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H107" i="8"/>
  <c r="G107" i="8"/>
  <c r="F107" i="8"/>
  <c r="I107" i="8"/>
  <c r="E107" i="8"/>
  <c r="D107" i="8"/>
  <c r="C107" i="8"/>
  <c r="B107" i="8"/>
  <c r="I101" i="8"/>
  <c r="I100" i="8" s="1"/>
  <c r="E101" i="8"/>
  <c r="Q101" i="8"/>
  <c r="P101" i="8"/>
  <c r="O101" i="8"/>
  <c r="N101" i="8"/>
  <c r="M101" i="8"/>
  <c r="L101" i="8"/>
  <c r="K101" i="8"/>
  <c r="J101" i="8"/>
  <c r="H101" i="8"/>
  <c r="G101" i="8"/>
  <c r="F101" i="8"/>
  <c r="D101" i="8"/>
  <c r="D100" i="8" s="1"/>
  <c r="C101" i="8"/>
  <c r="C100" i="8" s="1"/>
  <c r="B101" i="8"/>
  <c r="B100" i="8" s="1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204" i="8" s="1"/>
  <c r="P94" i="8"/>
  <c r="O94" i="8"/>
  <c r="N94" i="8"/>
  <c r="N204" i="8" s="1"/>
  <c r="Q87" i="8"/>
  <c r="Q85" i="8" s="1"/>
  <c r="P87" i="8"/>
  <c r="P85" i="8" s="1"/>
  <c r="O87" i="8"/>
  <c r="O85" i="8" s="1"/>
  <c r="N87" i="8"/>
  <c r="N85" i="8" s="1"/>
  <c r="E87" i="8"/>
  <c r="D87" i="8"/>
  <c r="C87" i="8"/>
  <c r="B87" i="8"/>
  <c r="M87" i="8"/>
  <c r="L87" i="8"/>
  <c r="K87" i="8"/>
  <c r="J87" i="8"/>
  <c r="I87" i="8"/>
  <c r="I197" i="8" s="1"/>
  <c r="H87" i="8"/>
  <c r="G87" i="8"/>
  <c r="F87" i="8"/>
  <c r="M85" i="8"/>
  <c r="L85" i="8"/>
  <c r="K85" i="8"/>
  <c r="J85" i="8"/>
  <c r="I85" i="8"/>
  <c r="H85" i="8"/>
  <c r="G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I191" i="8"/>
  <c r="H84" i="9"/>
  <c r="E191" i="8"/>
  <c r="I189" i="8"/>
  <c r="E189" i="8"/>
  <c r="P24" i="8"/>
  <c r="E81" i="9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E180" i="8"/>
  <c r="P15" i="8"/>
  <c r="I179" i="8"/>
  <c r="E179" i="8"/>
  <c r="Q178" i="8"/>
  <c r="C14" i="8"/>
  <c r="C205" i="8" s="1"/>
  <c r="O177" i="8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E218" i="8"/>
  <c r="C164" i="8"/>
  <c r="P163" i="8"/>
  <c r="I217" i="8"/>
  <c r="D163" i="8"/>
  <c r="M19" i="8"/>
  <c r="I19" i="8"/>
  <c r="G11" i="8"/>
  <c r="G202" i="8" s="1"/>
  <c r="M197" i="8"/>
  <c r="J197" i="8"/>
  <c r="F197" i="8"/>
  <c r="Q196" i="8"/>
  <c r="O196" i="8"/>
  <c r="M196" i="8"/>
  <c r="G196" i="8"/>
  <c r="C196" i="8"/>
  <c r="E100" i="8" l="1"/>
  <c r="P100" i="8"/>
  <c r="Q100" i="8"/>
  <c r="Q84" i="8" s="1"/>
  <c r="I84" i="8"/>
  <c r="H100" i="8"/>
  <c r="H84" i="8" s="1"/>
  <c r="P84" i="8"/>
  <c r="F100" i="8"/>
  <c r="J100" i="8"/>
  <c r="J84" i="8" s="1"/>
  <c r="G100" i="8"/>
  <c r="G84" i="8" s="1"/>
  <c r="K100" i="8"/>
  <c r="K84" i="8" s="1"/>
  <c r="C85" i="8"/>
  <c r="C84" i="8" s="1"/>
  <c r="L100" i="8"/>
  <c r="L84" i="8" s="1"/>
  <c r="B85" i="8"/>
  <c r="B84" i="8" s="1"/>
  <c r="D85" i="8"/>
  <c r="D84" i="8" s="1"/>
  <c r="M100" i="8"/>
  <c r="M84" i="8" s="1"/>
  <c r="E85" i="8"/>
  <c r="E84" i="8" s="1"/>
  <c r="N100" i="8"/>
  <c r="N84" i="8" s="1"/>
  <c r="F85" i="8"/>
  <c r="O100" i="8"/>
  <c r="O84" i="8" s="1"/>
  <c r="M204" i="8"/>
  <c r="M218" i="8"/>
  <c r="O204" i="8"/>
  <c r="K177" i="8"/>
  <c r="F179" i="8"/>
  <c r="O180" i="8"/>
  <c r="I210" i="8"/>
  <c r="G188" i="8"/>
  <c r="B82" i="11"/>
  <c r="J62" i="9"/>
  <c r="H179" i="8"/>
  <c r="E196" i="8"/>
  <c r="M191" i="8"/>
  <c r="Q197" i="8"/>
  <c r="Q174" i="8"/>
  <c r="Q191" i="8"/>
  <c r="Q217" i="8"/>
  <c r="P215" i="8"/>
  <c r="G176" i="8"/>
  <c r="E184" i="8"/>
  <c r="N179" i="8"/>
  <c r="D12" i="8"/>
  <c r="D203" i="8" s="1"/>
  <c r="K196" i="8"/>
  <c r="G71" i="9"/>
  <c r="O176" i="8"/>
  <c r="C180" i="8"/>
  <c r="E80" i="8"/>
  <c r="M179" i="8"/>
  <c r="E187" i="8"/>
  <c r="J211" i="8"/>
  <c r="E204" i="8"/>
  <c r="I178" i="8"/>
  <c r="F204" i="8"/>
  <c r="N211" i="8"/>
  <c r="K214" i="8"/>
  <c r="G80" i="8"/>
  <c r="C170" i="8"/>
  <c r="E178" i="8"/>
  <c r="C204" i="8"/>
  <c r="I170" i="8"/>
  <c r="I184" i="8"/>
  <c r="C79" i="9"/>
  <c r="M209" i="8"/>
  <c r="J173" i="8"/>
  <c r="N219" i="8"/>
  <c r="G204" i="8"/>
  <c r="C169" i="8"/>
  <c r="I204" i="8"/>
  <c r="I218" i="8"/>
  <c r="M170" i="8"/>
  <c r="G172" i="8"/>
  <c r="I80" i="8"/>
  <c r="I196" i="8"/>
  <c r="E170" i="8"/>
  <c r="K203" i="8"/>
  <c r="G164" i="8"/>
  <c r="E172" i="8"/>
  <c r="J204" i="8"/>
  <c r="Q19" i="8"/>
  <c r="Q210" i="8" s="1"/>
  <c r="N197" i="8"/>
  <c r="O198" i="8"/>
  <c r="P206" i="8"/>
  <c r="Q203" i="8"/>
  <c r="K204" i="8"/>
  <c r="L24" i="8"/>
  <c r="L215" i="8" s="1"/>
  <c r="O170" i="8"/>
  <c r="I172" i="8"/>
  <c r="C174" i="8"/>
  <c r="O71" i="9"/>
  <c r="B165" i="8"/>
  <c r="O157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N43" i="9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J23" i="8"/>
  <c r="J214" i="8" s="1"/>
  <c r="K188" i="8"/>
  <c r="E46" i="8"/>
  <c r="E183" i="8" s="1"/>
  <c r="F191" i="8"/>
  <c r="J191" i="8"/>
  <c r="N191" i="8"/>
  <c r="G51" i="11"/>
  <c r="G128" i="8"/>
  <c r="G47" i="11" s="1"/>
  <c r="J209" i="8"/>
  <c r="Q171" i="8"/>
  <c r="J4" i="9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M58" i="8" s="1"/>
  <c r="Q67" i="8"/>
  <c r="Q58" i="8" s="1"/>
  <c r="C74" i="8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D25" i="8"/>
  <c r="D216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J77" i="9"/>
  <c r="N42" i="9"/>
  <c r="N76" i="9" s="1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Q4" i="10" s="1"/>
  <c r="D48" i="10"/>
  <c r="E49" i="10"/>
  <c r="D62" i="11"/>
  <c r="P62" i="11"/>
  <c r="D5" i="9"/>
  <c r="H5" i="9"/>
  <c r="L5" i="9"/>
  <c r="P5" i="9"/>
  <c r="E5" i="9"/>
  <c r="I5" i="9"/>
  <c r="M5" i="9"/>
  <c r="M4" i="9" s="1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E60" i="11" s="1"/>
  <c r="I69" i="11"/>
  <c r="I60" i="11" s="1"/>
  <c r="M69" i="11"/>
  <c r="Q69" i="11"/>
  <c r="F69" i="11"/>
  <c r="J69" i="11"/>
  <c r="N69" i="11"/>
  <c r="C76" i="11"/>
  <c r="G76" i="11"/>
  <c r="K76" i="11"/>
  <c r="O76" i="11"/>
  <c r="I42" i="9"/>
  <c r="Q112" i="8"/>
  <c r="I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G58" i="8" l="1"/>
  <c r="O75" i="11"/>
  <c r="P58" i="8"/>
  <c r="I4" i="9"/>
  <c r="I58" i="8"/>
  <c r="I57" i="8" s="1"/>
  <c r="H57" i="8"/>
  <c r="D58" i="8"/>
  <c r="Q183" i="8"/>
  <c r="N75" i="11"/>
  <c r="M60" i="11"/>
  <c r="H75" i="11"/>
  <c r="P75" i="11"/>
  <c r="L75" i="11"/>
  <c r="O60" i="11"/>
  <c r="K60" i="11"/>
  <c r="G60" i="11"/>
  <c r="O4" i="10"/>
  <c r="K33" i="10"/>
  <c r="H33" i="10"/>
  <c r="H4" i="10"/>
  <c r="F33" i="10"/>
  <c r="O33" i="10"/>
  <c r="P33" i="10"/>
  <c r="N4" i="10"/>
  <c r="N4" i="9"/>
  <c r="Q47" i="10"/>
  <c r="F4" i="9"/>
  <c r="O4" i="9"/>
  <c r="K4" i="9"/>
  <c r="C4" i="9"/>
  <c r="C47" i="10" s="1"/>
  <c r="E73" i="8"/>
  <c r="M210" i="8"/>
  <c r="O58" i="8"/>
  <c r="O57" i="8" s="1"/>
  <c r="C127" i="8"/>
  <c r="C46" i="11" s="1"/>
  <c r="K58" i="8"/>
  <c r="K73" i="8"/>
  <c r="K57" i="8" s="1"/>
  <c r="G73" i="8"/>
  <c r="G57" i="8" s="1"/>
  <c r="C73" i="8"/>
  <c r="C57" i="8" s="1"/>
  <c r="F84" i="8"/>
  <c r="Q42" i="9"/>
  <c r="Q76" i="9" s="1"/>
  <c r="L60" i="11"/>
  <c r="L59" i="11" s="1"/>
  <c r="L183" i="8"/>
  <c r="O59" i="11"/>
  <c r="Q75" i="11"/>
  <c r="N73" i="8"/>
  <c r="Q156" i="8"/>
  <c r="M75" i="11"/>
  <c r="M59" i="11" s="1"/>
  <c r="J73" i="8"/>
  <c r="K75" i="11"/>
  <c r="K59" i="11" s="1"/>
  <c r="F73" i="8"/>
  <c r="G183" i="8"/>
  <c r="G156" i="8"/>
  <c r="H183" i="8"/>
  <c r="K183" i="8"/>
  <c r="G75" i="11"/>
  <c r="C75" i="11"/>
  <c r="P73" i="8"/>
  <c r="P57" i="8" s="1"/>
  <c r="M183" i="8"/>
  <c r="N183" i="8"/>
  <c r="Q60" i="11"/>
  <c r="J183" i="8"/>
  <c r="J60" i="11"/>
  <c r="J59" i="11" s="1"/>
  <c r="C112" i="8"/>
  <c r="C111" i="8" s="1"/>
  <c r="C33" i="10"/>
  <c r="J127" i="8"/>
  <c r="J46" i="11" s="1"/>
  <c r="E75" i="11"/>
  <c r="E59" i="11" s="1"/>
  <c r="D75" i="11"/>
  <c r="E58" i="8"/>
  <c r="E57" i="8" s="1"/>
  <c r="C60" i="1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H59" i="11"/>
  <c r="F60" i="11"/>
  <c r="F59" i="11" s="1"/>
  <c r="K47" i="10"/>
  <c r="B4" i="10"/>
  <c r="L33" i="10"/>
  <c r="J58" i="8"/>
  <c r="F127" i="8"/>
  <c r="F46" i="11" s="1"/>
  <c r="O42" i="9"/>
  <c r="O76" i="9" s="1"/>
  <c r="M156" i="8"/>
  <c r="M4" i="10"/>
  <c r="M47" i="10" s="1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C210" i="8"/>
  <c r="C156" i="8"/>
  <c r="N58" i="8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I76" i="9"/>
  <c r="C42" i="9"/>
  <c r="C76" i="9" s="1"/>
  <c r="P4" i="9"/>
  <c r="P60" i="1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M57" i="8"/>
  <c r="D57" i="8"/>
  <c r="J57" i="8" l="1"/>
  <c r="O47" i="10"/>
  <c r="N47" i="10"/>
  <c r="B47" i="10"/>
  <c r="P59" i="11"/>
  <c r="G59" i="11"/>
  <c r="E47" i="10"/>
  <c r="N57" i="8"/>
  <c r="J111" i="8"/>
  <c r="K111" i="8"/>
  <c r="F57" i="8"/>
  <c r="O111" i="8"/>
  <c r="Q59" i="11"/>
  <c r="C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8" i="4"/>
  <c r="B22" i="4"/>
  <c r="B13" i="4"/>
  <c r="B15" i="4"/>
  <c r="B9" i="4"/>
  <c r="B21" i="4"/>
  <c r="B20" i="4"/>
  <c r="B11" i="4"/>
  <c r="B17" i="4"/>
  <c r="B16" i="4"/>
  <c r="B6" i="4"/>
  <c r="B4" i="4"/>
  <c r="B8" i="4"/>
  <c r="B12" i="4"/>
  <c r="B7" i="4"/>
  <c r="H220" i="11" l="1"/>
  <c r="Q130" i="11"/>
  <c r="Q127" i="11"/>
  <c r="Q125" i="11"/>
  <c r="Q119" i="11"/>
  <c r="Q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N117" i="11"/>
  <c r="E166" i="7"/>
  <c r="G140" i="11"/>
  <c r="C140" i="11"/>
  <c r="C139" i="11"/>
  <c r="J138" i="11"/>
  <c r="I137" i="11"/>
  <c r="I136" i="11"/>
  <c r="E135" i="11"/>
  <c r="M134" i="11"/>
  <c r="I134" i="11"/>
  <c r="E133" i="11"/>
  <c r="M132" i="11"/>
  <c r="I132" i="11"/>
  <c r="I130" i="11"/>
  <c r="I129" i="11"/>
  <c r="M128" i="11"/>
  <c r="E128" i="11"/>
  <c r="M127" i="11"/>
  <c r="I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I117" i="11"/>
  <c r="N140" i="11"/>
  <c r="J140" i="11"/>
  <c r="F140" i="11"/>
  <c r="N139" i="11"/>
  <c r="J139" i="11"/>
  <c r="F139" i="11"/>
  <c r="I138" i="11"/>
  <c r="P137" i="11"/>
  <c r="L137" i="11"/>
  <c r="D137" i="11"/>
  <c r="P136" i="11"/>
  <c r="D136" i="11"/>
  <c r="P135" i="11"/>
  <c r="L135" i="11"/>
  <c r="H216" i="11"/>
  <c r="D216" i="11"/>
  <c r="D135" i="11"/>
  <c r="P215" i="11"/>
  <c r="P134" i="11"/>
  <c r="L134" i="11"/>
  <c r="D134" i="11"/>
  <c r="P133" i="11"/>
  <c r="L133" i="11"/>
  <c r="D133" i="11"/>
  <c r="P132" i="11"/>
  <c r="D132" i="11"/>
  <c r="P130" i="11"/>
  <c r="L130" i="11"/>
  <c r="D130" i="11"/>
  <c r="L210" i="11"/>
  <c r="L129" i="11"/>
  <c r="H129" i="11"/>
  <c r="H210" i="11"/>
  <c r="D210" i="11"/>
  <c r="P128" i="11"/>
  <c r="L128" i="11"/>
  <c r="D128" i="11"/>
  <c r="P208" i="11"/>
  <c r="P127" i="11"/>
  <c r="H208" i="11"/>
  <c r="D208" i="11"/>
  <c r="D127" i="11"/>
  <c r="P207" i="11"/>
  <c r="P126" i="11"/>
  <c r="L126" i="11"/>
  <c r="D207" i="11"/>
  <c r="D126" i="11"/>
  <c r="P125" i="11"/>
  <c r="L125" i="11"/>
  <c r="D125" i="11"/>
  <c r="P124" i="11"/>
  <c r="H124" i="11"/>
  <c r="P203" i="11"/>
  <c r="H122" i="11"/>
  <c r="D203" i="11"/>
  <c r="D122" i="11"/>
  <c r="P121" i="11"/>
  <c r="L121" i="11"/>
  <c r="H121" i="11"/>
  <c r="D202" i="11"/>
  <c r="D121" i="11"/>
  <c r="L120" i="11"/>
  <c r="H120" i="11"/>
  <c r="D201" i="11"/>
  <c r="D120" i="11"/>
  <c r="P200" i="11"/>
  <c r="H200" i="11"/>
  <c r="H119" i="11"/>
  <c r="D119" i="11"/>
  <c r="L118" i="11"/>
  <c r="H118" i="11"/>
  <c r="P198" i="11"/>
  <c r="H117" i="11"/>
  <c r="D198" i="11"/>
  <c r="D117" i="11"/>
  <c r="L220" i="11"/>
  <c r="L139" i="11"/>
  <c r="H139" i="11"/>
  <c r="D220" i="11"/>
  <c r="D139" i="11"/>
  <c r="J137" i="11"/>
  <c r="J136" i="11"/>
  <c r="F135" i="11"/>
  <c r="N133" i="11"/>
  <c r="N132" i="11"/>
  <c r="N130" i="11"/>
  <c r="N129" i="11"/>
  <c r="N128" i="11"/>
  <c r="J127" i="11"/>
  <c r="F126" i="11"/>
  <c r="N124" i="11"/>
  <c r="J123" i="11"/>
  <c r="J122" i="11"/>
  <c r="J121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I133" i="11"/>
  <c r="Q132" i="11"/>
  <c r="E132" i="11"/>
  <c r="M130" i="11"/>
  <c r="E130" i="11"/>
  <c r="M129" i="11"/>
  <c r="E129" i="11"/>
  <c r="Q128" i="11"/>
  <c r="I128" i="11"/>
  <c r="E127" i="11"/>
  <c r="I126" i="11"/>
  <c r="I125" i="11"/>
  <c r="Q124" i="11"/>
  <c r="I124" i="11"/>
  <c r="M123" i="11"/>
  <c r="M122" i="11"/>
  <c r="Q120" i="11"/>
  <c r="I120" i="11"/>
  <c r="I119" i="11"/>
  <c r="Q118" i="11"/>
  <c r="E117" i="11"/>
  <c r="K164" i="7"/>
  <c r="M140" i="11"/>
  <c r="I140" i="11"/>
  <c r="E140" i="11"/>
  <c r="Q139" i="11"/>
  <c r="M139" i="11"/>
  <c r="I139" i="11"/>
  <c r="E139" i="11"/>
  <c r="Q138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K123" i="11"/>
  <c r="O122" i="11"/>
  <c r="K122" i="11"/>
  <c r="C122" i="11"/>
  <c r="O121" i="11"/>
  <c r="K121" i="11"/>
  <c r="O120" i="11"/>
  <c r="K120" i="11"/>
  <c r="G120" i="11"/>
  <c r="C120" i="11"/>
  <c r="O119" i="11"/>
  <c r="K119" i="11"/>
  <c r="C119" i="11"/>
  <c r="O118" i="11"/>
  <c r="K118" i="11"/>
  <c r="C118" i="11"/>
  <c r="O117" i="11"/>
  <c r="K117" i="11"/>
  <c r="G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203" i="11" s="1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M59" i="10"/>
  <c r="I59" i="10"/>
  <c r="I201" i="11" s="1"/>
  <c r="E59" i="10"/>
  <c r="E201" i="11" s="1"/>
  <c r="Q58" i="10"/>
  <c r="Q200" i="11" s="1"/>
  <c r="M58" i="10"/>
  <c r="I58" i="10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21" i="11"/>
  <c r="C121" i="11"/>
  <c r="G119" i="11"/>
  <c r="G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F136" i="11"/>
  <c r="B81" i="9"/>
  <c r="B80" i="9"/>
  <c r="B135" i="11" s="1"/>
  <c r="N134" i="11"/>
  <c r="F134" i="11"/>
  <c r="B79" i="9"/>
  <c r="B134" i="11" s="1"/>
  <c r="F133" i="1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F123" i="11"/>
  <c r="B68" i="9"/>
  <c r="B123" i="11" s="1"/>
  <c r="F122" i="11"/>
  <c r="B67" i="9"/>
  <c r="F121" i="11"/>
  <c r="B66" i="9"/>
  <c r="J120" i="11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4" i="11"/>
  <c r="H133" i="11"/>
  <c r="L132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2" i="11"/>
  <c r="L122" i="11"/>
  <c r="P120" i="11"/>
  <c r="P119" i="11"/>
  <c r="L119" i="11"/>
  <c r="P118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G217" i="11" l="1"/>
  <c r="I200" i="11"/>
  <c r="Q201" i="11"/>
  <c r="N199" i="11"/>
  <c r="Q5" i="7"/>
  <c r="O207" i="11"/>
  <c r="P220" i="11"/>
  <c r="B125" i="11"/>
  <c r="L207" i="11"/>
  <c r="P202" i="11"/>
  <c r="J208" i="11"/>
  <c r="K221" i="11"/>
  <c r="B131" i="10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7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4" i="9"/>
  <c r="G147" i="9"/>
  <c r="G148" i="9"/>
  <c r="G149" i="9"/>
  <c r="G153" i="9"/>
  <c r="G154" i="9"/>
  <c r="G156" i="9"/>
  <c r="G158" i="9"/>
  <c r="G161" i="9"/>
  <c r="G162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G165" i="9" l="1"/>
  <c r="G152" i="9"/>
  <c r="G143" i="9"/>
  <c r="F164" i="9"/>
  <c r="L166" i="9"/>
  <c r="G157" i="9"/>
  <c r="G164" i="9"/>
  <c r="G160" i="9"/>
  <c r="G155" i="9"/>
  <c r="G151" i="9"/>
  <c r="G146" i="9"/>
  <c r="G141" i="9"/>
  <c r="F160" i="9"/>
  <c r="L158" i="9"/>
  <c r="G163" i="9"/>
  <c r="G159" i="9"/>
  <c r="G145" i="9"/>
  <c r="L148" i="9"/>
  <c r="F155" i="9"/>
  <c r="F151" i="9"/>
  <c r="C163" i="9"/>
  <c r="C145" i="9"/>
  <c r="F146" i="9"/>
  <c r="F141" i="9"/>
  <c r="B153" i="9"/>
  <c r="Q151" i="9"/>
  <c r="Q143" i="9"/>
  <c r="I163" i="7"/>
  <c r="Q157" i="9"/>
  <c r="Q164" i="9"/>
  <c r="Q160" i="9"/>
  <c r="Q155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G147" i="10"/>
  <c r="B66" i="14"/>
  <c r="D136" i="10"/>
  <c r="O60" i="14"/>
  <c r="L59" i="14"/>
  <c r="L62" i="14"/>
  <c r="L63" i="14"/>
  <c r="L66" i="14"/>
  <c r="L67" i="14"/>
  <c r="I151" i="10" l="1"/>
  <c r="P54" i="10"/>
  <c r="I54" i="10"/>
  <c r="E156" i="10"/>
  <c r="E146" i="10"/>
  <c r="K62" i="14"/>
  <c r="C151" i="10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D66" i="12"/>
  <c r="D88" i="12" s="1"/>
  <c r="F66" i="12"/>
  <c r="F88" i="12" s="1"/>
  <c r="M66" i="12"/>
  <c r="M88" i="12" s="1"/>
  <c r="C117" i="12" l="1"/>
  <c r="O66" i="12"/>
  <c r="O88" i="12" s="1"/>
  <c r="C66" i="12"/>
  <c r="C88" i="12" s="1"/>
  <c r="N66" i="12"/>
  <c r="N88" i="12" s="1"/>
  <c r="G66" i="12"/>
  <c r="G88" i="12" s="1"/>
  <c r="K66" i="12"/>
  <c r="K88" i="12" s="1"/>
  <c r="I66" i="12"/>
  <c r="I88" i="12" s="1"/>
  <c r="P28" i="14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O62" i="12" l="1"/>
  <c r="O84" i="12" s="1"/>
  <c r="N62" i="12"/>
  <c r="N84" i="12" s="1"/>
  <c r="G62" i="12"/>
  <c r="G84" i="12" s="1"/>
  <c r="J62" i="12"/>
  <c r="J84" i="12" s="1"/>
  <c r="D62" i="12"/>
  <c r="D84" i="12" s="1"/>
  <c r="Q62" i="12"/>
  <c r="Q84" i="12" s="1"/>
  <c r="P31" i="13"/>
  <c r="H62" i="12"/>
  <c r="H84" i="12" s="1"/>
  <c r="I62" i="12"/>
  <c r="I84" i="12" s="1"/>
  <c r="L62" i="12"/>
  <c r="L84" i="12" s="1"/>
  <c r="K62" i="12"/>
  <c r="K84" i="12" s="1"/>
  <c r="C62" i="12"/>
  <c r="C84" i="12" s="1"/>
  <c r="E62" i="12"/>
  <c r="E84" i="12" s="1"/>
  <c r="P62" i="12"/>
  <c r="P84" i="12" s="1"/>
  <c r="M62" i="12"/>
  <c r="M84" i="12" s="1"/>
  <c r="F62" i="12"/>
  <c r="F84" i="12" s="1"/>
  <c r="B62" i="12"/>
  <c r="B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D65" i="12" l="1"/>
  <c r="D87" i="12" s="1"/>
  <c r="M65" i="12"/>
  <c r="M87" i="12" s="1"/>
  <c r="N118" i="12"/>
  <c r="K118" i="12"/>
  <c r="C61" i="12"/>
  <c r="K65" i="12"/>
  <c r="K87" i="12" s="1"/>
  <c r="G65" i="12"/>
  <c r="G87" i="12" s="1"/>
  <c r="Q65" i="12"/>
  <c r="Q87" i="12" s="1"/>
  <c r="O118" i="12"/>
  <c r="J65" i="12"/>
  <c r="J87" i="12" s="1"/>
  <c r="E118" i="12"/>
  <c r="H65" i="12"/>
  <c r="H87" i="12" s="1"/>
  <c r="O65" i="12"/>
  <c r="O87" i="12" s="1"/>
  <c r="I118" i="12"/>
  <c r="P65" i="12"/>
  <c r="P87" i="12" s="1"/>
  <c r="L65" i="12"/>
  <c r="L87" i="12" s="1"/>
  <c r="N65" i="12"/>
  <c r="N87" i="12" s="1"/>
  <c r="M118" i="12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G63" i="12"/>
  <c r="P63" i="12"/>
  <c r="H63" i="12"/>
  <c r="O63" i="12"/>
  <c r="L63" i="12"/>
  <c r="N63" i="12"/>
  <c r="J63" i="12"/>
  <c r="M63" i="12"/>
  <c r="I65" i="12"/>
  <c r="I87" i="12" s="1"/>
  <c r="K63" i="12"/>
  <c r="D63" i="12"/>
  <c r="F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F61" i="12"/>
  <c r="M61" i="12"/>
  <c r="J61" i="12"/>
  <c r="O61" i="12"/>
  <c r="L61" i="12"/>
  <c r="K61" i="12"/>
  <c r="G61" i="12"/>
  <c r="I63" i="12"/>
  <c r="D61" i="12"/>
  <c r="Q61" i="12"/>
  <c r="N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G124" i="12" l="1"/>
  <c r="J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J68" i="12"/>
  <c r="J90" i="12" s="1"/>
  <c r="G68" i="12"/>
  <c r="G90" i="12" s="1"/>
  <c r="H69" i="12"/>
  <c r="H91" i="12" s="1"/>
  <c r="F124" i="12"/>
  <c r="H21" i="12"/>
  <c r="H36" i="13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H14" i="12"/>
  <c r="K68" i="12"/>
  <c r="K90" i="12" s="1"/>
  <c r="H133" i="12"/>
  <c r="J69" i="12"/>
  <c r="J91" i="12" s="1"/>
  <c r="H67" i="12"/>
  <c r="H33" i="14"/>
  <c r="G69" i="12"/>
  <c r="G91" i="12" s="1"/>
  <c r="H135" i="12"/>
  <c r="J21" i="12"/>
  <c r="J14" i="12" s="1"/>
  <c r="L205" i="7"/>
  <c r="F48" i="13"/>
  <c r="J19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O124" i="12"/>
  <c r="N124" i="12"/>
  <c r="L68" i="12"/>
  <c r="L90" i="12" s="1"/>
  <c r="F68" i="12"/>
  <c r="F90" i="12" s="1"/>
  <c r="K69" i="12"/>
  <c r="K91" i="12" s="1"/>
  <c r="G67" i="12"/>
  <c r="J133" i="12"/>
  <c r="J33" i="14"/>
  <c r="J134" i="12"/>
  <c r="J135" i="12"/>
  <c r="K21" i="12"/>
  <c r="K134" i="12" s="1"/>
  <c r="G135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K14" i="12" l="1"/>
  <c r="K133" i="12"/>
  <c r="K33" i="14"/>
  <c r="K135" i="12"/>
  <c r="M68" i="12"/>
  <c r="M90" i="12" s="1"/>
  <c r="L69" i="12"/>
  <c r="L91" i="12" s="1"/>
  <c r="M69" i="12"/>
  <c r="M91" i="12" s="1"/>
  <c r="K67" i="12"/>
  <c r="F69" i="12"/>
  <c r="F91" i="12" s="1"/>
  <c r="L21" i="12"/>
  <c r="L14" i="12" s="1"/>
  <c r="L33" i="14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O68" i="12" l="1"/>
  <c r="O90" i="12" s="1"/>
  <c r="F67" i="12"/>
  <c r="L67" i="12"/>
  <c r="B65" i="12"/>
  <c r="B87" i="12" s="1"/>
  <c r="N68" i="12"/>
  <c r="N90" i="12" s="1"/>
  <c r="L135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E124" i="12"/>
  <c r="N69" i="12"/>
  <c r="N91" i="12" s="1"/>
  <c r="B63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34" i="12"/>
  <c r="O33" i="14"/>
  <c r="O67" i="12"/>
  <c r="Q68" i="12"/>
  <c r="Q90" i="12" s="1"/>
  <c r="N14" i="12"/>
  <c r="N67" i="12"/>
  <c r="B61" i="12"/>
  <c r="Q69" i="12"/>
  <c r="Q91" i="12" s="1"/>
  <c r="O14" i="12"/>
  <c r="O26" i="14" s="1"/>
  <c r="D124" i="12"/>
  <c r="P69" i="12"/>
  <c r="P91" i="12" s="1"/>
  <c r="N135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C124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B69" i="12"/>
  <c r="B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M111" i="15"/>
  <c r="M22" i="7"/>
  <c r="N110" i="15" l="1"/>
  <c r="Q24" i="7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L107" i="15"/>
  <c r="K23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17" i="15" l="1"/>
  <c r="B119" i="15" s="1"/>
  <c r="B102" i="15"/>
  <c r="B26" i="15"/>
  <c r="B91" i="15" s="1"/>
  <c r="B93" i="15"/>
  <c r="B118" i="15"/>
  <c r="N14" i="15"/>
  <c r="B73" i="15"/>
  <c r="B100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 l="1"/>
  <c r="I106" i="15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6" i="15" s="1"/>
  <c r="H31" i="15"/>
  <c r="Q102" i="15"/>
  <c r="Q93" i="15"/>
  <c r="H105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 s="1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 l="1"/>
  <c r="C106" i="15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6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5" i="15"/>
  <c r="Q107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M16" i="15" s="1"/>
  <c r="O25" i="15"/>
  <c r="O16" i="15" s="1"/>
  <c r="L38" i="16"/>
  <c r="L25" i="18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M65" i="16" l="1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O65" i="16" l="1"/>
  <c r="P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173" i="7" s="1"/>
  <c r="P8" i="16"/>
  <c r="P30" i="16"/>
  <c r="P174" i="7"/>
  <c r="M188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39" i="7" l="1"/>
  <c r="P28" i="16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27" i="18" l="1"/>
  <c r="Q99" i="15"/>
  <c r="Q7" i="18"/>
  <c r="Q90" i="15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 s="1"/>
  <c r="C24" i="17" l="1"/>
  <c r="C20" i="16"/>
  <c r="C25" i="18"/>
  <c r="C38" i="16"/>
  <c r="C5" i="18"/>
  <c r="C97" i="15"/>
  <c r="C42" i="17"/>
  <c r="C88" i="15"/>
  <c r="C65" i="16"/>
  <c r="D71" i="15" l="1"/>
  <c r="E71" i="15"/>
  <c r="D24" i="15" l="1"/>
  <c r="E24" i="15"/>
  <c r="D15" i="15"/>
  <c r="D22" i="15"/>
  <c r="E15" i="15"/>
  <c r="E22" i="15"/>
  <c r="F71" i="15"/>
  <c r="F24" i="15" l="1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D12" i="18"/>
  <c r="D24" i="18" s="1"/>
  <c r="D18" i="18"/>
  <c r="E12" i="18"/>
  <c r="E24" i="18" s="1"/>
  <c r="E18" i="18"/>
  <c r="I15" i="15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M24" i="15" l="1"/>
  <c r="K24" i="15"/>
  <c r="P24" i="15"/>
  <c r="O24" i="15"/>
  <c r="O15" i="15" s="1"/>
  <c r="H24" i="15"/>
  <c r="H22" i="15" s="1"/>
  <c r="G13" i="15"/>
  <c r="G26" i="18"/>
  <c r="I13" i="15"/>
  <c r="I55" i="16" s="1"/>
  <c r="I26" i="18"/>
  <c r="F12" i="18"/>
  <c r="F24" i="18" s="1"/>
  <c r="F18" i="18"/>
  <c r="M15" i="15"/>
  <c r="M22" i="15"/>
  <c r="K15" i="15"/>
  <c r="K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C24" i="15" l="1"/>
  <c r="C15" i="15" s="1"/>
  <c r="I116" i="15"/>
  <c r="H15" i="15"/>
  <c r="O22" i="15"/>
  <c r="N24" i="15"/>
  <c r="N22" i="15" s="1"/>
  <c r="Q24" i="15"/>
  <c r="Q15" i="15" s="1"/>
  <c r="L24" i="15"/>
  <c r="L15" i="15" s="1"/>
  <c r="J24" i="15"/>
  <c r="J15" i="15" s="1"/>
  <c r="P13" i="15"/>
  <c r="P26" i="18"/>
  <c r="O13" i="15"/>
  <c r="O116" i="15" s="1"/>
  <c r="O26" i="18"/>
  <c r="K13" i="15"/>
  <c r="K55" i="16" s="1"/>
  <c r="K26" i="18"/>
  <c r="M13" i="15"/>
  <c r="M116" i="15" s="1"/>
  <c r="M26" i="18"/>
  <c r="N15" i="15"/>
  <c r="C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Q22" i="15" l="1"/>
  <c r="H26" i="18"/>
  <c r="J22" i="15"/>
  <c r="H13" i="15"/>
  <c r="H116" i="15" s="1"/>
  <c r="L22" i="15"/>
  <c r="N13" i="15"/>
  <c r="N55" i="16" s="1"/>
  <c r="N26" i="18"/>
  <c r="Q13" i="15"/>
  <c r="Q116" i="15" s="1"/>
  <c r="Q26" i="18"/>
  <c r="C13" i="15"/>
  <c r="C55" i="16" s="1"/>
  <c r="C26" i="18"/>
  <c r="L13" i="15"/>
  <c r="L26" i="18"/>
  <c r="J13" i="15"/>
  <c r="J55" i="16" s="1"/>
  <c r="J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H114" i="15"/>
  <c r="H78" i="15"/>
  <c r="H115" i="15"/>
  <c r="H55" i="16"/>
  <c r="H117" i="15"/>
  <c r="H19" i="16"/>
  <c r="H23" i="17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M17" i="15"/>
  <c r="M12" i="15" s="1"/>
  <c r="L17" i="15"/>
  <c r="L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D17" i="15" l="1"/>
  <c r="D12" i="15" s="1"/>
  <c r="D24" i="16"/>
  <c r="E17" i="15"/>
  <c r="E12" i="15" s="1"/>
  <c r="Q17" i="15"/>
  <c r="Q12" i="15" s="1"/>
  <c r="O119" i="15"/>
  <c r="C17" i="15"/>
  <c r="C12" i="15" s="1"/>
  <c r="N17" i="15"/>
  <c r="N12" i="15" s="1"/>
  <c r="K17" i="15"/>
  <c r="K12" i="15" s="1"/>
  <c r="J17" i="15"/>
  <c r="J12" i="15" s="1"/>
  <c r="I17" i="15"/>
  <c r="I12" i="15" s="1"/>
  <c r="P17" i="15"/>
  <c r="P12" i="15" s="1"/>
  <c r="G17" i="15"/>
  <c r="G12" i="15" s="1"/>
  <c r="G18" i="16" s="1"/>
  <c r="P24" i="16"/>
  <c r="J24" i="16"/>
  <c r="F17" i="15"/>
  <c r="F119" i="15" s="1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D69" i="16" l="1"/>
  <c r="G27" i="17"/>
  <c r="G119" i="15"/>
  <c r="C119" i="15"/>
  <c r="G23" i="16"/>
  <c r="P69" i="16"/>
  <c r="G69" i="16"/>
  <c r="K59" i="16"/>
  <c r="K119" i="15"/>
  <c r="G59" i="16"/>
  <c r="G118" i="15"/>
  <c r="G82" i="15"/>
  <c r="E59" i="16"/>
  <c r="G120" i="15"/>
  <c r="J59" i="16"/>
  <c r="Q119" i="15"/>
  <c r="G68" i="16"/>
  <c r="J69" i="16"/>
  <c r="M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B108" i="12" l="1"/>
  <c r="B97" i="12"/>
  <c r="C111" i="12"/>
  <c r="C100" i="12"/>
  <c r="D112" i="12"/>
  <c r="D101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E112" i="12"/>
  <c r="E101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B109" i="12"/>
  <c r="B98" i="12"/>
  <c r="F112" i="12"/>
  <c r="F101" i="12"/>
  <c r="G113" i="12"/>
  <c r="G102" i="12"/>
  <c r="D108" i="12"/>
  <c r="D97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G112" i="12"/>
  <c r="G101" i="12"/>
  <c r="E108" i="12"/>
  <c r="E97" i="12"/>
  <c r="F78" i="12"/>
  <c r="F89" i="12" s="1"/>
  <c r="F111" i="12"/>
  <c r="F100" i="12"/>
  <c r="C109" i="12"/>
  <c r="C98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78" i="12" l="1"/>
  <c r="H89" i="12" s="1"/>
  <c r="H111" i="12"/>
  <c r="H100" i="12"/>
  <c r="C74" i="12"/>
  <c r="C85" i="12" s="1"/>
  <c r="C107" i="12"/>
  <c r="C96" i="12"/>
  <c r="H112" i="12"/>
  <c r="H101" i="12"/>
  <c r="F108" i="12"/>
  <c r="F97" i="12"/>
  <c r="B105" i="12"/>
  <c r="B94" i="12"/>
  <c r="D109" i="12"/>
  <c r="D98" i="12"/>
  <c r="I113" i="12"/>
  <c r="I102" i="12"/>
  <c r="G78" i="12"/>
  <c r="G89" i="12" s="1"/>
  <c r="G111" i="12"/>
  <c r="G100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C72" i="12" l="1"/>
  <c r="C83" i="12" s="1"/>
  <c r="C105" i="12"/>
  <c r="C94" i="12"/>
  <c r="G108" i="12"/>
  <c r="G97" i="12"/>
  <c r="J113" i="12"/>
  <c r="J102" i="12"/>
  <c r="D74" i="12"/>
  <c r="D85" i="12" s="1"/>
  <c r="D107" i="12"/>
  <c r="D96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H108" i="12"/>
  <c r="H97" i="12"/>
  <c r="I78" i="12"/>
  <c r="I89" i="12" s="1"/>
  <c r="I111" i="12"/>
  <c r="I100" i="12"/>
  <c r="J112" i="12"/>
  <c r="J101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L113" i="12"/>
  <c r="L102" i="12"/>
  <c r="F74" i="12"/>
  <c r="F85" i="12" s="1"/>
  <c r="F107" i="12"/>
  <c r="F96" i="12"/>
  <c r="K112" i="12"/>
  <c r="K101" i="12"/>
  <c r="E72" i="12"/>
  <c r="E83" i="12" s="1"/>
  <c r="E105" i="12"/>
  <c r="E94" i="12"/>
  <c r="I108" i="12"/>
  <c r="I97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H109" i="12"/>
  <c r="H98" i="12"/>
  <c r="F72" i="12"/>
  <c r="F83" i="12" s="1"/>
  <c r="F105" i="12"/>
  <c r="F94" i="12"/>
  <c r="M113" i="12"/>
  <c r="M102" i="12"/>
  <c r="L112" i="12"/>
  <c r="L101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L78" i="12"/>
  <c r="L89" i="12" s="1"/>
  <c r="L111" i="12"/>
  <c r="L100" i="12"/>
  <c r="M112" i="12"/>
  <c r="M101" i="12"/>
  <c r="K108" i="12"/>
  <c r="K97" i="12"/>
  <c r="H74" i="12"/>
  <c r="H85" i="12" s="1"/>
  <c r="H107" i="12"/>
  <c r="H96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J109" i="12" l="1"/>
  <c r="J98" i="12"/>
  <c r="M78" i="12"/>
  <c r="M89" i="12" s="1"/>
  <c r="M111" i="12"/>
  <c r="M100" i="12"/>
  <c r="I74" i="12"/>
  <c r="I85" i="12" s="1"/>
  <c r="I107" i="12"/>
  <c r="I96" i="12"/>
  <c r="O113" i="12"/>
  <c r="O102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J74" i="12"/>
  <c r="J85" i="12" s="1"/>
  <c r="J107" i="12"/>
  <c r="J96" i="12"/>
  <c r="P113" i="12"/>
  <c r="P102" i="12"/>
  <c r="N78" i="12"/>
  <c r="N89" i="12" s="1"/>
  <c r="N111" i="12"/>
  <c r="N100" i="12"/>
  <c r="M108" i="12"/>
  <c r="M97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72" i="12" s="1"/>
  <c r="J83" i="12" s="1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O78" i="12"/>
  <c r="O89" i="12" s="1"/>
  <c r="O111" i="12"/>
  <c r="O100" i="12"/>
  <c r="N108" i="12"/>
  <c r="N97" i="12"/>
  <c r="Q113" i="12"/>
  <c r="Q102" i="12"/>
  <c r="L109" i="12"/>
  <c r="L98" i="12"/>
  <c r="P112" i="12"/>
  <c r="P101" i="12"/>
  <c r="K74" i="12"/>
  <c r="K85" i="12" s="1"/>
  <c r="K107" i="12"/>
  <c r="K96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54" i="13"/>
  <c r="K51" i="14"/>
  <c r="Q54" i="12"/>
  <c r="M50" i="12"/>
  <c r="O108" i="12" l="1"/>
  <c r="O97" i="12"/>
  <c r="Q112" i="12"/>
  <c r="Q101" i="12"/>
  <c r="L74" i="12"/>
  <c r="L85" i="12" s="1"/>
  <c r="L107" i="12"/>
  <c r="L96" i="12"/>
  <c r="K105" i="12"/>
  <c r="K94" i="12"/>
  <c r="K72" i="12"/>
  <c r="K83" i="12" s="1"/>
  <c r="M109" i="12"/>
  <c r="M98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L72" i="12"/>
  <c r="L83" i="12" s="1"/>
  <c r="L105" i="12"/>
  <c r="L94" i="12"/>
  <c r="Q78" i="12"/>
  <c r="Q89" i="12" s="1"/>
  <c r="Q111" i="12"/>
  <c r="Q100" i="12"/>
  <c r="N109" i="12"/>
  <c r="N98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72" i="12" l="1"/>
  <c r="N83" i="12" s="1"/>
  <c r="P109" i="12"/>
  <c r="P98" i="12"/>
  <c r="N105" i="12"/>
  <c r="N94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<sst xmlns="http://schemas.openxmlformats.org/spreadsheetml/2006/main" count="1687" uniqueCount="194">
  <si>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</si>
  <si>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</si>
  <si>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</si>
  <si>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</si>
  <si>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</si>
  <si>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</si>
  <si>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</si>
  <si>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</si>
  <si>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</si>
  <si>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</si>
  <si>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</si>
  <si>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</si>
  <si>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</si>
  <si>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</si>
  <si>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</si>
  <si>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</si>
  <si>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</si>
  <si>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</si>
  <si>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</si>
  <si>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</si>
  <si>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</si>
  <si>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</si>
  <si>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</si>
  <si>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</si>
  <si>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</si>
  <si>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</si>
  <si>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</si>
  <si>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</si>
  <si>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</si>
  <si>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</si>
  <si>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</si>
  <si>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</si>
  <si>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</si>
  <si>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</si>
  <si>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</si>
  <si>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</si>
  <si>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</si>
  <si>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</si>
  <si>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</si>
  <si>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</si>
  <si>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</si>
  <si>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</si>
  <si>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</si>
  <si>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</si>
  <si>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</si>
  <si>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</si>
  <si>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</si>
  <si>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</si>
  <si>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</si>
  <si>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</si>
  <si>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</si>
  <si>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</si>
  <si>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</si>
  <si>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</si>
  <si>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</si>
  <si>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</si>
  <si>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</si>
  <si>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</si>
  <si>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</si>
  <si>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</si>
  <si>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</si>
  <si>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</si>
  <si>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</si>
  <si>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</si>
  <si>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</si>
  <si>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</si>
  <si>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</si>
  <si>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</si>
  <si>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</si>
  <si>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</si>
  <si>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</si>
  <si>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</si>
  <si>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</si>
  <si>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</si>
  <si>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</si>
  <si>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</si>
  <si>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</si>
  <si>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</si>
  <si>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</si>
  <si>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</si>
  <si>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</si>
  <si>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</si>
  <si>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</si>
  <si>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</si>
  <si>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</si>
  <si>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</si>
  <si>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</si>
  <si>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</si>
  <si>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</si>
  <si>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</si>
  <si>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</si>
  <si>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</si>
  <si>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</si>
  <si>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</si>
  <si>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</si>
  <si>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</si>
  <si>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</si>
  <si>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</si>
  <si>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</si>
  <si>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</si>
  <si>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</si>
  <si>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</si>
  <si>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</si>
  <si>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</si>
  <si>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</si>
  <si>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</si>
  <si>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</si>
  <si>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</si>
  <si>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</si>
  <si>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</si>
  <si>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</si>
  <si>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</si>
  <si>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</si>
  <si>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</si>
  <si>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</si>
  <si>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</si>
  <si>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</si>
  <si>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</si>
  <si>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</si>
  <si>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</si>
  <si>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</si>
  <si>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</si>
  <si>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</si>
  <si>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</si>
  <si>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</si>
  <si>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</si>
  <si>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</si>
  <si>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</si>
  <si>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</si>
  <si>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</si>
  <si>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</si>
  <si>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</si>
  <si>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</si>
  <si>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</si>
  <si>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</si>
  <si>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</si>
  <si>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</si>
  <si>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</si>
  <si>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</si>
  <si>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</si>
  <si>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</si>
  <si>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</si>
  <si>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</si>
  <si>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</si>
  <si>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</si>
  <si>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</si>
  <si>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</si>
  <si>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</si>
  <si>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</si>
  <si>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</si>
  <si>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</si>
  <si>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</si>
  <si>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</si>
  <si>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</si>
  <si>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</si>
  <si>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</si>
  <si>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</si>
  <si>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</si>
  <si>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</si>
  <si>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</si>
  <si>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</si>
  <si>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</si>
  <si>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</si>
  <si>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</si>
  <si>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</si>
  <si>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</si>
  <si>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</si>
  <si>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</si>
  <si>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</si>
  <si>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</si>
  <si>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</si>
  <si>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</si>
  <si>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</si>
  <si>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</si>
  <si>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</si>
  <si>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</si>
  <si>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</si>
  <si>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FI</t>
  </si>
  <si>
    <t>Finland</t>
  </si>
  <si>
    <t>FI - Aviation</t>
  </si>
  <si>
    <t>FI - Aviation / energy consumption</t>
  </si>
  <si>
    <t>FI - Aviation / passenger transport specific data</t>
  </si>
  <si>
    <t>FI - Road transport</t>
  </si>
  <si>
    <t/>
  </si>
  <si>
    <t>FI - Road transport / energy consumption</t>
  </si>
  <si>
    <t>FI - Road transport / CO2 emissions</t>
  </si>
  <si>
    <t>FI - Road transport / technologies</t>
  </si>
  <si>
    <t>FI - Rail, metro and tram</t>
  </si>
  <si>
    <t>FI - Rail, metro and tram / energy consumption</t>
  </si>
  <si>
    <t>FI - Rail, metro and tram / CO2 emissions</t>
  </si>
  <si>
    <t>FI - Aviation / CO2 emissions</t>
  </si>
  <si>
    <t>FI - Coastal shipping and inland waterways</t>
  </si>
  <si>
    <t>FI - Coastal shipping and inland waterways / energy consumption</t>
  </si>
  <si>
    <t>FI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</si>
</sst>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43297.735891203702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149.38633600483286</v>
      </c>
      <c r="C4" s="124">
        <v>139.91117671206001</v>
      </c>
      <c r="D4" s="124">
        <v>133.39907555410801</v>
      </c>
      <c r="E4" s="124">
        <v>133.40729696392802</v>
      </c>
      <c r="F4" s="124">
        <v>136.369238240664</v>
      </c>
      <c r="G4" s="124">
        <v>130.04474920531061</v>
      </c>
      <c r="H4" s="124">
        <v>136.32667305472799</v>
      </c>
      <c r="I4" s="124">
        <v>110.95161739927201</v>
      </c>
      <c r="J4" s="124">
        <v>114.168453404616</v>
      </c>
      <c r="K4" s="124">
        <v>95.138867993364002</v>
      </c>
      <c r="L4" s="124">
        <v>101.4438594434302</v>
      </c>
      <c r="M4" s="124">
        <v>101.44234779193145</v>
      </c>
      <c r="N4" s="124">
        <v>101.44173964065025</v>
      </c>
      <c r="O4" s="124">
        <v>99.145085234768729</v>
      </c>
      <c r="P4" s="124">
        <v>86.326736852832326</v>
      </c>
      <c r="Q4" s="124">
        <v>70.321738568228966</v>
      </c>
    </row>
    <row r="5" spans="1:17" ht="11.45" customHeight="1" x14ac:dyDescent="0.25">
      <c r="A5" s="91" t="s">
        <v>116</v>
      </c>
      <c r="B5" s="90">
        <f t="shared" ref="B5:Q5" si="0">B4-B6</f>
        <v>149.38633600483286</v>
      </c>
      <c r="C5" s="90">
        <f t="shared" si="0"/>
        <v>139.91117671206001</v>
      </c>
      <c r="D5" s="90">
        <f t="shared" si="0"/>
        <v>133.39907555410801</v>
      </c>
      <c r="E5" s="90">
        <f t="shared" si="0"/>
        <v>133.40729696392802</v>
      </c>
      <c r="F5" s="90">
        <f t="shared" si="0"/>
        <v>136.369238240664</v>
      </c>
      <c r="G5" s="90">
        <f t="shared" si="0"/>
        <v>130.04474920531061</v>
      </c>
      <c r="H5" s="90">
        <f t="shared" si="0"/>
        <v>136.32667305472799</v>
      </c>
      <c r="I5" s="90">
        <f t="shared" si="0"/>
        <v>110.95161739927201</v>
      </c>
      <c r="J5" s="90">
        <f t="shared" si="0"/>
        <v>114.168453404616</v>
      </c>
      <c r="K5" s="90">
        <f t="shared" si="0"/>
        <v>95.138867993364002</v>
      </c>
      <c r="L5" s="90">
        <f t="shared" si="0"/>
        <v>101.4438594434302</v>
      </c>
      <c r="M5" s="90">
        <f t="shared" si="0"/>
        <v>101.44234779193145</v>
      </c>
      <c r="N5" s="90">
        <f t="shared" si="0"/>
        <v>101.44173964065025</v>
      </c>
      <c r="O5" s="90">
        <f t="shared" si="0"/>
        <v>99.145085234768729</v>
      </c>
      <c r="P5" s="90">
        <f t="shared" si="0"/>
        <v>86.326736852832326</v>
      </c>
      <c r="Q5" s="90">
        <f t="shared" si="0"/>
        <v>70.321738568228966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149.38633600483286</v>
      </c>
      <c r="C8" s="71">
        <f t="shared" si="1"/>
        <v>139.91117671206001</v>
      </c>
      <c r="D8" s="71">
        <f t="shared" si="1"/>
        <v>133.39907555410798</v>
      </c>
      <c r="E8" s="71">
        <f t="shared" si="1"/>
        <v>133.40729696392805</v>
      </c>
      <c r="F8" s="71">
        <f t="shared" si="1"/>
        <v>136.36923824066398</v>
      </c>
      <c r="G8" s="71">
        <f t="shared" si="1"/>
        <v>130.04474920531058</v>
      </c>
      <c r="H8" s="71">
        <f t="shared" si="1"/>
        <v>136.32667305472802</v>
      </c>
      <c r="I8" s="71">
        <f t="shared" si="1"/>
        <v>110.95161739927201</v>
      </c>
      <c r="J8" s="71">
        <f t="shared" si="1"/>
        <v>114.168453404616</v>
      </c>
      <c r="K8" s="71">
        <f t="shared" si="1"/>
        <v>95.138867993364002</v>
      </c>
      <c r="L8" s="71">
        <f t="shared" si="1"/>
        <v>101.44385944343017</v>
      </c>
      <c r="M8" s="71">
        <f t="shared" si="1"/>
        <v>101.44234779193148</v>
      </c>
      <c r="N8" s="71">
        <f t="shared" si="1"/>
        <v>101.44173964065028</v>
      </c>
      <c r="O8" s="71">
        <f t="shared" si="1"/>
        <v>99.145085234768715</v>
      </c>
      <c r="P8" s="71">
        <f t="shared" si="1"/>
        <v>86.326736852832326</v>
      </c>
      <c r="Q8" s="71">
        <f t="shared" si="1"/>
        <v>70.321738568228966</v>
      </c>
    </row>
    <row r="9" spans="1:17" ht="11.45" customHeight="1" x14ac:dyDescent="0.25">
      <c r="A9" s="25" t="s">
        <v>39</v>
      </c>
      <c r="B9" s="24">
        <f t="shared" ref="B9:Q9" si="2">SUM(B10,B11,B14)</f>
        <v>41.49174022090731</v>
      </c>
      <c r="C9" s="24">
        <f t="shared" si="2"/>
        <v>34.069373296459048</v>
      </c>
      <c r="D9" s="24">
        <f t="shared" si="2"/>
        <v>33.816065828058754</v>
      </c>
      <c r="E9" s="24">
        <f t="shared" si="2"/>
        <v>33.194416851336825</v>
      </c>
      <c r="F9" s="24">
        <f t="shared" si="2"/>
        <v>30.44845975119447</v>
      </c>
      <c r="G9" s="24">
        <f t="shared" si="2"/>
        <v>22.754525322310347</v>
      </c>
      <c r="H9" s="24">
        <f t="shared" si="2"/>
        <v>23.967178625291311</v>
      </c>
      <c r="I9" s="24">
        <f t="shared" si="2"/>
        <v>17.430535264955154</v>
      </c>
      <c r="J9" s="24">
        <f t="shared" si="2"/>
        <v>17.39030137511989</v>
      </c>
      <c r="K9" s="24">
        <f t="shared" si="2"/>
        <v>13.379847736837631</v>
      </c>
      <c r="L9" s="24">
        <f t="shared" si="2"/>
        <v>13.186622166557431</v>
      </c>
      <c r="M9" s="24">
        <f t="shared" si="2"/>
        <v>13.070489940741963</v>
      </c>
      <c r="N9" s="24">
        <f t="shared" si="2"/>
        <v>13.353983710555921</v>
      </c>
      <c r="O9" s="24">
        <f t="shared" si="2"/>
        <v>17.735864371818291</v>
      </c>
      <c r="P9" s="24">
        <f t="shared" si="2"/>
        <v>14.026650208923106</v>
      </c>
      <c r="Q9" s="24">
        <f t="shared" si="2"/>
        <v>14.369822199961757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41.49174022090731</v>
      </c>
      <c r="C11" s="21">
        <f t="shared" si="3"/>
        <v>34.069373296459048</v>
      </c>
      <c r="D11" s="21">
        <f t="shared" si="3"/>
        <v>33.816065828058754</v>
      </c>
      <c r="E11" s="21">
        <f t="shared" si="3"/>
        <v>33.194416851336825</v>
      </c>
      <c r="F11" s="21">
        <f t="shared" si="3"/>
        <v>30.44845975119447</v>
      </c>
      <c r="G11" s="21">
        <f t="shared" si="3"/>
        <v>22.754525322310347</v>
      </c>
      <c r="H11" s="21">
        <f t="shared" si="3"/>
        <v>23.967178625291311</v>
      </c>
      <c r="I11" s="21">
        <f t="shared" si="3"/>
        <v>17.430535264955154</v>
      </c>
      <c r="J11" s="21">
        <f t="shared" si="3"/>
        <v>17.39030137511989</v>
      </c>
      <c r="K11" s="21">
        <f t="shared" si="3"/>
        <v>13.379847736837631</v>
      </c>
      <c r="L11" s="21">
        <f t="shared" si="3"/>
        <v>13.186622166557431</v>
      </c>
      <c r="M11" s="21">
        <f t="shared" si="3"/>
        <v>13.070489940741963</v>
      </c>
      <c r="N11" s="21">
        <f t="shared" si="3"/>
        <v>13.353983710555921</v>
      </c>
      <c r="O11" s="21">
        <f t="shared" si="3"/>
        <v>17.735864371818291</v>
      </c>
      <c r="P11" s="21">
        <f t="shared" si="3"/>
        <v>14.026650208923106</v>
      </c>
      <c r="Q11" s="21">
        <f t="shared" si="3"/>
        <v>14.369822199961757</v>
      </c>
    </row>
    <row r="12" spans="1:17" ht="11.45" customHeight="1" x14ac:dyDescent="0.25">
      <c r="A12" s="62" t="s">
        <v>17</v>
      </c>
      <c r="B12" s="70">
        <v>41.49174022090731</v>
      </c>
      <c r="C12" s="70">
        <v>34.069373296459048</v>
      </c>
      <c r="D12" s="70">
        <v>33.816065828058754</v>
      </c>
      <c r="E12" s="70">
        <v>33.194416851336825</v>
      </c>
      <c r="F12" s="70">
        <v>30.44845975119447</v>
      </c>
      <c r="G12" s="70">
        <v>22.754525322310347</v>
      </c>
      <c r="H12" s="70">
        <v>23.967178625291311</v>
      </c>
      <c r="I12" s="70">
        <v>17.430535264955154</v>
      </c>
      <c r="J12" s="70">
        <v>17.39030137511989</v>
      </c>
      <c r="K12" s="70">
        <v>13.379847736837631</v>
      </c>
      <c r="L12" s="70">
        <v>13.186622166557431</v>
      </c>
      <c r="M12" s="70">
        <v>13.070489940741963</v>
      </c>
      <c r="N12" s="70">
        <v>13.353983710555921</v>
      </c>
      <c r="O12" s="70">
        <v>17.735864371818291</v>
      </c>
      <c r="P12" s="70">
        <v>14.026650208923106</v>
      </c>
      <c r="Q12" s="70">
        <v>14.369822199961757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107.89459578392554</v>
      </c>
      <c r="C15" s="24">
        <f t="shared" si="4"/>
        <v>105.84180341560096</v>
      </c>
      <c r="D15" s="24">
        <f t="shared" si="4"/>
        <v>99.583009726049227</v>
      </c>
      <c r="E15" s="24">
        <f t="shared" si="4"/>
        <v>100.21288011259121</v>
      </c>
      <c r="F15" s="24">
        <f t="shared" si="4"/>
        <v>105.92077848946951</v>
      </c>
      <c r="G15" s="24">
        <f t="shared" si="4"/>
        <v>107.29022388300024</v>
      </c>
      <c r="H15" s="24">
        <f t="shared" si="4"/>
        <v>112.35949442943671</v>
      </c>
      <c r="I15" s="24">
        <f t="shared" si="4"/>
        <v>93.521082134316856</v>
      </c>
      <c r="J15" s="24">
        <f t="shared" si="4"/>
        <v>96.778152029496113</v>
      </c>
      <c r="K15" s="24">
        <f t="shared" si="4"/>
        <v>81.75902025652637</v>
      </c>
      <c r="L15" s="24">
        <f t="shared" si="4"/>
        <v>88.257237276872743</v>
      </c>
      <c r="M15" s="24">
        <f t="shared" si="4"/>
        <v>88.371857851189517</v>
      </c>
      <c r="N15" s="24">
        <f t="shared" si="4"/>
        <v>88.08775593009436</v>
      </c>
      <c r="O15" s="24">
        <f t="shared" si="4"/>
        <v>81.40922086295042</v>
      </c>
      <c r="P15" s="24">
        <f t="shared" si="4"/>
        <v>72.300086643909225</v>
      </c>
      <c r="Q15" s="24">
        <f t="shared" si="4"/>
        <v>55.951916368267213</v>
      </c>
    </row>
    <row r="16" spans="1:17" ht="11.45" customHeight="1" x14ac:dyDescent="0.25">
      <c r="A16" s="116" t="s">
        <v>17</v>
      </c>
      <c r="B16" s="70">
        <v>107.89459578392554</v>
      </c>
      <c r="C16" s="70">
        <v>105.84180341560096</v>
      </c>
      <c r="D16" s="70">
        <v>99.583009726049227</v>
      </c>
      <c r="E16" s="70">
        <v>100.21288011259121</v>
      </c>
      <c r="F16" s="70">
        <v>105.92077848946951</v>
      </c>
      <c r="G16" s="70">
        <v>107.29022388300024</v>
      </c>
      <c r="H16" s="70">
        <v>112.35949442943671</v>
      </c>
      <c r="I16" s="70">
        <v>93.521082134316856</v>
      </c>
      <c r="J16" s="70">
        <v>96.778152029496113</v>
      </c>
      <c r="K16" s="70">
        <v>81.75902025652637</v>
      </c>
      <c r="L16" s="70">
        <v>88.257237276872743</v>
      </c>
      <c r="M16" s="70">
        <v>88.371857851189517</v>
      </c>
      <c r="N16" s="70">
        <v>88.08775593009436</v>
      </c>
      <c r="O16" s="70">
        <v>81.40922086295042</v>
      </c>
      <c r="P16" s="70">
        <v>72.300086643909225</v>
      </c>
      <c r="Q16" s="70">
        <v>55.951916368267213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1.5822138633486655</v>
      </c>
      <c r="C22" s="124">
        <v>1.493236591769882</v>
      </c>
      <c r="D22" s="124">
        <v>1.4191785064894675</v>
      </c>
      <c r="E22" s="124">
        <v>1.3767406402126217</v>
      </c>
      <c r="F22" s="124">
        <v>1.3893068946934131</v>
      </c>
      <c r="G22" s="124">
        <v>1.3318842762315151</v>
      </c>
      <c r="H22" s="124">
        <v>1.3372753138203364</v>
      </c>
      <c r="I22" s="124">
        <v>1.1314538189428205</v>
      </c>
      <c r="J22" s="124">
        <v>1.1428153498348217</v>
      </c>
      <c r="K22" s="124">
        <v>1.0311395939811252</v>
      </c>
      <c r="L22" s="124">
        <v>1.0531254567103894</v>
      </c>
      <c r="M22" s="124">
        <v>1.0625959874135162</v>
      </c>
      <c r="N22" s="124">
        <v>1.0559841247675454</v>
      </c>
      <c r="O22" s="124">
        <v>1.0437590893702255</v>
      </c>
      <c r="P22" s="124">
        <v>0.96125848961249993</v>
      </c>
      <c r="Q22" s="124">
        <v>0.84872636729104833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340.96010041736218</v>
      </c>
      <c r="C26" s="68">
        <f>IF(TrRail_act!C14=0,"",C8/TrRail_act!C14*100)</f>
        <v>309.52604685388377</v>
      </c>
      <c r="D26" s="68">
        <f>IF(TrRail_act!D14=0,"",D8/TrRail_act!D14*100)</f>
        <v>284.88061763656594</v>
      </c>
      <c r="E26" s="68">
        <f>IF(TrRail_act!E14=0,"",E8/TrRail_act!E14*100)</f>
        <v>268.80654068904539</v>
      </c>
      <c r="F26" s="68">
        <f>IF(TrRail_act!F14=0,"",F8/TrRail_act!F14*100)</f>
        <v>272.68532715461714</v>
      </c>
      <c r="G26" s="68">
        <f>IF(TrRail_act!G14=0,"",G8/TrRail_act!G14*100)</f>
        <v>258.7049271791596</v>
      </c>
      <c r="H26" s="68">
        <f>IF(TrRail_act!H14=0,"",H8/TrRail_act!H14*100)</f>
        <v>260.1141129253138</v>
      </c>
      <c r="I26" s="68">
        <f>IF(TrRail_act!I14=0,"",I8/TrRail_act!I14*100)</f>
        <v>207.8402235343444</v>
      </c>
      <c r="J26" s="68">
        <f>IF(TrRail_act!J14=0,"",J8/TrRail_act!J14*100)</f>
        <v>209.46527259590192</v>
      </c>
      <c r="K26" s="68">
        <f>IF(TrRail_act!K14=0,"",K8/TrRail_act!K14*100)</f>
        <v>178.66761748847978</v>
      </c>
      <c r="L26" s="68">
        <f>IF(TrRail_act!L14=0,"",L8/TrRail_act!L14*100)</f>
        <v>182.6744444073212</v>
      </c>
      <c r="M26" s="68">
        <f>IF(TrRail_act!M14=0,"",M8/TrRail_act!M14*100)</f>
        <v>183.85119005781473</v>
      </c>
      <c r="N26" s="68">
        <f>IF(TrRail_act!N14=0,"",N8/TrRail_act!N14*100)</f>
        <v>179.4475098266829</v>
      </c>
      <c r="O26" s="68">
        <f>IF(TrRail_act!O14=0,"",O8/TrRail_act!O14*100)</f>
        <v>173.82407407049919</v>
      </c>
      <c r="P26" s="68">
        <f>IF(TrRail_act!P14=0,"",P8/TrRail_act!P14*100)</f>
        <v>153.72030952814936</v>
      </c>
      <c r="Q26" s="68">
        <f>IF(TrRail_act!Q14=0,"",Q8/TrRail_act!Q14*100)</f>
        <v>127.89902072376758</v>
      </c>
    </row>
    <row r="27" spans="1:17" ht="11.45" customHeight="1" x14ac:dyDescent="0.25">
      <c r="A27" s="25" t="s">
        <v>39</v>
      </c>
      <c r="B27" s="79">
        <f>IF(TrRail_act!B15=0,"",B9/TrRail_act!B15*100)</f>
        <v>156.05182619917807</v>
      </c>
      <c r="C27" s="79">
        <f>IF(TrRail_act!C15=0,"",C9/TrRail_act!C15*100)</f>
        <v>119.98478029335425</v>
      </c>
      <c r="D27" s="79">
        <f>IF(TrRail_act!D15=0,"",D9/TrRail_act!D15*100)</f>
        <v>112.296084461261</v>
      </c>
      <c r="E27" s="79">
        <f>IF(TrRail_act!E15=0,"",E9/TrRail_act!E15*100)</f>
        <v>101.06542594881205</v>
      </c>
      <c r="F27" s="79">
        <f>IF(TrRail_act!F15=0,"",F9/TrRail_act!F15*100)</f>
        <v>93.155163653762031</v>
      </c>
      <c r="G27" s="79">
        <f>IF(TrRail_act!G15=0,"",G9/TrRail_act!G15*100)</f>
        <v>68.028340882093659</v>
      </c>
      <c r="H27" s="79">
        <f>IF(TrRail_act!H15=0,"",H9/TrRail_act!H15*100)</f>
        <v>70.352377002039617</v>
      </c>
      <c r="I27" s="79">
        <f>IF(TrRail_act!I15=0,"",I9/TrRail_act!I15*100)</f>
        <v>49.228884420875907</v>
      </c>
      <c r="J27" s="79">
        <f>IF(TrRail_act!J15=0,"",J9/TrRail_act!J15*100)</f>
        <v>47.874568494844965</v>
      </c>
      <c r="K27" s="79">
        <f>IF(TrRail_act!K15=0,"",K9/TrRail_act!K15*100)</f>
        <v>34.88870604158641</v>
      </c>
      <c r="L27" s="79">
        <f>IF(TrRail_act!L15=0,"",L9/TrRail_act!L15*100)</f>
        <v>33.315876517801826</v>
      </c>
      <c r="M27" s="79">
        <f>IF(TrRail_act!M15=0,"",M9/TrRail_act!M15*100)</f>
        <v>32.936144885802456</v>
      </c>
      <c r="N27" s="79">
        <f>IF(TrRail_act!N15=0,"",N9/TrRail_act!N15*100)</f>
        <v>32.008563258803328</v>
      </c>
      <c r="O27" s="79">
        <f>IF(TrRail_act!O15=0,"",O9/TrRail_act!O15*100)</f>
        <v>41.560701535404007</v>
      </c>
      <c r="P27" s="79">
        <f>IF(TrRail_act!P15=0,"",P9/TrRail_act!P15*100)</f>
        <v>33.26663778902784</v>
      </c>
      <c r="Q27" s="79">
        <f>IF(TrRail_act!Q15=0,"",Q9/TrRail_act!Q15*100)</f>
        <v>33.958178501687044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205.51752335162345</v>
      </c>
      <c r="C29" s="76">
        <f>IF(TrRail_act!C17=0,"",C11/TrRail_act!C17*100)</f>
        <v>156.06968733114678</v>
      </c>
      <c r="D29" s="76">
        <f>IF(TrRail_act!D17=0,"",D11/TrRail_act!D17*100)</f>
        <v>147.32603023164344</v>
      </c>
      <c r="E29" s="76">
        <f>IF(TrRail_act!E17=0,"",E11/TrRail_act!E17*100)</f>
        <v>131.28884404047187</v>
      </c>
      <c r="F29" s="76">
        <f>IF(TrRail_act!F17=0,"",F11/TrRail_act!F17*100)</f>
        <v>120.36906034307282</v>
      </c>
      <c r="G29" s="76">
        <f>IF(TrRail_act!G17=0,"",G11/TrRail_act!G17*100)</f>
        <v>89.597552389000299</v>
      </c>
      <c r="H29" s="76">
        <f>IF(TrRail_act!H17=0,"",H11/TrRail_act!H17*100)</f>
        <v>94.255228905467675</v>
      </c>
      <c r="I29" s="76">
        <f>IF(TrRail_act!I17=0,"",I11/TrRail_act!I17*100)</f>
        <v>66.650814433408684</v>
      </c>
      <c r="J29" s="76">
        <f>IF(TrRail_act!J17=0,"",J11/TrRail_act!J17*100)</f>
        <v>64.750921574880664</v>
      </c>
      <c r="K29" s="76">
        <f>IF(TrRail_act!K17=0,"",K11/TrRail_act!K17*100)</f>
        <v>46.3651774963989</v>
      </c>
      <c r="L29" s="76">
        <f>IF(TrRail_act!L17=0,"",L11/TrRail_act!L17*100)</f>
        <v>44.026626184054415</v>
      </c>
      <c r="M29" s="76">
        <f>IF(TrRail_act!M17=0,"",M11/TrRail_act!M17*100)</f>
        <v>43.727047267742158</v>
      </c>
      <c r="N29" s="76">
        <f>IF(TrRail_act!N17=0,"",N11/TrRail_act!N17*100)</f>
        <v>41.922960275974184</v>
      </c>
      <c r="O29" s="76">
        <f>IF(TrRail_act!O17=0,"",O11/TrRail_act!O17*100)</f>
        <v>54.397276963792272</v>
      </c>
      <c r="P29" s="76">
        <f>IF(TrRail_act!P17=0,"",P11/TrRail_act!P17*100)</f>
        <v>42.965472616764899</v>
      </c>
      <c r="Q29" s="76">
        <f>IF(TrRail_act!Q17=0,"",Q11/TrRail_act!Q17*100)</f>
        <v>43.196212791653124</v>
      </c>
    </row>
    <row r="30" spans="1:17" ht="11.45" customHeight="1" x14ac:dyDescent="0.25">
      <c r="A30" s="62" t="s">
        <v>17</v>
      </c>
      <c r="B30" s="77">
        <f>IF(TrRail_act!B18=0,"",B12/TrRail_act!B18*100)</f>
        <v>767.65476819439971</v>
      </c>
      <c r="C30" s="77">
        <f>IF(TrRail_act!C18=0,"",C12/TrRail_act!C18*100)</f>
        <v>765.94814065780224</v>
      </c>
      <c r="D30" s="77">
        <f>IF(TrRail_act!D18=0,"",D12/TrRail_act!D18*100)</f>
        <v>746.65634418323577</v>
      </c>
      <c r="E30" s="77">
        <f>IF(TrRail_act!E18=0,"",E12/TrRail_act!E18*100)</f>
        <v>727.78813530666139</v>
      </c>
      <c r="F30" s="77">
        <f>IF(TrRail_act!F18=0,"",F12/TrRail_act!F18*100)</f>
        <v>722.50582460461453</v>
      </c>
      <c r="G30" s="77">
        <f>IF(TrRail_act!G18=0,"",G12/TrRail_act!G18*100)</f>
        <v>711.30119794655661</v>
      </c>
      <c r="H30" s="77">
        <f>IF(TrRail_act!H18=0,"",H12/TrRail_act!H18*100)</f>
        <v>690.89589579969197</v>
      </c>
      <c r="I30" s="77">
        <f>IF(TrRail_act!I18=0,"",I12/TrRail_act!I18*100)</f>
        <v>679.11176356968122</v>
      </c>
      <c r="J30" s="77">
        <f>IF(TrRail_act!J18=0,"",J12/TrRail_act!J18*100)</f>
        <v>669.34348066910263</v>
      </c>
      <c r="K30" s="77">
        <f>IF(TrRail_act!K18=0,"",K12/TrRail_act!K18*100)</f>
        <v>661.93499170968289</v>
      </c>
      <c r="L30" s="77">
        <f>IF(TrRail_act!L18=0,"",L12/TrRail_act!L18*100)</f>
        <v>649.94304216329067</v>
      </c>
      <c r="M30" s="77">
        <f>IF(TrRail_act!M18=0,"",M12/TrRail_act!M18*100)</f>
        <v>642.57689075024223</v>
      </c>
      <c r="N30" s="77">
        <f>IF(TrRail_act!N18=0,"",N12/TrRail_act!N18*100)</f>
        <v>623.77502735177541</v>
      </c>
      <c r="O30" s="77">
        <f>IF(TrRail_act!O18=0,"",O12/TrRail_act!O18*100)</f>
        <v>622.31103059011548</v>
      </c>
      <c r="P30" s="77">
        <f>IF(TrRail_act!P18=0,"",P12/TrRail_act!P18*100)</f>
        <v>613.49165923719363</v>
      </c>
      <c r="Q30" s="77">
        <f>IF(TrRail_act!Q18=0,"",Q12/TrRail_act!Q18*100)</f>
        <v>600.24319966423377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626.38372008084502</v>
      </c>
      <c r="C33" s="79">
        <f>IF(TrRail_act!C21=0,"",C15/TrRail_act!C21*100)</f>
        <v>629.74833947522461</v>
      </c>
      <c r="D33" s="79">
        <f>IF(TrRail_act!D21=0,"",D15/TrRail_act!D21*100)</f>
        <v>595.84161865643057</v>
      </c>
      <c r="E33" s="79">
        <f>IF(TrRail_act!E21=0,"",E15/TrRail_act!E21*100)</f>
        <v>597.03830868389161</v>
      </c>
      <c r="F33" s="79">
        <f>IF(TrRail_act!F21=0,"",F15/TrRail_act!F21*100)</f>
        <v>611.41063547373312</v>
      </c>
      <c r="G33" s="79">
        <f>IF(TrRail_act!G21=0,"",G15/TrRail_act!G21*100)</f>
        <v>637.91083823651968</v>
      </c>
      <c r="H33" s="79">
        <f>IF(TrRail_act!H21=0,"",H15/TrRail_act!H21*100)</f>
        <v>612.546990292955</v>
      </c>
      <c r="I33" s="79">
        <f>IF(TrRail_act!I21=0,"",I15/TrRail_act!I21*100)</f>
        <v>520.25524106762828</v>
      </c>
      <c r="J33" s="79">
        <f>IF(TrRail_act!J21=0,"",J15/TrRail_act!J21*100)</f>
        <v>532.33306946917548</v>
      </c>
      <c r="K33" s="79">
        <f>IF(TrRail_act!K21=0,"",K15/TrRail_act!K21*100)</f>
        <v>548.75508595561018</v>
      </c>
      <c r="L33" s="79">
        <f>IF(TrRail_act!L21=0,"",L15/TrRail_act!L21*100)</f>
        <v>553.26753558721623</v>
      </c>
      <c r="M33" s="79">
        <f>IF(TrRail_act!M21=0,"",M15/TrRail_act!M21*100)</f>
        <v>570.43543668467282</v>
      </c>
      <c r="N33" s="79">
        <f>IF(TrRail_act!N21=0,"",N15/TrRail_act!N21*100)</f>
        <v>594.78565786694355</v>
      </c>
      <c r="O33" s="79">
        <f>IF(TrRail_act!O21=0,"",O15/TrRail_act!O21*100)</f>
        <v>566.79816795203226</v>
      </c>
      <c r="P33" s="79">
        <f>IF(TrRail_act!P21=0,"",P15/TrRail_act!P21*100)</f>
        <v>516.65061200449645</v>
      </c>
      <c r="Q33" s="79">
        <f>IF(TrRail_act!Q21=0,"",Q15/TrRail_act!Q21*100)</f>
        <v>441.74890548134539</v>
      </c>
    </row>
    <row r="34" spans="1:17" ht="11.45" customHeight="1" x14ac:dyDescent="0.25">
      <c r="A34" s="116" t="s">
        <v>17</v>
      </c>
      <c r="B34" s="77">
        <f>IF(TrRail_act!B22=0,"",B16/TrRail_act!B22*100)</f>
        <v>1940.086198515922</v>
      </c>
      <c r="C34" s="77">
        <f>IF(TrRail_act!C22=0,"",C16/TrRail_act!C22*100)</f>
        <v>1922.4809356423236</v>
      </c>
      <c r="D34" s="77">
        <f>IF(TrRail_act!D22=0,"",D16/TrRail_act!D22*100)</f>
        <v>1910.3554658925955</v>
      </c>
      <c r="E34" s="77">
        <f>IF(TrRail_act!E22=0,"",E16/TrRail_act!E22*100)</f>
        <v>1893.6316417412979</v>
      </c>
      <c r="F34" s="77">
        <f>IF(TrRail_act!F22=0,"",F16/TrRail_act!F22*100)</f>
        <v>1883.0494526088983</v>
      </c>
      <c r="G34" s="77">
        <f>IF(TrRail_act!G22=0,"",G16/TrRail_act!G22*100)</f>
        <v>1865.3686809094413</v>
      </c>
      <c r="H34" s="77">
        <f>IF(TrRail_act!H22=0,"",H16/TrRail_act!H22*100)</f>
        <v>1847.8964283507121</v>
      </c>
      <c r="I34" s="77">
        <f>IF(TrRail_act!I22=0,"",I16/TrRail_act!I22*100)</f>
        <v>1836.8080552748083</v>
      </c>
      <c r="J34" s="77">
        <f>IF(TrRail_act!J22=0,"",J16/TrRail_act!J22*100)</f>
        <v>1817.6348889921137</v>
      </c>
      <c r="K34" s="77">
        <f>IF(TrRail_act!K22=0,"",K16/TrRail_act!K22*100)</f>
        <v>1803.198869381783</v>
      </c>
      <c r="L34" s="77">
        <f>IF(TrRail_act!L22=0,"",L16/TrRail_act!L22*100)</f>
        <v>1782.6143663274638</v>
      </c>
      <c r="M34" s="77">
        <f>IF(TrRail_act!M22=0,"",M16/TrRail_act!M22*100)</f>
        <v>1769.915038077098</v>
      </c>
      <c r="N34" s="77">
        <f>IF(TrRail_act!N22=0,"",N16/TrRail_act!N22*100)</f>
        <v>1761.0506983225584</v>
      </c>
      <c r="O34" s="77">
        <f>IF(TrRail_act!O22=0,"",O16/TrRail_act!O22*100)</f>
        <v>1739.1416548376505</v>
      </c>
      <c r="P34" s="77">
        <f>IF(TrRail_act!P22=0,"",P16/TrRail_act!P22*100)</f>
        <v>1734.6469924162482</v>
      </c>
      <c r="Q34" s="77">
        <f>IF(TrRail_act!Q22=0,"",Q16/TrRail_act!Q22*100)</f>
        <v>1721.2037483027389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10.633454695260715</v>
      </c>
      <c r="C38" s="79">
        <f>IF(TrRail_act!C4=0,"",C9/TrRail_act!C4*1000)</f>
        <v>8.9973520563194018</v>
      </c>
      <c r="D38" s="79">
        <f>IF(TrRail_act!D4=0,"",D9/TrRail_act!D4*1000)</f>
        <v>8.8165990947878381</v>
      </c>
      <c r="E38" s="79">
        <f>IF(TrRail_act!E4=0,"",E9/TrRail_act!E4*1000)</f>
        <v>8.5989215478944185</v>
      </c>
      <c r="F38" s="79">
        <f>IF(TrRail_act!F4=0,"",F9/TrRail_act!F4*1000)</f>
        <v>7.8576670325663143</v>
      </c>
      <c r="G38" s="79">
        <f>IF(TrRail_act!G4=0,"",G9/TrRail_act!G4*1000)</f>
        <v>5.6829483821953906</v>
      </c>
      <c r="H38" s="79">
        <f>IF(TrRail_act!H4=0,"",H9/TrRail_act!H4*1000)</f>
        <v>5.8974356853571139</v>
      </c>
      <c r="I38" s="79">
        <f>IF(TrRail_act!I4=0,"",I9/TrRail_act!I4*1000)</f>
        <v>4.0554991309807242</v>
      </c>
      <c r="J38" s="79">
        <f>IF(TrRail_act!J4=0,"",J9/TrRail_act!J4*1000)</f>
        <v>3.7936957624607088</v>
      </c>
      <c r="K38" s="79">
        <f>IF(TrRail_act!K4=0,"",K9/TrRail_act!K4*1000)</f>
        <v>3.0353556571773206</v>
      </c>
      <c r="L38" s="79">
        <f>IF(TrRail_act!L4=0,"",L9/TrRail_act!L4*1000)</f>
        <v>2.9375411375712699</v>
      </c>
      <c r="M38" s="79">
        <f>IF(TrRail_act!M4=0,"",M9/TrRail_act!M4*1000)</f>
        <v>2.9725926633481836</v>
      </c>
      <c r="N38" s="79">
        <f>IF(TrRail_act!N4=0,"",N9/TrRail_act!N4*1000)</f>
        <v>2.9278631244367288</v>
      </c>
      <c r="O38" s="79">
        <f>IF(TrRail_act!O4=0,"",O9/TrRail_act!O4*1000)</f>
        <v>3.87415123892929</v>
      </c>
      <c r="P38" s="79">
        <f>IF(TrRail_act!P4=0,"",P9/TrRail_act!P4*1000)</f>
        <v>3.1968524435822223</v>
      </c>
      <c r="Q38" s="79">
        <f>IF(TrRail_act!Q4=0,"",Q9/TrRail_act!Q4*1000)</f>
        <v>3.1037487485481328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12.445033059660261</v>
      </c>
      <c r="C40" s="76">
        <f>IF(TrRail_act!C6=0,"",C11/TrRail_act!C6*1000)</f>
        <v>10.573983021868109</v>
      </c>
      <c r="D40" s="76">
        <f>IF(TrRail_act!D6=0,"",D11/TrRail_act!D6*1000)</f>
        <v>10.623960360684498</v>
      </c>
      <c r="E40" s="76">
        <f>IF(TrRail_act!E6=0,"",E11/TrRail_act!E6*1000)</f>
        <v>10.578208046952462</v>
      </c>
      <c r="F40" s="76">
        <f>IF(TrRail_act!F6=0,"",F11/TrRail_act!F6*1000)</f>
        <v>9.544971708838391</v>
      </c>
      <c r="G40" s="76">
        <f>IF(TrRail_act!G6=0,"",G11/TrRail_act!G6*1000)</f>
        <v>7.1848832719641127</v>
      </c>
      <c r="H40" s="76">
        <f>IF(TrRail_act!H6=0,"",H11/TrRail_act!H6*1000)</f>
        <v>7.7188981079843195</v>
      </c>
      <c r="I40" s="76">
        <f>IF(TrRail_act!I6=0,"",I11/TrRail_act!I6*1000)</f>
        <v>5.4504488007989842</v>
      </c>
      <c r="J40" s="76">
        <f>IF(TrRail_act!J6=0,"",J11/TrRail_act!J6*1000)</f>
        <v>5.0700587099474905</v>
      </c>
      <c r="K40" s="76">
        <f>IF(TrRail_act!K6=0,"",K11/TrRail_act!K6*1000)</f>
        <v>4.0891955185934084</v>
      </c>
      <c r="L40" s="76">
        <f>IF(TrRail_act!L6=0,"",L11/TrRail_act!L6*1000)</f>
        <v>3.9862823961781837</v>
      </c>
      <c r="M40" s="76">
        <f>IF(TrRail_act!M6=0,"",M11/TrRail_act!M6*1000)</f>
        <v>4.1192845700415894</v>
      </c>
      <c r="N40" s="76">
        <f>IF(TrRail_act!N6=0,"",N11/TrRail_act!N6*1000)</f>
        <v>4.0138213737769526</v>
      </c>
      <c r="O40" s="76">
        <f>IF(TrRail_act!O6=0,"",O11/TrRail_act!O6*1000)</f>
        <v>5.3810268118380735</v>
      </c>
      <c r="P40" s="76">
        <f>IF(TrRail_act!P6=0,"",P11/TrRail_act!P6*1000)</f>
        <v>4.3520478463925238</v>
      </c>
      <c r="Q40" s="76">
        <f>IF(TrRail_act!Q6=0,"",Q11/TrRail_act!Q6*1000)</f>
        <v>4.0558346598819526</v>
      </c>
    </row>
    <row r="41" spans="1:17" ht="11.45" customHeight="1" x14ac:dyDescent="0.25">
      <c r="A41" s="62" t="s">
        <v>17</v>
      </c>
      <c r="B41" s="77">
        <f>IF(TrRail_act!B7=0,"",B12/TrRail_act!B7*1000)</f>
        <v>67.157924806152607</v>
      </c>
      <c r="C41" s="77">
        <f>IF(TrRail_act!C7=0,"",C12/TrRail_act!C7*1000)</f>
        <v>73.783504309659406</v>
      </c>
      <c r="D41" s="77">
        <f>IF(TrRail_act!D7=0,"",D12/TrRail_act!D7*1000)</f>
        <v>76.592507245909317</v>
      </c>
      <c r="E41" s="77">
        <f>IF(TrRail_act!E7=0,"",E12/TrRail_act!E7*1000)</f>
        <v>77.010462161646331</v>
      </c>
      <c r="F41" s="77">
        <f>IF(TrRail_act!F7=0,"",F12/TrRail_act!F7*1000)</f>
        <v>72.298664993403051</v>
      </c>
      <c r="G41" s="77">
        <f>IF(TrRail_act!G7=0,"",G12/TrRail_act!G7*1000)</f>
        <v>73.987043147194001</v>
      </c>
      <c r="H41" s="77">
        <f>IF(TrRail_act!H7=0,"",H12/TrRail_act!H7*1000)</f>
        <v>74.582262203801662</v>
      </c>
      <c r="I41" s="77">
        <f>IF(TrRail_act!I7=0,"",I12/TrRail_act!I7*1000)</f>
        <v>69.09902404601587</v>
      </c>
      <c r="J41" s="77">
        <f>IF(TrRail_act!J7=0,"",J12/TrRail_act!J7*1000)</f>
        <v>65.361478756986429</v>
      </c>
      <c r="K41" s="77">
        <f>IF(TrRail_act!K7=0,"",K12/TrRail_act!K7*1000)</f>
        <v>52.964908195763158</v>
      </c>
      <c r="L41" s="77">
        <f>IF(TrRail_act!L7=0,"",L12/TrRail_act!L7*1000)</f>
        <v>51.381619520340585</v>
      </c>
      <c r="M41" s="77">
        <f>IF(TrRail_act!M7=0,"",M12/TrRail_act!M7*1000)</f>
        <v>53.349976298301279</v>
      </c>
      <c r="N41" s="77">
        <f>IF(TrRail_act!N7=0,"",N12/TrRail_act!N7*1000)</f>
        <v>56.511078398661652</v>
      </c>
      <c r="O41" s="77">
        <f>IF(TrRail_act!O7=0,"",O12/TrRail_act!O7*1000)</f>
        <v>73.749400726995546</v>
      </c>
      <c r="P41" s="77">
        <f>IF(TrRail_act!P7=0,"",P12/TrRail_act!P7*1000)</f>
        <v>62.28577534336889</v>
      </c>
      <c r="Q41" s="77">
        <f>IF(TrRail_act!Q7=0,"",Q12/TrRail_act!Q7*1000)</f>
        <v>62.170252324684114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10.675234568509502</v>
      </c>
      <c r="C44" s="79">
        <f>IF(TrRail_act!C10=0,"",C15/TrRail_act!C10*1000)</f>
        <v>10.737729878827327</v>
      </c>
      <c r="D44" s="79">
        <f>IF(TrRail_act!D10=0,"",D15/TrRail_act!D10*1000)</f>
        <v>10.30453329118887</v>
      </c>
      <c r="E44" s="79">
        <f>IF(TrRail_act!E10=0,"",E15/TrRail_act!E10*1000)</f>
        <v>9.9744082922853785</v>
      </c>
      <c r="F44" s="79">
        <f>IF(TrRail_act!F10=0,"",F15/TrRail_act!F10*1000)</f>
        <v>10.482016673871303</v>
      </c>
      <c r="G44" s="79">
        <f>IF(TrRail_act!G10=0,"",G15/TrRail_act!G10*1000)</f>
        <v>11.054010290851044</v>
      </c>
      <c r="H44" s="79">
        <f>IF(TrRail_act!H10=0,"",H15/TrRail_act!H10*1000)</f>
        <v>10.159086295609105</v>
      </c>
      <c r="I44" s="79">
        <f>IF(TrRail_act!I10=0,"",I15/TrRail_act!I10*1000)</f>
        <v>8.9631092710673617</v>
      </c>
      <c r="J44" s="79">
        <f>IF(TrRail_act!J10=0,"",J15/TrRail_act!J10*1000)</f>
        <v>8.9800642135562878</v>
      </c>
      <c r="K44" s="79">
        <f>IF(TrRail_act!K10=0,"",K15/TrRail_act!K10*1000)</f>
        <v>9.2153990370295737</v>
      </c>
      <c r="L44" s="79">
        <f>IF(TrRail_act!L10=0,"",L15/TrRail_act!L10*1000)</f>
        <v>9.052024336089513</v>
      </c>
      <c r="M44" s="79">
        <f>IF(TrRail_act!M10=0,"",M15/TrRail_act!M10*1000)</f>
        <v>9.4062648058743488</v>
      </c>
      <c r="N44" s="79">
        <f>IF(TrRail_act!N10=0,"",N15/TrRail_act!N10*1000)</f>
        <v>9.4973321757514135</v>
      </c>
      <c r="O44" s="79">
        <f>IF(TrRail_act!O10=0,"",O15/TrRail_act!O10*1000)</f>
        <v>8.5965386338912797</v>
      </c>
      <c r="P44" s="79">
        <f>IF(TrRail_act!P10=0,"",P15/TrRail_act!P10*1000)</f>
        <v>7.5336132795570725</v>
      </c>
      <c r="Q44" s="79">
        <f>IF(TrRail_act!Q10=0,"",Q15/TrRail_act!Q10*1000)</f>
        <v>6.6074535153834688</v>
      </c>
    </row>
    <row r="45" spans="1:17" ht="11.45" customHeight="1" x14ac:dyDescent="0.25">
      <c r="A45" s="116" t="s">
        <v>17</v>
      </c>
      <c r="B45" s="77">
        <f>IF(TrRail_act!B11=0,"",B16/TrRail_act!B11*1000)</f>
        <v>31.343760187146255</v>
      </c>
      <c r="C45" s="77">
        <f>IF(TrRail_act!C11=0,"",C16/TrRail_act!C11*1000)</f>
        <v>30.990335235255785</v>
      </c>
      <c r="D45" s="77">
        <f>IF(TrRail_act!D11=0,"",D16/TrRail_act!D11*1000)</f>
        <v>31.205371879739765</v>
      </c>
      <c r="E45" s="77">
        <f>IF(TrRail_act!E11=0,"",E16/TrRail_act!E11*1000)</f>
        <v>29.826707354321787</v>
      </c>
      <c r="F45" s="77">
        <f>IF(TrRail_act!F11=0,"",F16/TrRail_act!F11*1000)</f>
        <v>30.431014283751669</v>
      </c>
      <c r="G45" s="77">
        <f>IF(TrRail_act!G11=0,"",G16/TrRail_act!G11*1000)</f>
        <v>30.483680757015865</v>
      </c>
      <c r="H45" s="77">
        <f>IF(TrRail_act!H11=0,"",H16/TrRail_act!H11*1000)</f>
        <v>28.887393565864578</v>
      </c>
      <c r="I45" s="77">
        <f>IF(TrRail_act!I11=0,"",I16/TrRail_act!I11*1000)</f>
        <v>29.726862901641098</v>
      </c>
      <c r="J45" s="77">
        <f>IF(TrRail_act!J11=0,"",J16/TrRail_act!J11*1000)</f>
        <v>28.835119215451492</v>
      </c>
      <c r="K45" s="77">
        <f>IF(TrRail_act!K11=0,"",K16/TrRail_act!K11*1000)</f>
        <v>28.415274584441931</v>
      </c>
      <c r="L45" s="77">
        <f>IF(TrRail_act!L11=0,"",L16/TrRail_act!L11*1000)</f>
        <v>27.336910717412056</v>
      </c>
      <c r="M45" s="77">
        <f>IF(TrRail_act!M11=0,"",M16/TrRail_act!M11*1000)</f>
        <v>27.387142433985485</v>
      </c>
      <c r="N45" s="77">
        <f>IF(TrRail_act!N11=0,"",N16/TrRail_act!N11*1000)</f>
        <v>26.426893801968177</v>
      </c>
      <c r="O45" s="77">
        <f>IF(TrRail_act!O11=0,"",O16/TrRail_act!O11*1000)</f>
        <v>24.760856097785034</v>
      </c>
      <c r="P45" s="77">
        <f>IF(TrRail_act!P11=0,"",P16/TrRail_act!P11*1000)</f>
        <v>23.679417695219218</v>
      </c>
      <c r="Q45" s="77">
        <f>IF(TrRail_act!Q11=0,"",Q16/TrRail_act!Q11*1000)</f>
        <v>24.005116416546958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308.48877487663424</v>
      </c>
      <c r="C49" s="79">
        <f>IF(TrRail_act!C37=0,"",1000000*C9/TrRail_act!C37/1000)</f>
        <v>244.22489818250213</v>
      </c>
      <c r="D49" s="79">
        <f>IF(TrRail_act!D37=0,"",1000000*D9/TrRail_act!D37/1000)</f>
        <v>232.41282356054128</v>
      </c>
      <c r="E49" s="79">
        <f>IF(TrRail_act!E37=0,"",1000000*E9/TrRail_act!E37/1000)</f>
        <v>213.46891865811463</v>
      </c>
      <c r="F49" s="79">
        <f>IF(TrRail_act!F37=0,"",1000000*F9/TrRail_act!F37/1000)</f>
        <v>193.9392340840412</v>
      </c>
      <c r="G49" s="79">
        <f>IF(TrRail_act!G37=0,"",1000000*G9/TrRail_act!G37/1000)</f>
        <v>143.11022215289526</v>
      </c>
      <c r="H49" s="79">
        <f>IF(TrRail_act!H37=0,"",1000000*H9/TrRail_act!H37/1000)</f>
        <v>148.86446351112613</v>
      </c>
      <c r="I49" s="79">
        <f>IF(TrRail_act!I37=0,"",1000000*I9/TrRail_act!I37/1000)</f>
        <v>105.63960766639488</v>
      </c>
      <c r="J49" s="79">
        <f>IF(TrRail_act!J37=0,"",1000000*J9/TrRail_act!J37/1000)</f>
        <v>103.82269477683516</v>
      </c>
      <c r="K49" s="79">
        <f>IF(TrRail_act!K37=0,"",1000000*K9/TrRail_act!K37/1000)</f>
        <v>75.592360095127859</v>
      </c>
      <c r="L49" s="79">
        <f>IF(TrRail_act!L37=0,"",1000000*L9/TrRail_act!L37/1000)</f>
        <v>72.653565655963817</v>
      </c>
      <c r="M49" s="79">
        <f>IF(TrRail_act!M37=0,"",1000000*M9/TrRail_act!M37/1000)</f>
        <v>71.619122962969655</v>
      </c>
      <c r="N49" s="79">
        <f>IF(TrRail_act!N37=0,"",1000000*N9/TrRail_act!N37/1000)</f>
        <v>70.84341491011098</v>
      </c>
      <c r="O49" s="79">
        <f>IF(TrRail_act!O37=0,"",1000000*O9/TrRail_act!O37/1000)</f>
        <v>93.840552231842821</v>
      </c>
      <c r="P49" s="79">
        <f>IF(TrRail_act!P37=0,"",1000000*P9/TrRail_act!P37/1000)</f>
        <v>74.019262316216924</v>
      </c>
      <c r="Q49" s="79">
        <f>IF(TrRail_act!Q37=0,"",1000000*Q9/TrRail_act!Q37/1000)</f>
        <v>75.038236031131888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518.6467527613413</v>
      </c>
      <c r="C51" s="76">
        <f>IF(TrRail_act!C39=0,"",1000000*C11/TrRail_act!C39/1000)</f>
        <v>410.47437706577165</v>
      </c>
      <c r="D51" s="76">
        <f>IF(TrRail_act!D39=0,"",1000000*D11/TrRail_act!D39/1000)</f>
        <v>390.93717720299139</v>
      </c>
      <c r="E51" s="76">
        <f>IF(TrRail_act!E39=0,"",1000000*E11/TrRail_act!E39/1000)</f>
        <v>349.41491422459814</v>
      </c>
      <c r="F51" s="76">
        <f>IF(TrRail_act!F39=0,"",1000000*F11/TrRail_act!F39/1000)</f>
        <v>315.52808032325879</v>
      </c>
      <c r="G51" s="76">
        <f>IF(TrRail_act!G39=0,"",1000000*G11/TrRail_act!G39/1000)</f>
        <v>232.18903390112598</v>
      </c>
      <c r="H51" s="76">
        <f>IF(TrRail_act!H39=0,"",1000000*H11/TrRail_act!H39/1000)</f>
        <v>243.32161040904882</v>
      </c>
      <c r="I51" s="76">
        <f>IF(TrRail_act!I39=0,"",1000000*I11/TrRail_act!I39/1000)</f>
        <v>172.57955707876394</v>
      </c>
      <c r="J51" s="76">
        <f>IF(TrRail_act!J39=0,"",1000000*J11/TrRail_act!J39/1000)</f>
        <v>168.02223550840472</v>
      </c>
      <c r="K51" s="76">
        <f>IF(TrRail_act!K39=0,"",1000000*K11/TrRail_act!K39/1000)</f>
        <v>118.4057321844038</v>
      </c>
      <c r="L51" s="76">
        <f>IF(TrRail_act!L39=0,"",1000000*L11/TrRail_act!L39/1000)</f>
        <v>112.70617236373873</v>
      </c>
      <c r="M51" s="76">
        <f>IF(TrRail_act!M39=0,"",1000000*M11/TrRail_act!M39/1000)</f>
        <v>111.23821226163373</v>
      </c>
      <c r="N51" s="76">
        <f>IF(TrRail_act!N39=0,"",1000000*N11/TrRail_act!N39/1000)</f>
        <v>108.12942275753781</v>
      </c>
      <c r="O51" s="76">
        <f>IF(TrRail_act!O39=0,"",1000000*O11/TrRail_act!O39/1000)</f>
        <v>143.03116428885718</v>
      </c>
      <c r="P51" s="76">
        <f>IF(TrRail_act!P39=0,"",1000000*P11/TrRail_act!P39/1000)</f>
        <v>112.66385709978398</v>
      </c>
      <c r="Q51" s="76">
        <f>IF(TrRail_act!Q39=0,"",1000000*Q11/TrRail_act!Q39/1000)</f>
        <v>113.59543241076489</v>
      </c>
    </row>
    <row r="52" spans="1:17" ht="11.45" customHeight="1" x14ac:dyDescent="0.25">
      <c r="A52" s="62" t="s">
        <v>17</v>
      </c>
      <c r="B52" s="77">
        <f>IF(TrRail_act!B40=0,"",1000000*B12/TrRail_act!B40/1000)</f>
        <v>2074.5870110453652</v>
      </c>
      <c r="C52" s="77">
        <f>IF(TrRail_act!C40=0,"",1000000*C12/TrRail_act!C40/1000)</f>
        <v>1892.7429609143915</v>
      </c>
      <c r="D52" s="77">
        <f>IF(TrRail_act!D40=0,"",1000000*D12/TrRail_act!D40/1000)</f>
        <v>1878.670323781042</v>
      </c>
      <c r="E52" s="77">
        <f>IF(TrRail_act!E40=0,"",1000000*E12/TrRail_act!E40/1000)</f>
        <v>1844.1342695187125</v>
      </c>
      <c r="F52" s="77">
        <f>IF(TrRail_act!F40=0,"",1000000*F12/TrRail_act!F40/1000)</f>
        <v>1691.5810972885815</v>
      </c>
      <c r="G52" s="77">
        <f>IF(TrRail_act!G40=0,"",1000000*G12/TrRail_act!G40/1000)</f>
        <v>1468.0338917619579</v>
      </c>
      <c r="H52" s="77">
        <f>IF(TrRail_act!H40=0,"",1000000*H12/TrRail_act!H40/1000)</f>
        <v>1546.2695887284717</v>
      </c>
      <c r="I52" s="77">
        <f>IF(TrRail_act!I40=0,"",1000000*I12/TrRail_act!I40/1000)</f>
        <v>1340.8104049965505</v>
      </c>
      <c r="J52" s="77">
        <f>IF(TrRail_act!J40=0,"",1000000*J12/TrRail_act!J40/1000)</f>
        <v>1337.7154903938376</v>
      </c>
      <c r="K52" s="77">
        <f>IF(TrRail_act!K40=0,"",1000000*K12/TrRail_act!K40/1000)</f>
        <v>1029.2190566798176</v>
      </c>
      <c r="L52" s="77">
        <f>IF(TrRail_act!L40=0,"",1000000*L12/TrRail_act!L40/1000)</f>
        <v>1014.3555512736485</v>
      </c>
      <c r="M52" s="77">
        <f>IF(TrRail_act!M40=0,"",1000000*M12/TrRail_act!M40/1000)</f>
        <v>1005.4223031339973</v>
      </c>
      <c r="N52" s="77">
        <f>IF(TrRail_act!N40=0,"",1000000*N12/TrRail_act!N40/1000)</f>
        <v>1027.2295161966092</v>
      </c>
      <c r="O52" s="77">
        <f>IF(TrRail_act!O40=0,"",1000000*O12/TrRail_act!O40/1000)</f>
        <v>1364.2972593706379</v>
      </c>
      <c r="P52" s="77">
        <f>IF(TrRail_act!P40=0,"",1000000*P12/TrRail_act!P40/1000)</f>
        <v>1219.7087138194006</v>
      </c>
      <c r="Q52" s="77">
        <f>IF(TrRail_act!Q40=0,"",1000000*Q12/TrRail_act!Q40/1000)</f>
        <v>1249.5497565184137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852.92170580178288</v>
      </c>
      <c r="C55" s="79">
        <f>IF(TrRail_act!C43=0,"",1000000*C15/TrRail_act!C43/1000)</f>
        <v>830.13179149490952</v>
      </c>
      <c r="D55" s="79">
        <f>IF(TrRail_act!D43=0,"",1000000*D15/TrRail_act!D43/1000)</f>
        <v>781.04321353764101</v>
      </c>
      <c r="E55" s="79">
        <f>IF(TrRail_act!E43=0,"",1000000*E15/TrRail_act!E43/1000)</f>
        <v>782.91312587961886</v>
      </c>
      <c r="F55" s="79">
        <f>IF(TrRail_act!F43=0,"",1000000*F15/TrRail_act!F43/1000)</f>
        <v>824.28621392583273</v>
      </c>
      <c r="G55" s="79">
        <f>IF(TrRail_act!G43=0,"",1000000*G15/TrRail_act!G43/1000)</f>
        <v>828.49593732046526</v>
      </c>
      <c r="H55" s="79">
        <f>IF(TrRail_act!H43=0,"",1000000*H15/TrRail_act!H43/1000)</f>
        <v>829.22136110285396</v>
      </c>
      <c r="I55" s="79">
        <f>IF(TrRail_act!I43=0,"",1000000*I15/TrRail_act!I43/1000)</f>
        <v>685.13613285213819</v>
      </c>
      <c r="J55" s="79">
        <f>IF(TrRail_act!J43=0,"",1000000*J15/TrRail_act!J43/1000)</f>
        <v>708.99745076553927</v>
      </c>
      <c r="K55" s="79">
        <f>IF(TrRail_act!K43=0,"",1000000*K15/TrRail_act!K43/1000)</f>
        <v>662.01635835244019</v>
      </c>
      <c r="L55" s="79">
        <f>IF(TrRail_act!L43=0,"",1000000*L15/TrRail_act!L43/1000)</f>
        <v>714.633500217593</v>
      </c>
      <c r="M55" s="79">
        <f>IF(TrRail_act!M43=0,"",1000000*M15/TrRail_act!M43/1000)</f>
        <v>724.35949058352071</v>
      </c>
      <c r="N55" s="79">
        <f>IF(TrRail_act!N43=0,"",1000000*N15/TrRail_act!N43/1000)</f>
        <v>737.13603288781883</v>
      </c>
      <c r="O55" s="79">
        <f>IF(TrRail_act!O43=0,"",1000000*O15/TrRail_act!O43/1000)</f>
        <v>698.79159539013233</v>
      </c>
      <c r="P55" s="79">
        <f>IF(TrRail_act!P43=0,"",1000000*P15/TrRail_act!P43/1000)</f>
        <v>648.43127034896168</v>
      </c>
      <c r="Q55" s="79">
        <f>IF(TrRail_act!Q43=0,"",1000000*Q15/TrRail_act!Q43/1000)</f>
        <v>559.51916368267223</v>
      </c>
    </row>
    <row r="56" spans="1:17" ht="11.45" customHeight="1" x14ac:dyDescent="0.25">
      <c r="A56" s="116" t="s">
        <v>17</v>
      </c>
      <c r="B56" s="77">
        <f>IF(TrRail_act!B44=0,"",1000000*B16/TrRail_act!B44/1000)</f>
        <v>1892.887645332027</v>
      </c>
      <c r="C56" s="77">
        <f>IF(TrRail_act!C44=0,"",1000000*C16/TrRail_act!C44/1000)</f>
        <v>1840.7270159234952</v>
      </c>
      <c r="D56" s="77">
        <f>IF(TrRail_act!D44=0,"",1000000*D16/TrRail_act!D44/1000)</f>
        <v>1731.8784300182476</v>
      </c>
      <c r="E56" s="77">
        <f>IF(TrRail_act!E44=0,"",1000000*E16/TrRail_act!E44/1000)</f>
        <v>1742.8326976102819</v>
      </c>
      <c r="F56" s="77">
        <f>IF(TrRail_act!F44=0,"",1000000*F16/TrRail_act!F44/1000)</f>
        <v>1826.2203187839571</v>
      </c>
      <c r="G56" s="77">
        <f>IF(TrRail_act!G44=0,"",1000000*G16/TrRail_act!G44/1000)</f>
        <v>1818.4783708983091</v>
      </c>
      <c r="H56" s="77">
        <f>IF(TrRail_act!H44=0,"",1000000*H16/TrRail_act!H44/1000)</f>
        <v>1797.7519108709876</v>
      </c>
      <c r="I56" s="77">
        <f>IF(TrRail_act!I44=0,"",1000000*I16/TrRail_act!I44/1000)</f>
        <v>1558.6847022386144</v>
      </c>
      <c r="J56" s="77">
        <f>IF(TrRail_act!J44=0,"",1000000*J16/TrRail_act!J44/1000)</f>
        <v>1612.9692004916021</v>
      </c>
      <c r="K56" s="77">
        <f>IF(TrRail_act!K44=0,"",1000000*K16/TrRail_act!K44/1000)</f>
        <v>1434.3687764302872</v>
      </c>
      <c r="L56" s="77">
        <f>IF(TrRail_act!L44=0,"",1000000*L16/TrRail_act!L44/1000)</f>
        <v>1548.3725838047849</v>
      </c>
      <c r="M56" s="77">
        <f>IF(TrRail_act!M44=0,"",1000000*M16/TrRail_act!M44/1000)</f>
        <v>1550.3834710735005</v>
      </c>
      <c r="N56" s="77">
        <f>IF(TrRail_act!N44=0,"",1000000*N16/TrRail_act!N44/1000)</f>
        <v>1545.3992268437607</v>
      </c>
      <c r="O56" s="77">
        <f>IF(TrRail_act!O44=0,"",1000000*O16/TrRail_act!O44/1000)</f>
        <v>1507.5781641287115</v>
      </c>
      <c r="P56" s="77">
        <f>IF(TrRail_act!P44=0,"",1000000*P16/TrRail_act!P44/1000)</f>
        <v>1475.5119723246783</v>
      </c>
      <c r="Q56" s="77">
        <f>IF(TrRail_act!Q44=0,"",1000000*Q16/TrRail_act!Q44/1000)</f>
        <v>1416.5042118548663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0.27774789402134475</v>
      </c>
      <c r="C60" s="32">
        <f t="shared" si="6"/>
        <v>0.24350716002177936</v>
      </c>
      <c r="D60" s="32">
        <f t="shared" si="6"/>
        <v>0.25349550353025213</v>
      </c>
      <c r="E60" s="32">
        <f t="shared" si="6"/>
        <v>0.24882009910081795</v>
      </c>
      <c r="F60" s="32">
        <f t="shared" si="6"/>
        <v>0.22327953242254775</v>
      </c>
      <c r="G60" s="32">
        <f t="shared" si="6"/>
        <v>0.17497457960710289</v>
      </c>
      <c r="H60" s="32">
        <f t="shared" si="6"/>
        <v>0.17580696490458433</v>
      </c>
      <c r="I60" s="32">
        <f t="shared" si="6"/>
        <v>0.1571003260117371</v>
      </c>
      <c r="J60" s="32">
        <f t="shared" si="6"/>
        <v>0.15232142379548758</v>
      </c>
      <c r="K60" s="32">
        <f t="shared" si="6"/>
        <v>0.14063492680794651</v>
      </c>
      <c r="L60" s="32">
        <f t="shared" si="6"/>
        <v>0.12998935804400175</v>
      </c>
      <c r="M60" s="32">
        <f t="shared" si="6"/>
        <v>0.12884648497638146</v>
      </c>
      <c r="N60" s="32">
        <f t="shared" si="6"/>
        <v>0.13164190359768477</v>
      </c>
      <c r="O60" s="32">
        <f t="shared" si="6"/>
        <v>0.17888798350236917</v>
      </c>
      <c r="P60" s="32">
        <f t="shared" si="6"/>
        <v>0.16248326671764959</v>
      </c>
      <c r="Q60" s="32">
        <f t="shared" si="6"/>
        <v>0.20434395526241975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0.27774789402134475</v>
      </c>
      <c r="C62" s="30">
        <f t="shared" si="8"/>
        <v>0.24350716002177936</v>
      </c>
      <c r="D62" s="30">
        <f t="shared" si="8"/>
        <v>0.25349550353025213</v>
      </c>
      <c r="E62" s="30">
        <f t="shared" si="8"/>
        <v>0.24882009910081795</v>
      </c>
      <c r="F62" s="30">
        <f t="shared" si="8"/>
        <v>0.22327953242254775</v>
      </c>
      <c r="G62" s="30">
        <f t="shared" si="8"/>
        <v>0.17497457960710289</v>
      </c>
      <c r="H62" s="30">
        <f t="shared" si="8"/>
        <v>0.17580696490458433</v>
      </c>
      <c r="I62" s="30">
        <f t="shared" si="8"/>
        <v>0.1571003260117371</v>
      </c>
      <c r="J62" s="30">
        <f t="shared" si="8"/>
        <v>0.15232142379548758</v>
      </c>
      <c r="K62" s="30">
        <f t="shared" si="8"/>
        <v>0.14063492680794651</v>
      </c>
      <c r="L62" s="30">
        <f t="shared" si="8"/>
        <v>0.12998935804400175</v>
      </c>
      <c r="M62" s="30">
        <f t="shared" si="8"/>
        <v>0.12884648497638146</v>
      </c>
      <c r="N62" s="30">
        <f t="shared" si="8"/>
        <v>0.13164190359768477</v>
      </c>
      <c r="O62" s="30">
        <f t="shared" si="8"/>
        <v>0.17888798350236917</v>
      </c>
      <c r="P62" s="30">
        <f t="shared" si="8"/>
        <v>0.16248326671764959</v>
      </c>
      <c r="Q62" s="30">
        <f t="shared" si="8"/>
        <v>0.20434395526241975</v>
      </c>
    </row>
    <row r="63" spans="1:17" ht="11.45" customHeight="1" x14ac:dyDescent="0.25">
      <c r="A63" s="62" t="s">
        <v>17</v>
      </c>
      <c r="B63" s="115">
        <f t="shared" ref="B63:Q63" si="9">IF(B12=0,0,B12/B$8)</f>
        <v>0.27774789402134475</v>
      </c>
      <c r="C63" s="115">
        <f t="shared" si="9"/>
        <v>0.24350716002177936</v>
      </c>
      <c r="D63" s="115">
        <f t="shared" si="9"/>
        <v>0.25349550353025213</v>
      </c>
      <c r="E63" s="115">
        <f t="shared" si="9"/>
        <v>0.24882009910081795</v>
      </c>
      <c r="F63" s="115">
        <f t="shared" si="9"/>
        <v>0.22327953242254775</v>
      </c>
      <c r="G63" s="115">
        <f t="shared" si="9"/>
        <v>0.17497457960710289</v>
      </c>
      <c r="H63" s="115">
        <f t="shared" si="9"/>
        <v>0.17580696490458433</v>
      </c>
      <c r="I63" s="115">
        <f t="shared" si="9"/>
        <v>0.1571003260117371</v>
      </c>
      <c r="J63" s="115">
        <f t="shared" si="9"/>
        <v>0.15232142379548758</v>
      </c>
      <c r="K63" s="115">
        <f t="shared" si="9"/>
        <v>0.14063492680794651</v>
      </c>
      <c r="L63" s="115">
        <f t="shared" si="9"/>
        <v>0.12998935804400175</v>
      </c>
      <c r="M63" s="115">
        <f t="shared" si="9"/>
        <v>0.12884648497638146</v>
      </c>
      <c r="N63" s="115">
        <f t="shared" si="9"/>
        <v>0.13164190359768477</v>
      </c>
      <c r="O63" s="115">
        <f t="shared" si="9"/>
        <v>0.17888798350236917</v>
      </c>
      <c r="P63" s="115">
        <f t="shared" si="9"/>
        <v>0.16248326671764959</v>
      </c>
      <c r="Q63" s="115">
        <f t="shared" si="9"/>
        <v>0.20434395526241975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0.72225210597865519</v>
      </c>
      <c r="C66" s="32">
        <f t="shared" si="12"/>
        <v>0.75649283997822059</v>
      </c>
      <c r="D66" s="32">
        <f t="shared" si="12"/>
        <v>0.74650449646974781</v>
      </c>
      <c r="E66" s="32">
        <f t="shared" si="12"/>
        <v>0.75117990089918196</v>
      </c>
      <c r="F66" s="32">
        <f t="shared" si="12"/>
        <v>0.77672046757745228</v>
      </c>
      <c r="G66" s="32">
        <f t="shared" si="12"/>
        <v>0.82502542039289717</v>
      </c>
      <c r="H66" s="32">
        <f t="shared" si="12"/>
        <v>0.82419303509541564</v>
      </c>
      <c r="I66" s="32">
        <f t="shared" si="12"/>
        <v>0.84289967398826293</v>
      </c>
      <c r="J66" s="32">
        <f t="shared" si="12"/>
        <v>0.84767857620451248</v>
      </c>
      <c r="K66" s="32">
        <f t="shared" si="12"/>
        <v>0.85936507319205346</v>
      </c>
      <c r="L66" s="32">
        <f t="shared" si="12"/>
        <v>0.87001064195599831</v>
      </c>
      <c r="M66" s="32">
        <f t="shared" si="12"/>
        <v>0.87115351502361849</v>
      </c>
      <c r="N66" s="32">
        <f t="shared" si="12"/>
        <v>0.8683580964023152</v>
      </c>
      <c r="O66" s="32">
        <f t="shared" si="12"/>
        <v>0.82111201649763077</v>
      </c>
      <c r="P66" s="32">
        <f t="shared" si="12"/>
        <v>0.83751673328235043</v>
      </c>
      <c r="Q66" s="32">
        <f t="shared" si="12"/>
        <v>0.79565604473758034</v>
      </c>
    </row>
    <row r="67" spans="1:17" ht="11.45" customHeight="1" x14ac:dyDescent="0.25">
      <c r="A67" s="116" t="s">
        <v>17</v>
      </c>
      <c r="B67" s="115">
        <f t="shared" ref="B67:Q67" si="13">IF(B16=0,0,B16/B$8)</f>
        <v>0.72225210597865519</v>
      </c>
      <c r="C67" s="115">
        <f t="shared" si="13"/>
        <v>0.75649283997822059</v>
      </c>
      <c r="D67" s="115">
        <f t="shared" si="13"/>
        <v>0.74650449646974781</v>
      </c>
      <c r="E67" s="115">
        <f t="shared" si="13"/>
        <v>0.75117990089918196</v>
      </c>
      <c r="F67" s="115">
        <f t="shared" si="13"/>
        <v>0.77672046757745228</v>
      </c>
      <c r="G67" s="115">
        <f t="shared" si="13"/>
        <v>0.82502542039289717</v>
      </c>
      <c r="H67" s="115">
        <f t="shared" si="13"/>
        <v>0.82419303509541564</v>
      </c>
      <c r="I67" s="115">
        <f t="shared" si="13"/>
        <v>0.84289967398826293</v>
      </c>
      <c r="J67" s="115">
        <f t="shared" si="13"/>
        <v>0.84767857620451248</v>
      </c>
      <c r="K67" s="115">
        <f t="shared" si="13"/>
        <v>0.85936507319205346</v>
      </c>
      <c r="L67" s="115">
        <f t="shared" si="13"/>
        <v>0.87001064195599831</v>
      </c>
      <c r="M67" s="115">
        <f t="shared" si="13"/>
        <v>0.87115351502361849</v>
      </c>
      <c r="N67" s="115">
        <f t="shared" si="13"/>
        <v>0.8683580964023152</v>
      </c>
      <c r="O67" s="115">
        <f t="shared" si="13"/>
        <v>0.82111201649763077</v>
      </c>
      <c r="P67" s="115">
        <f t="shared" si="13"/>
        <v>0.83751673328235043</v>
      </c>
      <c r="Q67" s="115">
        <f t="shared" si="13"/>
        <v>0.79565604473758034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10138.729583153547</v>
      </c>
      <c r="C4" s="132">
        <f t="shared" si="0"/>
        <v>10430.664744371634</v>
      </c>
      <c r="D4" s="132">
        <f t="shared" si="0"/>
        <v>10432.083163155639</v>
      </c>
      <c r="E4" s="132">
        <f t="shared" si="0"/>
        <v>10389.141208612436</v>
      </c>
      <c r="F4" s="132">
        <f t="shared" si="0"/>
        <v>13351.173778360277</v>
      </c>
      <c r="G4" s="132">
        <f t="shared" si="0"/>
        <v>14726.183218161084</v>
      </c>
      <c r="H4" s="132">
        <f t="shared" si="0"/>
        <v>15555.316048600409</v>
      </c>
      <c r="I4" s="132">
        <f t="shared" si="0"/>
        <v>17946.991695412213</v>
      </c>
      <c r="J4" s="132">
        <f t="shared" si="0"/>
        <v>19251.147486763519</v>
      </c>
      <c r="K4" s="132">
        <f t="shared" si="0"/>
        <v>17280.969759962514</v>
      </c>
      <c r="L4" s="132">
        <f t="shared" si="0"/>
        <v>17897.602435008353</v>
      </c>
      <c r="M4" s="132">
        <f t="shared" si="0"/>
        <v>20664.658011599691</v>
      </c>
      <c r="N4" s="132">
        <f t="shared" si="0"/>
        <v>21102.678820947585</v>
      </c>
      <c r="O4" s="132">
        <f t="shared" si="0"/>
        <v>21662.067338293258</v>
      </c>
      <c r="P4" s="132">
        <f t="shared" si="0"/>
        <v>22527.916920833275</v>
      </c>
      <c r="Q4" s="132">
        <f t="shared" si="0"/>
        <v>22888.408534802715</v>
      </c>
    </row>
    <row r="5" spans="1:17" ht="11.45" customHeight="1" x14ac:dyDescent="0.25">
      <c r="A5" s="116" t="s">
        <v>23</v>
      </c>
      <c r="B5" s="42">
        <v>2043.2337910188453</v>
      </c>
      <c r="C5" s="42">
        <v>2017.5609233908972</v>
      </c>
      <c r="D5" s="42">
        <v>2034.260948044325</v>
      </c>
      <c r="E5" s="42">
        <v>1762.4899992861717</v>
      </c>
      <c r="F5" s="42">
        <v>1854.2448605460274</v>
      </c>
      <c r="G5" s="42">
        <v>1810.8505673164734</v>
      </c>
      <c r="H5" s="42">
        <v>1855.3850941611313</v>
      </c>
      <c r="I5" s="42">
        <v>1835.2342566694633</v>
      </c>
      <c r="J5" s="42">
        <v>1745.2825043309292</v>
      </c>
      <c r="K5" s="42">
        <v>1552.3451393638804</v>
      </c>
      <c r="L5" s="42">
        <v>1488.4100068999999</v>
      </c>
      <c r="M5" s="42">
        <v>1797.581946968121</v>
      </c>
      <c r="N5" s="42">
        <v>1755.9196658093424</v>
      </c>
      <c r="O5" s="42">
        <v>1587.5268909439035</v>
      </c>
      <c r="P5" s="42">
        <v>1632.3792731976869</v>
      </c>
      <c r="Q5" s="42">
        <v>1664.5987807749441</v>
      </c>
    </row>
    <row r="6" spans="1:17" ht="11.45" customHeight="1" x14ac:dyDescent="0.25">
      <c r="A6" s="116" t="s">
        <v>127</v>
      </c>
      <c r="B6" s="42">
        <v>5640.7063443060624</v>
      </c>
      <c r="C6" s="42">
        <v>5853.579836057439</v>
      </c>
      <c r="D6" s="42">
        <v>5810.7993744492323</v>
      </c>
      <c r="E6" s="42">
        <v>5947.2082278934422</v>
      </c>
      <c r="F6" s="42">
        <v>6621.4914685834328</v>
      </c>
      <c r="G6" s="42">
        <v>7004.1694446176016</v>
      </c>
      <c r="H6" s="42">
        <v>7626.3333921626072</v>
      </c>
      <c r="I6" s="42">
        <v>7388.9652407636377</v>
      </c>
      <c r="J6" s="42">
        <v>7343.343238737727</v>
      </c>
      <c r="K6" s="42">
        <v>7141.9940435177323</v>
      </c>
      <c r="L6" s="42">
        <v>7270.3533531623962</v>
      </c>
      <c r="M6" s="42">
        <v>8336.7713511107704</v>
      </c>
      <c r="N6" s="42">
        <v>8239.6434546005003</v>
      </c>
      <c r="O6" s="42">
        <v>8420.0354823311573</v>
      </c>
      <c r="P6" s="42">
        <v>8656.9295669279072</v>
      </c>
      <c r="Q6" s="42">
        <v>8693.1534588807863</v>
      </c>
    </row>
    <row r="7" spans="1:17" ht="11.45" customHeight="1" x14ac:dyDescent="0.25">
      <c r="A7" s="116" t="s">
        <v>125</v>
      </c>
      <c r="B7" s="42">
        <v>2454.7894478286389</v>
      </c>
      <c r="C7" s="42">
        <v>2559.5239849232976</v>
      </c>
      <c r="D7" s="42">
        <v>2587.0228406620827</v>
      </c>
      <c r="E7" s="42">
        <v>2679.4429814328228</v>
      </c>
      <c r="F7" s="42">
        <v>4875.4374492308152</v>
      </c>
      <c r="G7" s="42">
        <v>5911.1632062270101</v>
      </c>
      <c r="H7" s="42">
        <v>6073.5975622766719</v>
      </c>
      <c r="I7" s="42">
        <v>8722.7921979791117</v>
      </c>
      <c r="J7" s="42">
        <v>10162.521743694861</v>
      </c>
      <c r="K7" s="42">
        <v>8586.6305770809031</v>
      </c>
      <c r="L7" s="42">
        <v>9138.8390749459595</v>
      </c>
      <c r="M7" s="42">
        <v>10530.3047135208</v>
      </c>
      <c r="N7" s="42">
        <v>11107.115700537743</v>
      </c>
      <c r="O7" s="42">
        <v>11654.504965018195</v>
      </c>
      <c r="P7" s="42">
        <v>12238.608080707683</v>
      </c>
      <c r="Q7" s="42">
        <v>12530.656295146982</v>
      </c>
    </row>
    <row r="8" spans="1:17" ht="11.45" customHeight="1" x14ac:dyDescent="0.25">
      <c r="A8" s="128" t="s">
        <v>51</v>
      </c>
      <c r="B8" s="131">
        <f t="shared" ref="B8:Q8" si="1">SUM(B9:B10)</f>
        <v>114.5234987573501</v>
      </c>
      <c r="C8" s="131">
        <f t="shared" si="1"/>
        <v>98.300897930979801</v>
      </c>
      <c r="D8" s="131">
        <f t="shared" si="1"/>
        <v>102.89862463055607</v>
      </c>
      <c r="E8" s="131">
        <f t="shared" si="1"/>
        <v>113.33647211881569</v>
      </c>
      <c r="F8" s="131">
        <f t="shared" si="1"/>
        <v>137.95220128394573</v>
      </c>
      <c r="G8" s="131">
        <f t="shared" si="1"/>
        <v>152.79825344136822</v>
      </c>
      <c r="H8" s="131">
        <f t="shared" si="1"/>
        <v>180.68006912640374</v>
      </c>
      <c r="I8" s="131">
        <f t="shared" si="1"/>
        <v>221.46086502098444</v>
      </c>
      <c r="J8" s="131">
        <f t="shared" si="1"/>
        <v>248.25060267083086</v>
      </c>
      <c r="K8" s="131">
        <f t="shared" si="1"/>
        <v>219.13807806880931</v>
      </c>
      <c r="L8" s="131">
        <f t="shared" si="1"/>
        <v>308.8130589471474</v>
      </c>
      <c r="M8" s="131">
        <f t="shared" si="1"/>
        <v>331.73229128521479</v>
      </c>
      <c r="N8" s="131">
        <f t="shared" si="1"/>
        <v>367.85857707904916</v>
      </c>
      <c r="O8" s="131">
        <f t="shared" si="1"/>
        <v>342.44098680331012</v>
      </c>
      <c r="P8" s="131">
        <f t="shared" si="1"/>
        <v>331.96363105560408</v>
      </c>
      <c r="Q8" s="131">
        <f t="shared" si="1"/>
        <v>296.43525129192807</v>
      </c>
    </row>
    <row r="9" spans="1:17" ht="11.45" customHeight="1" x14ac:dyDescent="0.25">
      <c r="A9" s="95" t="s">
        <v>126</v>
      </c>
      <c r="B9" s="37">
        <v>46.995545688026816</v>
      </c>
      <c r="C9" s="37">
        <v>44.517660583937335</v>
      </c>
      <c r="D9" s="37">
        <v>40.357448265174995</v>
      </c>
      <c r="E9" s="37">
        <v>47.556455383534129</v>
      </c>
      <c r="F9" s="37">
        <v>47.395558621104584</v>
      </c>
      <c r="G9" s="37">
        <v>53.791711765472911</v>
      </c>
      <c r="H9" s="37">
        <v>54.82106050561481</v>
      </c>
      <c r="I9" s="37">
        <v>47.711129583937897</v>
      </c>
      <c r="J9" s="37">
        <v>37.713468183323293</v>
      </c>
      <c r="K9" s="37">
        <v>34.701256775237162</v>
      </c>
      <c r="L9" s="37">
        <v>39.181512788589743</v>
      </c>
      <c r="M9" s="37">
        <v>37.401216234101227</v>
      </c>
      <c r="N9" s="37">
        <v>38.12652915140724</v>
      </c>
      <c r="O9" s="37">
        <v>40.83219160173401</v>
      </c>
      <c r="P9" s="37">
        <v>41.326300859702663</v>
      </c>
      <c r="Q9" s="37">
        <v>42.387990094637779</v>
      </c>
    </row>
    <row r="10" spans="1:17" ht="11.45" customHeight="1" x14ac:dyDescent="0.25">
      <c r="A10" s="93" t="s">
        <v>125</v>
      </c>
      <c r="B10" s="36">
        <v>67.527953069323274</v>
      </c>
      <c r="C10" s="36">
        <v>53.783237347042466</v>
      </c>
      <c r="D10" s="36">
        <v>62.541176365381077</v>
      </c>
      <c r="E10" s="36">
        <v>65.780016735281563</v>
      </c>
      <c r="F10" s="36">
        <v>90.556642662841128</v>
      </c>
      <c r="G10" s="36">
        <v>99.006541675895321</v>
      </c>
      <c r="H10" s="36">
        <v>125.85900862078891</v>
      </c>
      <c r="I10" s="36">
        <v>173.74973543704655</v>
      </c>
      <c r="J10" s="36">
        <v>210.53713448750756</v>
      </c>
      <c r="K10" s="36">
        <v>184.43682129357214</v>
      </c>
      <c r="L10" s="36">
        <v>269.63154615855763</v>
      </c>
      <c r="M10" s="36">
        <v>294.33107505111354</v>
      </c>
      <c r="N10" s="36">
        <v>329.73204792764193</v>
      </c>
      <c r="O10" s="36">
        <v>301.60879520157613</v>
      </c>
      <c r="P10" s="36">
        <v>290.63733019590143</v>
      </c>
      <c r="Q10" s="36">
        <v>254.04726119729031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126.52449734688504</v>
      </c>
      <c r="C12" s="41">
        <f t="shared" ref="C12:Q12" si="3">SUM(C13,C17)</f>
        <v>132.15774259946605</v>
      </c>
      <c r="D12" s="41">
        <f t="shared" si="3"/>
        <v>127.65202526723913</v>
      </c>
      <c r="E12" s="41">
        <f t="shared" si="3"/>
        <v>135.72385908178052</v>
      </c>
      <c r="F12" s="41">
        <f t="shared" si="3"/>
        <v>159.35454643562991</v>
      </c>
      <c r="G12" s="41">
        <f t="shared" si="3"/>
        <v>160.54843718865507</v>
      </c>
      <c r="H12" s="41">
        <f t="shared" si="3"/>
        <v>161.53233716407217</v>
      </c>
      <c r="I12" s="41">
        <f t="shared" si="3"/>
        <v>174.76802914563473</v>
      </c>
      <c r="J12" s="41">
        <f t="shared" si="3"/>
        <v>188.50318558652157</v>
      </c>
      <c r="K12" s="41">
        <f t="shared" si="3"/>
        <v>166.85635887394699</v>
      </c>
      <c r="L12" s="41">
        <f t="shared" si="3"/>
        <v>169.0810460047843</v>
      </c>
      <c r="M12" s="41">
        <f t="shared" si="3"/>
        <v>194.48104958140709</v>
      </c>
      <c r="N12" s="41">
        <f t="shared" si="3"/>
        <v>181.44933743221469</v>
      </c>
      <c r="O12" s="41">
        <f t="shared" si="3"/>
        <v>181.52694105030284</v>
      </c>
      <c r="P12" s="41">
        <f t="shared" si="3"/>
        <v>185.92556824249868</v>
      </c>
      <c r="Q12" s="41">
        <f t="shared" si="3"/>
        <v>185.89757209047039</v>
      </c>
    </row>
    <row r="13" spans="1:17" ht="11.45" customHeight="1" x14ac:dyDescent="0.25">
      <c r="A13" s="130" t="s">
        <v>39</v>
      </c>
      <c r="B13" s="132">
        <f t="shared" ref="B13" si="4">SUM(B14:B16)</f>
        <v>122.96781594710291</v>
      </c>
      <c r="C13" s="132">
        <f t="shared" ref="C13:Q13" si="5">SUM(C14:C16)</f>
        <v>129.02868124633042</v>
      </c>
      <c r="D13" s="132">
        <f t="shared" si="5"/>
        <v>124.60036780537889</v>
      </c>
      <c r="E13" s="132">
        <f t="shared" si="5"/>
        <v>132.29604672715311</v>
      </c>
      <c r="F13" s="132">
        <f t="shared" si="5"/>
        <v>155.52414018692576</v>
      </c>
      <c r="G13" s="132">
        <f t="shared" si="5"/>
        <v>156.26346744672924</v>
      </c>
      <c r="H13" s="132">
        <f t="shared" si="5"/>
        <v>156.58574715494831</v>
      </c>
      <c r="I13" s="132">
        <f t="shared" si="5"/>
        <v>169.26220568583517</v>
      </c>
      <c r="J13" s="132">
        <f t="shared" si="5"/>
        <v>182.74279456395161</v>
      </c>
      <c r="K13" s="132">
        <f t="shared" si="5"/>
        <v>161.71603189398007</v>
      </c>
      <c r="L13" s="132">
        <f t="shared" si="5"/>
        <v>162.33016204056412</v>
      </c>
      <c r="M13" s="132">
        <f t="shared" si="5"/>
        <v>187.3363170604714</v>
      </c>
      <c r="N13" s="132">
        <f t="shared" si="5"/>
        <v>173.45285395046534</v>
      </c>
      <c r="O13" s="132">
        <f t="shared" si="5"/>
        <v>173.69548069895532</v>
      </c>
      <c r="P13" s="132">
        <f t="shared" si="5"/>
        <v>178.69611455754733</v>
      </c>
      <c r="Q13" s="132">
        <f t="shared" si="5"/>
        <v>179.09072652167464</v>
      </c>
    </row>
    <row r="14" spans="1:17" ht="11.45" customHeight="1" x14ac:dyDescent="0.25">
      <c r="A14" s="116" t="s">
        <v>23</v>
      </c>
      <c r="B14" s="42">
        <f>B23*B79/1000000</f>
        <v>34.478680222802325</v>
      </c>
      <c r="C14" s="42">
        <f t="shared" ref="C14:Q14" si="6">C23*C79/1000000</f>
        <v>34.211767310702825</v>
      </c>
      <c r="D14" s="42">
        <f t="shared" si="6"/>
        <v>33.789277487845141</v>
      </c>
      <c r="E14" s="42">
        <f t="shared" si="6"/>
        <v>29.370594589914074</v>
      </c>
      <c r="F14" s="42">
        <f t="shared" si="6"/>
        <v>29.567676274265462</v>
      </c>
      <c r="G14" s="42">
        <f t="shared" si="6"/>
        <v>28.188345114036881</v>
      </c>
      <c r="H14" s="42">
        <f t="shared" si="6"/>
        <v>26.715344743349807</v>
      </c>
      <c r="I14" s="42">
        <f t="shared" si="6"/>
        <v>25.571224145302498</v>
      </c>
      <c r="J14" s="42">
        <f t="shared" si="6"/>
        <v>25.461452313760958</v>
      </c>
      <c r="K14" s="42">
        <f t="shared" si="6"/>
        <v>22.838140662367231</v>
      </c>
      <c r="L14" s="42">
        <f t="shared" si="6"/>
        <v>21.3907166499983</v>
      </c>
      <c r="M14" s="42">
        <f t="shared" si="6"/>
        <v>25.86796644324528</v>
      </c>
      <c r="N14" s="42">
        <f t="shared" si="6"/>
        <v>22.977531547825738</v>
      </c>
      <c r="O14" s="42">
        <f t="shared" si="6"/>
        <v>20.949802988171491</v>
      </c>
      <c r="P14" s="42">
        <f t="shared" si="6"/>
        <v>20.464557028734681</v>
      </c>
      <c r="Q14" s="42">
        <f t="shared" si="6"/>
        <v>20.132110564095768</v>
      </c>
    </row>
    <row r="15" spans="1:17" ht="11.45" customHeight="1" x14ac:dyDescent="0.25">
      <c r="A15" s="116" t="s">
        <v>127</v>
      </c>
      <c r="B15" s="42">
        <f>B24*B80/1000000</f>
        <v>72.843676472263851</v>
      </c>
      <c r="C15" s="42">
        <f t="shared" ref="C15:Q15" si="7">C24*C80/1000000</f>
        <v>74.619274654514129</v>
      </c>
      <c r="D15" s="42">
        <f t="shared" si="7"/>
        <v>72.256119169465066</v>
      </c>
      <c r="E15" s="42">
        <f t="shared" si="7"/>
        <v>74.347671699242937</v>
      </c>
      <c r="F15" s="42">
        <f t="shared" si="7"/>
        <v>78.6089775257431</v>
      </c>
      <c r="G15" s="42">
        <f t="shared" si="7"/>
        <v>79.389706626154194</v>
      </c>
      <c r="H15" s="42">
        <f t="shared" si="7"/>
        <v>79.64694449960929</v>
      </c>
      <c r="I15" s="42">
        <f t="shared" si="7"/>
        <v>74.264424277725581</v>
      </c>
      <c r="J15" s="42">
        <f t="shared" si="7"/>
        <v>77.223138821482806</v>
      </c>
      <c r="K15" s="42">
        <f t="shared" si="7"/>
        <v>74.904939591271599</v>
      </c>
      <c r="L15" s="42">
        <f t="shared" si="7"/>
        <v>74.318786090970065</v>
      </c>
      <c r="M15" s="42">
        <f t="shared" si="7"/>
        <v>82.98875954822428</v>
      </c>
      <c r="N15" s="42">
        <f t="shared" si="7"/>
        <v>75.26087257430892</v>
      </c>
      <c r="O15" s="42">
        <f t="shared" si="7"/>
        <v>76.720431630969713</v>
      </c>
      <c r="P15" s="42">
        <f t="shared" si="7"/>
        <v>77.537969661496007</v>
      </c>
      <c r="Q15" s="42">
        <f t="shared" si="7"/>
        <v>76.197971822915676</v>
      </c>
    </row>
    <row r="16" spans="1:17" ht="11.45" customHeight="1" x14ac:dyDescent="0.25">
      <c r="A16" s="116" t="s">
        <v>125</v>
      </c>
      <c r="B16" s="42">
        <f>B25*B81/1000000</f>
        <v>15.645459252036725</v>
      </c>
      <c r="C16" s="42">
        <f t="shared" ref="C16:Q16" si="8">C25*C81/1000000</f>
        <v>20.19763928111346</v>
      </c>
      <c r="D16" s="42">
        <f t="shared" si="8"/>
        <v>18.554971148068688</v>
      </c>
      <c r="E16" s="42">
        <f t="shared" si="8"/>
        <v>28.5777804379961</v>
      </c>
      <c r="F16" s="42">
        <f t="shared" si="8"/>
        <v>47.34748638691719</v>
      </c>
      <c r="G16" s="42">
        <f t="shared" si="8"/>
        <v>48.685415706538166</v>
      </c>
      <c r="H16" s="42">
        <f t="shared" si="8"/>
        <v>50.2234579119892</v>
      </c>
      <c r="I16" s="42">
        <f t="shared" si="8"/>
        <v>69.42655726280708</v>
      </c>
      <c r="J16" s="42">
        <f t="shared" si="8"/>
        <v>80.058203428707841</v>
      </c>
      <c r="K16" s="42">
        <f t="shared" si="8"/>
        <v>63.972951640341236</v>
      </c>
      <c r="L16" s="42">
        <f t="shared" si="8"/>
        <v>66.620659299595758</v>
      </c>
      <c r="M16" s="42">
        <f t="shared" si="8"/>
        <v>78.479591069001842</v>
      </c>
      <c r="N16" s="42">
        <f t="shared" si="8"/>
        <v>75.214449828330686</v>
      </c>
      <c r="O16" s="42">
        <f t="shared" si="8"/>
        <v>76.02524607981411</v>
      </c>
      <c r="P16" s="42">
        <f t="shared" si="8"/>
        <v>80.693587867316623</v>
      </c>
      <c r="Q16" s="42">
        <f t="shared" si="8"/>
        <v>82.76064413466321</v>
      </c>
    </row>
    <row r="17" spans="1:17" ht="11.45" customHeight="1" x14ac:dyDescent="0.25">
      <c r="A17" s="128" t="s">
        <v>18</v>
      </c>
      <c r="B17" s="131">
        <f t="shared" ref="B17" si="9">SUM(B18:B19)</f>
        <v>3.5566813997821338</v>
      </c>
      <c r="C17" s="131">
        <f t="shared" ref="C17:Q17" si="10">SUM(C18:C19)</f>
        <v>3.1290613531356151</v>
      </c>
      <c r="D17" s="131">
        <f t="shared" si="10"/>
        <v>3.0516574618602244</v>
      </c>
      <c r="E17" s="131">
        <f t="shared" si="10"/>
        <v>3.427812354627414</v>
      </c>
      <c r="F17" s="131">
        <f t="shared" si="10"/>
        <v>3.8304062487041497</v>
      </c>
      <c r="G17" s="131">
        <f t="shared" si="10"/>
        <v>4.284969741925825</v>
      </c>
      <c r="H17" s="131">
        <f t="shared" si="10"/>
        <v>4.9465900091238577</v>
      </c>
      <c r="I17" s="131">
        <f t="shared" si="10"/>
        <v>5.5058234597995721</v>
      </c>
      <c r="J17" s="131">
        <f t="shared" si="10"/>
        <v>5.7603910225699586</v>
      </c>
      <c r="K17" s="131">
        <f t="shared" si="10"/>
        <v>5.1403269799669058</v>
      </c>
      <c r="L17" s="131">
        <f t="shared" si="10"/>
        <v>6.7508839642201783</v>
      </c>
      <c r="M17" s="131">
        <f t="shared" si="10"/>
        <v>7.1447325209356984</v>
      </c>
      <c r="N17" s="131">
        <f t="shared" si="10"/>
        <v>7.9964834817493413</v>
      </c>
      <c r="O17" s="131">
        <f t="shared" si="10"/>
        <v>7.8314603513475189</v>
      </c>
      <c r="P17" s="131">
        <f t="shared" si="10"/>
        <v>7.2294536849513555</v>
      </c>
      <c r="Q17" s="131">
        <f t="shared" si="10"/>
        <v>6.8068455687957474</v>
      </c>
    </row>
    <row r="18" spans="1:17" ht="11.45" customHeight="1" x14ac:dyDescent="0.25">
      <c r="A18" s="95" t="s">
        <v>126</v>
      </c>
      <c r="B18" s="37">
        <f>B27*B83/1000000</f>
        <v>2.2988055590472016</v>
      </c>
      <c r="C18" s="37">
        <f t="shared" ref="C18:Q18" si="11">C27*C83/1000000</f>
        <v>2.1235029238440033</v>
      </c>
      <c r="D18" s="37">
        <f t="shared" si="11"/>
        <v>1.895715375960745</v>
      </c>
      <c r="E18" s="37">
        <f t="shared" si="11"/>
        <v>2.2026690472141133</v>
      </c>
      <c r="F18" s="37">
        <f t="shared" si="11"/>
        <v>2.1673554911165565</v>
      </c>
      <c r="G18" s="37">
        <f t="shared" si="11"/>
        <v>2.4857261243789952</v>
      </c>
      <c r="H18" s="37">
        <f t="shared" si="11"/>
        <v>2.638122450716573</v>
      </c>
      <c r="I18" s="37">
        <f t="shared" si="11"/>
        <v>2.321925548755539</v>
      </c>
      <c r="J18" s="37">
        <f t="shared" si="11"/>
        <v>1.8785104043384984</v>
      </c>
      <c r="K18" s="37">
        <f t="shared" si="11"/>
        <v>1.70271868077019</v>
      </c>
      <c r="L18" s="37">
        <f t="shared" si="11"/>
        <v>1.851711511085349</v>
      </c>
      <c r="M18" s="37">
        <f t="shared" si="11"/>
        <v>1.7048966593112544</v>
      </c>
      <c r="N18" s="37">
        <f t="shared" si="11"/>
        <v>1.7530386655340739</v>
      </c>
      <c r="O18" s="37">
        <f t="shared" si="11"/>
        <v>1.8560923756184098</v>
      </c>
      <c r="P18" s="37">
        <f t="shared" si="11"/>
        <v>1.7398141573267545</v>
      </c>
      <c r="Q18" s="37">
        <f t="shared" si="11"/>
        <v>1.8081104673360202</v>
      </c>
    </row>
    <row r="19" spans="1:17" ht="11.45" customHeight="1" x14ac:dyDescent="0.25">
      <c r="A19" s="93" t="s">
        <v>125</v>
      </c>
      <c r="B19" s="36">
        <f>B28*B84/1000000</f>
        <v>1.257875840734932</v>
      </c>
      <c r="C19" s="36">
        <f t="shared" ref="C19:Q19" si="12">C28*C84/1000000</f>
        <v>1.005558429291612</v>
      </c>
      <c r="D19" s="36">
        <f t="shared" si="12"/>
        <v>1.1559420858994796</v>
      </c>
      <c r="E19" s="36">
        <f t="shared" si="12"/>
        <v>1.2251433074133009</v>
      </c>
      <c r="F19" s="36">
        <f t="shared" si="12"/>
        <v>1.6630507575875935</v>
      </c>
      <c r="G19" s="36">
        <f t="shared" si="12"/>
        <v>1.79924361754683</v>
      </c>
      <c r="H19" s="36">
        <f t="shared" si="12"/>
        <v>2.3084675584072847</v>
      </c>
      <c r="I19" s="36">
        <f t="shared" si="12"/>
        <v>3.1838979110440326</v>
      </c>
      <c r="J19" s="36">
        <f t="shared" si="12"/>
        <v>3.88188061823146</v>
      </c>
      <c r="K19" s="36">
        <f t="shared" si="12"/>
        <v>3.4376082991967163</v>
      </c>
      <c r="L19" s="36">
        <f t="shared" si="12"/>
        <v>4.8991724531348293</v>
      </c>
      <c r="M19" s="36">
        <f t="shared" si="12"/>
        <v>5.4398358616244442</v>
      </c>
      <c r="N19" s="36">
        <f t="shared" si="12"/>
        <v>6.2434448162152671</v>
      </c>
      <c r="O19" s="36">
        <f t="shared" si="12"/>
        <v>5.9753679757291094</v>
      </c>
      <c r="P19" s="36">
        <f t="shared" si="12"/>
        <v>5.4896395276246013</v>
      </c>
      <c r="Q19" s="36">
        <f t="shared" si="12"/>
        <v>4.9987351014597277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140715</v>
      </c>
      <c r="C21" s="41">
        <f t="shared" ref="C21:Q21" si="14">SUM(C22,C26)</f>
        <v>142933</v>
      </c>
      <c r="D21" s="41">
        <f t="shared" si="14"/>
        <v>141694</v>
      </c>
      <c r="E21" s="41">
        <f t="shared" si="14"/>
        <v>143461</v>
      </c>
      <c r="F21" s="41">
        <f t="shared" si="14"/>
        <v>151387</v>
      </c>
      <c r="G21" s="41">
        <f t="shared" si="14"/>
        <v>148979</v>
      </c>
      <c r="H21" s="41">
        <f t="shared" si="14"/>
        <v>150731</v>
      </c>
      <c r="I21" s="41">
        <f t="shared" si="14"/>
        <v>155766</v>
      </c>
      <c r="J21" s="41">
        <f t="shared" si="14"/>
        <v>164214</v>
      </c>
      <c r="K21" s="41">
        <f t="shared" si="14"/>
        <v>150737</v>
      </c>
      <c r="L21" s="41">
        <f t="shared" si="14"/>
        <v>151520</v>
      </c>
      <c r="M21" s="41">
        <f t="shared" si="14"/>
        <v>172280</v>
      </c>
      <c r="N21" s="41">
        <f t="shared" si="14"/>
        <v>158255</v>
      </c>
      <c r="O21" s="41">
        <f t="shared" si="14"/>
        <v>156906</v>
      </c>
      <c r="P21" s="41">
        <f t="shared" si="14"/>
        <v>158864</v>
      </c>
      <c r="Q21" s="41">
        <f t="shared" si="14"/>
        <v>158043</v>
      </c>
    </row>
    <row r="22" spans="1:17" ht="11.45" customHeight="1" x14ac:dyDescent="0.25">
      <c r="A22" s="130" t="s">
        <v>39</v>
      </c>
      <c r="B22" s="132">
        <f t="shared" ref="B22" si="15">SUM(B23:B25)</f>
        <v>137470</v>
      </c>
      <c r="C22" s="132">
        <f t="shared" ref="C22:Q22" si="16">SUM(C23:C25)</f>
        <v>140163</v>
      </c>
      <c r="D22" s="132">
        <f t="shared" si="16"/>
        <v>139098</v>
      </c>
      <c r="E22" s="132">
        <f t="shared" si="16"/>
        <v>139908</v>
      </c>
      <c r="F22" s="132">
        <f t="shared" si="16"/>
        <v>147283</v>
      </c>
      <c r="G22" s="132">
        <f t="shared" si="16"/>
        <v>145109</v>
      </c>
      <c r="H22" s="132">
        <f t="shared" si="16"/>
        <v>146412</v>
      </c>
      <c r="I22" s="132">
        <f t="shared" si="16"/>
        <v>150915</v>
      </c>
      <c r="J22" s="132">
        <f t="shared" si="16"/>
        <v>159544</v>
      </c>
      <c r="K22" s="132">
        <f t="shared" si="16"/>
        <v>146707</v>
      </c>
      <c r="L22" s="132">
        <f t="shared" si="16"/>
        <v>146675</v>
      </c>
      <c r="M22" s="132">
        <f t="shared" si="16"/>
        <v>167503</v>
      </c>
      <c r="N22" s="132">
        <f t="shared" si="16"/>
        <v>153071</v>
      </c>
      <c r="O22" s="132">
        <f t="shared" si="16"/>
        <v>151580</v>
      </c>
      <c r="P22" s="132">
        <f t="shared" si="16"/>
        <v>153874</v>
      </c>
      <c r="Q22" s="132">
        <f t="shared" si="16"/>
        <v>153027</v>
      </c>
    </row>
    <row r="23" spans="1:17" ht="11.45" customHeight="1" x14ac:dyDescent="0.25">
      <c r="A23" s="116" t="s">
        <v>23</v>
      </c>
      <c r="B23" s="42">
        <f>IF(B32=0,0,B32/B70)</f>
        <v>54454</v>
      </c>
      <c r="C23" s="42">
        <f t="shared" ref="C23:Q23" si="17">IF(C32=0,0,C32/C70)</f>
        <v>53956</v>
      </c>
      <c r="D23" s="42">
        <f t="shared" si="17"/>
        <v>53207.000000000007</v>
      </c>
      <c r="E23" s="42">
        <f t="shared" si="17"/>
        <v>46193.999999999993</v>
      </c>
      <c r="F23" s="42">
        <f t="shared" si="17"/>
        <v>46451</v>
      </c>
      <c r="G23" s="42">
        <f t="shared" si="17"/>
        <v>44233</v>
      </c>
      <c r="H23" s="42">
        <f t="shared" si="17"/>
        <v>41878</v>
      </c>
      <c r="I23" s="42">
        <f t="shared" si="17"/>
        <v>40054</v>
      </c>
      <c r="J23" s="42">
        <f t="shared" si="17"/>
        <v>39852</v>
      </c>
      <c r="K23" s="42">
        <f t="shared" si="17"/>
        <v>35714</v>
      </c>
      <c r="L23" s="42">
        <f t="shared" si="17"/>
        <v>33423</v>
      </c>
      <c r="M23" s="42">
        <f t="shared" si="17"/>
        <v>40452</v>
      </c>
      <c r="N23" s="42">
        <f t="shared" si="17"/>
        <v>35963</v>
      </c>
      <c r="O23" s="42">
        <f t="shared" si="17"/>
        <v>32818</v>
      </c>
      <c r="P23" s="42">
        <f t="shared" si="17"/>
        <v>32087</v>
      </c>
      <c r="Q23" s="42">
        <f t="shared" si="17"/>
        <v>31594</v>
      </c>
    </row>
    <row r="24" spans="1:17" ht="11.45" customHeight="1" x14ac:dyDescent="0.25">
      <c r="A24" s="116" t="s">
        <v>127</v>
      </c>
      <c r="B24" s="42">
        <f t="shared" ref="B24:Q25" si="18">IF(B33=0,0,B33/B71)</f>
        <v>75606</v>
      </c>
      <c r="C24" s="42">
        <f t="shared" si="18"/>
        <v>76641</v>
      </c>
      <c r="D24" s="42">
        <f t="shared" si="18"/>
        <v>77103</v>
      </c>
      <c r="E24" s="42">
        <f t="shared" si="18"/>
        <v>80179</v>
      </c>
      <c r="F24" s="42">
        <f t="shared" si="18"/>
        <v>85162.000000000015</v>
      </c>
      <c r="G24" s="42">
        <f t="shared" si="18"/>
        <v>86317</v>
      </c>
      <c r="H24" s="42">
        <f t="shared" si="18"/>
        <v>88157</v>
      </c>
      <c r="I24" s="42">
        <f t="shared" si="18"/>
        <v>90846</v>
      </c>
      <c r="J24" s="42">
        <f t="shared" si="18"/>
        <v>96612.000000000015</v>
      </c>
      <c r="K24" s="42">
        <f t="shared" si="18"/>
        <v>89950</v>
      </c>
      <c r="L24" s="42">
        <f t="shared" si="18"/>
        <v>91165</v>
      </c>
      <c r="M24" s="42">
        <f t="shared" si="18"/>
        <v>101124.99999999999</v>
      </c>
      <c r="N24" s="42">
        <f t="shared" si="18"/>
        <v>92350</v>
      </c>
      <c r="O24" s="42">
        <f t="shared" si="18"/>
        <v>93827.999999999985</v>
      </c>
      <c r="P24" s="42">
        <f t="shared" si="18"/>
        <v>95419</v>
      </c>
      <c r="Q24" s="42">
        <f t="shared" si="18"/>
        <v>94393</v>
      </c>
    </row>
    <row r="25" spans="1:17" ht="11.45" customHeight="1" x14ac:dyDescent="0.25">
      <c r="A25" s="116" t="s">
        <v>125</v>
      </c>
      <c r="B25" s="42">
        <f t="shared" si="18"/>
        <v>7410.0000000000009</v>
      </c>
      <c r="C25" s="42">
        <f t="shared" si="18"/>
        <v>9566</v>
      </c>
      <c r="D25" s="42">
        <f t="shared" si="18"/>
        <v>8788</v>
      </c>
      <c r="E25" s="42">
        <f t="shared" si="18"/>
        <v>13535</v>
      </c>
      <c r="F25" s="42">
        <f t="shared" si="18"/>
        <v>15670</v>
      </c>
      <c r="G25" s="42">
        <f t="shared" si="18"/>
        <v>14559</v>
      </c>
      <c r="H25" s="42">
        <f t="shared" si="18"/>
        <v>16377</v>
      </c>
      <c r="I25" s="42">
        <f t="shared" si="18"/>
        <v>20015</v>
      </c>
      <c r="J25" s="42">
        <f t="shared" si="18"/>
        <v>23080</v>
      </c>
      <c r="K25" s="42">
        <f t="shared" si="18"/>
        <v>21043</v>
      </c>
      <c r="L25" s="42">
        <f t="shared" si="18"/>
        <v>22087</v>
      </c>
      <c r="M25" s="42">
        <f t="shared" si="18"/>
        <v>25926</v>
      </c>
      <c r="N25" s="42">
        <f t="shared" si="18"/>
        <v>24758</v>
      </c>
      <c r="O25" s="42">
        <f t="shared" si="18"/>
        <v>24934</v>
      </c>
      <c r="P25" s="42">
        <f t="shared" si="18"/>
        <v>26368</v>
      </c>
      <c r="Q25" s="42">
        <f t="shared" si="18"/>
        <v>27040</v>
      </c>
    </row>
    <row r="26" spans="1:17" ht="11.45" customHeight="1" x14ac:dyDescent="0.25">
      <c r="A26" s="128" t="s">
        <v>18</v>
      </c>
      <c r="B26" s="131">
        <f t="shared" ref="B26" si="19">SUM(B27:B28)</f>
        <v>3245</v>
      </c>
      <c r="C26" s="131">
        <f t="shared" ref="C26:Q26" si="20">SUM(C27:C28)</f>
        <v>2770</v>
      </c>
      <c r="D26" s="131">
        <f t="shared" si="20"/>
        <v>2596</v>
      </c>
      <c r="E26" s="131">
        <f t="shared" si="20"/>
        <v>3553</v>
      </c>
      <c r="F26" s="131">
        <f t="shared" si="20"/>
        <v>4104</v>
      </c>
      <c r="G26" s="131">
        <f t="shared" si="20"/>
        <v>3870</v>
      </c>
      <c r="H26" s="131">
        <f t="shared" si="20"/>
        <v>4319</v>
      </c>
      <c r="I26" s="131">
        <f t="shared" si="20"/>
        <v>4851</v>
      </c>
      <c r="J26" s="131">
        <f t="shared" si="20"/>
        <v>4670</v>
      </c>
      <c r="K26" s="131">
        <f t="shared" si="20"/>
        <v>4030</v>
      </c>
      <c r="L26" s="131">
        <f t="shared" si="20"/>
        <v>4845</v>
      </c>
      <c r="M26" s="131">
        <f t="shared" si="20"/>
        <v>4777</v>
      </c>
      <c r="N26" s="131">
        <f t="shared" si="20"/>
        <v>5184</v>
      </c>
      <c r="O26" s="131">
        <f t="shared" si="20"/>
        <v>5326</v>
      </c>
      <c r="P26" s="131">
        <f t="shared" si="20"/>
        <v>4990</v>
      </c>
      <c r="Q26" s="131">
        <f t="shared" si="20"/>
        <v>5016</v>
      </c>
    </row>
    <row r="27" spans="1:17" ht="11.45" customHeight="1" x14ac:dyDescent="0.25">
      <c r="A27" s="95" t="s">
        <v>126</v>
      </c>
      <c r="B27" s="37">
        <f t="shared" ref="B27:Q28" si="21">IF(B36=0,0,B36/B74)</f>
        <v>2643</v>
      </c>
      <c r="C27" s="37">
        <f t="shared" si="21"/>
        <v>2289</v>
      </c>
      <c r="D27" s="37">
        <f t="shared" si="21"/>
        <v>2043</v>
      </c>
      <c r="E27" s="37">
        <f t="shared" si="21"/>
        <v>2964</v>
      </c>
      <c r="F27" s="37">
        <f t="shared" si="21"/>
        <v>3303</v>
      </c>
      <c r="G27" s="37">
        <f t="shared" si="21"/>
        <v>3007</v>
      </c>
      <c r="H27" s="37">
        <f t="shared" si="21"/>
        <v>3302</v>
      </c>
      <c r="I27" s="37">
        <f t="shared" si="21"/>
        <v>3559</v>
      </c>
      <c r="J27" s="37">
        <f t="shared" si="21"/>
        <v>3089</v>
      </c>
      <c r="K27" s="37">
        <f t="shared" si="21"/>
        <v>2685</v>
      </c>
      <c r="L27" s="37">
        <f t="shared" si="21"/>
        <v>2994</v>
      </c>
      <c r="M27" s="37">
        <f t="shared" si="21"/>
        <v>2666</v>
      </c>
      <c r="N27" s="37">
        <f t="shared" si="21"/>
        <v>2728</v>
      </c>
      <c r="O27" s="37">
        <f t="shared" si="21"/>
        <v>2932</v>
      </c>
      <c r="P27" s="37">
        <f t="shared" si="21"/>
        <v>2772</v>
      </c>
      <c r="Q27" s="37">
        <f t="shared" si="21"/>
        <v>2950</v>
      </c>
    </row>
    <row r="28" spans="1:17" ht="11.45" customHeight="1" x14ac:dyDescent="0.25">
      <c r="A28" s="93" t="s">
        <v>125</v>
      </c>
      <c r="B28" s="36">
        <f t="shared" si="21"/>
        <v>602</v>
      </c>
      <c r="C28" s="36">
        <f t="shared" si="21"/>
        <v>481</v>
      </c>
      <c r="D28" s="36">
        <f t="shared" si="21"/>
        <v>553</v>
      </c>
      <c r="E28" s="36">
        <f t="shared" si="21"/>
        <v>589</v>
      </c>
      <c r="F28" s="36">
        <f t="shared" si="21"/>
        <v>801</v>
      </c>
      <c r="G28" s="36">
        <f t="shared" si="21"/>
        <v>863</v>
      </c>
      <c r="H28" s="36">
        <f t="shared" si="21"/>
        <v>1017</v>
      </c>
      <c r="I28" s="36">
        <f t="shared" si="21"/>
        <v>1292</v>
      </c>
      <c r="J28" s="36">
        <f t="shared" si="21"/>
        <v>1581</v>
      </c>
      <c r="K28" s="36">
        <f t="shared" si="21"/>
        <v>1345</v>
      </c>
      <c r="L28" s="36">
        <f t="shared" si="21"/>
        <v>1851.0000000000002</v>
      </c>
      <c r="M28" s="36">
        <f t="shared" si="21"/>
        <v>2111</v>
      </c>
      <c r="N28" s="36">
        <f t="shared" si="21"/>
        <v>2456</v>
      </c>
      <c r="O28" s="36">
        <f t="shared" si="21"/>
        <v>2394</v>
      </c>
      <c r="P28" s="36">
        <f t="shared" si="21"/>
        <v>2218</v>
      </c>
      <c r="Q28" s="36">
        <f t="shared" si="21"/>
        <v>2066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10244233</v>
      </c>
      <c r="C31" s="132">
        <f t="shared" si="22"/>
        <v>10406349</v>
      </c>
      <c r="D31" s="132">
        <f t="shared" si="22"/>
        <v>10629140</v>
      </c>
      <c r="E31" s="132">
        <f t="shared" si="22"/>
        <v>10454744</v>
      </c>
      <c r="F31" s="132">
        <f t="shared" si="22"/>
        <v>11700066</v>
      </c>
      <c r="G31" s="132">
        <f t="shared" si="22"/>
        <v>12224596</v>
      </c>
      <c r="H31" s="132">
        <f t="shared" si="22"/>
        <v>13330115</v>
      </c>
      <c r="I31" s="132">
        <f t="shared" si="22"/>
        <v>14428107</v>
      </c>
      <c r="J31" s="132">
        <f t="shared" si="22"/>
        <v>14848533</v>
      </c>
      <c r="K31" s="132">
        <f t="shared" si="22"/>
        <v>13828491</v>
      </c>
      <c r="L31" s="132">
        <f t="shared" si="22"/>
        <v>14273836</v>
      </c>
      <c r="M31" s="132">
        <f t="shared" si="22"/>
        <v>16448435</v>
      </c>
      <c r="N31" s="132">
        <f t="shared" si="22"/>
        <v>16514915</v>
      </c>
      <c r="O31" s="132">
        <f t="shared" si="22"/>
        <v>16606783</v>
      </c>
      <c r="P31" s="132">
        <f t="shared" si="22"/>
        <v>17211934</v>
      </c>
      <c r="Q31" s="132">
        <f t="shared" si="22"/>
        <v>17475353</v>
      </c>
    </row>
    <row r="32" spans="1:17" ht="11.45" customHeight="1" x14ac:dyDescent="0.25">
      <c r="A32" s="116" t="s">
        <v>23</v>
      </c>
      <c r="B32" s="42">
        <v>3226987</v>
      </c>
      <c r="C32" s="42">
        <v>3181932</v>
      </c>
      <c r="D32" s="42">
        <v>3203292</v>
      </c>
      <c r="E32" s="42">
        <v>2772040</v>
      </c>
      <c r="F32" s="42">
        <v>2913030</v>
      </c>
      <c r="G32" s="42">
        <v>2841577</v>
      </c>
      <c r="H32" s="42">
        <v>2908434</v>
      </c>
      <c r="I32" s="42">
        <v>2874656</v>
      </c>
      <c r="J32" s="42">
        <v>2731698</v>
      </c>
      <c r="K32" s="42">
        <v>2427538</v>
      </c>
      <c r="L32" s="42">
        <v>2325641</v>
      </c>
      <c r="M32" s="42">
        <v>2811035.9999999995</v>
      </c>
      <c r="N32" s="42">
        <v>2748256</v>
      </c>
      <c r="O32" s="42">
        <v>2486871</v>
      </c>
      <c r="P32" s="42">
        <v>2559457</v>
      </c>
      <c r="Q32" s="42">
        <v>2612311</v>
      </c>
    </row>
    <row r="33" spans="1:17" ht="11.45" customHeight="1" x14ac:dyDescent="0.25">
      <c r="A33" s="116" t="s">
        <v>127</v>
      </c>
      <c r="B33" s="42">
        <v>5854609</v>
      </c>
      <c r="C33" s="42">
        <v>6012176.0000000009</v>
      </c>
      <c r="D33" s="42">
        <v>6200583</v>
      </c>
      <c r="E33" s="42">
        <v>6413667</v>
      </c>
      <c r="F33" s="42">
        <v>7173474</v>
      </c>
      <c r="G33" s="42">
        <v>7615331</v>
      </c>
      <c r="H33" s="42">
        <v>8441186</v>
      </c>
      <c r="I33" s="42">
        <v>9038755</v>
      </c>
      <c r="J33" s="42">
        <v>9187079</v>
      </c>
      <c r="K33" s="42">
        <v>8576502</v>
      </c>
      <c r="L33" s="42">
        <v>8918361</v>
      </c>
      <c r="M33" s="42">
        <v>10158677</v>
      </c>
      <c r="N33" s="42">
        <v>10110580</v>
      </c>
      <c r="O33" s="42">
        <v>10297584</v>
      </c>
      <c r="P33" s="42">
        <v>10653304</v>
      </c>
      <c r="Q33" s="42">
        <v>10768959</v>
      </c>
    </row>
    <row r="34" spans="1:17" ht="11.45" customHeight="1" x14ac:dyDescent="0.25">
      <c r="A34" s="116" t="s">
        <v>125</v>
      </c>
      <c r="B34" s="42">
        <v>1162637</v>
      </c>
      <c r="C34" s="42">
        <v>1212241</v>
      </c>
      <c r="D34" s="42">
        <v>1225265</v>
      </c>
      <c r="E34" s="42">
        <v>1269037</v>
      </c>
      <c r="F34" s="42">
        <v>1613562</v>
      </c>
      <c r="G34" s="42">
        <v>1767688</v>
      </c>
      <c r="H34" s="42">
        <v>1980495</v>
      </c>
      <c r="I34" s="42">
        <v>2514696</v>
      </c>
      <c r="J34" s="42">
        <v>2929756</v>
      </c>
      <c r="K34" s="42">
        <v>2824451</v>
      </c>
      <c r="L34" s="42">
        <v>3029834</v>
      </c>
      <c r="M34" s="42">
        <v>3478722.0000000005</v>
      </c>
      <c r="N34" s="42">
        <v>3656079</v>
      </c>
      <c r="O34" s="42">
        <v>3822328</v>
      </c>
      <c r="P34" s="42">
        <v>3999172.9999999995</v>
      </c>
      <c r="Q34" s="42">
        <v>4094083</v>
      </c>
    </row>
    <row r="35" spans="1:17" ht="11.45" customHeight="1" x14ac:dyDescent="0.25">
      <c r="A35" s="128" t="s">
        <v>137</v>
      </c>
      <c r="B35" s="131">
        <f t="shared" ref="B35:Q35" si="23">SUM(B36:B37)</f>
        <v>86349.909982943282</v>
      </c>
      <c r="C35" s="131">
        <f t="shared" si="23"/>
        <v>73713.920701886978</v>
      </c>
      <c r="D35" s="131">
        <f t="shared" si="23"/>
        <v>73412.50974552281</v>
      </c>
      <c r="E35" s="131">
        <f t="shared" si="23"/>
        <v>95618.284165898745</v>
      </c>
      <c r="F35" s="131">
        <f t="shared" si="23"/>
        <v>115845.89268851766</v>
      </c>
      <c r="G35" s="131">
        <f t="shared" si="23"/>
        <v>112560.29538818316</v>
      </c>
      <c r="H35" s="131">
        <f t="shared" si="23"/>
        <v>124064.09439531754</v>
      </c>
      <c r="I35" s="131">
        <f t="shared" si="23"/>
        <v>143636.87998981145</v>
      </c>
      <c r="J35" s="131">
        <f t="shared" si="23"/>
        <v>147762.47014773014</v>
      </c>
      <c r="K35" s="131">
        <f t="shared" si="23"/>
        <v>126882.88813423987</v>
      </c>
      <c r="L35" s="131">
        <f t="shared" si="23"/>
        <v>165223.80076101175</v>
      </c>
      <c r="M35" s="131">
        <f t="shared" si="23"/>
        <v>172704.49935995246</v>
      </c>
      <c r="N35" s="131">
        <f t="shared" si="23"/>
        <v>189038.33812488924</v>
      </c>
      <c r="O35" s="131">
        <f t="shared" si="23"/>
        <v>185339.08237752033</v>
      </c>
      <c r="P35" s="131">
        <f t="shared" si="23"/>
        <v>183271.4141889076</v>
      </c>
      <c r="Q35" s="131">
        <f t="shared" si="23"/>
        <v>174156.48556368437</v>
      </c>
    </row>
    <row r="36" spans="1:17" ht="11.45" customHeight="1" x14ac:dyDescent="0.25">
      <c r="A36" s="95" t="s">
        <v>126</v>
      </c>
      <c r="B36" s="37">
        <v>54032.071901260118</v>
      </c>
      <c r="C36" s="37">
        <v>47987.183786010362</v>
      </c>
      <c r="D36" s="37">
        <v>43492.956722982155</v>
      </c>
      <c r="E36" s="37">
        <v>63993.877761652322</v>
      </c>
      <c r="F36" s="37">
        <v>72229.743005776996</v>
      </c>
      <c r="G36" s="37">
        <v>65072.203929621253</v>
      </c>
      <c r="H36" s="37">
        <v>68616.656418041268</v>
      </c>
      <c r="I36" s="37">
        <v>73130.643779790102</v>
      </c>
      <c r="J36" s="37">
        <v>62015.575186185386</v>
      </c>
      <c r="K36" s="37">
        <v>54720.063562917479</v>
      </c>
      <c r="L36" s="37">
        <v>63351.903677629969</v>
      </c>
      <c r="M36" s="37">
        <v>58485.4465726946</v>
      </c>
      <c r="N36" s="37">
        <v>59330.79148220153</v>
      </c>
      <c r="O36" s="37">
        <v>64501.092374993459</v>
      </c>
      <c r="P36" s="37">
        <v>65844.104958378579</v>
      </c>
      <c r="Q36" s="37">
        <v>69157.594648194194</v>
      </c>
    </row>
    <row r="37" spans="1:17" ht="11.45" customHeight="1" x14ac:dyDescent="0.25">
      <c r="A37" s="93" t="s">
        <v>125</v>
      </c>
      <c r="B37" s="36">
        <v>32317.838081683167</v>
      </c>
      <c r="C37" s="36">
        <v>25726.73691587662</v>
      </c>
      <c r="D37" s="36">
        <v>29919.553022540662</v>
      </c>
      <c r="E37" s="36">
        <v>31624.406404246427</v>
      </c>
      <c r="F37" s="36">
        <v>43616.149682740674</v>
      </c>
      <c r="G37" s="36">
        <v>47488.09145856191</v>
      </c>
      <c r="H37" s="36">
        <v>55447.437977276284</v>
      </c>
      <c r="I37" s="36">
        <v>70506.236210021365</v>
      </c>
      <c r="J37" s="36">
        <v>85746.894961544764</v>
      </c>
      <c r="K37" s="36">
        <v>72162.824571322388</v>
      </c>
      <c r="L37" s="36">
        <v>101871.89708338177</v>
      </c>
      <c r="M37" s="36">
        <v>114219.05278725787</v>
      </c>
      <c r="N37" s="36">
        <v>129707.54664268772</v>
      </c>
      <c r="O37" s="36">
        <v>120837.99000252687</v>
      </c>
      <c r="P37" s="36">
        <v>117427.30923052903</v>
      </c>
      <c r="Q37" s="36">
        <v>104998.89091549019</v>
      </c>
    </row>
    <row r="39" spans="1:17" ht="11.45" customHeight="1" x14ac:dyDescent="0.25">
      <c r="A39" s="27" t="s">
        <v>136</v>
      </c>
      <c r="B39" s="41">
        <f t="shared" ref="B39:Q39" si="24">SUM(B40,B44)</f>
        <v>90.642400016484999</v>
      </c>
      <c r="C39" s="41">
        <f t="shared" si="24"/>
        <v>93.903753710386994</v>
      </c>
      <c r="D39" s="41">
        <f t="shared" si="24"/>
        <v>92.616803686248005</v>
      </c>
      <c r="E39" s="41">
        <f t="shared" si="24"/>
        <v>99.252184204827998</v>
      </c>
      <c r="F39" s="41">
        <f t="shared" si="24"/>
        <v>110.437487471129</v>
      </c>
      <c r="G39" s="41">
        <f t="shared" si="24"/>
        <v>110.29654726640099</v>
      </c>
      <c r="H39" s="41">
        <f t="shared" si="24"/>
        <v>111.82412297673901</v>
      </c>
      <c r="I39" s="41">
        <f t="shared" si="24"/>
        <v>120.10792648201</v>
      </c>
      <c r="J39" s="41">
        <f t="shared" si="24"/>
        <v>128.075396239415</v>
      </c>
      <c r="K39" s="41">
        <f t="shared" si="24"/>
        <v>125.053982905533</v>
      </c>
      <c r="L39" s="41">
        <f t="shared" si="24"/>
        <v>123.15717455107098</v>
      </c>
      <c r="M39" s="41">
        <f t="shared" si="24"/>
        <v>132.42380942244199</v>
      </c>
      <c r="N39" s="41">
        <f t="shared" si="24"/>
        <v>129.82559390328501</v>
      </c>
      <c r="O39" s="41">
        <f t="shared" si="24"/>
        <v>126.804180569403</v>
      </c>
      <c r="P39" s="41">
        <f t="shared" si="24"/>
        <v>127.01798531765</v>
      </c>
      <c r="Q39" s="41">
        <f t="shared" si="24"/>
        <v>126.25380408551001</v>
      </c>
    </row>
    <row r="40" spans="1:17" ht="11.45" customHeight="1" x14ac:dyDescent="0.25">
      <c r="A40" s="130" t="s">
        <v>39</v>
      </c>
      <c r="B40" s="132">
        <f t="shared" ref="B40:Q40" si="25">SUM(B41:B43)</f>
        <v>86.749161582320994</v>
      </c>
      <c r="C40" s="132">
        <f t="shared" si="25"/>
        <v>90.106956557361997</v>
      </c>
      <c r="D40" s="132">
        <f t="shared" si="25"/>
        <v>88.916447814362002</v>
      </c>
      <c r="E40" s="132">
        <f t="shared" si="25"/>
        <v>95.001127569155997</v>
      </c>
      <c r="F40" s="132">
        <f t="shared" si="25"/>
        <v>105.668624111165</v>
      </c>
      <c r="G40" s="132">
        <f t="shared" si="25"/>
        <v>105.46295189651599</v>
      </c>
      <c r="H40" s="132">
        <f t="shared" si="25"/>
        <v>106.609217169047</v>
      </c>
      <c r="I40" s="132">
        <f t="shared" si="25"/>
        <v>114.41176988310301</v>
      </c>
      <c r="J40" s="132">
        <f t="shared" si="25"/>
        <v>122.027419502225</v>
      </c>
      <c r="K40" s="132">
        <f t="shared" si="25"/>
        <v>119.135780782815</v>
      </c>
      <c r="L40" s="132">
        <f t="shared" si="25"/>
        <v>116.67228342916098</v>
      </c>
      <c r="M40" s="132">
        <f t="shared" si="25"/>
        <v>124.857152989844</v>
      </c>
      <c r="N40" s="132">
        <f t="shared" si="25"/>
        <v>121.965514270434</v>
      </c>
      <c r="O40" s="132">
        <f t="shared" si="25"/>
        <v>119.073875551024</v>
      </c>
      <c r="P40" s="132">
        <f t="shared" si="25"/>
        <v>119.417454913743</v>
      </c>
      <c r="Q40" s="132">
        <f t="shared" si="25"/>
        <v>118.78304829607501</v>
      </c>
    </row>
    <row r="41" spans="1:17" ht="11.45" customHeight="1" x14ac:dyDescent="0.25">
      <c r="A41" s="116" t="s">
        <v>23</v>
      </c>
      <c r="B41" s="42">
        <v>28.420668058455</v>
      </c>
      <c r="C41" s="42">
        <v>28.17545691906</v>
      </c>
      <c r="D41" s="42">
        <v>27.798850574713001</v>
      </c>
      <c r="E41" s="42">
        <v>26.851494972765</v>
      </c>
      <c r="F41" s="42">
        <v>25.904139370816999</v>
      </c>
      <c r="G41" s="42">
        <v>24.956783768868998</v>
      </c>
      <c r="H41" s="42">
        <v>24.009428166921001</v>
      </c>
      <c r="I41" s="42">
        <v>23.062072564973001</v>
      </c>
      <c r="J41" s="42">
        <v>22.114716963025</v>
      </c>
      <c r="K41" s="42">
        <v>21.167361361076999</v>
      </c>
      <c r="L41" s="42">
        <v>20.220005759128998</v>
      </c>
      <c r="M41" s="42">
        <v>21.201257861635</v>
      </c>
      <c r="N41" s="42">
        <v>20.253902259686999</v>
      </c>
      <c r="O41" s="42">
        <v>19.306546657738998</v>
      </c>
      <c r="P41" s="42">
        <v>18.359191055791001</v>
      </c>
      <c r="Q41" s="42">
        <v>17.411835453843</v>
      </c>
    </row>
    <row r="42" spans="1:17" ht="11.45" customHeight="1" x14ac:dyDescent="0.25">
      <c r="A42" s="116" t="s">
        <v>127</v>
      </c>
      <c r="B42" s="42">
        <v>49.031128404668998</v>
      </c>
      <c r="C42" s="42">
        <v>49.928990228012999</v>
      </c>
      <c r="D42" s="42">
        <v>49.424999999999997</v>
      </c>
      <c r="E42" s="42">
        <v>51.167198468411001</v>
      </c>
      <c r="F42" s="42">
        <v>54.243312101911002</v>
      </c>
      <c r="G42" s="42">
        <v>54.874125874126001</v>
      </c>
      <c r="H42" s="42">
        <v>55.619558359621998</v>
      </c>
      <c r="I42" s="42">
        <v>55.024833434282002</v>
      </c>
      <c r="J42" s="42">
        <v>58.025225225225</v>
      </c>
      <c r="K42" s="42">
        <v>56.390854278402998</v>
      </c>
      <c r="L42" s="42">
        <v>55.184624697337</v>
      </c>
      <c r="M42" s="42">
        <v>61.362257281552999</v>
      </c>
      <c r="N42" s="42">
        <v>59.727886334730997</v>
      </c>
      <c r="O42" s="42">
        <v>58.093515387909001</v>
      </c>
      <c r="P42" s="42">
        <v>57.689842805319998</v>
      </c>
      <c r="Q42" s="42">
        <v>56.897528631706002</v>
      </c>
    </row>
    <row r="43" spans="1:17" ht="11.45" customHeight="1" x14ac:dyDescent="0.25">
      <c r="A43" s="116" t="s">
        <v>125</v>
      </c>
      <c r="B43" s="42">
        <v>9.2973651191969999</v>
      </c>
      <c r="C43" s="42">
        <v>12.002509410289001</v>
      </c>
      <c r="D43" s="42">
        <v>11.692597239649</v>
      </c>
      <c r="E43" s="42">
        <v>16.98243412798</v>
      </c>
      <c r="F43" s="42">
        <v>25.521172638437001</v>
      </c>
      <c r="G43" s="42">
        <v>25.632042253521</v>
      </c>
      <c r="H43" s="42">
        <v>26.980230642504001</v>
      </c>
      <c r="I43" s="42">
        <v>36.324863883848003</v>
      </c>
      <c r="J43" s="42">
        <v>41.887477313974998</v>
      </c>
      <c r="K43" s="42">
        <v>41.577565143335001</v>
      </c>
      <c r="L43" s="42">
        <v>41.267652972694997</v>
      </c>
      <c r="M43" s="42">
        <v>42.293637846655997</v>
      </c>
      <c r="N43" s="42">
        <v>41.983725676016</v>
      </c>
      <c r="O43" s="42">
        <v>41.673813505376003</v>
      </c>
      <c r="P43" s="42">
        <v>43.368421052632002</v>
      </c>
      <c r="Q43" s="42">
        <v>44.473684210526002</v>
      </c>
    </row>
    <row r="44" spans="1:17" ht="11.45" customHeight="1" x14ac:dyDescent="0.25">
      <c r="A44" s="128" t="s">
        <v>18</v>
      </c>
      <c r="B44" s="131">
        <f t="shared" ref="B44:Q44" si="26">SUM(B45:B46)</f>
        <v>3.8932384341640001</v>
      </c>
      <c r="C44" s="131">
        <f t="shared" si="26"/>
        <v>3.796797153025</v>
      </c>
      <c r="D44" s="131">
        <f t="shared" si="26"/>
        <v>3.7003558718859999</v>
      </c>
      <c r="E44" s="131">
        <f t="shared" si="26"/>
        <v>4.2510566356720005</v>
      </c>
      <c r="F44" s="131">
        <f t="shared" si="26"/>
        <v>4.7688633599639996</v>
      </c>
      <c r="G44" s="131">
        <f t="shared" si="26"/>
        <v>4.8335953698849998</v>
      </c>
      <c r="H44" s="131">
        <f t="shared" si="26"/>
        <v>5.2149058076920003</v>
      </c>
      <c r="I44" s="131">
        <f t="shared" si="26"/>
        <v>5.6961565989069998</v>
      </c>
      <c r="J44" s="131">
        <f t="shared" si="26"/>
        <v>6.04797673719</v>
      </c>
      <c r="K44" s="131">
        <f t="shared" si="26"/>
        <v>5.9182021227180002</v>
      </c>
      <c r="L44" s="131">
        <f t="shared" si="26"/>
        <v>6.4848911219099996</v>
      </c>
      <c r="M44" s="131">
        <f t="shared" si="26"/>
        <v>7.5666564325980001</v>
      </c>
      <c r="N44" s="131">
        <f t="shared" si="26"/>
        <v>7.8600796328510008</v>
      </c>
      <c r="O44" s="131">
        <f t="shared" si="26"/>
        <v>7.7303050183790001</v>
      </c>
      <c r="P44" s="131">
        <f t="shared" si="26"/>
        <v>7.6005304039070003</v>
      </c>
      <c r="Q44" s="131">
        <f t="shared" si="26"/>
        <v>7.4707557894349996</v>
      </c>
    </row>
    <row r="45" spans="1:17" ht="11.45" customHeight="1" x14ac:dyDescent="0.25">
      <c r="A45" s="95" t="s">
        <v>126</v>
      </c>
      <c r="B45" s="37">
        <v>2.8932384341640001</v>
      </c>
      <c r="C45" s="37">
        <v>2.796797153025</v>
      </c>
      <c r="D45" s="37">
        <v>2.7003558718859999</v>
      </c>
      <c r="E45" s="37">
        <v>3.2510566356720001</v>
      </c>
      <c r="F45" s="37">
        <v>3.4641693811069998</v>
      </c>
      <c r="G45" s="37">
        <v>3.419947506562</v>
      </c>
      <c r="H45" s="37">
        <v>3.4948096885809998</v>
      </c>
      <c r="I45" s="37">
        <v>3.430894308943</v>
      </c>
      <c r="J45" s="37">
        <v>3.3344530278039999</v>
      </c>
      <c r="K45" s="37">
        <v>3.2380117466649998</v>
      </c>
      <c r="L45" s="37">
        <v>3.1415704655260002</v>
      </c>
      <c r="M45" s="37">
        <v>3.2554567502020002</v>
      </c>
      <c r="N45" s="37">
        <v>3.1854251012149999</v>
      </c>
      <c r="O45" s="37">
        <v>3.0889838200759998</v>
      </c>
      <c r="P45" s="37">
        <v>2.9925425389370002</v>
      </c>
      <c r="Q45" s="37">
        <v>2.8961012577980001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1.304693978857</v>
      </c>
      <c r="G46" s="36">
        <v>1.4136478633230001</v>
      </c>
      <c r="H46" s="36">
        <v>1.720096119111</v>
      </c>
      <c r="I46" s="36">
        <v>2.2652622899639998</v>
      </c>
      <c r="J46" s="36">
        <v>2.7135237093860001</v>
      </c>
      <c r="K46" s="36">
        <v>2.6801903760529999</v>
      </c>
      <c r="L46" s="36">
        <v>3.3433206563839999</v>
      </c>
      <c r="M46" s="36">
        <v>4.3111996823960004</v>
      </c>
      <c r="N46" s="36">
        <v>4.6746545316360004</v>
      </c>
      <c r="O46" s="36">
        <v>4.6413211983030003</v>
      </c>
      <c r="P46" s="36">
        <v>4.6079878649700001</v>
      </c>
      <c r="Q46" s="36">
        <v>4.574654531637</v>
      </c>
    </row>
    <row r="48" spans="1:17" ht="11.45" customHeight="1" x14ac:dyDescent="0.25">
      <c r="A48" s="27" t="s">
        <v>135</v>
      </c>
      <c r="B48" s="41">
        <f t="shared" ref="B48:Q48" si="27">SUM(B49,B53)</f>
        <v>90.642400016484999</v>
      </c>
      <c r="C48" s="41">
        <f t="shared" si="27"/>
        <v>93.735371857907992</v>
      </c>
      <c r="D48" s="41">
        <f t="shared" si="27"/>
        <v>91.585354209701009</v>
      </c>
      <c r="E48" s="41">
        <f t="shared" si="27"/>
        <v>96.548101673255005</v>
      </c>
      <c r="F48" s="41">
        <f t="shared" si="27"/>
        <v>108.82780416725799</v>
      </c>
      <c r="G48" s="41">
        <f t="shared" si="27"/>
        <v>108.48628364405199</v>
      </c>
      <c r="H48" s="41">
        <f t="shared" si="27"/>
        <v>109.74034926008</v>
      </c>
      <c r="I48" s="41">
        <f t="shared" si="27"/>
        <v>118.02751971064599</v>
      </c>
      <c r="J48" s="41">
        <f t="shared" si="27"/>
        <v>126.41276328501999</v>
      </c>
      <c r="K48" s="41">
        <f t="shared" si="27"/>
        <v>112.987881789168</v>
      </c>
      <c r="L48" s="41">
        <f t="shared" si="27"/>
        <v>114.94463901249301</v>
      </c>
      <c r="M48" s="41">
        <f t="shared" si="27"/>
        <v>132.42380942244199</v>
      </c>
      <c r="N48" s="41">
        <f t="shared" si="27"/>
        <v>123.08731545404399</v>
      </c>
      <c r="O48" s="41">
        <f t="shared" si="27"/>
        <v>121.144815277238</v>
      </c>
      <c r="P48" s="41">
        <f t="shared" si="27"/>
        <v>123.929278614173</v>
      </c>
      <c r="Q48" s="41">
        <f t="shared" si="27"/>
        <v>123.464130156236</v>
      </c>
    </row>
    <row r="49" spans="1:17" ht="11.45" customHeight="1" x14ac:dyDescent="0.25">
      <c r="A49" s="130" t="s">
        <v>39</v>
      </c>
      <c r="B49" s="132">
        <f t="shared" ref="B49:Q49" si="28">SUM(B50:B52)</f>
        <v>86.749161582320994</v>
      </c>
      <c r="C49" s="132">
        <f t="shared" si="28"/>
        <v>90.106956557361997</v>
      </c>
      <c r="D49" s="132">
        <f t="shared" si="28"/>
        <v>88.250199382743006</v>
      </c>
      <c r="E49" s="132">
        <f t="shared" si="28"/>
        <v>92.297045037583004</v>
      </c>
      <c r="F49" s="132">
        <f t="shared" si="28"/>
        <v>104.05894080729399</v>
      </c>
      <c r="G49" s="132">
        <f t="shared" si="28"/>
        <v>103.65268827416699</v>
      </c>
      <c r="H49" s="132">
        <f t="shared" si="28"/>
        <v>104.52544345238799</v>
      </c>
      <c r="I49" s="132">
        <f t="shared" si="28"/>
        <v>112.33136311173899</v>
      </c>
      <c r="J49" s="132">
        <f t="shared" si="28"/>
        <v>120.788553770211</v>
      </c>
      <c r="K49" s="132">
        <f t="shared" si="28"/>
        <v>108.07282113042901</v>
      </c>
      <c r="L49" s="132">
        <f t="shared" si="28"/>
        <v>108.61574143303201</v>
      </c>
      <c r="M49" s="132">
        <f t="shared" si="28"/>
        <v>124.857152989844</v>
      </c>
      <c r="N49" s="132">
        <f t="shared" si="28"/>
        <v>115.22723582119299</v>
      </c>
      <c r="O49" s="132">
        <f t="shared" si="28"/>
        <v>114.92306333440099</v>
      </c>
      <c r="P49" s="132">
        <f t="shared" si="28"/>
        <v>117.85774029774301</v>
      </c>
      <c r="Q49" s="132">
        <f t="shared" si="28"/>
        <v>117.90391823208</v>
      </c>
    </row>
    <row r="50" spans="1:17" ht="11.45" customHeight="1" x14ac:dyDescent="0.25">
      <c r="A50" s="116" t="s">
        <v>23</v>
      </c>
      <c r="B50" s="42">
        <v>28.420668058455</v>
      </c>
      <c r="C50" s="42">
        <v>28.17545691906</v>
      </c>
      <c r="D50" s="42">
        <v>27.798850574713001</v>
      </c>
      <c r="E50" s="42">
        <v>24.147412441191999</v>
      </c>
      <c r="F50" s="42">
        <v>24.294456066946001</v>
      </c>
      <c r="G50" s="42">
        <v>23.14652014652</v>
      </c>
      <c r="H50" s="42">
        <v>21.925654450262002</v>
      </c>
      <c r="I50" s="42">
        <v>20.981665793609</v>
      </c>
      <c r="J50" s="42">
        <v>20.875851231011001</v>
      </c>
      <c r="K50" s="42">
        <v>18.718029350104999</v>
      </c>
      <c r="L50" s="42">
        <v>17.517295597484001</v>
      </c>
      <c r="M50" s="42">
        <v>21.201257861635</v>
      </c>
      <c r="N50" s="42">
        <v>18.838658983761</v>
      </c>
      <c r="O50" s="42">
        <v>17.18219895288</v>
      </c>
      <c r="P50" s="42">
        <v>16.799476439791</v>
      </c>
      <c r="Q50" s="42">
        <v>16.532705389848001</v>
      </c>
    </row>
    <row r="51" spans="1:17" ht="11.45" customHeight="1" x14ac:dyDescent="0.25">
      <c r="A51" s="116" t="s">
        <v>127</v>
      </c>
      <c r="B51" s="42">
        <v>49.031128404668998</v>
      </c>
      <c r="C51" s="42">
        <v>49.928990228012999</v>
      </c>
      <c r="D51" s="42">
        <v>49.424999999999997</v>
      </c>
      <c r="E51" s="42">
        <v>51.167198468411001</v>
      </c>
      <c r="F51" s="42">
        <v>54.243312101911002</v>
      </c>
      <c r="G51" s="42">
        <v>54.874125874126001</v>
      </c>
      <c r="H51" s="42">
        <v>55.619558359621998</v>
      </c>
      <c r="I51" s="42">
        <v>55.024833434282002</v>
      </c>
      <c r="J51" s="42">
        <v>58.025225225225</v>
      </c>
      <c r="K51" s="42">
        <v>54.91452991453</v>
      </c>
      <c r="L51" s="42">
        <v>55.184624697337</v>
      </c>
      <c r="M51" s="42">
        <v>61.362257281552999</v>
      </c>
      <c r="N51" s="42">
        <v>55.868118572293</v>
      </c>
      <c r="O51" s="42">
        <v>56.865454545455002</v>
      </c>
      <c r="P51" s="42">
        <v>57.689842805319998</v>
      </c>
      <c r="Q51" s="42">
        <v>56.897528631706002</v>
      </c>
    </row>
    <row r="52" spans="1:17" ht="11.45" customHeight="1" x14ac:dyDescent="0.25">
      <c r="A52" s="116" t="s">
        <v>125</v>
      </c>
      <c r="B52" s="42">
        <v>9.2973651191969999</v>
      </c>
      <c r="C52" s="42">
        <v>12.002509410289001</v>
      </c>
      <c r="D52" s="42">
        <v>11.026348808030001</v>
      </c>
      <c r="E52" s="42">
        <v>16.98243412798</v>
      </c>
      <c r="F52" s="42">
        <v>25.521172638437001</v>
      </c>
      <c r="G52" s="42">
        <v>25.632042253521</v>
      </c>
      <c r="H52" s="42">
        <v>26.980230642504001</v>
      </c>
      <c r="I52" s="42">
        <v>36.324863883848003</v>
      </c>
      <c r="J52" s="42">
        <v>41.887477313974998</v>
      </c>
      <c r="K52" s="42">
        <v>34.440261865794</v>
      </c>
      <c r="L52" s="42">
        <v>35.913821138210999</v>
      </c>
      <c r="M52" s="42">
        <v>42.293637846655997</v>
      </c>
      <c r="N52" s="42">
        <v>40.520458265138998</v>
      </c>
      <c r="O52" s="42">
        <v>40.875409836065998</v>
      </c>
      <c r="P52" s="42">
        <v>43.368421052632002</v>
      </c>
      <c r="Q52" s="42">
        <v>44.473684210526002</v>
      </c>
    </row>
    <row r="53" spans="1:17" ht="11.45" customHeight="1" x14ac:dyDescent="0.25">
      <c r="A53" s="128" t="s">
        <v>18</v>
      </c>
      <c r="B53" s="131">
        <f t="shared" ref="B53:Q53" si="29">SUM(B54:B55)</f>
        <v>3.8932384341640001</v>
      </c>
      <c r="C53" s="131">
        <f t="shared" si="29"/>
        <v>3.628415300546</v>
      </c>
      <c r="D53" s="131">
        <f t="shared" si="29"/>
        <v>3.335154826958</v>
      </c>
      <c r="E53" s="131">
        <f t="shared" si="29"/>
        <v>4.2510566356720005</v>
      </c>
      <c r="F53" s="131">
        <f t="shared" si="29"/>
        <v>4.7688633599639996</v>
      </c>
      <c r="G53" s="131">
        <f t="shared" si="29"/>
        <v>4.8335953698849998</v>
      </c>
      <c r="H53" s="131">
        <f t="shared" si="29"/>
        <v>5.2149058076920003</v>
      </c>
      <c r="I53" s="131">
        <f t="shared" si="29"/>
        <v>5.6961565989069998</v>
      </c>
      <c r="J53" s="131">
        <f t="shared" si="29"/>
        <v>5.6242095148089994</v>
      </c>
      <c r="K53" s="131">
        <f t="shared" si="29"/>
        <v>4.9150606587389998</v>
      </c>
      <c r="L53" s="131">
        <f t="shared" si="29"/>
        <v>6.3288975794609996</v>
      </c>
      <c r="M53" s="131">
        <f t="shared" si="29"/>
        <v>7.5666564325980001</v>
      </c>
      <c r="N53" s="131">
        <f t="shared" si="29"/>
        <v>7.8600796328510008</v>
      </c>
      <c r="O53" s="131">
        <f t="shared" si="29"/>
        <v>6.2217519428369998</v>
      </c>
      <c r="P53" s="131">
        <f t="shared" si="29"/>
        <v>6.0715383164299999</v>
      </c>
      <c r="Q53" s="131">
        <f t="shared" si="29"/>
        <v>5.5602119241560004</v>
      </c>
    </row>
    <row r="54" spans="1:17" ht="11.45" customHeight="1" x14ac:dyDescent="0.25">
      <c r="A54" s="95" t="s">
        <v>126</v>
      </c>
      <c r="B54" s="37">
        <v>2.8932384341640001</v>
      </c>
      <c r="C54" s="37">
        <v>2.628415300546</v>
      </c>
      <c r="D54" s="37">
        <v>2.335154826958</v>
      </c>
      <c r="E54" s="37">
        <v>3.2510566356720001</v>
      </c>
      <c r="F54" s="37">
        <v>3.4641693811069998</v>
      </c>
      <c r="G54" s="37">
        <v>3.419947506562</v>
      </c>
      <c r="H54" s="37">
        <v>3.4948096885809998</v>
      </c>
      <c r="I54" s="37">
        <v>3.430894308943</v>
      </c>
      <c r="J54" s="37">
        <v>2.9106858054229998</v>
      </c>
      <c r="K54" s="37">
        <v>2.5443548387099999</v>
      </c>
      <c r="L54" s="37">
        <v>2.9855769230770002</v>
      </c>
      <c r="M54" s="37">
        <v>3.2554567502020002</v>
      </c>
      <c r="N54" s="37">
        <v>3.1854251012149999</v>
      </c>
      <c r="O54" s="37">
        <v>2.7685483870969998</v>
      </c>
      <c r="P54" s="37">
        <v>2.7795655671759998</v>
      </c>
      <c r="Q54" s="37">
        <v>2.7809752198240001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1.304693978857</v>
      </c>
      <c r="G55" s="36">
        <v>1.4136478633230001</v>
      </c>
      <c r="H55" s="36">
        <v>1.720096119111</v>
      </c>
      <c r="I55" s="36">
        <v>2.2652622899639998</v>
      </c>
      <c r="J55" s="36">
        <v>2.7135237093860001</v>
      </c>
      <c r="K55" s="36">
        <v>2.3707058200289999</v>
      </c>
      <c r="L55" s="36">
        <v>3.3433206563839999</v>
      </c>
      <c r="M55" s="36">
        <v>4.3111996823960004</v>
      </c>
      <c r="N55" s="36">
        <v>4.6746545316360004</v>
      </c>
      <c r="O55" s="36">
        <v>3.45320355574</v>
      </c>
      <c r="P55" s="36">
        <v>3.2919727492540001</v>
      </c>
      <c r="Q55" s="36">
        <v>2.7792367043319999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6.2827670277850052</v>
      </c>
      <c r="D57" s="41">
        <f t="shared" si="30"/>
        <v>1.7344633097439999</v>
      </c>
      <c r="E57" s="41">
        <f t="shared" si="30"/>
        <v>9.6567938524630055</v>
      </c>
      <c r="F57" s="41">
        <f t="shared" si="30"/>
        <v>14.206716600184002</v>
      </c>
      <c r="G57" s="41">
        <f t="shared" si="30"/>
        <v>2.8804731291549999</v>
      </c>
      <c r="H57" s="41">
        <f t="shared" si="30"/>
        <v>4.5489890442210026</v>
      </c>
      <c r="I57" s="41">
        <f t="shared" si="30"/>
        <v>11.305216839154005</v>
      </c>
      <c r="J57" s="41">
        <f t="shared" si="30"/>
        <v>10.988883091287992</v>
      </c>
      <c r="K57" s="41">
        <f t="shared" si="30"/>
        <v>9.9831254374294076E-13</v>
      </c>
      <c r="L57" s="41">
        <f t="shared" si="30"/>
        <v>1.124604979421004</v>
      </c>
      <c r="M57" s="41">
        <f t="shared" si="30"/>
        <v>12.288048205254</v>
      </c>
      <c r="N57" s="41">
        <f t="shared" si="30"/>
        <v>0.42319781472599827</v>
      </c>
      <c r="O57" s="41">
        <f t="shared" si="30"/>
        <v>1.0054179711005418E-12</v>
      </c>
      <c r="P57" s="41">
        <f t="shared" si="30"/>
        <v>3.2352180821299972</v>
      </c>
      <c r="Q57" s="41">
        <f t="shared" si="30"/>
        <v>2.2572321017430035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6.249433694452005</v>
      </c>
      <c r="D58" s="132">
        <f t="shared" si="31"/>
        <v>1.7011299764109999</v>
      </c>
      <c r="E58" s="132">
        <f t="shared" si="31"/>
        <v>8.9763184742050051</v>
      </c>
      <c r="F58" s="132">
        <f t="shared" si="31"/>
        <v>13.559135261420003</v>
      </c>
      <c r="G58" s="132">
        <f t="shared" si="31"/>
        <v>2.6859665047619998</v>
      </c>
      <c r="H58" s="132">
        <f t="shared" si="31"/>
        <v>4.0379039919420023</v>
      </c>
      <c r="I58" s="132">
        <f t="shared" si="31"/>
        <v>10.694191433467005</v>
      </c>
      <c r="J58" s="132">
        <f t="shared" si="31"/>
        <v>10.507288338532991</v>
      </c>
      <c r="K58" s="132">
        <f t="shared" si="31"/>
        <v>9.9831254374294076E-13</v>
      </c>
      <c r="L58" s="132">
        <f t="shared" si="31"/>
        <v>0.42814136575700346</v>
      </c>
      <c r="M58" s="132">
        <f t="shared" si="31"/>
        <v>11.076508280094</v>
      </c>
      <c r="N58" s="132">
        <f t="shared" si="31"/>
        <v>9.9831254374294076E-13</v>
      </c>
      <c r="O58" s="132">
        <f t="shared" si="31"/>
        <v>1.0054179711005418E-12</v>
      </c>
      <c r="P58" s="132">
        <f t="shared" si="31"/>
        <v>3.2352180821299967</v>
      </c>
      <c r="Q58" s="132">
        <f t="shared" si="31"/>
        <v>2.2572321017430035</v>
      </c>
    </row>
    <row r="59" spans="1:17" ht="11.45" customHeight="1" x14ac:dyDescent="0.25">
      <c r="A59" s="116" t="s">
        <v>23</v>
      </c>
      <c r="B59" s="42"/>
      <c r="C59" s="42">
        <v>0.7021444625539992</v>
      </c>
      <c r="D59" s="42">
        <v>0.57074925760199946</v>
      </c>
      <c r="E59" s="42">
        <v>9.9831254374294076E-13</v>
      </c>
      <c r="F59" s="42">
        <v>9.9831254374294076E-13</v>
      </c>
      <c r="G59" s="42">
        <v>9.9831254374294076E-13</v>
      </c>
      <c r="H59" s="42">
        <v>1.0018652574217413E-12</v>
      </c>
      <c r="I59" s="42">
        <v>9.9831254374294076E-13</v>
      </c>
      <c r="J59" s="42">
        <v>9.9831254374294076E-13</v>
      </c>
      <c r="K59" s="42">
        <v>9.9831254374294076E-13</v>
      </c>
      <c r="L59" s="42">
        <v>9.9831254374294076E-13</v>
      </c>
      <c r="M59" s="42">
        <v>1.9286077044550005</v>
      </c>
      <c r="N59" s="42">
        <v>9.9831254374294076E-13</v>
      </c>
      <c r="O59" s="42">
        <v>9.9831254374294076E-13</v>
      </c>
      <c r="P59" s="42">
        <v>1.0018652574217413E-12</v>
      </c>
      <c r="Q59" s="42">
        <v>9.9831254374294076E-13</v>
      </c>
    </row>
    <row r="60" spans="1:17" ht="11.45" customHeight="1" x14ac:dyDescent="0.25">
      <c r="A60" s="116" t="s">
        <v>127</v>
      </c>
      <c r="B60" s="42"/>
      <c r="C60" s="42">
        <v>2.5322327701660043</v>
      </c>
      <c r="D60" s="42">
        <v>1.1303807188090005</v>
      </c>
      <c r="E60" s="42">
        <v>3.376569415233007</v>
      </c>
      <c r="F60" s="42">
        <v>4.710484580322003</v>
      </c>
      <c r="G60" s="42">
        <v>2.265184719037002</v>
      </c>
      <c r="H60" s="42">
        <v>2.3798034323179991</v>
      </c>
      <c r="I60" s="42">
        <v>1.0396460214820067</v>
      </c>
      <c r="J60" s="42">
        <v>4.6347627377650014</v>
      </c>
      <c r="K60" s="42">
        <v>0</v>
      </c>
      <c r="L60" s="42">
        <v>0.42814136575600514</v>
      </c>
      <c r="M60" s="42">
        <v>7.8120035310380018</v>
      </c>
      <c r="N60" s="42">
        <v>0</v>
      </c>
      <c r="O60" s="42">
        <v>7.1054273576010019E-15</v>
      </c>
      <c r="P60" s="42">
        <v>1.2306983642329996</v>
      </c>
      <c r="Q60" s="42">
        <v>0.84205677320800731</v>
      </c>
    </row>
    <row r="61" spans="1:17" ht="11.45" customHeight="1" x14ac:dyDescent="0.25">
      <c r="A61" s="116" t="s">
        <v>125</v>
      </c>
      <c r="B61" s="42"/>
      <c r="C61" s="42">
        <v>3.0150564617320015</v>
      </c>
      <c r="D61" s="42">
        <v>0</v>
      </c>
      <c r="E61" s="42">
        <v>5.5997490589709997</v>
      </c>
      <c r="F61" s="42">
        <v>8.848650681097002</v>
      </c>
      <c r="G61" s="42">
        <v>0.42078178572399949</v>
      </c>
      <c r="H61" s="42">
        <v>1.6581005596230014</v>
      </c>
      <c r="I61" s="42">
        <v>9.6545454119839995</v>
      </c>
      <c r="J61" s="42">
        <v>5.8725256007669913</v>
      </c>
      <c r="K61" s="42">
        <v>0</v>
      </c>
      <c r="L61" s="42">
        <v>0</v>
      </c>
      <c r="M61" s="42">
        <v>1.3358970446009977</v>
      </c>
      <c r="N61" s="42">
        <v>0</v>
      </c>
      <c r="O61" s="42">
        <v>0</v>
      </c>
      <c r="P61" s="42">
        <v>2.0045197178959953</v>
      </c>
      <c r="Q61" s="42">
        <v>1.4151753285339979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3.3333333332999926E-2</v>
      </c>
      <c r="D62" s="131">
        <f t="shared" si="32"/>
        <v>3.3333333332999926E-2</v>
      </c>
      <c r="E62" s="131">
        <f t="shared" si="32"/>
        <v>0.6804753782580002</v>
      </c>
      <c r="F62" s="131">
        <f t="shared" si="32"/>
        <v>0.6475813387639997</v>
      </c>
      <c r="G62" s="131">
        <f t="shared" si="32"/>
        <v>0.19450662439300026</v>
      </c>
      <c r="H62" s="131">
        <f t="shared" si="32"/>
        <v>0.51108505227899981</v>
      </c>
      <c r="I62" s="131">
        <f t="shared" si="32"/>
        <v>0.61102540568700014</v>
      </c>
      <c r="J62" s="131">
        <f t="shared" si="32"/>
        <v>0.48159475275500041</v>
      </c>
      <c r="K62" s="131">
        <f t="shared" si="32"/>
        <v>0</v>
      </c>
      <c r="L62" s="131">
        <f t="shared" si="32"/>
        <v>0.69646361366400056</v>
      </c>
      <c r="M62" s="131">
        <f t="shared" si="32"/>
        <v>1.2115399251600008</v>
      </c>
      <c r="N62" s="131">
        <f t="shared" si="32"/>
        <v>0.42319781472499995</v>
      </c>
      <c r="O62" s="131">
        <f t="shared" si="32"/>
        <v>0</v>
      </c>
      <c r="P62" s="131">
        <f t="shared" si="32"/>
        <v>4.4408920985006262E-16</v>
      </c>
      <c r="Q62" s="131">
        <f t="shared" si="32"/>
        <v>0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</v>
      </c>
      <c r="E63" s="37">
        <v>0.64714204492500027</v>
      </c>
      <c r="F63" s="37">
        <v>0.30955402657399977</v>
      </c>
      <c r="G63" s="37">
        <v>5.2219406594000262E-2</v>
      </c>
      <c r="H63" s="37">
        <v>0.17130346315799994</v>
      </c>
      <c r="I63" s="37">
        <v>3.2525901501000209E-2</v>
      </c>
      <c r="J63" s="37">
        <v>0</v>
      </c>
      <c r="K63" s="37">
        <v>0</v>
      </c>
      <c r="L63" s="37">
        <v>4.4408920985006262E-16</v>
      </c>
      <c r="M63" s="37">
        <v>0.21032756581500012</v>
      </c>
      <c r="N63" s="37">
        <v>2.6409632151999762E-2</v>
      </c>
      <c r="O63" s="37">
        <v>0</v>
      </c>
      <c r="P63" s="37">
        <v>4.4408920985006262E-16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0.33802731218999993</v>
      </c>
      <c r="G64" s="36">
        <v>0.142287217799</v>
      </c>
      <c r="H64" s="36">
        <v>0.33978158912099987</v>
      </c>
      <c r="I64" s="36">
        <v>0.57849950418599994</v>
      </c>
      <c r="J64" s="36">
        <v>0.48159475275500041</v>
      </c>
      <c r="K64" s="36">
        <v>0</v>
      </c>
      <c r="L64" s="36">
        <v>0.69646361366400011</v>
      </c>
      <c r="M64" s="36">
        <v>1.0012123593450006</v>
      </c>
      <c r="N64" s="36">
        <v>0.39678818257300019</v>
      </c>
      <c r="O64" s="36">
        <v>0</v>
      </c>
      <c r="P64" s="36">
        <v>0</v>
      </c>
      <c r="Q64" s="36">
        <v>0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74.519771586527966</v>
      </c>
      <c r="C69" s="134">
        <f t="shared" si="33"/>
        <v>74.244622332569932</v>
      </c>
      <c r="D69" s="134">
        <f t="shared" si="33"/>
        <v>76.414757940444872</v>
      </c>
      <c r="E69" s="134">
        <f t="shared" si="33"/>
        <v>74.725848414672498</v>
      </c>
      <c r="F69" s="134">
        <f t="shared" si="33"/>
        <v>79.439351452645582</v>
      </c>
      <c r="G69" s="134">
        <f t="shared" si="33"/>
        <v>84.244230199367365</v>
      </c>
      <c r="H69" s="134">
        <f t="shared" si="33"/>
        <v>91.045235363221593</v>
      </c>
      <c r="I69" s="134">
        <f t="shared" si="33"/>
        <v>95.604194414074144</v>
      </c>
      <c r="J69" s="134">
        <f t="shared" si="33"/>
        <v>93.068576693576688</v>
      </c>
      <c r="K69" s="134">
        <f t="shared" si="33"/>
        <v>94.259244616821277</v>
      </c>
      <c r="L69" s="134">
        <f t="shared" si="33"/>
        <v>97.316079768194996</v>
      </c>
      <c r="M69" s="134">
        <f t="shared" si="33"/>
        <v>98.197853172778991</v>
      </c>
      <c r="N69" s="134">
        <f t="shared" si="33"/>
        <v>107.89055405661425</v>
      </c>
      <c r="O69" s="134">
        <f t="shared" si="33"/>
        <v>109.55787702863175</v>
      </c>
      <c r="P69" s="134">
        <f t="shared" si="33"/>
        <v>111.85732482420681</v>
      </c>
      <c r="Q69" s="134">
        <f t="shared" si="33"/>
        <v>114.19784090389278</v>
      </c>
    </row>
    <row r="70" spans="1:17" ht="11.45" customHeight="1" x14ac:dyDescent="0.25">
      <c r="A70" s="116" t="s">
        <v>23</v>
      </c>
      <c r="B70" s="77">
        <f>TrAvia_png!B13*TrAvia_png!B19</f>
        <v>59.260788922760497</v>
      </c>
      <c r="C70" s="77">
        <f>TrAvia_png!C13*TrAvia_png!C19</f>
        <v>58.972718511379647</v>
      </c>
      <c r="D70" s="77">
        <f>TrAvia_png!D13*TrAvia_png!D19</f>
        <v>60.204334016200868</v>
      </c>
      <c r="E70" s="77">
        <f>TrAvia_png!E13*TrAvia_png!E19</f>
        <v>60.008659133220775</v>
      </c>
      <c r="F70" s="77">
        <f>TrAvia_png!F13*TrAvia_png!F19</f>
        <v>62.711889948547935</v>
      </c>
      <c r="G70" s="77">
        <f>TrAvia_png!G13*TrAvia_png!G19</f>
        <v>64.241109578821238</v>
      </c>
      <c r="H70" s="77">
        <f>TrAvia_png!H13*TrAvia_png!H19</f>
        <v>69.450164764315389</v>
      </c>
      <c r="I70" s="77">
        <f>TrAvia_png!I13*TrAvia_png!I19</f>
        <v>71.769511159934083</v>
      </c>
      <c r="J70" s="77">
        <f>TrAvia_png!J13*TrAvia_png!J19</f>
        <v>68.546070460704613</v>
      </c>
      <c r="K70" s="77">
        <f>TrAvia_png!K13*TrAvia_png!K19</f>
        <v>67.971607772862185</v>
      </c>
      <c r="L70" s="77">
        <f>TrAvia_png!L13*TrAvia_png!L19</f>
        <v>69.582054274002928</v>
      </c>
      <c r="M70" s="77">
        <f>TrAvia_png!M13*TrAvia_png!M19</f>
        <v>69.490655591812512</v>
      </c>
      <c r="N70" s="77">
        <f>TrAvia_png!N13*TrAvia_png!N19</f>
        <v>76.418986180240807</v>
      </c>
      <c r="O70" s="77">
        <f>TrAvia_png!O13*TrAvia_png!O19</f>
        <v>75.777652507770128</v>
      </c>
      <c r="P70" s="77">
        <f>TrAvia_png!P13*TrAvia_png!P19</f>
        <v>79.766166983513571</v>
      </c>
      <c r="Q70" s="77">
        <f>TrAvia_png!Q13*TrAvia_png!Q19</f>
        <v>82.683769070076593</v>
      </c>
    </row>
    <row r="71" spans="1:17" ht="11.45" customHeight="1" x14ac:dyDescent="0.25">
      <c r="A71" s="116" t="s">
        <v>127</v>
      </c>
      <c r="B71" s="77">
        <f>TrAvia_png!B14*TrAvia_png!B20</f>
        <v>77.435772293204238</v>
      </c>
      <c r="C71" s="77">
        <f>TrAvia_png!C14*TrAvia_png!C20</f>
        <v>78.44594929606869</v>
      </c>
      <c r="D71" s="77">
        <f>TrAvia_png!D14*TrAvia_png!D20</f>
        <v>80.419477841329126</v>
      </c>
      <c r="E71" s="77">
        <f>TrAvia_png!E14*TrAvia_png!E20</f>
        <v>79.991855722820191</v>
      </c>
      <c r="F71" s="77">
        <f>TrAvia_png!F14*TrAvia_png!F20</f>
        <v>84.233273056057854</v>
      </c>
      <c r="G71" s="77">
        <f>TrAvia_png!G14*TrAvia_png!G20</f>
        <v>88.225158427656197</v>
      </c>
      <c r="H71" s="77">
        <f>TrAvia_png!H14*TrAvia_png!H20</f>
        <v>95.75173837585217</v>
      </c>
      <c r="I71" s="77">
        <f>TrAvia_png!I14*TrAvia_png!I20</f>
        <v>99.495354776214697</v>
      </c>
      <c r="J71" s="77">
        <f>TrAvia_png!J14*TrAvia_png!J20</f>
        <v>95.09252473812775</v>
      </c>
      <c r="K71" s="77">
        <f>TrAvia_png!K14*TrAvia_png!K20</f>
        <v>95.34743746525848</v>
      </c>
      <c r="L71" s="77">
        <f>TrAvia_png!L14*TrAvia_png!L20</f>
        <v>97.826589151538414</v>
      </c>
      <c r="M71" s="77">
        <f>TrAvia_png!M14*TrAvia_png!M20</f>
        <v>100.45663288009891</v>
      </c>
      <c r="N71" s="77">
        <f>TrAvia_png!N14*TrAvia_png!N20</f>
        <v>109.48110449377369</v>
      </c>
      <c r="O71" s="77">
        <f>TrAvia_png!O14*TrAvia_png!O20</f>
        <v>109.74958434582429</v>
      </c>
      <c r="P71" s="77">
        <f>TrAvia_png!P14*TrAvia_png!P20</f>
        <v>111.64761735084207</v>
      </c>
      <c r="Q71" s="77">
        <f>TrAvia_png!Q14*TrAvia_png!Q20</f>
        <v>114.08641530621973</v>
      </c>
    </row>
    <row r="72" spans="1:17" ht="11.45" customHeight="1" x14ac:dyDescent="0.25">
      <c r="A72" s="116" t="s">
        <v>125</v>
      </c>
      <c r="B72" s="135">
        <f>TrAvia_png!B15*TrAvia_png!B21</f>
        <v>156.90107962213224</v>
      </c>
      <c r="C72" s="135">
        <f>TrAvia_png!C15*TrAvia_png!C21</f>
        <v>126.7239180430692</v>
      </c>
      <c r="D72" s="135">
        <f>TrAvia_png!D15*TrAvia_png!D21</f>
        <v>139.42478379608556</v>
      </c>
      <c r="E72" s="135">
        <f>TrAvia_png!E15*TrAvia_png!E21</f>
        <v>93.759660140376795</v>
      </c>
      <c r="F72" s="135">
        <f>TrAvia_png!F15*TrAvia_png!F21</f>
        <v>102.97141033822591</v>
      </c>
      <c r="G72" s="135">
        <f>TrAvia_png!G15*TrAvia_png!G21</f>
        <v>121.41548183254345</v>
      </c>
      <c r="H72" s="135">
        <f>TrAvia_png!H15*TrAvia_png!H21</f>
        <v>120.9314892837516</v>
      </c>
      <c r="I72" s="135">
        <f>TrAvia_png!I15*TrAvia_png!I21</f>
        <v>125.64056957282038</v>
      </c>
      <c r="J72" s="135">
        <f>TrAvia_png!J15*TrAvia_png!J21</f>
        <v>126.93916811091854</v>
      </c>
      <c r="K72" s="135">
        <f>TrAvia_png!K15*TrAvia_png!K21</f>
        <v>134.22282944447085</v>
      </c>
      <c r="L72" s="135">
        <f>TrAvia_png!L15*TrAvia_png!L21</f>
        <v>137.17725358808349</v>
      </c>
      <c r="M72" s="135">
        <f>TrAvia_png!M15*TrAvia_png!M21</f>
        <v>134.17889377458923</v>
      </c>
      <c r="N72" s="135">
        <f>TrAvia_png!N15*TrAvia_png!N21</f>
        <v>147.67263106874546</v>
      </c>
      <c r="O72" s="135">
        <f>TrAvia_png!O15*TrAvia_png!O21</f>
        <v>153.2978262613299</v>
      </c>
      <c r="P72" s="135">
        <f>TrAvia_png!P15*TrAvia_png!P21</f>
        <v>151.66766535194174</v>
      </c>
      <c r="Q72" s="135">
        <f>TrAvia_png!Q15*TrAvia_png!Q21</f>
        <v>151.40839497041421</v>
      </c>
    </row>
    <row r="73" spans="1:17" ht="11.45" customHeight="1" x14ac:dyDescent="0.25">
      <c r="A73" s="128" t="s">
        <v>132</v>
      </c>
      <c r="B73" s="133">
        <f t="shared" ref="B73:Q73" si="34">IF(B35=0,"",B35/B26)</f>
        <v>26.610141751292229</v>
      </c>
      <c r="C73" s="133">
        <f t="shared" si="34"/>
        <v>26.611523719092773</v>
      </c>
      <c r="D73" s="133">
        <f t="shared" si="34"/>
        <v>28.279086958984134</v>
      </c>
      <c r="E73" s="133">
        <f t="shared" si="34"/>
        <v>26.911985411173301</v>
      </c>
      <c r="F73" s="133">
        <f t="shared" si="34"/>
        <v>28.227556697981885</v>
      </c>
      <c r="G73" s="133">
        <f t="shared" si="34"/>
        <v>29.085347645525367</v>
      </c>
      <c r="H73" s="133">
        <f t="shared" si="34"/>
        <v>28.725189718758404</v>
      </c>
      <c r="I73" s="133">
        <f t="shared" si="34"/>
        <v>29.609746441931861</v>
      </c>
      <c r="J73" s="133">
        <f t="shared" si="34"/>
        <v>31.640785898871552</v>
      </c>
      <c r="K73" s="133">
        <f t="shared" si="34"/>
        <v>31.484587626362249</v>
      </c>
      <c r="L73" s="133">
        <f t="shared" si="34"/>
        <v>34.101919661715534</v>
      </c>
      <c r="M73" s="133">
        <f t="shared" si="34"/>
        <v>36.153338781652181</v>
      </c>
      <c r="N73" s="133">
        <f t="shared" si="34"/>
        <v>36.465728804955489</v>
      </c>
      <c r="O73" s="133">
        <f t="shared" si="34"/>
        <v>34.798926469680872</v>
      </c>
      <c r="P73" s="133">
        <f t="shared" si="34"/>
        <v>36.727738314410338</v>
      </c>
      <c r="Q73" s="133">
        <f t="shared" si="34"/>
        <v>34.720192496747281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894.50655377248063</v>
      </c>
      <c r="C78" s="134">
        <f t="shared" ref="C78:Q78" si="35">IF(C13=0,0,C13*1000000/C22)</f>
        <v>920.56164070639488</v>
      </c>
      <c r="D78" s="134">
        <f t="shared" si="35"/>
        <v>895.77397090812883</v>
      </c>
      <c r="E78" s="134">
        <f t="shared" si="35"/>
        <v>945.59315212248839</v>
      </c>
      <c r="F78" s="134">
        <f t="shared" si="35"/>
        <v>1055.9544562979147</v>
      </c>
      <c r="G78" s="134">
        <f t="shared" si="35"/>
        <v>1076.8695769850888</v>
      </c>
      <c r="H78" s="134">
        <f t="shared" si="35"/>
        <v>1069.487112770458</v>
      </c>
      <c r="I78" s="134">
        <f t="shared" si="35"/>
        <v>1121.5731086097153</v>
      </c>
      <c r="J78" s="134">
        <f t="shared" si="35"/>
        <v>1145.4068756202153</v>
      </c>
      <c r="K78" s="134">
        <f t="shared" si="35"/>
        <v>1102.3061741701492</v>
      </c>
      <c r="L78" s="134">
        <f t="shared" si="35"/>
        <v>1106.7336767722115</v>
      </c>
      <c r="M78" s="134">
        <f t="shared" si="35"/>
        <v>1118.4057423477275</v>
      </c>
      <c r="N78" s="134">
        <f t="shared" si="35"/>
        <v>1133.152941775159</v>
      </c>
      <c r="O78" s="134">
        <f t="shared" si="35"/>
        <v>1145.8997275297224</v>
      </c>
      <c r="P78" s="134">
        <f t="shared" si="35"/>
        <v>1161.3145466911067</v>
      </c>
      <c r="Q78" s="134">
        <f t="shared" si="35"/>
        <v>1170.3210970722464</v>
      </c>
    </row>
    <row r="79" spans="1:17" ht="11.45" customHeight="1" x14ac:dyDescent="0.25">
      <c r="A79" s="116" t="s">
        <v>23</v>
      </c>
      <c r="B79" s="77">
        <v>633.17075371510498</v>
      </c>
      <c r="C79" s="77">
        <v>634.06789440845921</v>
      </c>
      <c r="D79" s="77">
        <v>635.05323524809012</v>
      </c>
      <c r="E79" s="77">
        <v>635.80972831783515</v>
      </c>
      <c r="F79" s="77">
        <v>636.53476296022609</v>
      </c>
      <c r="G79" s="77">
        <v>637.26957506922167</v>
      </c>
      <c r="H79" s="77">
        <v>637.93267929103126</v>
      </c>
      <c r="I79" s="77">
        <v>638.41873833580905</v>
      </c>
      <c r="J79" s="77">
        <v>638.90023872731501</v>
      </c>
      <c r="K79" s="77">
        <v>639.4730543307171</v>
      </c>
      <c r="L79" s="77">
        <v>639.99989976956886</v>
      </c>
      <c r="M79" s="77">
        <v>639.47311488295463</v>
      </c>
      <c r="N79" s="77">
        <v>638.92143446947523</v>
      </c>
      <c r="O79" s="77">
        <v>638.36318447716167</v>
      </c>
      <c r="P79" s="77">
        <v>637.7834334382984</v>
      </c>
      <c r="Q79" s="77">
        <v>637.21309628713584</v>
      </c>
    </row>
    <row r="80" spans="1:17" ht="11.45" customHeight="1" x14ac:dyDescent="0.25">
      <c r="A80" s="116" t="s">
        <v>127</v>
      </c>
      <c r="B80" s="77">
        <v>963.46422866259104</v>
      </c>
      <c r="C80" s="77">
        <v>973.62083812207743</v>
      </c>
      <c r="D80" s="77">
        <v>937.13758439315029</v>
      </c>
      <c r="E80" s="77">
        <v>927.27112709366463</v>
      </c>
      <c r="F80" s="77">
        <v>923.05227126820739</v>
      </c>
      <c r="G80" s="77">
        <v>919.74589740322529</v>
      </c>
      <c r="H80" s="77">
        <v>903.46704742231805</v>
      </c>
      <c r="I80" s="77">
        <v>817.47599539578607</v>
      </c>
      <c r="J80" s="77">
        <v>799.31208153731211</v>
      </c>
      <c r="K80" s="77">
        <v>832.7397397584391</v>
      </c>
      <c r="L80" s="77">
        <v>815.2118257112935</v>
      </c>
      <c r="M80" s="77">
        <v>820.65522420988179</v>
      </c>
      <c r="N80" s="77">
        <v>814.95259961352372</v>
      </c>
      <c r="O80" s="77">
        <v>817.6709684845647</v>
      </c>
      <c r="P80" s="77">
        <v>812.6051379861035</v>
      </c>
      <c r="Q80" s="77">
        <v>807.24176393287291</v>
      </c>
    </row>
    <row r="81" spans="1:17" ht="11.45" customHeight="1" x14ac:dyDescent="0.25">
      <c r="A81" s="116" t="s">
        <v>125</v>
      </c>
      <c r="B81" s="77">
        <v>2111.3980097215549</v>
      </c>
      <c r="C81" s="77">
        <v>2111.3986285922497</v>
      </c>
      <c r="D81" s="77">
        <v>2111.3986285922497</v>
      </c>
      <c r="E81" s="77">
        <v>2111.3986285922497</v>
      </c>
      <c r="F81" s="77">
        <v>3021.5371019092017</v>
      </c>
      <c r="G81" s="77">
        <v>3344.0082221676053</v>
      </c>
      <c r="H81" s="77">
        <v>3066.7068395914512</v>
      </c>
      <c r="I81" s="77">
        <v>3468.7263184015533</v>
      </c>
      <c r="J81" s="77">
        <v>3468.7263184015528</v>
      </c>
      <c r="K81" s="77">
        <v>3040.10605143474</v>
      </c>
      <c r="L81" s="77">
        <v>3016.2837551317857</v>
      </c>
      <c r="M81" s="77">
        <v>3027.0612924863781</v>
      </c>
      <c r="N81" s="77">
        <v>3037.9856946575119</v>
      </c>
      <c r="O81" s="77">
        <v>3049.0593599027075</v>
      </c>
      <c r="P81" s="77">
        <v>3060.2847340456847</v>
      </c>
      <c r="Q81" s="77">
        <v>3060.67470912216</v>
      </c>
    </row>
    <row r="82" spans="1:17" ht="11.45" customHeight="1" x14ac:dyDescent="0.25">
      <c r="A82" s="128" t="s">
        <v>18</v>
      </c>
      <c r="B82" s="133">
        <f>IF(B17=0,0,B17*1000000/B26)</f>
        <v>1096.0497379914125</v>
      </c>
      <c r="C82" s="133">
        <f t="shared" ref="C82:Q82" si="36">IF(C17=0,0,C17*1000000/C26)</f>
        <v>1129.625037233074</v>
      </c>
      <c r="D82" s="133">
        <f t="shared" si="36"/>
        <v>1175.5229051849863</v>
      </c>
      <c r="E82" s="133">
        <f t="shared" si="36"/>
        <v>964.76565004993358</v>
      </c>
      <c r="F82" s="133">
        <f t="shared" si="36"/>
        <v>933.33485592206375</v>
      </c>
      <c r="G82" s="133">
        <f t="shared" si="36"/>
        <v>1107.2273234950453</v>
      </c>
      <c r="H82" s="133">
        <f t="shared" si="36"/>
        <v>1145.3091014410415</v>
      </c>
      <c r="I82" s="133">
        <f t="shared" si="36"/>
        <v>1134.9873139145686</v>
      </c>
      <c r="J82" s="133">
        <f t="shared" si="36"/>
        <v>1233.4884416638029</v>
      </c>
      <c r="K82" s="133">
        <f t="shared" si="36"/>
        <v>1275.5153796443935</v>
      </c>
      <c r="L82" s="133">
        <f t="shared" si="36"/>
        <v>1393.371303244619</v>
      </c>
      <c r="M82" s="133">
        <f t="shared" si="36"/>
        <v>1495.6526106208287</v>
      </c>
      <c r="N82" s="133">
        <f t="shared" si="36"/>
        <v>1542.5315358312771</v>
      </c>
      <c r="O82" s="133">
        <f t="shared" si="36"/>
        <v>1470.4206442635223</v>
      </c>
      <c r="P82" s="133">
        <f t="shared" si="36"/>
        <v>1448.7883136175062</v>
      </c>
      <c r="Q82" s="133">
        <f t="shared" si="36"/>
        <v>1357.0266285477965</v>
      </c>
    </row>
    <row r="83" spans="1:17" ht="11.45" customHeight="1" x14ac:dyDescent="0.25">
      <c r="A83" s="95" t="s">
        <v>126</v>
      </c>
      <c r="B83" s="75">
        <v>869.77130497434791</v>
      </c>
      <c r="C83" s="75">
        <v>927.69896192398573</v>
      </c>
      <c r="D83" s="75">
        <v>927.90767301064363</v>
      </c>
      <c r="E83" s="75">
        <v>743.14070418829726</v>
      </c>
      <c r="F83" s="75">
        <v>656.17786591479148</v>
      </c>
      <c r="G83" s="75">
        <v>826.64653288293823</v>
      </c>
      <c r="H83" s="75">
        <v>798.94683546837462</v>
      </c>
      <c r="I83" s="75">
        <v>652.40953884673763</v>
      </c>
      <c r="J83" s="75">
        <v>608.12897518242096</v>
      </c>
      <c r="K83" s="75">
        <v>634.15965764252883</v>
      </c>
      <c r="L83" s="75">
        <v>618.47411859898102</v>
      </c>
      <c r="M83" s="75">
        <v>639.49612127203841</v>
      </c>
      <c r="N83" s="75">
        <v>642.60948150076024</v>
      </c>
      <c r="O83" s="75">
        <v>633.04651283028988</v>
      </c>
      <c r="P83" s="75">
        <v>627.63858489421159</v>
      </c>
      <c r="Q83" s="75">
        <v>612.91880248678649</v>
      </c>
    </row>
    <row r="84" spans="1:17" ht="11.45" customHeight="1" x14ac:dyDescent="0.25">
      <c r="A84" s="93" t="s">
        <v>125</v>
      </c>
      <c r="B84" s="74">
        <v>2089.494752051382</v>
      </c>
      <c r="C84" s="74">
        <v>2090.5580650553261</v>
      </c>
      <c r="D84" s="74">
        <v>2090.3111860750082</v>
      </c>
      <c r="E84" s="74">
        <v>2080.0395711601036</v>
      </c>
      <c r="F84" s="74">
        <v>2076.2181742666585</v>
      </c>
      <c r="G84" s="74">
        <v>2084.8709357437197</v>
      </c>
      <c r="H84" s="74">
        <v>2269.8796051202407</v>
      </c>
      <c r="I84" s="74">
        <v>2464.3172686099324</v>
      </c>
      <c r="J84" s="74">
        <v>2455.3324593494372</v>
      </c>
      <c r="K84" s="74">
        <v>2555.8426016332464</v>
      </c>
      <c r="L84" s="74">
        <v>2646.7706391868333</v>
      </c>
      <c r="M84" s="74">
        <v>2576.8999818211482</v>
      </c>
      <c r="N84" s="74">
        <v>2542.1192248433499</v>
      </c>
      <c r="O84" s="74">
        <v>2495.9765980489178</v>
      </c>
      <c r="P84" s="74">
        <v>2475.0403641229041</v>
      </c>
      <c r="Q84" s="74">
        <v>2419.5232824103232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73752.306562548532</v>
      </c>
      <c r="C87" s="132">
        <f t="shared" si="37"/>
        <v>74418.104238434069</v>
      </c>
      <c r="D87" s="132">
        <f t="shared" si="37"/>
        <v>74998.081662968834</v>
      </c>
      <c r="E87" s="132">
        <f t="shared" si="37"/>
        <v>74256.948913660672</v>
      </c>
      <c r="F87" s="132">
        <f t="shared" si="37"/>
        <v>90649.795145130644</v>
      </c>
      <c r="G87" s="132">
        <f t="shared" si="37"/>
        <v>101483.59659401613</v>
      </c>
      <c r="H87" s="132">
        <f t="shared" si="37"/>
        <v>106243.45032238074</v>
      </c>
      <c r="I87" s="132">
        <f t="shared" si="37"/>
        <v>118921.19203135681</v>
      </c>
      <c r="J87" s="132">
        <f t="shared" si="37"/>
        <v>120663.56294667</v>
      </c>
      <c r="K87" s="132">
        <f t="shared" si="37"/>
        <v>117792.40090767661</v>
      </c>
      <c r="L87" s="132">
        <f t="shared" si="37"/>
        <v>122022.17443332779</v>
      </c>
      <c r="M87" s="132">
        <f t="shared" si="37"/>
        <v>123368.88301463072</v>
      </c>
      <c r="N87" s="132">
        <f t="shared" si="37"/>
        <v>137862.03017519703</v>
      </c>
      <c r="O87" s="132">
        <f t="shared" si="37"/>
        <v>142908.47960346521</v>
      </c>
      <c r="P87" s="132">
        <f t="shared" si="37"/>
        <v>146404.96068753186</v>
      </c>
      <c r="Q87" s="132">
        <f t="shared" si="37"/>
        <v>149571.04651337813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37522.198387976001</v>
      </c>
      <c r="C88" s="42">
        <f t="shared" si="38"/>
        <v>37392.707454053256</v>
      </c>
      <c r="D88" s="42">
        <f t="shared" si="38"/>
        <v>38232.957092945006</v>
      </c>
      <c r="E88" s="42">
        <f t="shared" si="38"/>
        <v>38154.089260210676</v>
      </c>
      <c r="F88" s="42">
        <f t="shared" si="38"/>
        <v>39918.298003186741</v>
      </c>
      <c r="G88" s="42">
        <f t="shared" si="38"/>
        <v>40938.904603270712</v>
      </c>
      <c r="H88" s="42">
        <f t="shared" si="38"/>
        <v>44304.529685303292</v>
      </c>
      <c r="I88" s="42">
        <f t="shared" si="38"/>
        <v>45819.000765702884</v>
      </c>
      <c r="J88" s="42">
        <f t="shared" si="38"/>
        <v>43794.100781163535</v>
      </c>
      <c r="K88" s="42">
        <f t="shared" si="38"/>
        <v>43466.011630281697</v>
      </c>
      <c r="L88" s="42">
        <f t="shared" si="38"/>
        <v>44532.507761122579</v>
      </c>
      <c r="M88" s="42">
        <f t="shared" si="38"/>
        <v>44437.405986554957</v>
      </c>
      <c r="N88" s="42">
        <f t="shared" si="38"/>
        <v>48825.728270982465</v>
      </c>
      <c r="O88" s="42">
        <f t="shared" si="38"/>
        <v>48373.663567063908</v>
      </c>
      <c r="P88" s="42">
        <f t="shared" si="38"/>
        <v>50873.539850957925</v>
      </c>
      <c r="Q88" s="42">
        <f t="shared" si="38"/>
        <v>52687.180501834024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74606.59662336405</v>
      </c>
      <c r="C89" s="42">
        <f t="shared" si="39"/>
        <v>76376.610900920379</v>
      </c>
      <c r="D89" s="42">
        <f t="shared" si="39"/>
        <v>75364.115202381639</v>
      </c>
      <c r="E89" s="42">
        <f t="shared" si="39"/>
        <v>74174.13821441328</v>
      </c>
      <c r="F89" s="42">
        <f t="shared" si="39"/>
        <v>77751.714010749303</v>
      </c>
      <c r="G89" s="42">
        <f t="shared" si="39"/>
        <v>81144.727511586374</v>
      </c>
      <c r="H89" s="42">
        <f t="shared" si="39"/>
        <v>86508.540355985431</v>
      </c>
      <c r="I89" s="42">
        <f t="shared" si="39"/>
        <v>81335.064182942981</v>
      </c>
      <c r="J89" s="42">
        <f t="shared" si="39"/>
        <v>76008.603887071236</v>
      </c>
      <c r="K89" s="42">
        <f t="shared" si="39"/>
        <v>79399.600261453394</v>
      </c>
      <c r="L89" s="42">
        <f t="shared" si="39"/>
        <v>79749.392345334243</v>
      </c>
      <c r="M89" s="42">
        <f t="shared" si="39"/>
        <v>82440.260579587353</v>
      </c>
      <c r="N89" s="42">
        <f t="shared" si="39"/>
        <v>89221.910715760692</v>
      </c>
      <c r="O89" s="42">
        <f t="shared" si="39"/>
        <v>89739.048922828573</v>
      </c>
      <c r="P89" s="42">
        <f t="shared" si="39"/>
        <v>90725.427503200699</v>
      </c>
      <c r="Q89" s="42">
        <f t="shared" si="39"/>
        <v>92095.319132571138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331280.62723733316</v>
      </c>
      <c r="C90" s="42">
        <f t="shared" si="40"/>
        <v>267564.70676597295</v>
      </c>
      <c r="D90" s="42">
        <f t="shared" si="40"/>
        <v>294381.29729882599</v>
      </c>
      <c r="E90" s="42">
        <f t="shared" si="40"/>
        <v>197964.01783766699</v>
      </c>
      <c r="F90" s="42">
        <f t="shared" si="40"/>
        <v>311131.93677286629</v>
      </c>
      <c r="G90" s="42">
        <f t="shared" si="40"/>
        <v>406014.3695464668</v>
      </c>
      <c r="H90" s="42">
        <f t="shared" si="40"/>
        <v>370861.42530846136</v>
      </c>
      <c r="I90" s="42">
        <f t="shared" si="40"/>
        <v>435812.75033620349</v>
      </c>
      <c r="J90" s="42">
        <f t="shared" si="40"/>
        <v>440317.23326234228</v>
      </c>
      <c r="K90" s="42">
        <f t="shared" si="40"/>
        <v>408051.63603482884</v>
      </c>
      <c r="L90" s="42">
        <f t="shared" si="40"/>
        <v>413765.52157132968</v>
      </c>
      <c r="M90" s="42">
        <f t="shared" si="40"/>
        <v>406167.73561370053</v>
      </c>
      <c r="N90" s="42">
        <f t="shared" si="40"/>
        <v>448627.34067928517</v>
      </c>
      <c r="O90" s="42">
        <f t="shared" si="40"/>
        <v>467414.17201484705</v>
      </c>
      <c r="P90" s="42">
        <f t="shared" si="40"/>
        <v>464146.24092489696</v>
      </c>
      <c r="Q90" s="42">
        <f t="shared" si="40"/>
        <v>463411.84523472568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35292.295456810512</v>
      </c>
      <c r="C91" s="131">
        <f t="shared" si="41"/>
        <v>35487.688783747224</v>
      </c>
      <c r="D91" s="131">
        <f t="shared" si="41"/>
        <v>39637.374665083233</v>
      </c>
      <c r="E91" s="131">
        <f t="shared" si="41"/>
        <v>31898.81005314261</v>
      </c>
      <c r="F91" s="131">
        <f t="shared" si="41"/>
        <v>33614.084133515047</v>
      </c>
      <c r="G91" s="131">
        <f t="shared" si="41"/>
        <v>39482.752827226934</v>
      </c>
      <c r="H91" s="131">
        <f t="shared" si="41"/>
        <v>41833.77381949612</v>
      </c>
      <c r="I91" s="131">
        <f t="shared" si="41"/>
        <v>45652.621113375477</v>
      </c>
      <c r="J91" s="131">
        <f t="shared" si="41"/>
        <v>53158.587295681122</v>
      </c>
      <c r="K91" s="131">
        <f t="shared" si="41"/>
        <v>54376.694309878236</v>
      </c>
      <c r="L91" s="131">
        <f t="shared" si="41"/>
        <v>63738.505458647545</v>
      </c>
      <c r="M91" s="131">
        <f t="shared" si="41"/>
        <v>69443.644815828928</v>
      </c>
      <c r="N91" s="131">
        <f t="shared" si="41"/>
        <v>70960.373664940038</v>
      </c>
      <c r="O91" s="131">
        <f t="shared" si="41"/>
        <v>64296.0921523301</v>
      </c>
      <c r="P91" s="131">
        <f t="shared" si="41"/>
        <v>66525.777766654122</v>
      </c>
      <c r="Q91" s="131">
        <f t="shared" si="41"/>
        <v>59097.93686043223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17781.137225889826</v>
      </c>
      <c r="C92" s="37">
        <f t="shared" si="42"/>
        <v>19448.519259037716</v>
      </c>
      <c r="D92" s="37">
        <f t="shared" si="42"/>
        <v>19754.012856179634</v>
      </c>
      <c r="E92" s="37">
        <f t="shared" si="42"/>
        <v>16044.688051124875</v>
      </c>
      <c r="F92" s="37">
        <f t="shared" si="42"/>
        <v>14349.245722405263</v>
      </c>
      <c r="G92" s="37">
        <f t="shared" si="42"/>
        <v>17888.829985192187</v>
      </c>
      <c r="H92" s="37">
        <f t="shared" si="42"/>
        <v>16602.38052865379</v>
      </c>
      <c r="I92" s="37">
        <f t="shared" si="42"/>
        <v>13405.768357386316</v>
      </c>
      <c r="J92" s="37">
        <f t="shared" si="42"/>
        <v>12208.957003341953</v>
      </c>
      <c r="K92" s="37">
        <f t="shared" si="42"/>
        <v>12924.117979604158</v>
      </c>
      <c r="L92" s="37">
        <f t="shared" si="42"/>
        <v>13086.677618099447</v>
      </c>
      <c r="M92" s="37">
        <f t="shared" si="42"/>
        <v>14028.963328620115</v>
      </c>
      <c r="N92" s="37">
        <f t="shared" si="42"/>
        <v>13976.000422070103</v>
      </c>
      <c r="O92" s="37">
        <f t="shared" si="42"/>
        <v>13926.395498545025</v>
      </c>
      <c r="P92" s="37">
        <f t="shared" si="42"/>
        <v>14908.477943615679</v>
      </c>
      <c r="Q92" s="37">
        <f t="shared" si="42"/>
        <v>14368.810201572129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112172.6795171483</v>
      </c>
      <c r="C93" s="36">
        <f t="shared" si="43"/>
        <v>111815.46225996355</v>
      </c>
      <c r="D93" s="36">
        <f t="shared" si="43"/>
        <v>113094.35147446849</v>
      </c>
      <c r="E93" s="36">
        <f t="shared" si="43"/>
        <v>111680.84335361896</v>
      </c>
      <c r="F93" s="36">
        <f t="shared" si="43"/>
        <v>113054.48522202388</v>
      </c>
      <c r="G93" s="36">
        <f t="shared" si="43"/>
        <v>114723.68676233524</v>
      </c>
      <c r="H93" s="36">
        <f t="shared" si="43"/>
        <v>123755.17071857318</v>
      </c>
      <c r="I93" s="36">
        <f t="shared" si="43"/>
        <v>134481.21937851902</v>
      </c>
      <c r="J93" s="36">
        <f t="shared" si="43"/>
        <v>133167.06798703829</v>
      </c>
      <c r="K93" s="36">
        <f t="shared" si="43"/>
        <v>137127.74817365958</v>
      </c>
      <c r="L93" s="36">
        <f t="shared" si="43"/>
        <v>145668.04222504463</v>
      </c>
      <c r="M93" s="36">
        <f t="shared" si="43"/>
        <v>139427.32119901164</v>
      </c>
      <c r="N93" s="36">
        <f t="shared" si="43"/>
        <v>134255.71984024509</v>
      </c>
      <c r="O93" s="36">
        <f t="shared" si="43"/>
        <v>125985.29457041608</v>
      </c>
      <c r="P93" s="36">
        <f t="shared" si="43"/>
        <v>131035.76654459037</v>
      </c>
      <c r="Q93" s="36">
        <f t="shared" si="43"/>
        <v>122965.76050207662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1584.6839034812717</v>
      </c>
      <c r="C96" s="132">
        <f t="shared" si="44"/>
        <v>1555.5180793479844</v>
      </c>
      <c r="D96" s="132">
        <f t="shared" si="44"/>
        <v>1576.1777420663832</v>
      </c>
      <c r="E96" s="132">
        <f t="shared" si="44"/>
        <v>1515.8448457697643</v>
      </c>
      <c r="F96" s="132">
        <f t="shared" si="44"/>
        <v>1415.3805416177772</v>
      </c>
      <c r="G96" s="132">
        <f t="shared" si="44"/>
        <v>1399.9540428336873</v>
      </c>
      <c r="H96" s="132">
        <f t="shared" si="44"/>
        <v>1400.7307232013</v>
      </c>
      <c r="I96" s="132">
        <f t="shared" si="44"/>
        <v>1343.4805366857415</v>
      </c>
      <c r="J96" s="132">
        <f t="shared" si="44"/>
        <v>1320.8536324022691</v>
      </c>
      <c r="K96" s="132">
        <f t="shared" si="44"/>
        <v>1357.4828385662743</v>
      </c>
      <c r="L96" s="132">
        <f t="shared" si="44"/>
        <v>1350.4027875225963</v>
      </c>
      <c r="M96" s="132">
        <f t="shared" si="44"/>
        <v>1341.5570993647825</v>
      </c>
      <c r="N96" s="132">
        <f t="shared" si="44"/>
        <v>1328.4272499388262</v>
      </c>
      <c r="O96" s="132">
        <f t="shared" si="44"/>
        <v>1318.9693661309334</v>
      </c>
      <c r="P96" s="132">
        <f t="shared" si="44"/>
        <v>1305.5909574650711</v>
      </c>
      <c r="Q96" s="132">
        <f t="shared" si="44"/>
        <v>1297.8957976509682</v>
      </c>
    </row>
    <row r="97" spans="1:17" ht="11.45" customHeight="1" x14ac:dyDescent="0.25">
      <c r="A97" s="116" t="s">
        <v>23</v>
      </c>
      <c r="B97" s="42">
        <f t="shared" ref="B97:Q97" si="45">IF(B23=0,0,B23/B50)</f>
        <v>1916.0000000000077</v>
      </c>
      <c r="C97" s="42">
        <f t="shared" si="45"/>
        <v>1915.0000000000036</v>
      </c>
      <c r="D97" s="42">
        <f t="shared" si="45"/>
        <v>1913.9999999999757</v>
      </c>
      <c r="E97" s="42">
        <f t="shared" si="45"/>
        <v>1912.9999999999875</v>
      </c>
      <c r="F97" s="42">
        <f t="shared" si="45"/>
        <v>1911.9999999999691</v>
      </c>
      <c r="G97" s="42">
        <f t="shared" si="45"/>
        <v>1911.0000000000121</v>
      </c>
      <c r="H97" s="42">
        <f t="shared" si="45"/>
        <v>1909.9999999999807</v>
      </c>
      <c r="I97" s="42">
        <f t="shared" si="45"/>
        <v>1909.00000000002</v>
      </c>
      <c r="J97" s="42">
        <f t="shared" si="45"/>
        <v>1909</v>
      </c>
      <c r="K97" s="42">
        <f t="shared" si="45"/>
        <v>1907.999999999982</v>
      </c>
      <c r="L97" s="42">
        <f t="shared" si="45"/>
        <v>1908.00000000003</v>
      </c>
      <c r="M97" s="42">
        <f t="shared" si="45"/>
        <v>1908.0000000000198</v>
      </c>
      <c r="N97" s="42">
        <f t="shared" si="45"/>
        <v>1909.0000000000132</v>
      </c>
      <c r="O97" s="42">
        <f t="shared" si="45"/>
        <v>1909.9999999999534</v>
      </c>
      <c r="P97" s="42">
        <f t="shared" si="45"/>
        <v>1909.9999999999518</v>
      </c>
      <c r="Q97" s="42">
        <f t="shared" si="45"/>
        <v>1911.0000000000284</v>
      </c>
    </row>
    <row r="98" spans="1:17" ht="11.45" customHeight="1" x14ac:dyDescent="0.25">
      <c r="A98" s="116" t="s">
        <v>127</v>
      </c>
      <c r="B98" s="42">
        <f t="shared" ref="B98:Q98" si="46">IF(B24=0,0,B24/B51)</f>
        <v>1542.0000000000082</v>
      </c>
      <c r="C98" s="42">
        <f t="shared" si="46"/>
        <v>1535.0000000000009</v>
      </c>
      <c r="D98" s="42">
        <f t="shared" si="46"/>
        <v>1560</v>
      </c>
      <c r="E98" s="42">
        <f t="shared" si="46"/>
        <v>1566.9999999999993</v>
      </c>
      <c r="F98" s="42">
        <f t="shared" si="46"/>
        <v>1569.9999999999952</v>
      </c>
      <c r="G98" s="42">
        <f t="shared" si="46"/>
        <v>1572.9999999999964</v>
      </c>
      <c r="H98" s="42">
        <f t="shared" si="46"/>
        <v>1584.9999999999845</v>
      </c>
      <c r="I98" s="42">
        <f t="shared" si="46"/>
        <v>1651.0000000000075</v>
      </c>
      <c r="J98" s="42">
        <f t="shared" si="46"/>
        <v>1665.0000000000066</v>
      </c>
      <c r="K98" s="42">
        <f t="shared" si="46"/>
        <v>1637.9999999999975</v>
      </c>
      <c r="L98" s="42">
        <f t="shared" si="46"/>
        <v>1651.9999999999868</v>
      </c>
      <c r="M98" s="42">
        <f t="shared" si="46"/>
        <v>1648.0000000000105</v>
      </c>
      <c r="N98" s="42">
        <f t="shared" si="46"/>
        <v>1652.9999999999941</v>
      </c>
      <c r="O98" s="42">
        <f t="shared" si="46"/>
        <v>1649.9999999999866</v>
      </c>
      <c r="P98" s="42">
        <f t="shared" si="46"/>
        <v>1654.0000000000125</v>
      </c>
      <c r="Q98" s="42">
        <f t="shared" si="46"/>
        <v>1658.9999999999955</v>
      </c>
    </row>
    <row r="99" spans="1:17" ht="11.45" customHeight="1" x14ac:dyDescent="0.25">
      <c r="A99" s="116" t="s">
        <v>125</v>
      </c>
      <c r="B99" s="42">
        <f t="shared" ref="B99:Q99" si="47">IF(B25=0,0,B25/B52)</f>
        <v>796.99999999999909</v>
      </c>
      <c r="C99" s="42">
        <f t="shared" si="47"/>
        <v>796.99999999997215</v>
      </c>
      <c r="D99" s="42">
        <f t="shared" si="47"/>
        <v>797.00000000000807</v>
      </c>
      <c r="E99" s="42">
        <f t="shared" si="47"/>
        <v>796.99999999999648</v>
      </c>
      <c r="F99" s="42">
        <f t="shared" si="47"/>
        <v>613.99999999998749</v>
      </c>
      <c r="G99" s="42">
        <f t="shared" si="47"/>
        <v>568.00000000000284</v>
      </c>
      <c r="H99" s="42">
        <f t="shared" si="47"/>
        <v>607.00000000000261</v>
      </c>
      <c r="I99" s="42">
        <f t="shared" si="47"/>
        <v>550.99999999999307</v>
      </c>
      <c r="J99" s="42">
        <f t="shared" si="47"/>
        <v>550.99999999999466</v>
      </c>
      <c r="K99" s="42">
        <f t="shared" si="47"/>
        <v>610.99999999999613</v>
      </c>
      <c r="L99" s="42">
        <f t="shared" si="47"/>
        <v>615.00000000000659</v>
      </c>
      <c r="M99" s="42">
        <f t="shared" si="47"/>
        <v>612.99999999999704</v>
      </c>
      <c r="N99" s="42">
        <f t="shared" si="47"/>
        <v>611.00000000000182</v>
      </c>
      <c r="O99" s="42">
        <f t="shared" si="47"/>
        <v>609.99999999999363</v>
      </c>
      <c r="P99" s="42">
        <f t="shared" si="47"/>
        <v>607.99999999999409</v>
      </c>
      <c r="Q99" s="42">
        <f t="shared" si="47"/>
        <v>608.00000000000432</v>
      </c>
    </row>
    <row r="100" spans="1:17" ht="11.45" customHeight="1" x14ac:dyDescent="0.25">
      <c r="A100" s="128" t="s">
        <v>18</v>
      </c>
      <c r="B100" s="131">
        <f t="shared" ref="B100:Q100" si="48">IF(B26=0,0,B26/B53)</f>
        <v>833.49634369280614</v>
      </c>
      <c r="C100" s="131">
        <f t="shared" si="48"/>
        <v>763.4186746988895</v>
      </c>
      <c r="D100" s="131">
        <f t="shared" si="48"/>
        <v>778.37465865649654</v>
      </c>
      <c r="E100" s="131">
        <f t="shared" si="48"/>
        <v>835.79220520978708</v>
      </c>
      <c r="F100" s="131">
        <f t="shared" si="48"/>
        <v>860.58242608800208</v>
      </c>
      <c r="G100" s="131">
        <f t="shared" si="48"/>
        <v>800.64624856922489</v>
      </c>
      <c r="H100" s="131">
        <f t="shared" si="48"/>
        <v>828.20287830116956</v>
      </c>
      <c r="I100" s="131">
        <f t="shared" si="48"/>
        <v>851.62686730396922</v>
      </c>
      <c r="J100" s="131">
        <f t="shared" si="48"/>
        <v>830.33891033104499</v>
      </c>
      <c r="K100" s="131">
        <f t="shared" si="48"/>
        <v>819.92884316384618</v>
      </c>
      <c r="L100" s="131">
        <f t="shared" si="48"/>
        <v>765.5361678980787</v>
      </c>
      <c r="M100" s="131">
        <f t="shared" si="48"/>
        <v>631.3224397793656</v>
      </c>
      <c r="N100" s="131">
        <f t="shared" si="48"/>
        <v>659.5353027129147</v>
      </c>
      <c r="O100" s="131">
        <f t="shared" si="48"/>
        <v>856.02898491183589</v>
      </c>
      <c r="P100" s="131">
        <f t="shared" si="48"/>
        <v>821.86749715417545</v>
      </c>
      <c r="Q100" s="131">
        <f t="shared" si="48"/>
        <v>902.12388815762495</v>
      </c>
    </row>
    <row r="101" spans="1:17" ht="11.45" customHeight="1" x14ac:dyDescent="0.25">
      <c r="A101" s="95" t="s">
        <v>126</v>
      </c>
      <c r="B101" s="37">
        <f t="shared" ref="B101:Q101" si="49">IF(B27=0,0,B27/B54)</f>
        <v>913.5092250921565</v>
      </c>
      <c r="C101" s="37">
        <f t="shared" si="49"/>
        <v>870.86694386709235</v>
      </c>
      <c r="D101" s="37">
        <f t="shared" si="49"/>
        <v>874.88845553826116</v>
      </c>
      <c r="E101" s="37">
        <f t="shared" si="49"/>
        <v>911.70358814353142</v>
      </c>
      <c r="F101" s="37">
        <f t="shared" si="49"/>
        <v>953.47531734851339</v>
      </c>
      <c r="G101" s="37">
        <f t="shared" si="49"/>
        <v>879.25326170367828</v>
      </c>
      <c r="H101" s="37">
        <f t="shared" si="49"/>
        <v>944.82970297038219</v>
      </c>
      <c r="I101" s="37">
        <f t="shared" si="49"/>
        <v>1037.3388625592688</v>
      </c>
      <c r="J101" s="37">
        <f t="shared" si="49"/>
        <v>1061.2619178080906</v>
      </c>
      <c r="K101" s="37">
        <f t="shared" si="49"/>
        <v>1055.2773375592958</v>
      </c>
      <c r="L101" s="37">
        <f t="shared" si="49"/>
        <v>1002.8212560386214</v>
      </c>
      <c r="M101" s="37">
        <f t="shared" si="49"/>
        <v>818.93270424636285</v>
      </c>
      <c r="N101" s="37">
        <f t="shared" si="49"/>
        <v>856.40061006597625</v>
      </c>
      <c r="O101" s="37">
        <f t="shared" si="49"/>
        <v>1059.0387416253143</v>
      </c>
      <c r="P101" s="37">
        <f t="shared" si="49"/>
        <v>997.27814761222339</v>
      </c>
      <c r="Q101" s="37">
        <f t="shared" si="49"/>
        <v>1060.778959471166</v>
      </c>
    </row>
    <row r="102" spans="1:17" ht="11.45" customHeight="1" x14ac:dyDescent="0.25">
      <c r="A102" s="93" t="s">
        <v>125</v>
      </c>
      <c r="B102" s="36">
        <f t="shared" ref="B102:Q102" si="50">IF(B28=0,0,B28/B55)</f>
        <v>602</v>
      </c>
      <c r="C102" s="36">
        <f t="shared" si="50"/>
        <v>481</v>
      </c>
      <c r="D102" s="36">
        <f t="shared" si="50"/>
        <v>553</v>
      </c>
      <c r="E102" s="36">
        <f t="shared" si="50"/>
        <v>589</v>
      </c>
      <c r="F102" s="36">
        <f t="shared" si="50"/>
        <v>613.93707105303736</v>
      </c>
      <c r="G102" s="36">
        <f t="shared" si="50"/>
        <v>610.47734898518763</v>
      </c>
      <c r="H102" s="36">
        <f t="shared" si="50"/>
        <v>591.24602904494532</v>
      </c>
      <c r="I102" s="36">
        <f t="shared" si="50"/>
        <v>570.35337838097894</v>
      </c>
      <c r="J102" s="36">
        <f t="shared" si="50"/>
        <v>582.63725300477995</v>
      </c>
      <c r="K102" s="36">
        <f t="shared" si="50"/>
        <v>567.34158605286052</v>
      </c>
      <c r="L102" s="36">
        <f t="shared" si="50"/>
        <v>553.64118199836889</v>
      </c>
      <c r="M102" s="36">
        <f t="shared" si="50"/>
        <v>489.65488854990514</v>
      </c>
      <c r="N102" s="36">
        <f t="shared" si="50"/>
        <v>525.38641805054795</v>
      </c>
      <c r="O102" s="36">
        <f t="shared" si="50"/>
        <v>693.26929656974153</v>
      </c>
      <c r="P102" s="36">
        <f t="shared" si="50"/>
        <v>673.76013379898882</v>
      </c>
      <c r="Q102" s="36">
        <f t="shared" si="50"/>
        <v>743.36957222093497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0.20152759517463317</v>
      </c>
      <c r="C106" s="52">
        <f t="shared" si="52"/>
        <v>0.19342591990405683</v>
      </c>
      <c r="D106" s="52">
        <f t="shared" si="52"/>
        <v>0.19500045352676942</v>
      </c>
      <c r="E106" s="52">
        <f t="shared" si="52"/>
        <v>0.16964732347897005</v>
      </c>
      <c r="F106" s="52">
        <f t="shared" si="52"/>
        <v>0.1388825350735384</v>
      </c>
      <c r="G106" s="52">
        <f t="shared" si="52"/>
        <v>0.12296808619651287</v>
      </c>
      <c r="H106" s="52">
        <f t="shared" si="52"/>
        <v>0.11927659254008341</v>
      </c>
      <c r="I106" s="52">
        <f t="shared" si="52"/>
        <v>0.10225860065108316</v>
      </c>
      <c r="J106" s="52">
        <f t="shared" si="52"/>
        <v>9.0658622065564159E-2</v>
      </c>
      <c r="K106" s="52">
        <f t="shared" si="52"/>
        <v>8.9829746879161704E-2</v>
      </c>
      <c r="L106" s="52">
        <f t="shared" si="52"/>
        <v>8.3162536004745324E-2</v>
      </c>
      <c r="M106" s="52">
        <f t="shared" si="52"/>
        <v>8.6988226273044755E-2</v>
      </c>
      <c r="N106" s="52">
        <f t="shared" si="52"/>
        <v>8.3208377510173154E-2</v>
      </c>
      <c r="O106" s="52">
        <f t="shared" si="52"/>
        <v>7.3286028805641404E-2</v>
      </c>
      <c r="P106" s="52">
        <f t="shared" si="52"/>
        <v>7.2460284674083733E-2</v>
      </c>
      <c r="Q106" s="52">
        <f t="shared" si="52"/>
        <v>7.2726715719175355E-2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0.5563523810397929</v>
      </c>
      <c r="C107" s="52">
        <f t="shared" si="53"/>
        <v>0.56118952909650555</v>
      </c>
      <c r="D107" s="52">
        <f t="shared" si="53"/>
        <v>0.55701237073837728</v>
      </c>
      <c r="E107" s="52">
        <f t="shared" si="53"/>
        <v>0.57244464277406293</v>
      </c>
      <c r="F107" s="52">
        <f t="shared" si="53"/>
        <v>0.49594826481216325</v>
      </c>
      <c r="G107" s="52">
        <f t="shared" si="53"/>
        <v>0.47562693882415508</v>
      </c>
      <c r="H107" s="52">
        <f t="shared" si="53"/>
        <v>0.49027183815071296</v>
      </c>
      <c r="I107" s="52">
        <f t="shared" si="53"/>
        <v>0.41171051762688887</v>
      </c>
      <c r="J107" s="52">
        <f t="shared" si="53"/>
        <v>0.38144963793907755</v>
      </c>
      <c r="K107" s="52">
        <f t="shared" si="53"/>
        <v>0.41328664668256582</v>
      </c>
      <c r="L107" s="52">
        <f t="shared" si="53"/>
        <v>0.40621940170831616</v>
      </c>
      <c r="M107" s="52">
        <f t="shared" si="53"/>
        <v>0.4034313728507431</v>
      </c>
      <c r="N107" s="52">
        <f t="shared" si="53"/>
        <v>0.39045485762790522</v>
      </c>
      <c r="O107" s="52">
        <f t="shared" si="53"/>
        <v>0.38869953411356012</v>
      </c>
      <c r="P107" s="52">
        <f t="shared" si="53"/>
        <v>0.38427563442060581</v>
      </c>
      <c r="Q107" s="52">
        <f t="shared" si="53"/>
        <v>0.37980593738802365</v>
      </c>
    </row>
    <row r="108" spans="1:17" ht="11.45" customHeight="1" x14ac:dyDescent="0.25">
      <c r="A108" s="116" t="s">
        <v>125</v>
      </c>
      <c r="B108" s="52">
        <f t="shared" ref="B108:Q108" si="54">IF(B7=0,0,B7/B$4)</f>
        <v>0.24212002378557396</v>
      </c>
      <c r="C108" s="52">
        <f t="shared" si="54"/>
        <v>0.24538455099943765</v>
      </c>
      <c r="D108" s="52">
        <f t="shared" si="54"/>
        <v>0.24798717573485338</v>
      </c>
      <c r="E108" s="52">
        <f t="shared" si="54"/>
        <v>0.25790803374696708</v>
      </c>
      <c r="F108" s="52">
        <f t="shared" si="54"/>
        <v>0.36516920011429826</v>
      </c>
      <c r="G108" s="52">
        <f t="shared" si="54"/>
        <v>0.40140497497933209</v>
      </c>
      <c r="H108" s="52">
        <f t="shared" si="54"/>
        <v>0.39045156930920372</v>
      </c>
      <c r="I108" s="52">
        <f t="shared" si="54"/>
        <v>0.48603088172202796</v>
      </c>
      <c r="J108" s="52">
        <f t="shared" si="54"/>
        <v>0.52789173999535821</v>
      </c>
      <c r="K108" s="52">
        <f t="shared" si="54"/>
        <v>0.49688360643827256</v>
      </c>
      <c r="L108" s="52">
        <f t="shared" si="54"/>
        <v>0.51061806228693862</v>
      </c>
      <c r="M108" s="52">
        <f t="shared" si="54"/>
        <v>0.50958040087621215</v>
      </c>
      <c r="N108" s="52">
        <f t="shared" si="54"/>
        <v>0.5263367648619216</v>
      </c>
      <c r="O108" s="52">
        <f t="shared" si="54"/>
        <v>0.53801443708079832</v>
      </c>
      <c r="P108" s="52">
        <f t="shared" si="54"/>
        <v>0.54326408090531053</v>
      </c>
      <c r="Q108" s="52">
        <f t="shared" si="54"/>
        <v>0.54746734689280085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0.41035722972103705</v>
      </c>
      <c r="C110" s="48">
        <f t="shared" si="56"/>
        <v>0.4528713523572756</v>
      </c>
      <c r="D110" s="48">
        <f t="shared" si="56"/>
        <v>0.39220590566757413</v>
      </c>
      <c r="E110" s="48">
        <f t="shared" si="56"/>
        <v>0.41960416178896559</v>
      </c>
      <c r="F110" s="48">
        <f t="shared" si="56"/>
        <v>0.34356507674386977</v>
      </c>
      <c r="G110" s="48">
        <f t="shared" si="56"/>
        <v>0.35204402245418259</v>
      </c>
      <c r="H110" s="48">
        <f t="shared" si="56"/>
        <v>0.30341509592439886</v>
      </c>
      <c r="I110" s="48">
        <f t="shared" si="56"/>
        <v>0.21543819753172663</v>
      </c>
      <c r="J110" s="48">
        <f t="shared" si="56"/>
        <v>0.15191692498458767</v>
      </c>
      <c r="K110" s="48">
        <f t="shared" si="56"/>
        <v>0.15835338650885208</v>
      </c>
      <c r="L110" s="48">
        <f t="shared" si="56"/>
        <v>0.12687777169195286</v>
      </c>
      <c r="M110" s="48">
        <f t="shared" si="56"/>
        <v>0.11274517801447503</v>
      </c>
      <c r="N110" s="48">
        <f t="shared" si="56"/>
        <v>0.10364452952041465</v>
      </c>
      <c r="O110" s="48">
        <f t="shared" si="56"/>
        <v>0.11923862263948866</v>
      </c>
      <c r="P110" s="48">
        <f t="shared" si="56"/>
        <v>0.12449044712606028</v>
      </c>
      <c r="Q110" s="48">
        <f t="shared" si="56"/>
        <v>0.14299240697556001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0.58964277027896284</v>
      </c>
      <c r="C111" s="46">
        <f t="shared" si="57"/>
        <v>0.5471286476427244</v>
      </c>
      <c r="D111" s="46">
        <f t="shared" si="57"/>
        <v>0.60779409433242582</v>
      </c>
      <c r="E111" s="46">
        <f t="shared" si="57"/>
        <v>0.58039583821103435</v>
      </c>
      <c r="F111" s="46">
        <f t="shared" si="57"/>
        <v>0.65643492325613018</v>
      </c>
      <c r="G111" s="46">
        <f t="shared" si="57"/>
        <v>0.64795597754581757</v>
      </c>
      <c r="H111" s="46">
        <f t="shared" si="57"/>
        <v>0.69658490407560103</v>
      </c>
      <c r="I111" s="46">
        <f t="shared" si="57"/>
        <v>0.78456180246827334</v>
      </c>
      <c r="J111" s="46">
        <f t="shared" si="57"/>
        <v>0.84808307501541225</v>
      </c>
      <c r="K111" s="46">
        <f t="shared" si="57"/>
        <v>0.84164661349114789</v>
      </c>
      <c r="L111" s="46">
        <f t="shared" si="57"/>
        <v>0.87312222830804709</v>
      </c>
      <c r="M111" s="46">
        <f t="shared" si="57"/>
        <v>0.88725482198552497</v>
      </c>
      <c r="N111" s="46">
        <f t="shared" si="57"/>
        <v>0.89635547047958541</v>
      </c>
      <c r="O111" s="46">
        <f t="shared" si="57"/>
        <v>0.88076137736051141</v>
      </c>
      <c r="P111" s="46">
        <f t="shared" si="57"/>
        <v>0.87550955287393972</v>
      </c>
      <c r="Q111" s="46">
        <f t="shared" si="57"/>
        <v>0.85700759302444007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0.28038783934841965</v>
      </c>
      <c r="C115" s="52">
        <f t="shared" si="59"/>
        <v>0.26514854666606003</v>
      </c>
      <c r="D115" s="52">
        <f t="shared" si="59"/>
        <v>0.27118120181332633</v>
      </c>
      <c r="E115" s="52">
        <f t="shared" si="59"/>
        <v>0.22200659291420766</v>
      </c>
      <c r="F115" s="52">
        <f t="shared" si="59"/>
        <v>0.19011631402512708</v>
      </c>
      <c r="G115" s="52">
        <f t="shared" si="59"/>
        <v>0.18038986062846959</v>
      </c>
      <c r="H115" s="52">
        <f t="shared" si="59"/>
        <v>0.17061159925950239</v>
      </c>
      <c r="I115" s="52">
        <f t="shared" si="59"/>
        <v>0.15107462437754612</v>
      </c>
      <c r="J115" s="52">
        <f t="shared" si="59"/>
        <v>0.13932944592707658</v>
      </c>
      <c r="K115" s="52">
        <f t="shared" si="59"/>
        <v>0.14122372652168314</v>
      </c>
      <c r="L115" s="52">
        <f t="shared" si="59"/>
        <v>0.13177290271325576</v>
      </c>
      <c r="M115" s="52">
        <f t="shared" si="59"/>
        <v>0.13808303082469164</v>
      </c>
      <c r="N115" s="52">
        <f t="shared" si="59"/>
        <v>0.13247133745281389</v>
      </c>
      <c r="O115" s="52">
        <f t="shared" si="59"/>
        <v>0.12061225141764723</v>
      </c>
      <c r="P115" s="52">
        <f t="shared" si="59"/>
        <v>0.11452155565556112</v>
      </c>
      <c r="Q115" s="52">
        <f t="shared" si="59"/>
        <v>0.11241291470030002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0.59238001351182035</v>
      </c>
      <c r="C116" s="52">
        <f t="shared" si="60"/>
        <v>0.57831540967281103</v>
      </c>
      <c r="D116" s="52">
        <f t="shared" si="60"/>
        <v>0.5799029364209134</v>
      </c>
      <c r="E116" s="52">
        <f t="shared" si="60"/>
        <v>0.56197954163042607</v>
      </c>
      <c r="F116" s="52">
        <f t="shared" si="60"/>
        <v>0.5054455046738231</v>
      </c>
      <c r="G116" s="52">
        <f t="shared" si="60"/>
        <v>0.50805033270632127</v>
      </c>
      <c r="H116" s="52">
        <f t="shared" si="60"/>
        <v>0.50864747237049124</v>
      </c>
      <c r="I116" s="52">
        <f t="shared" si="60"/>
        <v>0.43875373109320442</v>
      </c>
      <c r="J116" s="52">
        <f t="shared" si="60"/>
        <v>0.42257829648357625</v>
      </c>
      <c r="K116" s="52">
        <f t="shared" si="60"/>
        <v>0.46318808787231908</v>
      </c>
      <c r="L116" s="52">
        <f t="shared" si="60"/>
        <v>0.45782487466746202</v>
      </c>
      <c r="M116" s="52">
        <f t="shared" si="60"/>
        <v>0.44299344008901298</v>
      </c>
      <c r="N116" s="52">
        <f t="shared" si="60"/>
        <v>0.43389815076667415</v>
      </c>
      <c r="O116" s="52">
        <f t="shared" si="60"/>
        <v>0.44169503617621264</v>
      </c>
      <c r="P116" s="52">
        <f t="shared" si="60"/>
        <v>0.43390965636539158</v>
      </c>
      <c r="Q116" s="52">
        <f t="shared" si="60"/>
        <v>0.42547134239077272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0.12723214713976</v>
      </c>
      <c r="C117" s="52">
        <f t="shared" si="61"/>
        <v>0.15653604366112889</v>
      </c>
      <c r="D117" s="52">
        <f t="shared" si="61"/>
        <v>0.14891586176576024</v>
      </c>
      <c r="E117" s="52">
        <f t="shared" si="61"/>
        <v>0.21601386545536627</v>
      </c>
      <c r="F117" s="52">
        <f t="shared" si="61"/>
        <v>0.30443818130104977</v>
      </c>
      <c r="G117" s="52">
        <f t="shared" si="61"/>
        <v>0.31155980666520916</v>
      </c>
      <c r="H117" s="52">
        <f t="shared" si="61"/>
        <v>0.32074092837000634</v>
      </c>
      <c r="I117" s="52">
        <f t="shared" si="61"/>
        <v>0.41017164452924942</v>
      </c>
      <c r="J117" s="52">
        <f t="shared" si="61"/>
        <v>0.43809225758934717</v>
      </c>
      <c r="K117" s="52">
        <f t="shared" si="61"/>
        <v>0.39558818560599773</v>
      </c>
      <c r="L117" s="52">
        <f t="shared" si="61"/>
        <v>0.41040222261928228</v>
      </c>
      <c r="M117" s="52">
        <f t="shared" si="61"/>
        <v>0.41892352908629538</v>
      </c>
      <c r="N117" s="52">
        <f t="shared" si="61"/>
        <v>0.43363051178051198</v>
      </c>
      <c r="O117" s="52">
        <f t="shared" si="61"/>
        <v>0.43769271240614011</v>
      </c>
      <c r="P117" s="52">
        <f t="shared" si="61"/>
        <v>0.4515687879790472</v>
      </c>
      <c r="Q117" s="52">
        <f t="shared" si="61"/>
        <v>0.46211574290892732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0.64633440577163193</v>
      </c>
      <c r="C119" s="48">
        <f t="shared" si="63"/>
        <v>0.67863895404800956</v>
      </c>
      <c r="D119" s="48">
        <f t="shared" si="63"/>
        <v>0.62120844152841381</v>
      </c>
      <c r="E119" s="48">
        <f t="shared" si="63"/>
        <v>0.64258740541634241</v>
      </c>
      <c r="F119" s="48">
        <f t="shared" si="63"/>
        <v>0.56582914458480382</v>
      </c>
      <c r="G119" s="48">
        <f t="shared" si="63"/>
        <v>0.58010354193582181</v>
      </c>
      <c r="H119" s="48">
        <f t="shared" si="63"/>
        <v>0.53332142867119048</v>
      </c>
      <c r="I119" s="48">
        <f t="shared" si="63"/>
        <v>0.42172175800930306</v>
      </c>
      <c r="J119" s="48">
        <f t="shared" si="63"/>
        <v>0.32610814039849917</v>
      </c>
      <c r="K119" s="48">
        <f t="shared" si="63"/>
        <v>0.33124715361612117</v>
      </c>
      <c r="L119" s="48">
        <f t="shared" si="63"/>
        <v>0.27429171067069996</v>
      </c>
      <c r="M119" s="48">
        <f t="shared" si="63"/>
        <v>0.23862288116672217</v>
      </c>
      <c r="N119" s="48">
        <f t="shared" si="63"/>
        <v>0.21922619730724091</v>
      </c>
      <c r="O119" s="48">
        <f t="shared" si="63"/>
        <v>0.23700463162008367</v>
      </c>
      <c r="P119" s="48">
        <f t="shared" si="63"/>
        <v>0.24065638057109442</v>
      </c>
      <c r="Q119" s="48">
        <f t="shared" si="63"/>
        <v>0.26563118687822784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0.35366559422836796</v>
      </c>
      <c r="C120" s="46">
        <f t="shared" si="64"/>
        <v>0.3213610459519905</v>
      </c>
      <c r="D120" s="46">
        <f t="shared" si="64"/>
        <v>0.37879155847158624</v>
      </c>
      <c r="E120" s="46">
        <f t="shared" si="64"/>
        <v>0.35741259458365765</v>
      </c>
      <c r="F120" s="46">
        <f t="shared" si="64"/>
        <v>0.43417085541519623</v>
      </c>
      <c r="G120" s="46">
        <f t="shared" si="64"/>
        <v>0.4198964580641783</v>
      </c>
      <c r="H120" s="46">
        <f t="shared" si="64"/>
        <v>0.46667857132880952</v>
      </c>
      <c r="I120" s="46">
        <f t="shared" si="64"/>
        <v>0.57827824199069688</v>
      </c>
      <c r="J120" s="46">
        <f t="shared" si="64"/>
        <v>0.67389185960150078</v>
      </c>
      <c r="K120" s="46">
        <f t="shared" si="64"/>
        <v>0.66875284638387889</v>
      </c>
      <c r="L120" s="46">
        <f t="shared" si="64"/>
        <v>0.72570828932930009</v>
      </c>
      <c r="M120" s="46">
        <f t="shared" si="64"/>
        <v>0.76137711883327786</v>
      </c>
      <c r="N120" s="46">
        <f t="shared" si="64"/>
        <v>0.78077380269275909</v>
      </c>
      <c r="O120" s="46">
        <f t="shared" si="64"/>
        <v>0.76299536837991633</v>
      </c>
      <c r="P120" s="46">
        <f t="shared" si="64"/>
        <v>0.7593436194289056</v>
      </c>
      <c r="Q120" s="46">
        <f t="shared" si="64"/>
        <v>0.73436881312177227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470.57616994104137</v>
      </c>
      <c r="C4" s="100">
        <v>477.79467</v>
      </c>
      <c r="D4" s="100">
        <v>458.27693999999997</v>
      </c>
      <c r="E4" s="100">
        <v>469.49606999999997</v>
      </c>
      <c r="F4" s="100">
        <v>527.39868999999999</v>
      </c>
      <c r="G4" s="100">
        <v>526.41346613942551</v>
      </c>
      <c r="H4" s="100">
        <v>566.76080999999999</v>
      </c>
      <c r="I4" s="100">
        <v>631.90301999999997</v>
      </c>
      <c r="J4" s="100">
        <v>673.31863999999996</v>
      </c>
      <c r="K4" s="100">
        <v>593.65014999999994</v>
      </c>
      <c r="L4" s="100">
        <v>619.48891798342697</v>
      </c>
      <c r="M4" s="100">
        <v>727.06923418238932</v>
      </c>
      <c r="N4" s="100">
        <v>689.85116722074986</v>
      </c>
      <c r="O4" s="100">
        <v>698.09550745090064</v>
      </c>
      <c r="P4" s="100">
        <v>687.75783124026623</v>
      </c>
      <c r="Q4" s="100">
        <v>701.21913827563037</v>
      </c>
    </row>
    <row r="5" spans="1:17" ht="11.45" customHeight="1" x14ac:dyDescent="0.25">
      <c r="A5" s="141" t="s">
        <v>91</v>
      </c>
      <c r="B5" s="140">
        <f t="shared" ref="B5:Q5" si="0">B4</f>
        <v>470.57616994104137</v>
      </c>
      <c r="C5" s="140">
        <f t="shared" si="0"/>
        <v>477.79467</v>
      </c>
      <c r="D5" s="140">
        <f t="shared" si="0"/>
        <v>458.27693999999997</v>
      </c>
      <c r="E5" s="140">
        <f t="shared" si="0"/>
        <v>469.49606999999997</v>
      </c>
      <c r="F5" s="140">
        <f t="shared" si="0"/>
        <v>527.39868999999999</v>
      </c>
      <c r="G5" s="140">
        <f t="shared" si="0"/>
        <v>526.41346613942551</v>
      </c>
      <c r="H5" s="140">
        <f t="shared" si="0"/>
        <v>566.76080999999999</v>
      </c>
      <c r="I5" s="140">
        <f t="shared" si="0"/>
        <v>631.90301999999997</v>
      </c>
      <c r="J5" s="140">
        <f t="shared" si="0"/>
        <v>673.31863999999996</v>
      </c>
      <c r="K5" s="140">
        <f t="shared" si="0"/>
        <v>593.65014999999994</v>
      </c>
      <c r="L5" s="140">
        <f t="shared" si="0"/>
        <v>619.48891798342697</v>
      </c>
      <c r="M5" s="140">
        <f t="shared" si="0"/>
        <v>727.06923418238932</v>
      </c>
      <c r="N5" s="140">
        <f t="shared" si="0"/>
        <v>689.85116722074986</v>
      </c>
      <c r="O5" s="140">
        <f t="shared" si="0"/>
        <v>698.09550745090064</v>
      </c>
      <c r="P5" s="140">
        <f t="shared" si="0"/>
        <v>687.75783124026623</v>
      </c>
      <c r="Q5" s="140">
        <f t="shared" si="0"/>
        <v>701.21913827563037</v>
      </c>
    </row>
    <row r="7" spans="1:17" ht="11.45" customHeight="1" x14ac:dyDescent="0.25">
      <c r="A7" s="27" t="s">
        <v>81</v>
      </c>
      <c r="B7" s="71">
        <f t="shared" ref="B7:Q7" si="1">SUM(B8,B12)</f>
        <v>470.57616994104137</v>
      </c>
      <c r="C7" s="71">
        <f t="shared" si="1"/>
        <v>477.79466999999994</v>
      </c>
      <c r="D7" s="71">
        <f t="shared" si="1"/>
        <v>458.27694000000002</v>
      </c>
      <c r="E7" s="71">
        <f t="shared" si="1"/>
        <v>469.49607000000009</v>
      </c>
      <c r="F7" s="71">
        <f t="shared" si="1"/>
        <v>527.39868999999999</v>
      </c>
      <c r="G7" s="71">
        <f t="shared" si="1"/>
        <v>526.4134661394254</v>
      </c>
      <c r="H7" s="71">
        <f t="shared" si="1"/>
        <v>566.76080999999976</v>
      </c>
      <c r="I7" s="71">
        <f t="shared" si="1"/>
        <v>631.90301999999997</v>
      </c>
      <c r="J7" s="71">
        <f t="shared" si="1"/>
        <v>673.31864000000007</v>
      </c>
      <c r="K7" s="71">
        <f t="shared" si="1"/>
        <v>593.65014999999994</v>
      </c>
      <c r="L7" s="71">
        <f t="shared" si="1"/>
        <v>619.48891798342675</v>
      </c>
      <c r="M7" s="71">
        <f t="shared" si="1"/>
        <v>727.06923418238944</v>
      </c>
      <c r="N7" s="71">
        <f t="shared" si="1"/>
        <v>689.85116722074997</v>
      </c>
      <c r="O7" s="71">
        <f t="shared" si="1"/>
        <v>698.09550745090053</v>
      </c>
      <c r="P7" s="71">
        <f t="shared" si="1"/>
        <v>687.75783124026634</v>
      </c>
      <c r="Q7" s="71">
        <f t="shared" si="1"/>
        <v>701.21913827563048</v>
      </c>
    </row>
    <row r="8" spans="1:17" ht="11.45" customHeight="1" x14ac:dyDescent="0.25">
      <c r="A8" s="130" t="s">
        <v>39</v>
      </c>
      <c r="B8" s="139">
        <f t="shared" ref="B8:Q8" si="2">SUM(B9:B11)</f>
        <v>456.81297389789989</v>
      </c>
      <c r="C8" s="139">
        <f t="shared" si="2"/>
        <v>465.689585316484</v>
      </c>
      <c r="D8" s="139">
        <f t="shared" si="2"/>
        <v>447.14072101500619</v>
      </c>
      <c r="E8" s="139">
        <f t="shared" si="2"/>
        <v>456.12015355881016</v>
      </c>
      <c r="F8" s="139">
        <f t="shared" si="2"/>
        <v>511.83198501677856</v>
      </c>
      <c r="G8" s="139">
        <f t="shared" si="2"/>
        <v>509.70652206147651</v>
      </c>
      <c r="H8" s="139">
        <f t="shared" si="2"/>
        <v>545.97669190312217</v>
      </c>
      <c r="I8" s="139">
        <f t="shared" si="2"/>
        <v>607.11406026152065</v>
      </c>
      <c r="J8" s="139">
        <f t="shared" si="2"/>
        <v>648.15250526065006</v>
      </c>
      <c r="K8" s="139">
        <f t="shared" si="2"/>
        <v>572.45843735420203</v>
      </c>
      <c r="L8" s="139">
        <f t="shared" si="2"/>
        <v>592.01722333941825</v>
      </c>
      <c r="M8" s="139">
        <f t="shared" si="2"/>
        <v>697.34559785510476</v>
      </c>
      <c r="N8" s="139">
        <f t="shared" si="2"/>
        <v>656.42371524794294</v>
      </c>
      <c r="O8" s="139">
        <f t="shared" si="2"/>
        <v>664.76712762699071</v>
      </c>
      <c r="P8" s="139">
        <f t="shared" si="2"/>
        <v>658.59907708861795</v>
      </c>
      <c r="Q8" s="139">
        <f t="shared" si="2"/>
        <v>672.9234343193117</v>
      </c>
    </row>
    <row r="9" spans="1:17" ht="11.45" customHeight="1" x14ac:dyDescent="0.25">
      <c r="A9" s="116" t="s">
        <v>23</v>
      </c>
      <c r="B9" s="70">
        <v>211.42222306681001</v>
      </c>
      <c r="C9" s="70">
        <v>205.17344999999997</v>
      </c>
      <c r="D9" s="70">
        <v>202.24199000000002</v>
      </c>
      <c r="E9" s="70">
        <v>175.99912000000006</v>
      </c>
      <c r="F9" s="70">
        <v>175.97930000000002</v>
      </c>
      <c r="G9" s="70">
        <v>165.39765335471165</v>
      </c>
      <c r="H9" s="70">
        <v>155.79227999999998</v>
      </c>
      <c r="I9" s="70">
        <v>149.89127999999999</v>
      </c>
      <c r="J9" s="70">
        <v>149.92260999999999</v>
      </c>
      <c r="K9" s="70">
        <v>133.95000999999999</v>
      </c>
      <c r="L9" s="70">
        <v>128.22557254888721</v>
      </c>
      <c r="M9" s="70">
        <v>150.34681038150913</v>
      </c>
      <c r="N9" s="70">
        <v>135.2468318110478</v>
      </c>
      <c r="O9" s="70">
        <v>124.15224978779823</v>
      </c>
      <c r="P9" s="70">
        <v>126.92522250625559</v>
      </c>
      <c r="Q9" s="70">
        <v>127.42643608329954</v>
      </c>
    </row>
    <row r="10" spans="1:17" ht="11.45" customHeight="1" x14ac:dyDescent="0.25">
      <c r="A10" s="116" t="s">
        <v>127</v>
      </c>
      <c r="B10" s="70">
        <v>196.19175342940693</v>
      </c>
      <c r="C10" s="70">
        <v>204.89661840810268</v>
      </c>
      <c r="D10" s="70">
        <v>196.17966626999743</v>
      </c>
      <c r="E10" s="70">
        <v>204.92473126542421</v>
      </c>
      <c r="F10" s="70">
        <v>221.84369701646284</v>
      </c>
      <c r="G10" s="70">
        <v>228.75216449656702</v>
      </c>
      <c r="H10" s="70">
        <v>253.68277228125643</v>
      </c>
      <c r="I10" s="70">
        <v>266.55431731068245</v>
      </c>
      <c r="J10" s="70">
        <v>275.58390760882764</v>
      </c>
      <c r="K10" s="70">
        <v>254.89810135192002</v>
      </c>
      <c r="L10" s="70">
        <v>266.30926566626755</v>
      </c>
      <c r="M10" s="70">
        <v>311.60512341184574</v>
      </c>
      <c r="N10" s="70">
        <v>289.02726022865028</v>
      </c>
      <c r="O10" s="70">
        <v>299.18440719671702</v>
      </c>
      <c r="P10" s="70">
        <v>287.63801090126464</v>
      </c>
      <c r="Q10" s="70">
        <v>287.69139297765287</v>
      </c>
    </row>
    <row r="11" spans="1:17" ht="11.45" customHeight="1" x14ac:dyDescent="0.25">
      <c r="A11" s="116" t="s">
        <v>125</v>
      </c>
      <c r="B11" s="70">
        <v>49.198997401682945</v>
      </c>
      <c r="C11" s="70">
        <v>55.61951690838135</v>
      </c>
      <c r="D11" s="70">
        <v>48.719064745008744</v>
      </c>
      <c r="E11" s="70">
        <v>75.19630229338587</v>
      </c>
      <c r="F11" s="70">
        <v>114.00898800031571</v>
      </c>
      <c r="G11" s="70">
        <v>115.55670421019785</v>
      </c>
      <c r="H11" s="70">
        <v>136.50163962186582</v>
      </c>
      <c r="I11" s="70">
        <v>190.6684629508382</v>
      </c>
      <c r="J11" s="70">
        <v>222.64598765182248</v>
      </c>
      <c r="K11" s="70">
        <v>183.61032600228208</v>
      </c>
      <c r="L11" s="70">
        <v>197.48238512426349</v>
      </c>
      <c r="M11" s="70">
        <v>235.39366406174986</v>
      </c>
      <c r="N11" s="70">
        <v>232.14962320824492</v>
      </c>
      <c r="O11" s="70">
        <v>241.43047064247546</v>
      </c>
      <c r="P11" s="70">
        <v>244.03584368109773</v>
      </c>
      <c r="Q11" s="70">
        <v>257.80560525835926</v>
      </c>
    </row>
    <row r="12" spans="1:17" ht="11.45" customHeight="1" x14ac:dyDescent="0.25">
      <c r="A12" s="128" t="s">
        <v>18</v>
      </c>
      <c r="B12" s="138">
        <f t="shared" ref="B12:Q12" si="3">SUM(B13:B14)</f>
        <v>13.763196043141491</v>
      </c>
      <c r="C12" s="138">
        <f t="shared" si="3"/>
        <v>12.105084683515955</v>
      </c>
      <c r="D12" s="138">
        <f t="shared" si="3"/>
        <v>11.136218984993825</v>
      </c>
      <c r="E12" s="138">
        <f t="shared" si="3"/>
        <v>13.375916441189919</v>
      </c>
      <c r="F12" s="138">
        <f t="shared" si="3"/>
        <v>15.566704983221381</v>
      </c>
      <c r="G12" s="138">
        <f t="shared" si="3"/>
        <v>16.706944077948865</v>
      </c>
      <c r="H12" s="138">
        <f t="shared" si="3"/>
        <v>20.78411809687762</v>
      </c>
      <c r="I12" s="138">
        <f t="shared" si="3"/>
        <v>24.788959738479317</v>
      </c>
      <c r="J12" s="138">
        <f t="shared" si="3"/>
        <v>25.166134739349985</v>
      </c>
      <c r="K12" s="138">
        <f t="shared" si="3"/>
        <v>21.191712645797892</v>
      </c>
      <c r="L12" s="138">
        <f t="shared" si="3"/>
        <v>27.471694644008494</v>
      </c>
      <c r="M12" s="138">
        <f t="shared" si="3"/>
        <v>29.723636327284698</v>
      </c>
      <c r="N12" s="138">
        <f t="shared" si="3"/>
        <v>33.427451972807042</v>
      </c>
      <c r="O12" s="138">
        <f t="shared" si="3"/>
        <v>33.328379823909813</v>
      </c>
      <c r="P12" s="138">
        <f t="shared" si="3"/>
        <v>29.15875415164836</v>
      </c>
      <c r="Q12" s="138">
        <f t="shared" si="3"/>
        <v>28.295703956318764</v>
      </c>
    </row>
    <row r="13" spans="1:17" ht="11.45" customHeight="1" x14ac:dyDescent="0.25">
      <c r="A13" s="95" t="s">
        <v>126</v>
      </c>
      <c r="B13" s="20">
        <v>9.392355874070935</v>
      </c>
      <c r="C13" s="20">
        <v>8.5405712940716079</v>
      </c>
      <c r="D13" s="20">
        <v>7.2223602198785501</v>
      </c>
      <c r="E13" s="20">
        <v>9.2029230108441613</v>
      </c>
      <c r="F13" s="20">
        <v>9.7702517003899629</v>
      </c>
      <c r="G13" s="20">
        <v>10.340644735060703</v>
      </c>
      <c r="H13" s="20">
        <v>12.167687147219908</v>
      </c>
      <c r="I13" s="20">
        <v>12.473320697218647</v>
      </c>
      <c r="J13" s="20">
        <v>10.264150097410191</v>
      </c>
      <c r="K13" s="20">
        <v>8.7197035623902295</v>
      </c>
      <c r="L13" s="20">
        <v>9.7082808111376</v>
      </c>
      <c r="M13" s="20">
        <v>9.1064141526112365</v>
      </c>
      <c r="N13" s="20">
        <v>9.3686466558270833</v>
      </c>
      <c r="O13" s="20">
        <v>9.9671856955113061</v>
      </c>
      <c r="P13" s="20">
        <v>8.7973291002694438</v>
      </c>
      <c r="Q13" s="20">
        <v>9.3529611601050107</v>
      </c>
    </row>
    <row r="14" spans="1:17" ht="11.45" customHeight="1" x14ac:dyDescent="0.25">
      <c r="A14" s="93" t="s">
        <v>125</v>
      </c>
      <c r="B14" s="69">
        <v>4.3708401690705552</v>
      </c>
      <c r="C14" s="69">
        <v>3.5645133894443477</v>
      </c>
      <c r="D14" s="69">
        <v>3.9138587651152745</v>
      </c>
      <c r="E14" s="69">
        <v>4.1729934303457563</v>
      </c>
      <c r="F14" s="69">
        <v>5.7964532828314175</v>
      </c>
      <c r="G14" s="69">
        <v>6.3662993428881629</v>
      </c>
      <c r="H14" s="69">
        <v>8.6164309496577101</v>
      </c>
      <c r="I14" s="69">
        <v>12.31563904126067</v>
      </c>
      <c r="J14" s="69">
        <v>14.901984641939793</v>
      </c>
      <c r="K14" s="69">
        <v>12.472009083407661</v>
      </c>
      <c r="L14" s="69">
        <v>17.763413832870896</v>
      </c>
      <c r="M14" s="69">
        <v>20.617222174673461</v>
      </c>
      <c r="N14" s="69">
        <v>24.05880531697996</v>
      </c>
      <c r="O14" s="69">
        <v>23.361194128398509</v>
      </c>
      <c r="P14" s="69">
        <v>20.361425051378916</v>
      </c>
      <c r="Q14" s="69">
        <v>18.942742796213754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371.92494719096919</v>
      </c>
      <c r="C18" s="68">
        <f>IF(C7=0,"",C7/TrAvia_act!C12*100)</f>
        <v>361.53361929619581</v>
      </c>
      <c r="D18" s="68">
        <f>IF(D7=0,"",D7/TrAvia_act!D12*100)</f>
        <v>359.00483289677436</v>
      </c>
      <c r="E18" s="68">
        <f>IF(E7=0,"",E7/TrAvia_act!E12*100)</f>
        <v>345.92007122130599</v>
      </c>
      <c r="F18" s="68">
        <f>IF(F7=0,"",F7/TrAvia_act!F12*100)</f>
        <v>330.95929912049218</v>
      </c>
      <c r="G18" s="68">
        <f>IF(G7=0,"",G7/TrAvia_act!G12*100)</f>
        <v>327.88451594882525</v>
      </c>
      <c r="H18" s="68">
        <f>IF(H7=0,"",H7/TrAvia_act!H12*100)</f>
        <v>350.86523228121655</v>
      </c>
      <c r="I18" s="68">
        <f>IF(I7=0,"",I7/TrAvia_act!I12*100)</f>
        <v>361.56671394024437</v>
      </c>
      <c r="J18" s="68">
        <f>IF(J7=0,"",J7/TrAvia_act!J12*100)</f>
        <v>357.19218107905755</v>
      </c>
      <c r="K18" s="68">
        <f>IF(K7=0,"",K7/TrAvia_act!K12*100)</f>
        <v>355.78515197522552</v>
      </c>
      <c r="L18" s="68">
        <f>IF(L7=0,"",L7/TrAvia_act!L12*100)</f>
        <v>366.38578517304524</v>
      </c>
      <c r="M18" s="68">
        <f>IF(M7=0,"",M7/TrAvia_act!M12*100)</f>
        <v>373.85094113143822</v>
      </c>
      <c r="N18" s="68">
        <f>IF(N7=0,"",N7/TrAvia_act!N12*100)</f>
        <v>380.18941098556644</v>
      </c>
      <c r="O18" s="68">
        <f>IF(O7=0,"",O7/TrAvia_act!O12*100)</f>
        <v>384.56854030138243</v>
      </c>
      <c r="P18" s="68">
        <f>IF(P7=0,"",P7/TrAvia_act!P12*100)</f>
        <v>369.91030213942315</v>
      </c>
      <c r="Q18" s="68">
        <f>IF(Q7=0,"",Q7/TrAvia_act!Q12*100)</f>
        <v>377.20726010040067</v>
      </c>
    </row>
    <row r="19" spans="1:17" ht="11.45" customHeight="1" x14ac:dyDescent="0.25">
      <c r="A19" s="130" t="s">
        <v>39</v>
      </c>
      <c r="B19" s="134">
        <f>IF(B8=0,"",B8/TrAvia_act!B13*100)</f>
        <v>371.48986535989809</v>
      </c>
      <c r="C19" s="134">
        <f>IF(C8=0,"",C8/TrAvia_act!C13*100)</f>
        <v>360.9194334300214</v>
      </c>
      <c r="D19" s="134">
        <f>IF(D8=0,"",D8/TrAvia_act!D13*100)</f>
        <v>358.85987247920752</v>
      </c>
      <c r="E19" s="134">
        <f>IF(E8=0,"",E8/TrAvia_act!E13*100)</f>
        <v>344.77232301544933</v>
      </c>
      <c r="F19" s="134">
        <f>IF(F8=0,"",F8/TrAvia_act!F13*100)</f>
        <v>329.10131147589266</v>
      </c>
      <c r="G19" s="134">
        <f>IF(G8=0,"",G8/TrAvia_act!G13*100)</f>
        <v>326.18405977407178</v>
      </c>
      <c r="H19" s="134">
        <f>IF(H8=0,"",H8/TrAvia_act!H13*100)</f>
        <v>348.67585449067394</v>
      </c>
      <c r="I19" s="134">
        <f>IF(I8=0,"",I8/TrAvia_act!I13*100)</f>
        <v>358.68258823731458</v>
      </c>
      <c r="J19" s="134">
        <f>IF(J8=0,"",J8/TrAvia_act!J13*100)</f>
        <v>354.68019781968826</v>
      </c>
      <c r="K19" s="134">
        <f>IF(K8=0,"",K8/TrAvia_act!K13*100)</f>
        <v>353.98991098761428</v>
      </c>
      <c r="L19" s="134">
        <f>IF(L8=0,"",L8/TrAvia_act!L13*100)</f>
        <v>364.69945935954968</v>
      </c>
      <c r="M19" s="134">
        <f>IF(M8=0,"",M8/TrAvia_act!M13*100)</f>
        <v>372.24261093485916</v>
      </c>
      <c r="N19" s="134">
        <f>IF(N8=0,"",N8/TrAvia_act!N13*100)</f>
        <v>378.44503581094398</v>
      </c>
      <c r="O19" s="134">
        <f>IF(O8=0,"",O8/TrAvia_act!O13*100)</f>
        <v>382.71987558452861</v>
      </c>
      <c r="P19" s="134">
        <f>IF(P8=0,"",P8/TrAvia_act!P13*100)</f>
        <v>368.5581405725095</v>
      </c>
      <c r="Q19" s="134">
        <f>IF(Q8=0,"",Q8/TrAvia_act!Q13*100)</f>
        <v>375.74443266210682</v>
      </c>
    </row>
    <row r="20" spans="1:17" ht="11.45" customHeight="1" x14ac:dyDescent="0.25">
      <c r="A20" s="116" t="s">
        <v>23</v>
      </c>
      <c r="B20" s="77">
        <f>IF(B9=0,"",B9/TrAvia_act!B14*100)</f>
        <v>613.19697186955216</v>
      </c>
      <c r="C20" s="77">
        <f>IF(C9=0,"",C9/TrAvia_act!C14*100)</f>
        <v>599.71602208288562</v>
      </c>
      <c r="D20" s="77">
        <f>IF(D9=0,"",D9/TrAvia_act!D14*100)</f>
        <v>598.53895980093569</v>
      </c>
      <c r="E20" s="77">
        <f>IF(E9=0,"",E9/TrAvia_act!E14*100)</f>
        <v>599.23580866299028</v>
      </c>
      <c r="F20" s="77">
        <f>IF(F9=0,"",F9/TrAvia_act!F14*100)</f>
        <v>595.174603400151</v>
      </c>
      <c r="G20" s="77">
        <f>IF(G9=0,"",G9/TrAvia_act!G14*100)</f>
        <v>586.75900513346915</v>
      </c>
      <c r="H20" s="77">
        <f>IF(H9=0,"",H9/TrAvia_act!H14*100)</f>
        <v>583.15653979640672</v>
      </c>
      <c r="I20" s="77">
        <f>IF(I9=0,"",I9/TrAvia_act!I14*100)</f>
        <v>586.17170280264202</v>
      </c>
      <c r="J20" s="77">
        <f>IF(J9=0,"",J9/TrAvia_act!J14*100)</f>
        <v>588.82191067699796</v>
      </c>
      <c r="K20" s="77">
        <f>IF(K9=0,"",K9/TrAvia_act!K14*100)</f>
        <v>586.51889389893859</v>
      </c>
      <c r="L20" s="77">
        <f>IF(L9=0,"",L9/TrAvia_act!L14*100)</f>
        <v>599.44495851613931</v>
      </c>
      <c r="M20" s="77">
        <f>IF(M9=0,"",M9/TrAvia_act!M14*100)</f>
        <v>581.20846380163812</v>
      </c>
      <c r="N20" s="77">
        <f>IF(N9=0,"",N9/TrAvia_act!N14*100)</f>
        <v>588.60470512049244</v>
      </c>
      <c r="O20" s="77">
        <f>IF(O9=0,"",O9/TrAvia_act!O14*100)</f>
        <v>592.6177437463067</v>
      </c>
      <c r="P20" s="77">
        <f>IF(P9=0,"",P9/TrAvia_act!P14*100)</f>
        <v>620.21974053988765</v>
      </c>
      <c r="Q20" s="77">
        <f>IF(Q9=0,"",Q9/TrAvia_act!Q14*100)</f>
        <v>632.95120339024868</v>
      </c>
    </row>
    <row r="21" spans="1:17" ht="11.45" customHeight="1" x14ac:dyDescent="0.25">
      <c r="A21" s="116" t="s">
        <v>127</v>
      </c>
      <c r="B21" s="77">
        <f>IF(B10=0,"",B10/TrAvia_act!B15*100)</f>
        <v>269.33258030174989</v>
      </c>
      <c r="C21" s="77">
        <f>IF(C10=0,"",C10/TrAvia_act!C15*100)</f>
        <v>274.58939979887271</v>
      </c>
      <c r="D21" s="77">
        <f>IF(D10=0,"",D10/TrAvia_act!D15*100)</f>
        <v>271.5059548242408</v>
      </c>
      <c r="E21" s="77">
        <f>IF(E10=0,"",E10/TrAvia_act!E15*100)</f>
        <v>275.63032786608557</v>
      </c>
      <c r="F21" s="77">
        <f>IF(F10=0,"",F10/TrAvia_act!F15*100)</f>
        <v>282.21165571554832</v>
      </c>
      <c r="G21" s="77">
        <f>IF(G10=0,"",G10/TrAvia_act!G15*100)</f>
        <v>288.13831694045683</v>
      </c>
      <c r="H21" s="77">
        <f>IF(H10=0,"",H10/TrAvia_act!H15*100)</f>
        <v>318.50910775679648</v>
      </c>
      <c r="I21" s="77">
        <f>IF(I10=0,"",I10/TrAvia_act!I15*100)</f>
        <v>358.92598630247664</v>
      </c>
      <c r="J21" s="77">
        <f>IF(J10=0,"",J10/TrAvia_act!J15*100)</f>
        <v>356.86701138359138</v>
      </c>
      <c r="K21" s="77">
        <f>IF(K10=0,"",K10/TrAvia_act!K15*100)</f>
        <v>340.29545013026399</v>
      </c>
      <c r="L21" s="77">
        <f>IF(L10=0,"",L10/TrAvia_act!L15*100)</f>
        <v>358.33371301341106</v>
      </c>
      <c r="M21" s="77">
        <f>IF(M10=0,"",M10/TrAvia_act!M15*100)</f>
        <v>375.47870953628831</v>
      </c>
      <c r="N21" s="77">
        <f>IF(N10=0,"",N10/TrAvia_act!N15*100)</f>
        <v>384.03389482799162</v>
      </c>
      <c r="O21" s="77">
        <f>IF(O10=0,"",O10/TrAvia_act!O15*100)</f>
        <v>389.96705419465513</v>
      </c>
      <c r="P21" s="77">
        <f>IF(P10=0,"",P10/TrAvia_act!P15*100)</f>
        <v>370.96407367512052</v>
      </c>
      <c r="Q21" s="77">
        <f>IF(Q10=0,"",Q10/TrAvia_act!Q15*100)</f>
        <v>377.55780907954943</v>
      </c>
    </row>
    <row r="22" spans="1:17" ht="11.45" customHeight="1" x14ac:dyDescent="0.25">
      <c r="A22" s="116" t="s">
        <v>125</v>
      </c>
      <c r="B22" s="77">
        <f>IF(B11=0,"",B11/TrAvia_act!B16*100)</f>
        <v>314.46182952589407</v>
      </c>
      <c r="C22" s="77">
        <f>IF(C11=0,"",C11/TrAvia_act!C16*100)</f>
        <v>275.37632559063678</v>
      </c>
      <c r="D22" s="77">
        <f>IF(D11=0,"",D11/TrAvia_act!D16*100)</f>
        <v>262.56610347831082</v>
      </c>
      <c r="E22" s="77">
        <f>IF(E11=0,"",E11/TrAvia_act!E16*100)</f>
        <v>263.12856051412331</v>
      </c>
      <c r="F22" s="77">
        <f>IF(F11=0,"",F11/TrAvia_act!F16*100)</f>
        <v>240.7920603612404</v>
      </c>
      <c r="G22" s="77">
        <f>IF(G11=0,"",G11/TrAvia_act!G16*100)</f>
        <v>237.3538410491158</v>
      </c>
      <c r="H22" s="77">
        <f>IF(H11=0,"",H11/TrAvia_act!H16*100)</f>
        <v>271.78861292479934</v>
      </c>
      <c r="I22" s="77">
        <f>IF(I11=0,"",I11/TrAvia_act!I16*100)</f>
        <v>274.63332544213938</v>
      </c>
      <c r="J22" s="77">
        <f>IF(J11=0,"",J11/TrAvia_act!J16*100)</f>
        <v>278.1051511480515</v>
      </c>
      <c r="K22" s="77">
        <f>IF(K11=0,"",K11/TrAvia_act!K16*100)</f>
        <v>287.01243462166241</v>
      </c>
      <c r="L22" s="77">
        <f>IF(L11=0,"",L11/TrAvia_act!L16*100)</f>
        <v>296.42814586414903</v>
      </c>
      <c r="M22" s="77">
        <f>IF(M11=0,"",M11/TrAvia_act!M16*100)</f>
        <v>299.94252117698215</v>
      </c>
      <c r="N22" s="77">
        <f>IF(N11=0,"",N11/TrAvia_act!N16*100)</f>
        <v>308.65029756662818</v>
      </c>
      <c r="O22" s="77">
        <f>IF(O11=0,"",O11/TrAvia_act!O16*100)</f>
        <v>317.56618109333419</v>
      </c>
      <c r="P22" s="77">
        <f>IF(P11=0,"",P11/TrAvia_act!P16*100)</f>
        <v>302.42284440538521</v>
      </c>
      <c r="Q22" s="77">
        <f>IF(Q11=0,"",Q11/TrAvia_act!Q16*100)</f>
        <v>311.50749000802034</v>
      </c>
    </row>
    <row r="23" spans="1:17" ht="11.45" customHeight="1" x14ac:dyDescent="0.25">
      <c r="A23" s="128" t="s">
        <v>18</v>
      </c>
      <c r="B23" s="133">
        <f>IF(B12=0,"",B12/TrAvia_act!B17*100)</f>
        <v>386.96735794171957</v>
      </c>
      <c r="C23" s="133">
        <f>IF(C12=0,"",C12/TrAvia_act!C17*100)</f>
        <v>386.85993393467714</v>
      </c>
      <c r="D23" s="133">
        <f>IF(D12=0,"",D12/TrAvia_act!D17*100)</f>
        <v>364.92362344643448</v>
      </c>
      <c r="E23" s="133">
        <f>IF(E12=0,"",E12/TrAvia_act!E17*100)</f>
        <v>390.21728896953618</v>
      </c>
      <c r="F23" s="133">
        <f>IF(F12=0,"",F12/TrAvia_act!F17*100)</f>
        <v>406.39827664461689</v>
      </c>
      <c r="G23" s="133">
        <f>IF(G12=0,"",G12/TrAvia_act!G17*100)</f>
        <v>389.89643064410859</v>
      </c>
      <c r="H23" s="133">
        <f>IF(H12=0,"",H12/TrAvia_act!H17*100)</f>
        <v>420.17062377399077</v>
      </c>
      <c r="I23" s="133">
        <f>IF(I12=0,"",I12/TrAvia_act!I17*100)</f>
        <v>450.23164871657013</v>
      </c>
      <c r="J23" s="133">
        <f>IF(J12=0,"",J12/TrAvia_act!J17*100)</f>
        <v>436.88240330814017</v>
      </c>
      <c r="K23" s="133">
        <f>IF(K12=0,"",K12/TrAvia_act!K17*100)</f>
        <v>412.26390321835771</v>
      </c>
      <c r="L23" s="133">
        <f>IF(L12=0,"",L12/TrAvia_act!L17*100)</f>
        <v>406.93477757296722</v>
      </c>
      <c r="M23" s="133">
        <f>IF(M12=0,"",M12/TrAvia_act!M17*100)</f>
        <v>416.02168087031464</v>
      </c>
      <c r="N23" s="133">
        <f>IF(N12=0,"",N12/TrAvia_act!N17*100)</f>
        <v>418.02689956278539</v>
      </c>
      <c r="O23" s="133">
        <f>IF(O12=0,"",O12/TrAvia_act!O17*100)</f>
        <v>425.57043423165862</v>
      </c>
      <c r="P23" s="133">
        <f>IF(P12=0,"",P12/TrAvia_act!P17*100)</f>
        <v>403.33274715272705</v>
      </c>
      <c r="Q23" s="133">
        <f>IF(Q12=0,"",Q12/TrAvia_act!Q17*100)</f>
        <v>415.69481296936164</v>
      </c>
    </row>
    <row r="24" spans="1:17" ht="11.45" customHeight="1" x14ac:dyDescent="0.25">
      <c r="A24" s="95" t="s">
        <v>126</v>
      </c>
      <c r="B24" s="75">
        <f>IF(B13=0,"",B13/TrAvia_act!B18*100)</f>
        <v>408.57548117135389</v>
      </c>
      <c r="C24" s="75">
        <f>IF(C13=0,"",C13/TrAvia_act!C18*100)</f>
        <v>402.19258462857732</v>
      </c>
      <c r="D24" s="75">
        <f>IF(D13=0,"",D13/TrAvia_act!D18*100)</f>
        <v>380.9833644577721</v>
      </c>
      <c r="E24" s="75">
        <f>IF(E13=0,"",E13/TrAvia_act!E18*100)</f>
        <v>417.80779652230615</v>
      </c>
      <c r="F24" s="75">
        <f>IF(F13=0,"",F13/TrAvia_act!F18*100)</f>
        <v>450.79137873024342</v>
      </c>
      <c r="G24" s="75">
        <f>IF(G13=0,"",G13/TrAvia_act!G18*100)</f>
        <v>416.00096783164673</v>
      </c>
      <c r="H24" s="75">
        <f>IF(H13=0,"",H13/TrAvia_act!H18*100)</f>
        <v>461.22526056039942</v>
      </c>
      <c r="I24" s="75">
        <f>IF(I13=0,"",I13/TrAvia_act!I18*100)</f>
        <v>537.197271631033</v>
      </c>
      <c r="J24" s="75">
        <f>IF(J13=0,"",J13/TrAvia_act!J18*100)</f>
        <v>546.39836296379872</v>
      </c>
      <c r="K24" s="75">
        <f>IF(K13=0,"",K13/TrAvia_act!K18*100)</f>
        <v>512.10476873643336</v>
      </c>
      <c r="L24" s="75">
        <f>IF(L13=0,"",L13/TrAvia_act!L18*100)</f>
        <v>524.2868963668783</v>
      </c>
      <c r="M24" s="75">
        <f>IF(M13=0,"",M13/TrAvia_act!M18*100)</f>
        <v>534.13291080586976</v>
      </c>
      <c r="N24" s="75">
        <f>IF(N13=0,"",N13/TrAvia_act!N18*100)</f>
        <v>534.42327542575151</v>
      </c>
      <c r="O24" s="75">
        <f>IF(O13=0,"",O13/TrAvia_act!O18*100)</f>
        <v>536.99836422152509</v>
      </c>
      <c r="P24" s="75">
        <f>IF(P13=0,"",P13/TrAvia_act!P18*100)</f>
        <v>505.64763272110895</v>
      </c>
      <c r="Q24" s="75">
        <f>IF(Q13=0,"",Q13/TrAvia_act!Q18*100)</f>
        <v>517.27819339961002</v>
      </c>
    </row>
    <row r="25" spans="1:17" ht="11.45" customHeight="1" x14ac:dyDescent="0.25">
      <c r="A25" s="93" t="s">
        <v>125</v>
      </c>
      <c r="B25" s="74">
        <f>IF(B14=0,"",B14/TrAvia_act!B19*100)</f>
        <v>347.47786924000621</v>
      </c>
      <c r="C25" s="74">
        <f>IF(C14=0,"",C14/TrAvia_act!C19*100)</f>
        <v>354.48098147369205</v>
      </c>
      <c r="D25" s="74">
        <f>IF(D14=0,"",D14/TrAvia_act!D19*100)</f>
        <v>338.58606005073011</v>
      </c>
      <c r="E25" s="74">
        <f>IF(E14=0,"",E14/TrAvia_act!E19*100)</f>
        <v>340.61267813284479</v>
      </c>
      <c r="F25" s="74">
        <f>IF(F14=0,"",F14/TrAvia_act!F19*100)</f>
        <v>348.54337766814172</v>
      </c>
      <c r="G25" s="74">
        <f>IF(G14=0,"",G14/TrAvia_act!G19*100)</f>
        <v>353.83198143941524</v>
      </c>
      <c r="H25" s="74">
        <f>IF(H14=0,"",H14/TrAvia_act!H19*100)</f>
        <v>373.25328303953171</v>
      </c>
      <c r="I25" s="74">
        <f>IF(I14=0,"",I14/TrAvia_act!I19*100)</f>
        <v>386.81011091911068</v>
      </c>
      <c r="J25" s="74">
        <f>IF(J14=0,"",J14/TrAvia_act!J19*100)</f>
        <v>383.88570148066441</v>
      </c>
      <c r="K25" s="74">
        <f>IF(K14=0,"",K14/TrAvia_act!K19*100)</f>
        <v>362.81065199668211</v>
      </c>
      <c r="L25" s="74">
        <f>IF(L14=0,"",L14/TrAvia_act!L19*100)</f>
        <v>362.5798847212377</v>
      </c>
      <c r="M25" s="74">
        <f>IF(M14=0,"",M14/TrAvia_act!M19*100)</f>
        <v>379.00449019277477</v>
      </c>
      <c r="N25" s="74">
        <f>IF(N14=0,"",N14/TrAvia_act!N19*100)</f>
        <v>385.34504628751154</v>
      </c>
      <c r="O25" s="74">
        <f>IF(O14=0,"",O14/TrAvia_act!O19*100)</f>
        <v>390.9582509945422</v>
      </c>
      <c r="P25" s="74">
        <f>IF(P14=0,"",P14/TrAvia_act!P19*100)</f>
        <v>370.90641286950625</v>
      </c>
      <c r="Q25" s="74">
        <f>IF(Q14=0,"",Q14/TrAvia_act!Q19*100)</f>
        <v>378.95072276748778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45.05623413183222</v>
      </c>
      <c r="C28" s="134">
        <f>IF(C8=0,"",C8/TrAvia_act!C4*1000)</f>
        <v>44.646203931323669</v>
      </c>
      <c r="D28" s="134">
        <f>IF(D8=0,"",D8/TrAvia_act!D4*1000)</f>
        <v>42.862074048089639</v>
      </c>
      <c r="E28" s="134">
        <f>IF(E8=0,"",E8/TrAvia_act!E4*1000)</f>
        <v>43.903547405890841</v>
      </c>
      <c r="F28" s="134">
        <f>IF(F8=0,"",F8/TrAvia_act!F4*1000)</f>
        <v>38.336103889709022</v>
      </c>
      <c r="G28" s="134">
        <f>IF(G8=0,"",G8/TrAvia_act!G4*1000)</f>
        <v>34.612262696343493</v>
      </c>
      <c r="H28" s="134">
        <f>IF(H8=0,"",H8/TrAvia_act!H4*1000)</f>
        <v>35.099042037930595</v>
      </c>
      <c r="I28" s="134">
        <f>IF(I8=0,"",I8/TrAvia_act!I4*1000)</f>
        <v>33.828179706391531</v>
      </c>
      <c r="J28" s="134">
        <f>IF(J8=0,"",J8/TrAvia_act!J4*1000)</f>
        <v>33.668253059008521</v>
      </c>
      <c r="K28" s="134">
        <f>IF(K8=0,"",K8/TrAvia_act!K4*1000)</f>
        <v>33.126522718678942</v>
      </c>
      <c r="L28" s="134">
        <f>IF(L8=0,"",L8/TrAvia_act!L4*1000)</f>
        <v>33.078018437900447</v>
      </c>
      <c r="M28" s="134">
        <f>IF(M8=0,"",M8/TrAvia_act!M4*1000)</f>
        <v>33.74580878443107</v>
      </c>
      <c r="N28" s="134">
        <f>IF(N8=0,"",N8/TrAvia_act!N4*1000)</f>
        <v>31.106179495863035</v>
      </c>
      <c r="O28" s="134">
        <f>IF(O8=0,"",O8/TrAvia_act!O4*1000)</f>
        <v>30.688074099550249</v>
      </c>
      <c r="P28" s="134">
        <f>IF(P8=0,"",P8/TrAvia_act!P4*1000)</f>
        <v>29.234796958948362</v>
      </c>
      <c r="Q28" s="134">
        <f>IF(Q8=0,"",Q8/TrAvia_act!Q4*1000)</f>
        <v>29.400184521178282</v>
      </c>
    </row>
    <row r="29" spans="1:17" ht="11.45" customHeight="1" x14ac:dyDescent="0.25">
      <c r="A29" s="116" t="s">
        <v>23</v>
      </c>
      <c r="B29" s="77">
        <f>IF(B9=0,"",B9/TrAvia_act!B5*1000)</f>
        <v>103.47431801300903</v>
      </c>
      <c r="C29" s="77">
        <f>IF(C9=0,"",C9/TrAvia_act!C5*1000)</f>
        <v>101.69380642799462</v>
      </c>
      <c r="D29" s="77">
        <f>IF(D9=0,"",D9/TrAvia_act!D5*1000)</f>
        <v>99.41791892255965</v>
      </c>
      <c r="E29" s="77">
        <f>IF(E9=0,"",E9/TrAvia_act!E5*1000)</f>
        <v>99.858223349512159</v>
      </c>
      <c r="F29" s="77">
        <f>IF(F9=0,"",F9/TrAvia_act!F5*1000)</f>
        <v>94.906181888069867</v>
      </c>
      <c r="G29" s="77">
        <f>IF(G9=0,"",G9/TrAvia_act!G5*1000)</f>
        <v>91.336997287311732</v>
      </c>
      <c r="H29" s="77">
        <f>IF(H9=0,"",H9/TrAvia_act!H5*1000)</f>
        <v>83.967625098571673</v>
      </c>
      <c r="I29" s="77">
        <f>IF(I9=0,"",I9/TrAvia_act!I5*1000)</f>
        <v>81.674194700364239</v>
      </c>
      <c r="J29" s="77">
        <f>IF(J9=0,"",J9/TrAvia_act!J5*1000)</f>
        <v>85.901628892724304</v>
      </c>
      <c r="K29" s="77">
        <f>IF(K9=0,"",K9/TrAvia_act!K5*1000)</f>
        <v>86.288806917571165</v>
      </c>
      <c r="L29" s="77">
        <f>IF(L9=0,"",L9/TrAvia_act!L5*1000)</f>
        <v>86.149362040336072</v>
      </c>
      <c r="M29" s="77">
        <f>IF(M9=0,"",M9/TrAvia_act!M5*1000)</f>
        <v>83.638362431871613</v>
      </c>
      <c r="N29" s="77">
        <f>IF(N9=0,"",N9/TrAvia_act!N5*1000)</f>
        <v>77.023359578759283</v>
      </c>
      <c r="O29" s="77">
        <f>IF(O9=0,"",O9/TrAvia_act!O5*1000)</f>
        <v>78.204816873357302</v>
      </c>
      <c r="P29" s="77">
        <f>IF(P9=0,"",P9/TrAvia_act!P5*1000)</f>
        <v>77.754737878789825</v>
      </c>
      <c r="Q29" s="77">
        <f>IF(Q9=0,"",Q9/TrAvia_act!Q5*1000)</f>
        <v>76.55084069205968</v>
      </c>
    </row>
    <row r="30" spans="1:17" ht="11.45" customHeight="1" x14ac:dyDescent="0.25">
      <c r="A30" s="116" t="s">
        <v>127</v>
      </c>
      <c r="B30" s="77">
        <f>IF(B10=0,"",B10/TrAvia_act!B6*1000)</f>
        <v>34.781415917432071</v>
      </c>
      <c r="C30" s="77">
        <f>IF(C10=0,"",C10/TrAvia_act!C6*1000)</f>
        <v>35.003642923935359</v>
      </c>
      <c r="D30" s="77">
        <f>IF(D10=0,"",D10/TrAvia_act!D6*1000)</f>
        <v>33.761218315783275</v>
      </c>
      <c r="E30" s="77">
        <f>IF(E10=0,"",E10/TrAvia_act!E6*1000)</f>
        <v>34.457298855670054</v>
      </c>
      <c r="F30" s="77">
        <f>IF(F10=0,"",F10/TrAvia_act!F6*1000)</f>
        <v>33.503584210450235</v>
      </c>
      <c r="G30" s="77">
        <f>IF(G10=0,"",G10/TrAvia_act!G6*1000)</f>
        <v>32.659427546024475</v>
      </c>
      <c r="H30" s="77">
        <f>IF(H10=0,"",H10/TrAvia_act!H6*1000)</f>
        <v>33.264054852618941</v>
      </c>
      <c r="I30" s="77">
        <f>IF(I10=0,"",I10/TrAvia_act!I6*1000)</f>
        <v>36.074647616441418</v>
      </c>
      <c r="J30" s="77">
        <f>IF(J10=0,"",J10/TrAvia_act!J6*1000)</f>
        <v>37.528397985683526</v>
      </c>
      <c r="K30" s="77">
        <f>IF(K10=0,"",K10/TrAvia_act!K6*1000)</f>
        <v>35.690046757077944</v>
      </c>
      <c r="L30" s="77">
        <f>IF(L10=0,"",L10/TrAvia_act!L6*1000)</f>
        <v>36.629480402136245</v>
      </c>
      <c r="M30" s="77">
        <f>IF(M10=0,"",M10/TrAvia_act!M6*1000)</f>
        <v>37.377194394365659</v>
      </c>
      <c r="N30" s="77">
        <f>IF(N10=0,"",N10/TrAvia_act!N6*1000)</f>
        <v>35.077641626261823</v>
      </c>
      <c r="O30" s="77">
        <f>IF(O10=0,"",O10/TrAvia_act!O6*1000)</f>
        <v>35.532440192744332</v>
      </c>
      <c r="P30" s="77">
        <f>IF(P10=0,"",P10/TrAvia_act!P6*1000)</f>
        <v>33.226331423571814</v>
      </c>
      <c r="Q30" s="77">
        <f>IF(Q10=0,"",Q10/TrAvia_act!Q6*1000)</f>
        <v>33.094019832785989</v>
      </c>
    </row>
    <row r="31" spans="1:17" ht="11.45" customHeight="1" x14ac:dyDescent="0.25">
      <c r="A31" s="116" t="s">
        <v>125</v>
      </c>
      <c r="B31" s="77">
        <f>IF(B11=0,"",B11/TrAvia_act!B7*1000)</f>
        <v>20.042043705704153</v>
      </c>
      <c r="C31" s="77">
        <f>IF(C11=0,"",C11/TrAvia_act!C7*1000)</f>
        <v>21.730414419245275</v>
      </c>
      <c r="D31" s="77">
        <f>IF(D11=0,"",D11/TrAvia_act!D7*1000)</f>
        <v>18.832096871839113</v>
      </c>
      <c r="E31" s="77">
        <f>IF(E11=0,"",E11/TrAvia_act!E7*1000)</f>
        <v>28.064154682319423</v>
      </c>
      <c r="F31" s="77">
        <f>IF(F11=0,"",F11/TrAvia_act!F7*1000)</f>
        <v>23.384360724041819</v>
      </c>
      <c r="G31" s="77">
        <f>IF(G11=0,"",G11/TrAvia_act!G7*1000)</f>
        <v>19.54889421568782</v>
      </c>
      <c r="H31" s="77">
        <f>IF(H11=0,"",H11/TrAvia_act!H7*1000)</f>
        <v>22.474594047798341</v>
      </c>
      <c r="I31" s="77">
        <f>IF(I11=0,"",I11/TrAvia_act!I7*1000)</f>
        <v>21.858650145880134</v>
      </c>
      <c r="J31" s="77">
        <f>IF(J11=0,"",J11/TrAvia_act!J7*1000)</f>
        <v>21.908537395254172</v>
      </c>
      <c r="K31" s="77">
        <f>IF(K11=0,"",K11/TrAvia_act!K7*1000)</f>
        <v>21.383280013509321</v>
      </c>
      <c r="L31" s="77">
        <f>IF(L11=0,"",L11/TrAvia_act!L7*1000)</f>
        <v>21.609132571954305</v>
      </c>
      <c r="M31" s="77">
        <f>IF(M11=0,"",M11/TrAvia_act!M7*1000)</f>
        <v>22.353927114711777</v>
      </c>
      <c r="N31" s="77">
        <f>IF(N11=0,"",N11/TrAvia_act!N7*1000)</f>
        <v>20.900981809076281</v>
      </c>
      <c r="O31" s="77">
        <f>IF(O11=0,"",O11/TrAvia_act!O7*1000)</f>
        <v>20.715634972669001</v>
      </c>
      <c r="P31" s="77">
        <f>IF(P11=0,"",P11/TrAvia_act!P7*1000)</f>
        <v>19.939836464392005</v>
      </c>
      <c r="Q31" s="77">
        <f>IF(Q11=0,"",Q11/TrAvia_act!Q7*1000)</f>
        <v>20.57399063432976</v>
      </c>
    </row>
    <row r="32" spans="1:17" ht="11.45" customHeight="1" x14ac:dyDescent="0.25">
      <c r="A32" s="128" t="s">
        <v>36</v>
      </c>
      <c r="B32" s="133">
        <f>IF(B12=0,"",B12/TrAvia_act!B8*1000)</f>
        <v>120.17792149629179</v>
      </c>
      <c r="C32" s="133">
        <f>IF(C12=0,"",C12/TrAvia_act!C8*1000)</f>
        <v>123.14317507064199</v>
      </c>
      <c r="D32" s="133">
        <f>IF(D12=0,"",D12/TrAvia_act!D8*1000)</f>
        <v>108.22514902387616</v>
      </c>
      <c r="E32" s="133">
        <f>IF(E12=0,"",E12/TrAvia_act!E8*1000)</f>
        <v>118.01952355784772</v>
      </c>
      <c r="F32" s="133">
        <f>IF(F12=0,"",F12/TrAvia_act!F8*1000)</f>
        <v>112.8412945813063</v>
      </c>
      <c r="G32" s="133">
        <f>IF(G12=0,"",G12/TrAvia_act!G8*1000)</f>
        <v>109.33988904761702</v>
      </c>
      <c r="H32" s="133">
        <f>IF(H12=0,"",H12/TrAvia_act!H8*1000)</f>
        <v>115.03271056608384</v>
      </c>
      <c r="I32" s="133">
        <f>IF(I12=0,"",I12/TrAvia_act!I8*1000)</f>
        <v>111.93381609942888</v>
      </c>
      <c r="J32" s="133">
        <f>IF(J12=0,"",J12/TrAvia_act!J8*1000)</f>
        <v>101.37391196072602</v>
      </c>
      <c r="K32" s="133">
        <f>IF(K12=0,"",K12/TrAvia_act!K8*1000)</f>
        <v>96.704839398763454</v>
      </c>
      <c r="L32" s="133">
        <f>IF(L12=0,"",L12/TrAvia_act!L8*1000)</f>
        <v>88.958979706587499</v>
      </c>
      <c r="M32" s="133">
        <f>IF(M12=0,"",M12/TrAvia_act!M8*1000)</f>
        <v>89.601275209379864</v>
      </c>
      <c r="N32" s="133">
        <f>IF(N12=0,"",N12/TrAvia_act!N8*1000)</f>
        <v>90.870388936517344</v>
      </c>
      <c r="O32" s="133">
        <f>IF(O12=0,"",O12/TrAvia_act!O8*1000)</f>
        <v>97.325907552803642</v>
      </c>
      <c r="P32" s="133">
        <f>IF(P12=0,"",P12/TrAvia_act!P8*1000)</f>
        <v>87.83719487260413</v>
      </c>
      <c r="Q32" s="133">
        <f>IF(Q12=0,"",Q12/TrAvia_act!Q8*1000)</f>
        <v>95.45323585167435</v>
      </c>
    </row>
    <row r="33" spans="1:17" ht="11.45" customHeight="1" x14ac:dyDescent="0.25">
      <c r="A33" s="95" t="s">
        <v>126</v>
      </c>
      <c r="B33" s="75">
        <f>IF(B13=0,"",B13/TrAvia_act!B9*1000)</f>
        <v>199.85629992299144</v>
      </c>
      <c r="C33" s="75">
        <f>IF(C13=0,"",C13/TrAvia_act!C9*1000)</f>
        <v>191.84681274903244</v>
      </c>
      <c r="D33" s="75">
        <f>IF(D13=0,"",D13/TrAvia_act!D9*1000)</f>
        <v>178.95978388977642</v>
      </c>
      <c r="E33" s="75">
        <f>IF(E13=0,"",E13/TrAvia_act!E9*1000)</f>
        <v>193.51574747580045</v>
      </c>
      <c r="F33" s="75">
        <f>IF(F13=0,"",F13/TrAvia_act!F9*1000)</f>
        <v>206.14276916739212</v>
      </c>
      <c r="G33" s="75">
        <f>IF(G13=0,"",G13/TrAvia_act!G9*1000)</f>
        <v>192.23490749178976</v>
      </c>
      <c r="H33" s="75">
        <f>IF(H13=0,"",H13/TrAvia_act!H9*1000)</f>
        <v>221.9527866662427</v>
      </c>
      <c r="I33" s="75">
        <f>IF(I13=0,"",I13/TrAvia_act!I9*1000)</f>
        <v>261.43419378227907</v>
      </c>
      <c r="J33" s="75">
        <f>IF(J13=0,"",J13/TrAvia_act!J9*1000)</f>
        <v>272.16139463802875</v>
      </c>
      <c r="K33" s="75">
        <f>IF(K13=0,"",K13/TrAvia_act!K9*1000)</f>
        <v>251.27918619398864</v>
      </c>
      <c r="L33" s="75">
        <f>IF(L13=0,"",L13/TrAvia_act!L9*1000)</f>
        <v>247.77707955076204</v>
      </c>
      <c r="M33" s="75">
        <f>IF(M13=0,"",M13/TrAvia_act!M9*1000)</f>
        <v>243.47909157853269</v>
      </c>
      <c r="N33" s="75">
        <f>IF(N13=0,"",N13/TrAvia_act!N9*1000)</f>
        <v>245.72513848880706</v>
      </c>
      <c r="O33" s="75">
        <f>IF(O13=0,"",O13/TrAvia_act!O9*1000)</f>
        <v>244.1011688211228</v>
      </c>
      <c r="P33" s="75">
        <f>IF(P13=0,"",P13/TrAvia_act!P9*1000)</f>
        <v>212.8748258919959</v>
      </c>
      <c r="Q33" s="75">
        <f>IF(Q13=0,"",Q13/TrAvia_act!Q9*1000)</f>
        <v>220.65120660883119</v>
      </c>
    </row>
    <row r="34" spans="1:17" ht="11.45" customHeight="1" x14ac:dyDescent="0.25">
      <c r="A34" s="93" t="s">
        <v>125</v>
      </c>
      <c r="B34" s="74">
        <f>IF(B14=0,"",B14/TrAvia_act!B10*1000)</f>
        <v>64.726383229527343</v>
      </c>
      <c r="C34" s="74">
        <f>IF(C14=0,"",C14/TrAvia_act!C10*1000)</f>
        <v>66.275545416575042</v>
      </c>
      <c r="D34" s="74">
        <f>IF(D14=0,"",D14/TrAvia_act!D10*1000)</f>
        <v>62.580510834166923</v>
      </c>
      <c r="E34" s="74">
        <f>IF(E14=0,"",E14/TrAvia_act!E10*1000)</f>
        <v>63.438619165135336</v>
      </c>
      <c r="F34" s="74">
        <f>IF(F14=0,"",F14/TrAvia_act!F10*1000)</f>
        <v>64.009145131546759</v>
      </c>
      <c r="G34" s="74">
        <f>IF(G14=0,"",G14/TrAvia_act!G10*1000)</f>
        <v>64.301805063837904</v>
      </c>
      <c r="H34" s="74">
        <f>IF(H14=0,"",H14/TrAvia_act!H10*1000)</f>
        <v>68.460979027880896</v>
      </c>
      <c r="I34" s="74">
        <f>IF(I14=0,"",I14/TrAvia_act!I10*1000)</f>
        <v>70.881483705757375</v>
      </c>
      <c r="J34" s="74">
        <f>IF(J14=0,"",J14/TrAvia_act!J10*1000)</f>
        <v>70.780789708259363</v>
      </c>
      <c r="K34" s="74">
        <f>IF(K14=0,"",K14/TrAvia_act!K10*1000)</f>
        <v>67.62212120081864</v>
      </c>
      <c r="L34" s="74">
        <f>IF(L14=0,"",L14/TrAvia_act!L10*1000)</f>
        <v>65.880324783751632</v>
      </c>
      <c r="M34" s="74">
        <f>IF(M14=0,"",M14/TrAvia_act!M10*1000)</f>
        <v>70.04772489990421</v>
      </c>
      <c r="N34" s="74">
        <f>IF(N14=0,"",N14/TrAvia_act!N10*1000)</f>
        <v>72.964716254270627</v>
      </c>
      <c r="O34" s="74">
        <f>IF(O14=0,"",O14/TrAvia_act!O10*1000)</f>
        <v>77.455281477403119</v>
      </c>
      <c r="P34" s="74">
        <f>IF(P14=0,"",P14/TrAvia_act!P10*1000)</f>
        <v>70.0578450732894</v>
      </c>
      <c r="Q34" s="74">
        <f>IF(Q14=0,"",Q14/TrAvia_act!Q10*1000)</f>
        <v>74.563853618965126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3323.0011922448525</v>
      </c>
      <c r="C37" s="134">
        <f>IF(C8=0,"",1000000*C8/TrAvia_act!C22)</f>
        <v>3322.4858580116293</v>
      </c>
      <c r="D37" s="134">
        <f>IF(D8=0,"",1000000*D8/TrAvia_act!D22)</f>
        <v>3214.5733297028441</v>
      </c>
      <c r="E37" s="134">
        <f>IF(E8=0,"",1000000*E8/TrAvia_act!E22)</f>
        <v>3260.1434768477156</v>
      </c>
      <c r="F37" s="134">
        <f>IF(F8=0,"",1000000*F8/TrAvia_act!F22)</f>
        <v>3475.1599642645697</v>
      </c>
      <c r="G37" s="134">
        <f>IF(G8=0,"",1000000*G8/TrAvia_act!G22)</f>
        <v>3512.5769046818359</v>
      </c>
      <c r="H37" s="134">
        <f>IF(H8=0,"",1000000*H8/TrAvia_act!H22)</f>
        <v>3729.0433291200325</v>
      </c>
      <c r="I37" s="134">
        <f>IF(I8=0,"",1000000*I8/TrAvia_act!I22)</f>
        <v>4022.8874549350339</v>
      </c>
      <c r="J37" s="134">
        <f>IF(J8=0,"",1000000*J8/TrAvia_act!J22)</f>
        <v>4062.5313722900896</v>
      </c>
      <c r="K37" s="134">
        <f>IF(K8=0,"",1000000*K8/TrAvia_act!K22)</f>
        <v>3902.0526447558877</v>
      </c>
      <c r="L37" s="134">
        <f>IF(L8=0,"",1000000*L8/TrAvia_act!L22)</f>
        <v>4036.2517357383213</v>
      </c>
      <c r="M37" s="134">
        <f>IF(M8=0,"",1000000*M8/TrAvia_act!M22)</f>
        <v>4163.1827361605747</v>
      </c>
      <c r="N37" s="134">
        <f>IF(N8=0,"",1000000*N8/TrAvia_act!N22)</f>
        <v>4288.3610562937647</v>
      </c>
      <c r="O37" s="134">
        <f>IF(O8=0,"",1000000*O8/TrAvia_act!O22)</f>
        <v>4385.5860115252053</v>
      </c>
      <c r="P37" s="134">
        <f>IF(P8=0,"",1000000*P8/TrAvia_act!P22)</f>
        <v>4280.1192994828098</v>
      </c>
      <c r="Q37" s="134">
        <f>IF(Q8=0,"",1000000*Q8/TrAvia_act!Q22)</f>
        <v>4397.4163665190572</v>
      </c>
    </row>
    <row r="38" spans="1:17" ht="11.45" customHeight="1" x14ac:dyDescent="0.25">
      <c r="A38" s="116" t="s">
        <v>23</v>
      </c>
      <c r="B38" s="77">
        <f>IF(B9=0,"",1000000*B9/TrAvia_act!B23)</f>
        <v>3882.5838885446433</v>
      </c>
      <c r="C38" s="77">
        <f>IF(C9=0,"",1000000*C9/TrAvia_act!C23)</f>
        <v>3802.6067536511227</v>
      </c>
      <c r="D38" s="77">
        <f>IF(D9=0,"",1000000*D9/TrAvia_act!D23)</f>
        <v>3801.0410284361083</v>
      </c>
      <c r="E38" s="77">
        <f>IF(E9=0,"",1000000*E9/TrAvia_act!E23)</f>
        <v>3809.9995670433409</v>
      </c>
      <c r="F38" s="77">
        <f>IF(F9=0,"",1000000*F9/TrAvia_act!F23)</f>
        <v>3788.4932509526175</v>
      </c>
      <c r="G38" s="77">
        <f>IF(G9=0,"",1000000*G9/TrAvia_act!G23)</f>
        <v>3739.236618694451</v>
      </c>
      <c r="H38" s="77">
        <f>IF(H9=0,"",1000000*H9/TrAvia_act!H23)</f>
        <v>3720.1461387840864</v>
      </c>
      <c r="I38" s="77">
        <f>IF(I9=0,"",1000000*I9/TrAvia_act!I23)</f>
        <v>3742.2299895141559</v>
      </c>
      <c r="J38" s="77">
        <f>IF(J9=0,"",1000000*J9/TrAvia_act!J23)</f>
        <v>3761.984592994078</v>
      </c>
      <c r="K38" s="77">
        <f>IF(K9=0,"",1000000*K9/TrAvia_act!K23)</f>
        <v>3750.6302850422799</v>
      </c>
      <c r="L38" s="77">
        <f>IF(L9=0,"",1000000*L9/TrAvia_act!L23)</f>
        <v>3836.4471336770252</v>
      </c>
      <c r="M38" s="77">
        <f>IF(M9=0,"",1000000*M9/TrAvia_act!M23)</f>
        <v>3716.6718674357048</v>
      </c>
      <c r="N38" s="77">
        <f>IF(N9=0,"",1000000*N9/TrAvia_act!N23)</f>
        <v>3760.7216253106744</v>
      </c>
      <c r="O38" s="77">
        <f>IF(O9=0,"",1000000*O9/TrAvia_act!O23)</f>
        <v>3783.0535007556286</v>
      </c>
      <c r="P38" s="77">
        <f>IF(P9=0,"",1000000*P9/TrAvia_act!P23)</f>
        <v>3955.6587560774019</v>
      </c>
      <c r="Q38" s="77">
        <f>IF(Q9=0,"",1000000*Q9/TrAvia_act!Q23)</f>
        <v>4033.2479611096896</v>
      </c>
    </row>
    <row r="39" spans="1:17" ht="11.45" customHeight="1" x14ac:dyDescent="0.25">
      <c r="A39" s="116" t="s">
        <v>127</v>
      </c>
      <c r="B39" s="77">
        <f>IF(B10=0,"",1000000*B10/TrAvia_act!B24)</f>
        <v>2594.9230673413081</v>
      </c>
      <c r="C39" s="77">
        <f>IF(C10=0,"",1000000*C10/TrAvia_act!C24)</f>
        <v>2673.4596157161664</v>
      </c>
      <c r="D39" s="77">
        <f>IF(D10=0,"",1000000*D10/TrAvia_act!D24)</f>
        <v>2544.3843465234481</v>
      </c>
      <c r="E39" s="77">
        <f>IF(E10=0,"",1000000*E10/TrAvia_act!E24)</f>
        <v>2555.840447815815</v>
      </c>
      <c r="F39" s="77">
        <f>IF(F10=0,"",1000000*F10/TrAvia_act!F24)</f>
        <v>2604.9610978659825</v>
      </c>
      <c r="G39" s="77">
        <f>IF(G10=0,"",1000000*G10/TrAvia_act!G24)</f>
        <v>2650.1403489065538</v>
      </c>
      <c r="H39" s="77">
        <f>IF(H10=0,"",1000000*H10/TrAvia_act!H24)</f>
        <v>2877.6248316214983</v>
      </c>
      <c r="I39" s="77">
        <f>IF(I10=0,"",1000000*I10/TrAvia_act!I24)</f>
        <v>2934.1337792603135</v>
      </c>
      <c r="J39" s="77">
        <f>IF(J10=0,"",1000000*J10/TrAvia_act!J24)</f>
        <v>2852.4811370101811</v>
      </c>
      <c r="K39" s="77">
        <f>IF(K10=0,"",1000000*K10/TrAvia_act!K24)</f>
        <v>2833.7754458245695</v>
      </c>
      <c r="L39" s="77">
        <f>IF(L10=0,"",1000000*L10/TrAvia_act!L24)</f>
        <v>2921.178803995695</v>
      </c>
      <c r="M39" s="77">
        <f>IF(M10=0,"",1000000*M10/TrAvia_act!M24)</f>
        <v>3081.3856456053973</v>
      </c>
      <c r="N39" s="77">
        <f>IF(N10=0,"",1000000*N10/TrAvia_act!N24)</f>
        <v>3129.6942092977833</v>
      </c>
      <c r="O39" s="77">
        <f>IF(O10=0,"",1000000*O10/TrAvia_act!O24)</f>
        <v>3188.6473888041637</v>
      </c>
      <c r="P39" s="77">
        <f>IF(P10=0,"",1000000*P10/TrAvia_act!P24)</f>
        <v>3014.4731227665834</v>
      </c>
      <c r="Q39" s="77">
        <f>IF(Q10=0,"",1000000*Q10/TrAvia_act!Q24)</f>
        <v>3047.8043178800635</v>
      </c>
    </row>
    <row r="40" spans="1:17" ht="11.45" customHeight="1" x14ac:dyDescent="0.25">
      <c r="A40" s="116" t="s">
        <v>125</v>
      </c>
      <c r="B40" s="77">
        <f>IF(B11=0,"",1000000*B11/TrAvia_act!B25)</f>
        <v>6639.5408099437163</v>
      </c>
      <c r="C40" s="77">
        <f>IF(C11=0,"",1000000*C11/TrAvia_act!C25)</f>
        <v>5814.2919619884333</v>
      </c>
      <c r="D40" s="77">
        <f>IF(D11=0,"",1000000*D11/TrAvia_act!D25)</f>
        <v>5543.8171079891608</v>
      </c>
      <c r="E40" s="77">
        <f>IF(E11=0,"",1000000*E11/TrAvia_act!E25)</f>
        <v>5555.692818129728</v>
      </c>
      <c r="F40" s="77">
        <f>IF(F11=0,"",1000000*F11/TrAvia_act!F25)</f>
        <v>7275.621442266478</v>
      </c>
      <c r="G40" s="77">
        <f>IF(G11=0,"",1000000*G11/TrAvia_act!G25)</f>
        <v>7937.1319603130605</v>
      </c>
      <c r="H40" s="77">
        <f>IF(H11=0,"",1000000*H11/TrAvia_act!H25)</f>
        <v>8334.959981795555</v>
      </c>
      <c r="I40" s="77">
        <f>IF(I11=0,"",1000000*I11/TrAvia_act!I25)</f>
        <v>9526.2784387128759</v>
      </c>
      <c r="J40" s="77">
        <f>IF(J11=0,"",1000000*J11/TrAvia_act!J25)</f>
        <v>9646.7065707028796</v>
      </c>
      <c r="K40" s="77">
        <f>IF(K11=0,"",1000000*K11/TrAvia_act!K25)</f>
        <v>8725.4823933033349</v>
      </c>
      <c r="L40" s="77">
        <f>IF(L11=0,"",1000000*L11/TrAvia_act!L25)</f>
        <v>8941.1140093386839</v>
      </c>
      <c r="M40" s="77">
        <f>IF(M11=0,"",1000000*M11/TrAvia_act!M25)</f>
        <v>9079.4439582561845</v>
      </c>
      <c r="N40" s="77">
        <f>IF(N11=0,"",1000000*N11/TrAvia_act!N25)</f>
        <v>9376.7518865920083</v>
      </c>
      <c r="O40" s="77">
        <f>IF(O11=0,"",1000000*O11/TrAvia_act!O25)</f>
        <v>9682.781368511889</v>
      </c>
      <c r="P40" s="77">
        <f>IF(P11=0,"",1000000*P11/TrAvia_act!P25)</f>
        <v>9255.0001396047373</v>
      </c>
      <c r="Q40" s="77">
        <f>IF(Q11=0,"",1000000*Q11/TrAvia_act!Q25)</f>
        <v>9534.2309636967184</v>
      </c>
    </row>
    <row r="41" spans="1:17" ht="11.45" customHeight="1" x14ac:dyDescent="0.25">
      <c r="A41" s="128" t="s">
        <v>18</v>
      </c>
      <c r="B41" s="133">
        <f>IF(B12=0,"",1000000*B12/TrAvia_act!B26)</f>
        <v>4241.354712832509</v>
      </c>
      <c r="C41" s="133">
        <f>IF(C12=0,"",1000000*C12/TrAvia_act!C26)</f>
        <v>4370.0666727494418</v>
      </c>
      <c r="D41" s="133">
        <f>IF(D12=0,"",1000000*D12/TrAvia_act!D26)</f>
        <v>4289.7607800438464</v>
      </c>
      <c r="E41" s="133">
        <f>IF(E12=0,"",1000000*E12/TrAvia_act!E26)</f>
        <v>3764.6823645341738</v>
      </c>
      <c r="F41" s="133">
        <f>IF(F12=0,"",1000000*F12/TrAvia_act!F26)</f>
        <v>3793.056769790785</v>
      </c>
      <c r="G41" s="133">
        <f>IF(G12=0,"",1000000*G12/TrAvia_act!G26)</f>
        <v>4317.0398134234792</v>
      </c>
      <c r="H41" s="133">
        <f>IF(H12=0,"",1000000*H12/TrAvia_act!H26)</f>
        <v>4812.2523956651121</v>
      </c>
      <c r="I41" s="133">
        <f>IF(I12=0,"",1000000*I12/TrAvia_act!I26)</f>
        <v>5110.0720961614752</v>
      </c>
      <c r="J41" s="133">
        <f>IF(J12=0,"",1000000*J12/TrAvia_act!J26)</f>
        <v>5388.8939484689472</v>
      </c>
      <c r="K41" s="133">
        <f>IF(K12=0,"",1000000*K12/TrAvia_act!K26)</f>
        <v>5258.48949027243</v>
      </c>
      <c r="L41" s="133">
        <f>IF(L12=0,"",1000000*L12/TrAvia_act!L26)</f>
        <v>5670.1124136240442</v>
      </c>
      <c r="M41" s="133">
        <f>IF(M12=0,"",1000000*M12/TrAvia_act!M26)</f>
        <v>6222.2391306855134</v>
      </c>
      <c r="N41" s="133">
        <f>IF(N12=0,"",1000000*N12/TrAvia_act!N26)</f>
        <v>6448.1967540137039</v>
      </c>
      <c r="O41" s="133">
        <f>IF(O12=0,"",1000000*O12/TrAvia_act!O26)</f>
        <v>6257.675520824223</v>
      </c>
      <c r="P41" s="133">
        <f>IF(P12=0,"",1000000*P12/TrAvia_act!P26)</f>
        <v>5843.4377057411548</v>
      </c>
      <c r="Q41" s="133">
        <f>IF(Q12=0,"",1000000*Q12/TrAvia_act!Q26)</f>
        <v>5641.0893054861972</v>
      </c>
    </row>
    <row r="42" spans="1:17" ht="11.45" customHeight="1" x14ac:dyDescent="0.25">
      <c r="A42" s="95" t="s">
        <v>126</v>
      </c>
      <c r="B42" s="75">
        <f>IF(B13=0,"",1000000*B13/TrAvia_act!B27)</f>
        <v>3553.6722943893055</v>
      </c>
      <c r="C42" s="75">
        <f>IF(C13=0,"",1000000*C13/TrAvia_act!C27)</f>
        <v>3731.1364325345598</v>
      </c>
      <c r="D42" s="75">
        <f>IF(D13=0,"",1000000*D13/TrAvia_act!D27)</f>
        <v>3535.1738716977729</v>
      </c>
      <c r="E42" s="75">
        <f>IF(E13=0,"",1000000*E13/TrAvia_act!E27)</f>
        <v>3104.8998012294742</v>
      </c>
      <c r="F42" s="75">
        <f>IF(F13=0,"",1000000*F13/TrAvia_act!F27)</f>
        <v>2957.9932486799767</v>
      </c>
      <c r="G42" s="75">
        <f>IF(G13=0,"",1000000*G13/TrAvia_act!G27)</f>
        <v>3438.8575773397747</v>
      </c>
      <c r="H42" s="75">
        <f>IF(H13=0,"",1000000*H13/TrAvia_act!H27)</f>
        <v>3684.944623628076</v>
      </c>
      <c r="I42" s="75">
        <f>IF(I13=0,"",1000000*I13/TrAvia_act!I27)</f>
        <v>3504.7262425452786</v>
      </c>
      <c r="J42" s="75">
        <f>IF(J13=0,"",1000000*J13/TrAvia_act!J27)</f>
        <v>3322.8067651052738</v>
      </c>
      <c r="K42" s="75">
        <f>IF(K13=0,"",1000000*K13/TrAvia_act!K27)</f>
        <v>3247.5618481900292</v>
      </c>
      <c r="L42" s="75">
        <f>IF(L13=0,"",1000000*L13/TrAvia_act!L27)</f>
        <v>3242.5787612350032</v>
      </c>
      <c r="M42" s="75">
        <f>IF(M13=0,"",1000000*M13/TrAvia_act!M27)</f>
        <v>3415.7592470409741</v>
      </c>
      <c r="N42" s="75">
        <f>IF(N13=0,"",1000000*N13/TrAvia_act!N27)</f>
        <v>3434.2546392328018</v>
      </c>
      <c r="O42" s="75">
        <f>IF(O13=0,"",1000000*O13/TrAvia_act!O27)</f>
        <v>3399.4494186600632</v>
      </c>
      <c r="P42" s="75">
        <f>IF(P13=0,"",1000000*P13/TrAvia_act!P27)</f>
        <v>3173.6396465618486</v>
      </c>
      <c r="Q42" s="75">
        <f>IF(Q13=0,"",1000000*Q13/TrAvia_act!Q27)</f>
        <v>3170.4953085101729</v>
      </c>
    </row>
    <row r="43" spans="1:17" ht="11.45" customHeight="1" x14ac:dyDescent="0.25">
      <c r="A43" s="93" t="s">
        <v>125</v>
      </c>
      <c r="B43" s="74">
        <f>IF(B14=0,"",1000000*B14/TrAvia_act!B28)</f>
        <v>7260.5318423098915</v>
      </c>
      <c r="C43" s="74">
        <f>IF(C14=0,"",1000000*C14/TrAvia_act!C28)</f>
        <v>7410.630747285546</v>
      </c>
      <c r="D43" s="74">
        <f>IF(D14=0,"",1000000*D14/TrAvia_act!D28)</f>
        <v>7077.5022877310575</v>
      </c>
      <c r="E43" s="74">
        <f>IF(E14=0,"",1000000*E14/TrAvia_act!E28)</f>
        <v>7084.8784895513691</v>
      </c>
      <c r="F43" s="74">
        <f>IF(F14=0,"",1000000*F14/TrAvia_act!F28)</f>
        <v>7236.5209523488356</v>
      </c>
      <c r="G43" s="74">
        <f>IF(G14=0,"",1000000*G14/TrAvia_act!G28)</f>
        <v>7376.94014239648</v>
      </c>
      <c r="H43" s="74">
        <f>IF(H14=0,"",1000000*H14/TrAvia_act!H28)</f>
        <v>8472.4001471560568</v>
      </c>
      <c r="I43" s="74">
        <f>IF(I14=0,"",1000000*I14/TrAvia_act!I28)</f>
        <v>9532.2283601088784</v>
      </c>
      <c r="J43" s="74">
        <f>IF(J14=0,"",1000000*J14/TrAvia_act!J28)</f>
        <v>9425.6702352560351</v>
      </c>
      <c r="K43" s="74">
        <f>IF(K14=0,"",1000000*K14/TrAvia_act!K28)</f>
        <v>9272.8692069945428</v>
      </c>
      <c r="L43" s="74">
        <f>IF(L14=0,"",1000000*L14/TrAvia_act!L28)</f>
        <v>9596.6579323991864</v>
      </c>
      <c r="M43" s="74">
        <f>IF(M14=0,"",1000000*M14/TrAvia_act!M28)</f>
        <v>9766.5666388789487</v>
      </c>
      <c r="N43" s="74">
        <f>IF(N14=0,"",1000000*N14/TrAvia_act!N28)</f>
        <v>9795.9305036563346</v>
      </c>
      <c r="O43" s="74">
        <f>IF(O14=0,"",1000000*O14/TrAvia_act!O28)</f>
        <v>9758.2264529651238</v>
      </c>
      <c r="P43" s="74">
        <f>IF(P14=0,"",1000000*P14/TrAvia_act!P28)</f>
        <v>9180.083431640629</v>
      </c>
      <c r="Q43" s="74">
        <f>IF(Q14=0,"",1000000*Q14/TrAvia_act!Q28)</f>
        <v>9168.8009662215645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0.97075245853425629</v>
      </c>
      <c r="C46" s="129">
        <f t="shared" si="5"/>
        <v>0.97466467199494722</v>
      </c>
      <c r="D46" s="129">
        <f t="shared" si="5"/>
        <v>0.97569980504584453</v>
      </c>
      <c r="E46" s="129">
        <f t="shared" si="5"/>
        <v>0.97151005664181611</v>
      </c>
      <c r="F46" s="129">
        <f t="shared" si="5"/>
        <v>0.97048399004703367</v>
      </c>
      <c r="G46" s="129">
        <f t="shared" si="5"/>
        <v>0.96826269624051775</v>
      </c>
      <c r="H46" s="129">
        <f t="shared" si="5"/>
        <v>0.96332823700905224</v>
      </c>
      <c r="I46" s="129">
        <f t="shared" si="5"/>
        <v>0.96077094276511077</v>
      </c>
      <c r="J46" s="129">
        <f t="shared" si="5"/>
        <v>0.96262373675062674</v>
      </c>
      <c r="K46" s="129">
        <f t="shared" si="5"/>
        <v>0.96430269133125313</v>
      </c>
      <c r="L46" s="129">
        <f t="shared" si="5"/>
        <v>0.95565425975103002</v>
      </c>
      <c r="M46" s="129">
        <f t="shared" si="5"/>
        <v>0.95911856130082329</v>
      </c>
      <c r="N46" s="129">
        <f t="shared" si="5"/>
        <v>0.95154396547957076</v>
      </c>
      <c r="O46" s="129">
        <f t="shared" si="5"/>
        <v>0.95225813736345533</v>
      </c>
      <c r="P46" s="129">
        <f t="shared" si="5"/>
        <v>0.95760316665669221</v>
      </c>
      <c r="Q46" s="129">
        <f t="shared" si="5"/>
        <v>0.95964784414484061</v>
      </c>
    </row>
    <row r="47" spans="1:17" ht="11.45" customHeight="1" x14ac:dyDescent="0.25">
      <c r="A47" s="116" t="s">
        <v>23</v>
      </c>
      <c r="B47" s="52">
        <f t="shared" ref="B47:Q47" si="6">IF(B9=0,0,B9/B$7)</f>
        <v>0.44928374314683034</v>
      </c>
      <c r="C47" s="52">
        <f t="shared" si="6"/>
        <v>0.42941761991610328</v>
      </c>
      <c r="D47" s="52">
        <f t="shared" si="6"/>
        <v>0.44130954963607816</v>
      </c>
      <c r="E47" s="52">
        <f t="shared" si="6"/>
        <v>0.37486814319872802</v>
      </c>
      <c r="F47" s="52">
        <f t="shared" si="6"/>
        <v>0.33367413180339911</v>
      </c>
      <c r="G47" s="52">
        <f t="shared" si="6"/>
        <v>0.31419723087194845</v>
      </c>
      <c r="H47" s="52">
        <f t="shared" si="6"/>
        <v>0.27488188535830493</v>
      </c>
      <c r="I47" s="52">
        <f t="shared" si="6"/>
        <v>0.23720614596841141</v>
      </c>
      <c r="J47" s="52">
        <f t="shared" si="6"/>
        <v>0.22266220047019636</v>
      </c>
      <c r="K47" s="52">
        <f t="shared" si="6"/>
        <v>0.22563796202190803</v>
      </c>
      <c r="L47" s="52">
        <f t="shared" si="6"/>
        <v>0.20698606355427596</v>
      </c>
      <c r="M47" s="52">
        <f t="shared" si="6"/>
        <v>0.20678472326033503</v>
      </c>
      <c r="N47" s="52">
        <f t="shared" si="6"/>
        <v>0.19605218956999934</v>
      </c>
      <c r="O47" s="52">
        <f t="shared" si="6"/>
        <v>0.1778442182519421</v>
      </c>
      <c r="P47" s="52">
        <f t="shared" si="6"/>
        <v>0.1845492944476769</v>
      </c>
      <c r="Q47" s="52">
        <f t="shared" si="6"/>
        <v>0.18172127531580806</v>
      </c>
    </row>
    <row r="48" spans="1:17" ht="11.45" customHeight="1" x14ac:dyDescent="0.25">
      <c r="A48" s="116" t="s">
        <v>127</v>
      </c>
      <c r="B48" s="52">
        <f t="shared" ref="B48:Q48" si="7">IF(B10=0,0,B10/B$7)</f>
        <v>0.41691816535033605</v>
      </c>
      <c r="C48" s="52">
        <f t="shared" si="7"/>
        <v>0.42883822544128153</v>
      </c>
      <c r="D48" s="52">
        <f t="shared" si="7"/>
        <v>0.42808103386130975</v>
      </c>
      <c r="E48" s="52">
        <f t="shared" si="7"/>
        <v>0.43647805457759037</v>
      </c>
      <c r="F48" s="52">
        <f t="shared" si="7"/>
        <v>0.42063755792882773</v>
      </c>
      <c r="G48" s="52">
        <f t="shared" si="7"/>
        <v>0.43454846657737273</v>
      </c>
      <c r="H48" s="52">
        <f t="shared" si="7"/>
        <v>0.44760111815292336</v>
      </c>
      <c r="I48" s="52">
        <f t="shared" si="7"/>
        <v>0.42182788952438061</v>
      </c>
      <c r="J48" s="52">
        <f t="shared" si="7"/>
        <v>0.40929196258227402</v>
      </c>
      <c r="K48" s="52">
        <f t="shared" si="7"/>
        <v>0.42937427262828121</v>
      </c>
      <c r="L48" s="52">
        <f t="shared" si="7"/>
        <v>0.42988543932821754</v>
      </c>
      <c r="M48" s="52">
        <f t="shared" si="7"/>
        <v>0.42857696181059673</v>
      </c>
      <c r="N48" s="52">
        <f t="shared" si="7"/>
        <v>0.41897045908188274</v>
      </c>
      <c r="O48" s="52">
        <f t="shared" si="7"/>
        <v>0.4285723142513701</v>
      </c>
      <c r="P48" s="52">
        <f t="shared" si="7"/>
        <v>0.41822571526747049</v>
      </c>
      <c r="Q48" s="52">
        <f t="shared" si="7"/>
        <v>0.41027316180376278</v>
      </c>
    </row>
    <row r="49" spans="1:17" ht="11.45" customHeight="1" x14ac:dyDescent="0.25">
      <c r="A49" s="116" t="s">
        <v>125</v>
      </c>
      <c r="B49" s="52">
        <f t="shared" ref="B49:Q49" si="8">IF(B11=0,0,B11/B$7)</f>
        <v>0.10455055003708985</v>
      </c>
      <c r="C49" s="52">
        <f t="shared" si="8"/>
        <v>0.11640882663756244</v>
      </c>
      <c r="D49" s="52">
        <f t="shared" si="8"/>
        <v>0.10630922154845658</v>
      </c>
      <c r="E49" s="52">
        <f t="shared" si="8"/>
        <v>0.16016385886549775</v>
      </c>
      <c r="F49" s="52">
        <f t="shared" si="8"/>
        <v>0.21617230031480683</v>
      </c>
      <c r="G49" s="52">
        <f t="shared" si="8"/>
        <v>0.2195169987911966</v>
      </c>
      <c r="H49" s="52">
        <f t="shared" si="8"/>
        <v>0.24084523349782402</v>
      </c>
      <c r="I49" s="52">
        <f t="shared" si="8"/>
        <v>0.30173690727231878</v>
      </c>
      <c r="J49" s="52">
        <f t="shared" si="8"/>
        <v>0.33066957369815642</v>
      </c>
      <c r="K49" s="52">
        <f t="shared" si="8"/>
        <v>0.30929045668106392</v>
      </c>
      <c r="L49" s="52">
        <f t="shared" si="8"/>
        <v>0.31878275686853652</v>
      </c>
      <c r="M49" s="52">
        <f t="shared" si="8"/>
        <v>0.32375687622989152</v>
      </c>
      <c r="N49" s="52">
        <f t="shared" si="8"/>
        <v>0.33652131682768877</v>
      </c>
      <c r="O49" s="52">
        <f t="shared" si="8"/>
        <v>0.34584160486014315</v>
      </c>
      <c r="P49" s="52">
        <f t="shared" si="8"/>
        <v>0.35482815694154485</v>
      </c>
      <c r="Q49" s="52">
        <f t="shared" si="8"/>
        <v>0.36765340702526972</v>
      </c>
    </row>
    <row r="50" spans="1:17" ht="11.45" customHeight="1" x14ac:dyDescent="0.25">
      <c r="A50" s="128" t="s">
        <v>18</v>
      </c>
      <c r="B50" s="127">
        <f t="shared" ref="B50:Q50" si="9">IF(B12=0,0,B12/B$7)</f>
        <v>2.9247541465743761E-2</v>
      </c>
      <c r="C50" s="127">
        <f t="shared" si="9"/>
        <v>2.5335328005052789E-2</v>
      </c>
      <c r="D50" s="127">
        <f t="shared" si="9"/>
        <v>2.4300194954155502E-2</v>
      </c>
      <c r="E50" s="127">
        <f t="shared" si="9"/>
        <v>2.848994335818384E-2</v>
      </c>
      <c r="F50" s="127">
        <f t="shared" si="9"/>
        <v>2.9516009952966289E-2</v>
      </c>
      <c r="G50" s="127">
        <f t="shared" si="9"/>
        <v>3.1737303759482242E-2</v>
      </c>
      <c r="H50" s="127">
        <f t="shared" si="9"/>
        <v>3.6671762990947855E-2</v>
      </c>
      <c r="I50" s="127">
        <f t="shared" si="9"/>
        <v>3.9229057234889175E-2</v>
      </c>
      <c r="J50" s="127">
        <f t="shared" si="9"/>
        <v>3.7376263249373258E-2</v>
      </c>
      <c r="K50" s="127">
        <f t="shared" si="9"/>
        <v>3.5697308668746895E-2</v>
      </c>
      <c r="L50" s="127">
        <f t="shared" si="9"/>
        <v>4.434574024896995E-2</v>
      </c>
      <c r="M50" s="127">
        <f t="shared" si="9"/>
        <v>4.0881438699176695E-2</v>
      </c>
      <c r="N50" s="127">
        <f t="shared" si="9"/>
        <v>4.8456034520429209E-2</v>
      </c>
      <c r="O50" s="127">
        <f t="shared" si="9"/>
        <v>4.7741862636544632E-2</v>
      </c>
      <c r="P50" s="127">
        <f t="shared" si="9"/>
        <v>4.2396833343307766E-2</v>
      </c>
      <c r="Q50" s="127">
        <f t="shared" si="9"/>
        <v>4.0352155855159333E-2</v>
      </c>
    </row>
    <row r="51" spans="1:17" ht="11.45" customHeight="1" x14ac:dyDescent="0.25">
      <c r="A51" s="95" t="s">
        <v>126</v>
      </c>
      <c r="B51" s="48">
        <f t="shared" ref="B51:Q51" si="10">IF(B13=0,0,B13/B$7)</f>
        <v>1.9959267965582929E-2</v>
      </c>
      <c r="C51" s="48">
        <f t="shared" si="10"/>
        <v>1.7874982351878493E-2</v>
      </c>
      <c r="D51" s="48">
        <f t="shared" si="10"/>
        <v>1.5759815931123546E-2</v>
      </c>
      <c r="E51" s="48">
        <f t="shared" si="10"/>
        <v>1.9601704037361077E-2</v>
      </c>
      <c r="F51" s="48">
        <f t="shared" si="10"/>
        <v>1.8525362094452609E-2</v>
      </c>
      <c r="G51" s="48">
        <f t="shared" si="10"/>
        <v>1.9643579429865665E-2</v>
      </c>
      <c r="H51" s="48">
        <f t="shared" si="10"/>
        <v>2.1468822354213081E-2</v>
      </c>
      <c r="I51" s="48">
        <f t="shared" si="10"/>
        <v>1.9739295908442797E-2</v>
      </c>
      <c r="J51" s="48">
        <f t="shared" si="10"/>
        <v>1.5244119927246022E-2</v>
      </c>
      <c r="K51" s="48">
        <f t="shared" si="10"/>
        <v>1.4688286632101803E-2</v>
      </c>
      <c r="L51" s="48">
        <f t="shared" si="10"/>
        <v>1.5671435806697234E-2</v>
      </c>
      <c r="M51" s="48">
        <f t="shared" si="10"/>
        <v>1.2524823943144376E-2</v>
      </c>
      <c r="N51" s="48">
        <f t="shared" si="10"/>
        <v>1.358067812448761E-2</v>
      </c>
      <c r="O51" s="48">
        <f t="shared" si="10"/>
        <v>1.4277682049418336E-2</v>
      </c>
      <c r="P51" s="48">
        <f t="shared" si="10"/>
        <v>1.2791317962028585E-2</v>
      </c>
      <c r="Q51" s="48">
        <f t="shared" si="10"/>
        <v>1.3338143027734379E-2</v>
      </c>
    </row>
    <row r="52" spans="1:17" ht="11.45" customHeight="1" x14ac:dyDescent="0.25">
      <c r="A52" s="93" t="s">
        <v>125</v>
      </c>
      <c r="B52" s="46">
        <f t="shared" ref="B52:Q52" si="11">IF(B14=0,0,B14/B$7)</f>
        <v>9.2882735001608326E-3</v>
      </c>
      <c r="C52" s="46">
        <f t="shared" si="11"/>
        <v>7.4603456531742978E-3</v>
      </c>
      <c r="D52" s="46">
        <f t="shared" si="11"/>
        <v>8.5403790230319555E-3</v>
      </c>
      <c r="E52" s="46">
        <f t="shared" si="11"/>
        <v>8.8882393208227616E-3</v>
      </c>
      <c r="F52" s="46">
        <f t="shared" si="11"/>
        <v>1.0990647858513674E-2</v>
      </c>
      <c r="G52" s="46">
        <f t="shared" si="11"/>
        <v>1.2093724329616581E-2</v>
      </c>
      <c r="H52" s="46">
        <f t="shared" si="11"/>
        <v>1.5202940636734769E-2</v>
      </c>
      <c r="I52" s="46">
        <f t="shared" si="11"/>
        <v>1.9489761326446375E-2</v>
      </c>
      <c r="J52" s="46">
        <f t="shared" si="11"/>
        <v>2.2132143322127235E-2</v>
      </c>
      <c r="K52" s="46">
        <f t="shared" si="11"/>
        <v>2.1009022036645088E-2</v>
      </c>
      <c r="L52" s="46">
        <f t="shared" si="11"/>
        <v>2.8674304442272723E-2</v>
      </c>
      <c r="M52" s="46">
        <f t="shared" si="11"/>
        <v>2.8356614756032319E-2</v>
      </c>
      <c r="N52" s="46">
        <f t="shared" si="11"/>
        <v>3.4875356395941602E-2</v>
      </c>
      <c r="O52" s="46">
        <f t="shared" si="11"/>
        <v>3.3464180587126302E-2</v>
      </c>
      <c r="P52" s="46">
        <f t="shared" si="11"/>
        <v>2.9605515381279181E-2</v>
      </c>
      <c r="Q52" s="46">
        <f t="shared" si="11"/>
        <v>2.7014012827424952E-2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397.25828531819025</v>
      </c>
      <c r="C54" s="68">
        <f>IF(TrAvia_act!C39=0,"",(SUMPRODUCT(C56:C58,TrAvia_act!C14:C16)+SUMPRODUCT(C60:C61,TrAvia_act!C18:C19))/TrAvia_act!C12)</f>
        <v>380.99623880001292</v>
      </c>
      <c r="D54" s="68">
        <f>IF(TrAvia_act!D39=0,"",(SUMPRODUCT(D56:D58,TrAvia_act!D14:D16)+SUMPRODUCT(D60:D61,TrAvia_act!D18:D19))/TrAvia_act!D12)</f>
        <v>386.45665506260747</v>
      </c>
      <c r="E54" s="68">
        <f>IF(TrAvia_act!E39=0,"",(SUMPRODUCT(E56:E58,TrAvia_act!E14:E16)+SUMPRODUCT(E60:E61,TrAvia_act!E18:E19))/TrAvia_act!E12)</f>
        <v>371.2431133889371</v>
      </c>
      <c r="F54" s="68">
        <f>IF(TrAvia_act!F39=0,"",(SUMPRODUCT(F56:F58,TrAvia_act!F14:F16)+SUMPRODUCT(F60:F61,TrAvia_act!F18:F19))/TrAvia_act!F12)</f>
        <v>347.12950994153647</v>
      </c>
      <c r="G54" s="68">
        <f>IF(TrAvia_act!G39=0,"",(SUMPRODUCT(G56:G58,TrAvia_act!G14:G16)+SUMPRODUCT(G60:G61,TrAvia_act!G18:G19))/TrAvia_act!G12)</f>
        <v>338.02207463669612</v>
      </c>
      <c r="H54" s="68">
        <f>IF(TrAvia_act!H39=0,"",(SUMPRODUCT(H56:H58,TrAvia_act!H14:H16)+SUMPRODUCT(H60:H61,TrAvia_act!H18:H19))/TrAvia_act!H12)</f>
        <v>336.47377248702617</v>
      </c>
      <c r="I54" s="68">
        <f>IF(TrAvia_act!I39=0,"",(SUMPRODUCT(I56:I58,TrAvia_act!I14:I16)+SUMPRODUCT(I60:I61,TrAvia_act!I18:I19))/TrAvia_act!I12)</f>
        <v>325.46605250382146</v>
      </c>
      <c r="J54" s="68">
        <f>IF(TrAvia_act!J39=0,"",(SUMPRODUCT(J56:J58,TrAvia_act!J14:J16)+SUMPRODUCT(J60:J61,TrAvia_act!J18:J19))/TrAvia_act!J12)</f>
        <v>320.88893079901777</v>
      </c>
      <c r="K54" s="68">
        <f>IF(TrAvia_act!K39=0,"",(SUMPRODUCT(K56:K58,TrAvia_act!K14:K16)+SUMPRODUCT(K60:K61,TrAvia_act!K18:K19))/TrAvia_act!K12)</f>
        <v>328.71402984308475</v>
      </c>
      <c r="L54" s="68">
        <f>IF(TrAvia_act!L39=0,"",(SUMPRODUCT(L56:L58,TrAvia_act!L14:L16)+SUMPRODUCT(L60:L61,TrAvia_act!L18:L19))/TrAvia_act!L12)</f>
        <v>331.3541584789794</v>
      </c>
      <c r="M54" s="68">
        <f>IF(TrAvia_act!M39=0,"",(SUMPRODUCT(M56:M58,TrAvia_act!M14:M16)+SUMPRODUCT(M60:M61,TrAvia_act!M18:M19))/TrAvia_act!M12)</f>
        <v>326.92467977537456</v>
      </c>
      <c r="N54" s="68">
        <f>IF(TrAvia_act!N39=0,"",(SUMPRODUCT(N56:N58,TrAvia_act!N14:N16)+SUMPRODUCT(N60:N61,TrAvia_act!N18:N19))/TrAvia_act!N12)</f>
        <v>328.07289316319384</v>
      </c>
      <c r="O54" s="68">
        <f>IF(TrAvia_act!O39=0,"",(SUMPRODUCT(O56:O58,TrAvia_act!O14:O16)+SUMPRODUCT(O60:O61,TrAvia_act!O18:O19))/TrAvia_act!O12)</f>
        <v>327.90151008873391</v>
      </c>
      <c r="P54" s="68">
        <f>IF(TrAvia_act!P39=0,"",(SUMPRODUCT(P56:P58,TrAvia_act!P14:P16)+SUMPRODUCT(P60:P61,TrAvia_act!P18:P19))/TrAvia_act!P12)</f>
        <v>329.04609502832778</v>
      </c>
      <c r="Q54" s="68">
        <f>IF(TrAvia_act!Q39=0,"",(SUMPRODUCT(Q56:Q58,TrAvia_act!Q14:Q16)+SUMPRODUCT(Q60:Q61,TrAvia_act!Q18:Q19))/TrAvia_act!Q12)</f>
        <v>328.93813506934549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396.17927722360349</v>
      </c>
      <c r="C55" s="134">
        <f>IF(TrAvia_act!C40=0,"",SUMPRODUCT(C56:C58,TrAvia_act!C14:C16)/TrAvia_act!C13)</f>
        <v>379.9705637825441</v>
      </c>
      <c r="D55" s="134">
        <f>IF(TrAvia_act!D40=0,"",SUMPRODUCT(D56:D58,TrAvia_act!D14:D16)/TrAvia_act!D13)</f>
        <v>385.75862452895558</v>
      </c>
      <c r="E55" s="134">
        <f>IF(TrAvia_act!E40=0,"",SUMPRODUCT(E56:E58,TrAvia_act!E14:E16)/TrAvia_act!E13)</f>
        <v>369.56738232942894</v>
      </c>
      <c r="F55" s="134">
        <f>IF(TrAvia_act!F40=0,"",SUMPRODUCT(F56:F58,TrAvia_act!F14:F16)/TrAvia_act!F13)</f>
        <v>344.93566744286176</v>
      </c>
      <c r="G55" s="134">
        <f>IF(TrAvia_act!G40=0,"",SUMPRODUCT(G56:G58,TrAvia_act!G14:G16)/TrAvia_act!G13)</f>
        <v>336.11351978717988</v>
      </c>
      <c r="H55" s="134">
        <f>IF(TrAvia_act!H40=0,"",SUMPRODUCT(H56:H58,TrAvia_act!H14:H16)/TrAvia_act!H13)</f>
        <v>334.58511045356647</v>
      </c>
      <c r="I55" s="134">
        <f>IF(TrAvia_act!I40=0,"",SUMPRODUCT(I56:I58,TrAvia_act!I14:I16)/TrAvia_act!I13)</f>
        <v>323.32568080845613</v>
      </c>
      <c r="J55" s="134">
        <f>IF(TrAvia_act!J40=0,"",SUMPRODUCT(J56:J58,TrAvia_act!J14:J16)/TrAvia_act!J13)</f>
        <v>319.03174684294805</v>
      </c>
      <c r="K55" s="134">
        <f>IF(TrAvia_act!K40=0,"",SUMPRODUCT(K56:K58,TrAvia_act!K14:K16)/TrAvia_act!K13)</f>
        <v>327.34746261363495</v>
      </c>
      <c r="L55" s="134">
        <f>IF(TrAvia_act!L40=0,"",SUMPRODUCT(L56:L58,TrAvia_act!L14:L16)/TrAvia_act!L13)</f>
        <v>330.25084674624674</v>
      </c>
      <c r="M55" s="134">
        <f>IF(TrAvia_act!M40=0,"",SUMPRODUCT(M56:M58,TrAvia_act!M14:M16)/TrAvia_act!M13)</f>
        <v>326.03843358211776</v>
      </c>
      <c r="N55" s="134">
        <f>IF(TrAvia_act!N40=0,"",SUMPRODUCT(N56:N58,TrAvia_act!N14:N16)/TrAvia_act!N13)</f>
        <v>327.20971181892918</v>
      </c>
      <c r="O55" s="134">
        <f>IF(TrAvia_act!O40=0,"",SUMPRODUCT(O56:O58,TrAvia_act!O14:O16)/TrAvia_act!O13)</f>
        <v>326.93667880863399</v>
      </c>
      <c r="P55" s="134">
        <f>IF(TrAvia_act!P40=0,"",SUMPRODUCT(P56:P58,TrAvia_act!P14:P16)/TrAvia_act!P13)</f>
        <v>328.2532812180126</v>
      </c>
      <c r="Q55" s="134">
        <f>IF(TrAvia_act!Q40=0,"",SUMPRODUCT(Q56:Q58,TrAvia_act!Q14:Q16)/TrAvia_act!Q13)</f>
        <v>328.11134108539886</v>
      </c>
    </row>
    <row r="56" spans="1:17" ht="11.45" customHeight="1" x14ac:dyDescent="0.25">
      <c r="A56" s="116" t="s">
        <v>23</v>
      </c>
      <c r="B56" s="77">
        <v>613.71152926262414</v>
      </c>
      <c r="C56" s="77">
        <v>599.85809865174076</v>
      </c>
      <c r="D56" s="77">
        <v>598.35667390842559</v>
      </c>
      <c r="E56" s="77">
        <v>599.22346736143732</v>
      </c>
      <c r="F56" s="77">
        <v>595.15281872611229</v>
      </c>
      <c r="G56" s="77">
        <v>586.27041377960381</v>
      </c>
      <c r="H56" s="77">
        <v>583.68125149602622</v>
      </c>
      <c r="I56" s="77">
        <v>586.30922913553866</v>
      </c>
      <c r="J56" s="77">
        <v>588.60917508630064</v>
      </c>
      <c r="K56" s="77">
        <v>586.75560123048876</v>
      </c>
      <c r="L56" s="77">
        <v>599.36785346223087</v>
      </c>
      <c r="M56" s="77">
        <v>581.35123847619161</v>
      </c>
      <c r="N56" s="77">
        <v>588.33468339515366</v>
      </c>
      <c r="O56" s="77">
        <v>592.59315940478234</v>
      </c>
      <c r="P56" s="77">
        <v>620.55831454522752</v>
      </c>
      <c r="Q56" s="77">
        <v>632.92391569507856</v>
      </c>
    </row>
    <row r="57" spans="1:17" ht="11.45" customHeight="1" x14ac:dyDescent="0.25">
      <c r="A57" s="116" t="s">
        <v>127</v>
      </c>
      <c r="B57" s="77">
        <v>302.45999990800135</v>
      </c>
      <c r="C57" s="77">
        <v>300.44749505462261</v>
      </c>
      <c r="D57" s="77">
        <v>308.73155099794474</v>
      </c>
      <c r="E57" s="77">
        <v>307.91090470441742</v>
      </c>
      <c r="F57" s="77">
        <v>302.9101099717634</v>
      </c>
      <c r="G57" s="77">
        <v>301.23839297533272</v>
      </c>
      <c r="H57" s="77">
        <v>300.38366829630883</v>
      </c>
      <c r="I57" s="77">
        <v>311.91856380066827</v>
      </c>
      <c r="J57" s="77">
        <v>310.24443204646599</v>
      </c>
      <c r="K57" s="77">
        <v>306.81818421910009</v>
      </c>
      <c r="L57" s="77">
        <v>315.14128772346049</v>
      </c>
      <c r="M57" s="77">
        <v>316.03752686660005</v>
      </c>
      <c r="N57" s="77">
        <v>318.59559022538122</v>
      </c>
      <c r="O57" s="77">
        <v>320.07806545765442</v>
      </c>
      <c r="P57" s="77">
        <v>320.66306823255889</v>
      </c>
      <c r="Q57" s="77">
        <v>318.51799358643888</v>
      </c>
    </row>
    <row r="58" spans="1:17" ht="11.45" customHeight="1" x14ac:dyDescent="0.25">
      <c r="A58" s="116" t="s">
        <v>125</v>
      </c>
      <c r="B58" s="77">
        <v>353.14006505604294</v>
      </c>
      <c r="C58" s="77">
        <v>301.3085256810873</v>
      </c>
      <c r="D58" s="77">
        <v>298.56597590583772</v>
      </c>
      <c r="E58" s="77">
        <v>293.94498692770208</v>
      </c>
      <c r="F58" s="77">
        <v>258.45264717864131</v>
      </c>
      <c r="G58" s="77">
        <v>248.14502424866157</v>
      </c>
      <c r="H58" s="77">
        <v>256.32190277539939</v>
      </c>
      <c r="I58" s="77">
        <v>238.66545113154029</v>
      </c>
      <c r="J58" s="77">
        <v>241.77234632198042</v>
      </c>
      <c r="K58" s="77">
        <v>258.77699512353843</v>
      </c>
      <c r="L58" s="77">
        <v>260.69762406533454</v>
      </c>
      <c r="M58" s="77">
        <v>252.45930111982813</v>
      </c>
      <c r="N58" s="77">
        <v>256.05714769141258</v>
      </c>
      <c r="O58" s="77">
        <v>260.65270849365697</v>
      </c>
      <c r="P58" s="77">
        <v>261.41571131110982</v>
      </c>
      <c r="Q58" s="77">
        <v>262.79615549839417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434.56364215692912</v>
      </c>
      <c r="C59" s="133">
        <f>IF(TrAvia_act!C44=0,"",SUMPRODUCT(C60:C61,TrAvia_act!C18:C19)/TrAvia_act!C17)</f>
        <v>423.29055008243523</v>
      </c>
      <c r="D59" s="133">
        <f>IF(TrAvia_act!D44=0,"",SUMPRODUCT(D60:D61,TrAvia_act!D18:D19)/TrAvia_act!D17)</f>
        <v>414.95751478209854</v>
      </c>
      <c r="E59" s="133">
        <f>IF(TrAvia_act!E44=0,"",SUMPRODUCT(E60:E61,TrAvia_act!E18:E19)/TrAvia_act!E17)</f>
        <v>435.91777221369722</v>
      </c>
      <c r="F59" s="133">
        <f>IF(TrAvia_act!F44=0,"",SUMPRODUCT(F60:F61,TrAvia_act!F18:F19)/TrAvia_act!F17)</f>
        <v>436.20504035749411</v>
      </c>
      <c r="G59" s="133">
        <f>IF(TrAvia_act!G44=0,"",SUMPRODUCT(G60:G61,TrAvia_act!G18:G19)/TrAvia_act!G17)</f>
        <v>407.62289250936624</v>
      </c>
      <c r="H59" s="133">
        <f>IF(TrAvia_act!H44=0,"",SUMPRODUCT(H60:H61,TrAvia_act!H18:H19)/TrAvia_act!H17)</f>
        <v>396.25991912278823</v>
      </c>
      <c r="I59" s="133">
        <f>IF(TrAvia_act!I44=0,"",SUMPRODUCT(I60:I61,TrAvia_act!I18:I19)/TrAvia_act!I17)</f>
        <v>391.26620697485703</v>
      </c>
      <c r="J59" s="133">
        <f>IF(TrAvia_act!J44=0,"",SUMPRODUCT(J60:J61,TrAvia_act!J18:J19)/TrAvia_act!J17)</f>
        <v>379.80628290615124</v>
      </c>
      <c r="K59" s="133">
        <f>IF(TrAvia_act!K44=0,"",SUMPRODUCT(K60:K61,TrAvia_act!K18:K19)/TrAvia_act!K17)</f>
        <v>371.70659248049105</v>
      </c>
      <c r="L59" s="133">
        <f>IF(TrAvia_act!L44=0,"",SUMPRODUCT(L60:L61,TrAvia_act!L18:L19)/TrAvia_act!L17)</f>
        <v>357.88413193208328</v>
      </c>
      <c r="M59" s="133">
        <f>IF(TrAvia_act!M44=0,"",SUMPRODUCT(M60:M61,TrAvia_act!M18:M19)/TrAvia_act!M17)</f>
        <v>350.16223238732914</v>
      </c>
      <c r="N59" s="133">
        <f>IF(TrAvia_act!N44=0,"",SUMPRODUCT(N60:N61,TrAvia_act!N18:N19)/TrAvia_act!N17)</f>
        <v>346.79628176034731</v>
      </c>
      <c r="O59" s="133">
        <f>IF(TrAvia_act!O44=0,"",SUMPRODUCT(O60:O61,TrAvia_act!O18:O19)/TrAvia_act!O17)</f>
        <v>349.30069050615253</v>
      </c>
      <c r="P59" s="133">
        <f>IF(TrAvia_act!P44=0,"",SUMPRODUCT(P60:P61,TrAvia_act!P18:P19)/TrAvia_act!P17)</f>
        <v>348.64269992335483</v>
      </c>
      <c r="Q59" s="133">
        <f>IF(TrAvia_act!Q44=0,"",SUMPRODUCT(Q60:Q61,TrAvia_act!Q18:Q19)/TrAvia_act!Q17)</f>
        <v>350.69140297769269</v>
      </c>
    </row>
    <row r="60" spans="1:17" ht="11.45" customHeight="1" x14ac:dyDescent="0.25">
      <c r="A60" s="95" t="s">
        <v>126</v>
      </c>
      <c r="B60" s="75">
        <v>458.8295254107303</v>
      </c>
      <c r="C60" s="75">
        <v>440.06707713302075</v>
      </c>
      <c r="D60" s="75">
        <v>433.21917226311115</v>
      </c>
      <c r="E60" s="75">
        <v>466.73955517059642</v>
      </c>
      <c r="F60" s="75">
        <v>483.85409794389915</v>
      </c>
      <c r="G60" s="75">
        <v>434.91426047194028</v>
      </c>
      <c r="H60" s="75">
        <v>434.97825432308161</v>
      </c>
      <c r="I60" s="75">
        <v>466.8422121534004</v>
      </c>
      <c r="J60" s="75">
        <v>475.01462556484643</v>
      </c>
      <c r="K60" s="75">
        <v>461.72540718222496</v>
      </c>
      <c r="L60" s="75">
        <v>461.0909932758986</v>
      </c>
      <c r="M60" s="75">
        <v>449.57554146710174</v>
      </c>
      <c r="N60" s="75">
        <v>443.35903980743751</v>
      </c>
      <c r="O60" s="75">
        <v>440.75876596527746</v>
      </c>
      <c r="P60" s="75">
        <v>437.08416221156909</v>
      </c>
      <c r="Q60" s="75">
        <v>436.38989401209045</v>
      </c>
    </row>
    <row r="61" spans="1:17" ht="11.45" customHeight="1" x14ac:dyDescent="0.25">
      <c r="A61" s="93" t="s">
        <v>125</v>
      </c>
      <c r="B61" s="74">
        <v>390.2170178617709</v>
      </c>
      <c r="C61" s="74">
        <v>387.86247031489415</v>
      </c>
      <c r="D61" s="74">
        <v>385.00886484576012</v>
      </c>
      <c r="E61" s="74">
        <v>380.50369380481862</v>
      </c>
      <c r="F61" s="74">
        <v>374.10684754212269</v>
      </c>
      <c r="G61" s="74">
        <v>369.91878971137783</v>
      </c>
      <c r="H61" s="74">
        <v>352.01250963493851</v>
      </c>
      <c r="I61" s="74">
        <v>336.15079115444269</v>
      </c>
      <c r="J61" s="74">
        <v>333.73328894950919</v>
      </c>
      <c r="K61" s="74">
        <v>327.11840672085998</v>
      </c>
      <c r="L61" s="74">
        <v>318.87563917101556</v>
      </c>
      <c r="M61" s="74">
        <v>319.00514918618842</v>
      </c>
      <c r="N61" s="74">
        <v>319.68332513301931</v>
      </c>
      <c r="O61" s="74">
        <v>320.89162227170596</v>
      </c>
      <c r="P61" s="74">
        <v>320.61322596437952</v>
      </c>
      <c r="Q61" s="74">
        <v>319.6930932995208</v>
      </c>
    </row>
    <row r="63" spans="1:17" ht="11.45" customHeight="1" x14ac:dyDescent="0.25">
      <c r="A63" s="27" t="s">
        <v>141</v>
      </c>
      <c r="B63" s="26">
        <f t="shared" ref="B63:Q63" si="12">IF(B7=0,"",B18/B54)</f>
        <v>0.93622955376014394</v>
      </c>
      <c r="C63" s="26">
        <f t="shared" si="12"/>
        <v>0.94891650488436152</v>
      </c>
      <c r="D63" s="26">
        <f t="shared" si="12"/>
        <v>0.9289653268841086</v>
      </c>
      <c r="E63" s="26">
        <f t="shared" si="12"/>
        <v>0.93178852009814617</v>
      </c>
      <c r="F63" s="26">
        <f t="shared" si="12"/>
        <v>0.95341735473953892</v>
      </c>
      <c r="G63" s="26">
        <f t="shared" si="12"/>
        <v>0.9700091815045907</v>
      </c>
      <c r="H63" s="26">
        <f t="shared" si="12"/>
        <v>1.0427714162914297</v>
      </c>
      <c r="I63" s="26">
        <f t="shared" si="12"/>
        <v>1.1109198982772528</v>
      </c>
      <c r="J63" s="26">
        <f t="shared" si="12"/>
        <v>1.1131333829111656</v>
      </c>
      <c r="K63" s="26">
        <f t="shared" si="12"/>
        <v>1.082354629478588</v>
      </c>
      <c r="L63" s="26">
        <f t="shared" si="12"/>
        <v>1.1057226106799809</v>
      </c>
      <c r="M63" s="26">
        <f t="shared" si="12"/>
        <v>1.1435384486368727</v>
      </c>
      <c r="N63" s="26">
        <f t="shared" si="12"/>
        <v>1.1588565191103679</v>
      </c>
      <c r="O63" s="26">
        <f t="shared" si="12"/>
        <v>1.1728172285553482</v>
      </c>
      <c r="P63" s="26">
        <f t="shared" si="12"/>
        <v>1.1241899166363829</v>
      </c>
      <c r="Q63" s="26">
        <f t="shared" si="12"/>
        <v>1.1467422590599878</v>
      </c>
    </row>
    <row r="64" spans="1:17" ht="11.45" customHeight="1" x14ac:dyDescent="0.25">
      <c r="A64" s="130" t="s">
        <v>39</v>
      </c>
      <c r="B64" s="137">
        <f t="shared" ref="B64:Q64" si="13">IF(B8=0,"",B19/B55)</f>
        <v>0.93768121332158749</v>
      </c>
      <c r="C64" s="137">
        <f t="shared" si="13"/>
        <v>0.9498615625303396</v>
      </c>
      <c r="D64" s="137">
        <f t="shared" si="13"/>
        <v>0.93027051026378549</v>
      </c>
      <c r="E64" s="137">
        <f t="shared" si="13"/>
        <v>0.93290787959236754</v>
      </c>
      <c r="F64" s="137">
        <f t="shared" si="13"/>
        <v>0.95409475603275484</v>
      </c>
      <c r="G64" s="137">
        <f t="shared" si="13"/>
        <v>0.97045801662665865</v>
      </c>
      <c r="H64" s="137">
        <f t="shared" si="13"/>
        <v>1.0421140797867721</v>
      </c>
      <c r="I64" s="137">
        <f t="shared" si="13"/>
        <v>1.1093538482326881</v>
      </c>
      <c r="J64" s="137">
        <f t="shared" si="13"/>
        <v>1.1117395097181006</v>
      </c>
      <c r="K64" s="137">
        <f t="shared" si="13"/>
        <v>1.0813888953384836</v>
      </c>
      <c r="L64" s="137">
        <f t="shared" si="13"/>
        <v>1.1043104444778973</v>
      </c>
      <c r="M64" s="137">
        <f t="shared" si="13"/>
        <v>1.1417138980981645</v>
      </c>
      <c r="N64" s="137">
        <f t="shared" si="13"/>
        <v>1.1565825283950231</v>
      </c>
      <c r="O64" s="137">
        <f t="shared" si="13"/>
        <v>1.1706238559074194</v>
      </c>
      <c r="P64" s="137">
        <f t="shared" si="13"/>
        <v>1.1227858536705015</v>
      </c>
      <c r="Q64" s="137">
        <f t="shared" si="13"/>
        <v>1.1451735603503881</v>
      </c>
    </row>
    <row r="65" spans="1:17" ht="11.45" customHeight="1" x14ac:dyDescent="0.25">
      <c r="A65" s="116" t="s">
        <v>23</v>
      </c>
      <c r="B65" s="108">
        <f t="shared" ref="B65:Q65" si="14">IF(B9=0,"",B20/B56)</f>
        <v>0.99916156472782869</v>
      </c>
      <c r="C65" s="108">
        <f t="shared" si="14"/>
        <v>0.99976314970294733</v>
      </c>
      <c r="D65" s="108">
        <f t="shared" si="14"/>
        <v>1.0003046442037982</v>
      </c>
      <c r="E65" s="108">
        <f t="shared" si="14"/>
        <v>1.0000205954910399</v>
      </c>
      <c r="F65" s="108">
        <f t="shared" si="14"/>
        <v>1.0000366034963681</v>
      </c>
      <c r="G65" s="108">
        <f t="shared" si="14"/>
        <v>1.0008333890682211</v>
      </c>
      <c r="H65" s="108">
        <f t="shared" si="14"/>
        <v>0.99910103040268194</v>
      </c>
      <c r="I65" s="108">
        <f t="shared" si="14"/>
        <v>0.99976543720265254</v>
      </c>
      <c r="J65" s="108">
        <f t="shared" si="14"/>
        <v>1.0003614207859843</v>
      </c>
      <c r="K65" s="108">
        <f t="shared" si="14"/>
        <v>0.99959658274918251</v>
      </c>
      <c r="L65" s="108">
        <f t="shared" si="14"/>
        <v>1.0001286439595702</v>
      </c>
      <c r="M65" s="108">
        <f t="shared" si="14"/>
        <v>0.99975440892681722</v>
      </c>
      <c r="N65" s="108">
        <f t="shared" si="14"/>
        <v>1.0004589593864848</v>
      </c>
      <c r="O65" s="108">
        <f t="shared" si="14"/>
        <v>1.0000414860366411</v>
      </c>
      <c r="P65" s="108">
        <f t="shared" si="14"/>
        <v>0.99945440420762388</v>
      </c>
      <c r="Q65" s="108">
        <f t="shared" si="14"/>
        <v>1.0000431137052865</v>
      </c>
    </row>
    <row r="66" spans="1:17" ht="11.45" customHeight="1" x14ac:dyDescent="0.25">
      <c r="A66" s="116" t="s">
        <v>127</v>
      </c>
      <c r="B66" s="108">
        <f t="shared" ref="B66:Q66" si="15">IF(B10=0,"",B21/B57)</f>
        <v>0.89047338617890703</v>
      </c>
      <c r="C66" s="108">
        <f t="shared" si="15"/>
        <v>0.91393472842551482</v>
      </c>
      <c r="D66" s="108">
        <f t="shared" si="15"/>
        <v>0.87942406257677319</v>
      </c>
      <c r="E66" s="108">
        <f t="shared" si="15"/>
        <v>0.89516260598396158</v>
      </c>
      <c r="F66" s="108">
        <f t="shared" si="15"/>
        <v>0.93166799794782507</v>
      </c>
      <c r="G66" s="108">
        <f t="shared" si="15"/>
        <v>0.95651259487382612</v>
      </c>
      <c r="H66" s="108">
        <f t="shared" si="15"/>
        <v>1.0603409618215598</v>
      </c>
      <c r="I66" s="108">
        <f t="shared" si="15"/>
        <v>1.1507041515228587</v>
      </c>
      <c r="J66" s="108">
        <f t="shared" si="15"/>
        <v>1.1502769252927081</v>
      </c>
      <c r="K66" s="108">
        <f t="shared" si="15"/>
        <v>1.1091110880418276</v>
      </c>
      <c r="L66" s="108">
        <f t="shared" si="15"/>
        <v>1.137057335780935</v>
      </c>
      <c r="M66" s="108">
        <f t="shared" si="15"/>
        <v>1.1880826725200215</v>
      </c>
      <c r="N66" s="108">
        <f t="shared" si="15"/>
        <v>1.2053961404686047</v>
      </c>
      <c r="O66" s="108">
        <f t="shared" si="15"/>
        <v>1.2183498223693396</v>
      </c>
      <c r="P66" s="108">
        <f t="shared" si="15"/>
        <v>1.156865602639594</v>
      </c>
      <c r="Q66" s="108">
        <f t="shared" si="15"/>
        <v>1.1853578657467225</v>
      </c>
    </row>
    <row r="67" spans="1:17" ht="11.45" customHeight="1" x14ac:dyDescent="0.25">
      <c r="A67" s="116" t="s">
        <v>125</v>
      </c>
      <c r="B67" s="108">
        <f t="shared" ref="B67:Q67" si="16">IF(B11=0,"",B22/B58)</f>
        <v>0.89047338617890703</v>
      </c>
      <c r="C67" s="108">
        <f t="shared" si="16"/>
        <v>0.91393472842551482</v>
      </c>
      <c r="D67" s="108">
        <f t="shared" si="16"/>
        <v>0.8794240625767733</v>
      </c>
      <c r="E67" s="108">
        <f t="shared" si="16"/>
        <v>0.89516260598396158</v>
      </c>
      <c r="F67" s="108">
        <f t="shared" si="16"/>
        <v>0.93166799794782529</v>
      </c>
      <c r="G67" s="108">
        <f t="shared" si="16"/>
        <v>0.95651259487382623</v>
      </c>
      <c r="H67" s="108">
        <f t="shared" si="16"/>
        <v>1.0603409618215598</v>
      </c>
      <c r="I67" s="108">
        <f t="shared" si="16"/>
        <v>1.1507041515228587</v>
      </c>
      <c r="J67" s="108">
        <f t="shared" si="16"/>
        <v>1.1502769252927085</v>
      </c>
      <c r="K67" s="108">
        <f t="shared" si="16"/>
        <v>1.1091110880418276</v>
      </c>
      <c r="L67" s="108">
        <f t="shared" si="16"/>
        <v>1.1370573357809348</v>
      </c>
      <c r="M67" s="108">
        <f t="shared" si="16"/>
        <v>1.1880826725200211</v>
      </c>
      <c r="N67" s="108">
        <f t="shared" si="16"/>
        <v>1.2053961404686047</v>
      </c>
      <c r="O67" s="108">
        <f t="shared" si="16"/>
        <v>1.2183498223693394</v>
      </c>
      <c r="P67" s="108">
        <f t="shared" si="16"/>
        <v>1.156865602639594</v>
      </c>
      <c r="Q67" s="108">
        <f t="shared" si="16"/>
        <v>1.1853578657467225</v>
      </c>
    </row>
    <row r="68" spans="1:17" ht="11.45" customHeight="1" x14ac:dyDescent="0.25">
      <c r="A68" s="128" t="s">
        <v>18</v>
      </c>
      <c r="B68" s="136">
        <f t="shared" ref="B68:Q68" si="17">IF(B12=0,"",B23/B59)</f>
        <v>0.89047338617890714</v>
      </c>
      <c r="C68" s="136">
        <f t="shared" si="17"/>
        <v>0.9139347284255146</v>
      </c>
      <c r="D68" s="136">
        <f t="shared" si="17"/>
        <v>0.87942406257677308</v>
      </c>
      <c r="E68" s="136">
        <f t="shared" si="17"/>
        <v>0.89516260598396169</v>
      </c>
      <c r="F68" s="136">
        <f t="shared" si="17"/>
        <v>0.93166799794782529</v>
      </c>
      <c r="G68" s="136">
        <f t="shared" si="17"/>
        <v>0.95651259487382612</v>
      </c>
      <c r="H68" s="136">
        <f t="shared" si="17"/>
        <v>1.0603409618215598</v>
      </c>
      <c r="I68" s="136">
        <f t="shared" si="17"/>
        <v>1.1507041515228589</v>
      </c>
      <c r="J68" s="136">
        <f t="shared" si="17"/>
        <v>1.1502769252927083</v>
      </c>
      <c r="K68" s="136">
        <f t="shared" si="17"/>
        <v>1.1091110880418278</v>
      </c>
      <c r="L68" s="136">
        <f t="shared" si="17"/>
        <v>1.1370573357809348</v>
      </c>
      <c r="M68" s="136">
        <f t="shared" si="17"/>
        <v>1.1880826725200209</v>
      </c>
      <c r="N68" s="136">
        <f t="shared" si="17"/>
        <v>1.2053961404686047</v>
      </c>
      <c r="O68" s="136">
        <f t="shared" si="17"/>
        <v>1.2183498223693396</v>
      </c>
      <c r="P68" s="136">
        <f t="shared" si="17"/>
        <v>1.156865602639594</v>
      </c>
      <c r="Q68" s="136">
        <f t="shared" si="17"/>
        <v>1.1853578657467225</v>
      </c>
    </row>
    <row r="69" spans="1:17" ht="11.45" customHeight="1" x14ac:dyDescent="0.25">
      <c r="A69" s="95" t="s">
        <v>126</v>
      </c>
      <c r="B69" s="106">
        <f t="shared" ref="B69:Q69" si="18">IF(B13=0,"",B24/B60)</f>
        <v>0.89047338617890703</v>
      </c>
      <c r="C69" s="106">
        <f t="shared" si="18"/>
        <v>0.9139347284255146</v>
      </c>
      <c r="D69" s="106">
        <f t="shared" si="18"/>
        <v>0.87942406257677308</v>
      </c>
      <c r="E69" s="106">
        <f t="shared" si="18"/>
        <v>0.89516260598396169</v>
      </c>
      <c r="F69" s="106">
        <f t="shared" si="18"/>
        <v>0.93166799794782518</v>
      </c>
      <c r="G69" s="106">
        <f t="shared" si="18"/>
        <v>0.95651259487382623</v>
      </c>
      <c r="H69" s="106">
        <f t="shared" si="18"/>
        <v>1.0603409618215598</v>
      </c>
      <c r="I69" s="106">
        <f t="shared" si="18"/>
        <v>1.1507041515228587</v>
      </c>
      <c r="J69" s="106">
        <f t="shared" si="18"/>
        <v>1.1502769252927085</v>
      </c>
      <c r="K69" s="106">
        <f t="shared" si="18"/>
        <v>1.1091110880418276</v>
      </c>
      <c r="L69" s="106">
        <f t="shared" si="18"/>
        <v>1.137057335780935</v>
      </c>
      <c r="M69" s="106">
        <f t="shared" si="18"/>
        <v>1.1880826725200211</v>
      </c>
      <c r="N69" s="106">
        <f t="shared" si="18"/>
        <v>1.2053961404686044</v>
      </c>
      <c r="O69" s="106">
        <f t="shared" si="18"/>
        <v>1.2183498223693396</v>
      </c>
      <c r="P69" s="106">
        <f t="shared" si="18"/>
        <v>1.156865602639594</v>
      </c>
      <c r="Q69" s="106">
        <f t="shared" si="18"/>
        <v>1.1853578657467225</v>
      </c>
    </row>
    <row r="70" spans="1:17" ht="11.45" customHeight="1" x14ac:dyDescent="0.25">
      <c r="A70" s="93" t="s">
        <v>125</v>
      </c>
      <c r="B70" s="105">
        <f t="shared" ref="B70:Q70" si="19">IF(B14=0,"",B25/B61)</f>
        <v>0.89047338617890714</v>
      </c>
      <c r="C70" s="105">
        <f t="shared" si="19"/>
        <v>0.91393472842551471</v>
      </c>
      <c r="D70" s="105">
        <f t="shared" si="19"/>
        <v>0.87942406257677308</v>
      </c>
      <c r="E70" s="105">
        <f t="shared" si="19"/>
        <v>0.89516260598396147</v>
      </c>
      <c r="F70" s="105">
        <f t="shared" si="19"/>
        <v>0.93166799794782518</v>
      </c>
      <c r="G70" s="105">
        <f t="shared" si="19"/>
        <v>0.95651259487382623</v>
      </c>
      <c r="H70" s="105">
        <f t="shared" si="19"/>
        <v>1.0603409618215596</v>
      </c>
      <c r="I70" s="105">
        <f t="shared" si="19"/>
        <v>1.1507041515228589</v>
      </c>
      <c r="J70" s="105">
        <f t="shared" si="19"/>
        <v>1.1502769252927083</v>
      </c>
      <c r="K70" s="105">
        <f t="shared" si="19"/>
        <v>1.1091110880418276</v>
      </c>
      <c r="L70" s="105">
        <f t="shared" si="19"/>
        <v>1.137057335780935</v>
      </c>
      <c r="M70" s="105">
        <f t="shared" si="19"/>
        <v>1.1880826725200211</v>
      </c>
      <c r="N70" s="105">
        <f t="shared" si="19"/>
        <v>1.2053961404686047</v>
      </c>
      <c r="O70" s="105">
        <f t="shared" si="19"/>
        <v>1.2183498223693396</v>
      </c>
      <c r="P70" s="105">
        <f t="shared" si="19"/>
        <v>1.156865602639594</v>
      </c>
      <c r="Q70" s="105">
        <f t="shared" si="19"/>
        <v>1.1853578657467223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1.0135805096085611</v>
      </c>
      <c r="C74" s="108">
        <v>1.0105296119057154</v>
      </c>
      <c r="D74" s="108">
        <v>1.0064839817529609</v>
      </c>
      <c r="E74" s="108">
        <v>1.0026059928873632</v>
      </c>
      <c r="F74" s="108">
        <v>1.0101569431529398</v>
      </c>
      <c r="G74" s="108">
        <v>1.0082177413892248</v>
      </c>
      <c r="H74" s="108">
        <v>1.0080270873653212</v>
      </c>
      <c r="I74" s="108">
        <v>1.0083075874902687</v>
      </c>
      <c r="J74" s="108">
        <v>1.005813204684527</v>
      </c>
      <c r="K74" s="108">
        <v>1.001553462644418</v>
      </c>
      <c r="L74" s="108">
        <v>1.0037297724604397</v>
      </c>
      <c r="M74" s="108">
        <v>1.0050082009673109</v>
      </c>
      <c r="N74" s="108">
        <v>1.0025271564033149</v>
      </c>
      <c r="O74" s="108">
        <v>0.99937035912173</v>
      </c>
      <c r="P74" s="108">
        <v>0.99945313713907302</v>
      </c>
      <c r="Q74" s="108">
        <v>1.0000144265079225</v>
      </c>
    </row>
    <row r="75" spans="1:17" ht="11.45" customHeight="1" x14ac:dyDescent="0.25">
      <c r="A75" s="116" t="s">
        <v>127</v>
      </c>
      <c r="B75" s="108">
        <v>0.8715014621433278</v>
      </c>
      <c r="C75" s="108">
        <v>0.86809695610175475</v>
      </c>
      <c r="D75" s="108">
        <v>0.87500551745613375</v>
      </c>
      <c r="E75" s="108">
        <v>0.87191410782604173</v>
      </c>
      <c r="F75" s="108">
        <v>0.86733695507627562</v>
      </c>
      <c r="G75" s="108">
        <v>0.86631646917318017</v>
      </c>
      <c r="H75" s="108">
        <v>0.86629295906859716</v>
      </c>
      <c r="I75" s="108">
        <v>0.88822087072969347</v>
      </c>
      <c r="J75" s="108">
        <v>0.89304225281668048</v>
      </c>
      <c r="K75" s="108">
        <v>0.88031097907117972</v>
      </c>
      <c r="L75" s="108">
        <v>0.8951400674733887</v>
      </c>
      <c r="M75" s="108">
        <v>0.89354723144955295</v>
      </c>
      <c r="N75" s="108">
        <v>0.89248747574381593</v>
      </c>
      <c r="O75" s="108">
        <v>0.89181340603133341</v>
      </c>
      <c r="P75" s="108">
        <v>0.89251574573257175</v>
      </c>
      <c r="Q75" s="108">
        <v>0.89290477033240423</v>
      </c>
    </row>
    <row r="76" spans="1:17" ht="11.45" customHeight="1" x14ac:dyDescent="0.25">
      <c r="A76" s="116" t="s">
        <v>125</v>
      </c>
      <c r="B76" s="108">
        <v>1.1983793552428021</v>
      </c>
      <c r="C76" s="108">
        <v>1.2112574134855536</v>
      </c>
      <c r="D76" s="108">
        <v>1.2132097689833872</v>
      </c>
      <c r="E76" s="108">
        <v>1.2116162922034481</v>
      </c>
      <c r="F76" s="108">
        <v>1.0566080805719751</v>
      </c>
      <c r="G76" s="108">
        <v>1.0139372889351534</v>
      </c>
      <c r="H76" s="108">
        <v>1.0446861408958157</v>
      </c>
      <c r="I76" s="108">
        <v>0.99689620792235878</v>
      </c>
      <c r="J76" s="108">
        <v>0.98594385143388652</v>
      </c>
      <c r="K76" s="108">
        <v>1.0335723504643521</v>
      </c>
      <c r="L76" s="108">
        <v>1.0056396285909193</v>
      </c>
      <c r="M76" s="108">
        <v>1.0038993585153431</v>
      </c>
      <c r="N76" s="108">
        <v>1.0038815402739099</v>
      </c>
      <c r="O76" s="108">
        <v>1.001223029365659</v>
      </c>
      <c r="P76" s="108">
        <v>0.99579027850054336</v>
      </c>
      <c r="Q76" s="108">
        <v>0.99566352440425065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0.88932187559304676</v>
      </c>
      <c r="C78" s="106">
        <v>0.87500938502392911</v>
      </c>
      <c r="D78" s="106">
        <v>0.875609527288428</v>
      </c>
      <c r="E78" s="106">
        <v>0.94688732183947455</v>
      </c>
      <c r="F78" s="106">
        <v>0.98554062805308196</v>
      </c>
      <c r="G78" s="106">
        <v>0.90339953893249203</v>
      </c>
      <c r="H78" s="106">
        <v>0.90460159137937102</v>
      </c>
      <c r="I78" s="106">
        <v>0.98009668999219379</v>
      </c>
      <c r="J78" s="106">
        <v>1.0045628933596717</v>
      </c>
      <c r="K78" s="106">
        <v>0.99709239683663353</v>
      </c>
      <c r="L78" s="106">
        <v>1.001982702802479</v>
      </c>
      <c r="M78" s="106">
        <v>0.97773430997223298</v>
      </c>
      <c r="N78" s="106">
        <v>0.97938318644384081</v>
      </c>
      <c r="O78" s="106">
        <v>0.98440536822208813</v>
      </c>
      <c r="P78" s="106">
        <v>1.0015842883513588</v>
      </c>
      <c r="Q78" s="106">
        <v>1.0096181752437507</v>
      </c>
    </row>
    <row r="79" spans="1:17" ht="11.45" customHeight="1" x14ac:dyDescent="0.25">
      <c r="A79" s="93" t="s">
        <v>125</v>
      </c>
      <c r="B79" s="105">
        <v>1.1553453470332877</v>
      </c>
      <c r="C79" s="105">
        <v>1.1545840745052782</v>
      </c>
      <c r="D79" s="105">
        <v>1.1551948800124072</v>
      </c>
      <c r="E79" s="105">
        <v>1.1554025273431052</v>
      </c>
      <c r="F79" s="105">
        <v>1.1562486946635364</v>
      </c>
      <c r="G79" s="105">
        <v>1.1539477842257531</v>
      </c>
      <c r="H79" s="105">
        <v>1.1142650453480998</v>
      </c>
      <c r="I79" s="105">
        <v>1.0821335817729674</v>
      </c>
      <c r="J79" s="105">
        <v>1.0836182897477571</v>
      </c>
      <c r="K79" s="105">
        <v>1.066799058412971</v>
      </c>
      <c r="L79" s="105">
        <v>1.0556670345956662</v>
      </c>
      <c r="M79" s="105">
        <v>1.0645062171221291</v>
      </c>
      <c r="N79" s="105">
        <v>1.0721975470644691</v>
      </c>
      <c r="O79" s="105">
        <v>1.0820846945262241</v>
      </c>
      <c r="P79" s="105">
        <v>1.0775070083919762</v>
      </c>
      <c r="Q79" s="105">
        <v>1.0920582075459846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1416.414472453745</v>
      </c>
      <c r="C4" s="100">
        <v>1438.1426359009802</v>
      </c>
      <c r="D4" s="100">
        <v>1379.3882392873084</v>
      </c>
      <c r="E4" s="100">
        <v>1413.2487896848443</v>
      </c>
      <c r="F4" s="100">
        <v>1587.5535793749482</v>
      </c>
      <c r="G4" s="100">
        <v>1584.6673001234014</v>
      </c>
      <c r="H4" s="100">
        <v>1706.0457448658162</v>
      </c>
      <c r="I4" s="100">
        <v>1902.1433478865922</v>
      </c>
      <c r="J4" s="100">
        <v>2026.8158118914521</v>
      </c>
      <c r="K4" s="100">
        <v>1786.9869822618723</v>
      </c>
      <c r="L4" s="100">
        <v>1864.7700631732826</v>
      </c>
      <c r="M4" s="100">
        <v>2188.6197951549043</v>
      </c>
      <c r="N4" s="100">
        <v>2076.58171622382</v>
      </c>
      <c r="O4" s="100">
        <v>2101.3997282222717</v>
      </c>
      <c r="P4" s="100">
        <v>2070.2801265539538</v>
      </c>
      <c r="Q4" s="100">
        <v>2110.8028236710379</v>
      </c>
    </row>
    <row r="5" spans="1:17" ht="11.45" customHeight="1" x14ac:dyDescent="0.25">
      <c r="A5" s="141" t="s">
        <v>91</v>
      </c>
      <c r="B5" s="140">
        <f t="shared" ref="B5:Q5" si="0">B4</f>
        <v>1416.414472453745</v>
      </c>
      <c r="C5" s="140">
        <f t="shared" si="0"/>
        <v>1438.1426359009802</v>
      </c>
      <c r="D5" s="140">
        <f t="shared" si="0"/>
        <v>1379.3882392873084</v>
      </c>
      <c r="E5" s="140">
        <f t="shared" si="0"/>
        <v>1413.2487896848443</v>
      </c>
      <c r="F5" s="140">
        <f t="shared" si="0"/>
        <v>1587.5535793749482</v>
      </c>
      <c r="G5" s="140">
        <f t="shared" si="0"/>
        <v>1584.6673001234014</v>
      </c>
      <c r="H5" s="140">
        <f t="shared" si="0"/>
        <v>1706.0457448658162</v>
      </c>
      <c r="I5" s="140">
        <f t="shared" si="0"/>
        <v>1902.1433478865922</v>
      </c>
      <c r="J5" s="140">
        <f t="shared" si="0"/>
        <v>2026.8158118914521</v>
      </c>
      <c r="K5" s="140">
        <f t="shared" si="0"/>
        <v>1786.9869822618723</v>
      </c>
      <c r="L5" s="140">
        <f t="shared" si="0"/>
        <v>1864.7700631732826</v>
      </c>
      <c r="M5" s="140">
        <f t="shared" si="0"/>
        <v>2188.6197951549043</v>
      </c>
      <c r="N5" s="140">
        <f t="shared" si="0"/>
        <v>2076.58171622382</v>
      </c>
      <c r="O5" s="140">
        <f t="shared" si="0"/>
        <v>2101.3997282222717</v>
      </c>
      <c r="P5" s="140">
        <f t="shared" si="0"/>
        <v>2070.2801265539538</v>
      </c>
      <c r="Q5" s="140">
        <f t="shared" si="0"/>
        <v>2110.8028236710379</v>
      </c>
    </row>
    <row r="7" spans="1:17" ht="11.45" customHeight="1" x14ac:dyDescent="0.25">
      <c r="A7" s="27" t="s">
        <v>100</v>
      </c>
      <c r="B7" s="71">
        <f t="shared" ref="B7:Q7" si="1">SUM(B8,B12)</f>
        <v>1416.4144724537448</v>
      </c>
      <c r="C7" s="71">
        <f t="shared" si="1"/>
        <v>1438.1426359009799</v>
      </c>
      <c r="D7" s="71">
        <f t="shared" si="1"/>
        <v>1379.3882392873084</v>
      </c>
      <c r="E7" s="71">
        <f t="shared" si="1"/>
        <v>1413.2487896848443</v>
      </c>
      <c r="F7" s="71">
        <f t="shared" si="1"/>
        <v>1587.5535793749482</v>
      </c>
      <c r="G7" s="71">
        <f t="shared" si="1"/>
        <v>1584.667300123401</v>
      </c>
      <c r="H7" s="71">
        <f t="shared" si="1"/>
        <v>1706.0457448658155</v>
      </c>
      <c r="I7" s="71">
        <f t="shared" si="1"/>
        <v>1902.143347886592</v>
      </c>
      <c r="J7" s="71">
        <f t="shared" si="1"/>
        <v>2026.8158118914525</v>
      </c>
      <c r="K7" s="71">
        <f t="shared" si="1"/>
        <v>1786.9869822618725</v>
      </c>
      <c r="L7" s="71">
        <f t="shared" si="1"/>
        <v>1864.7700631732816</v>
      </c>
      <c r="M7" s="71">
        <f t="shared" si="1"/>
        <v>2188.6197951549052</v>
      </c>
      <c r="N7" s="71">
        <f t="shared" si="1"/>
        <v>2076.5817162238204</v>
      </c>
      <c r="O7" s="71">
        <f t="shared" si="1"/>
        <v>2101.3997282222713</v>
      </c>
      <c r="P7" s="71">
        <f t="shared" si="1"/>
        <v>2070.2801265539542</v>
      </c>
      <c r="Q7" s="71">
        <f t="shared" si="1"/>
        <v>2110.8028236710379</v>
      </c>
    </row>
    <row r="8" spans="1:17" ht="11.45" customHeight="1" x14ac:dyDescent="0.25">
      <c r="A8" s="130" t="s">
        <v>39</v>
      </c>
      <c r="B8" s="139">
        <f t="shared" ref="B8:Q8" si="2">SUM(B9:B11)</f>
        <v>1374.9878314379744</v>
      </c>
      <c r="C8" s="139">
        <f t="shared" si="2"/>
        <v>1401.7068205023775</v>
      </c>
      <c r="D8" s="139">
        <f t="shared" si="2"/>
        <v>1345.8688361551574</v>
      </c>
      <c r="E8" s="139">
        <f t="shared" si="2"/>
        <v>1372.9854117157013</v>
      </c>
      <c r="F8" s="139">
        <f t="shared" si="2"/>
        <v>1540.6953321252499</v>
      </c>
      <c r="G8" s="139">
        <f t="shared" si="2"/>
        <v>1534.3742326616659</v>
      </c>
      <c r="H8" s="139">
        <f t="shared" si="2"/>
        <v>1643.4820396583814</v>
      </c>
      <c r="I8" s="139">
        <f t="shared" si="2"/>
        <v>1827.5240576233853</v>
      </c>
      <c r="J8" s="139">
        <f t="shared" si="2"/>
        <v>1951.0610105482053</v>
      </c>
      <c r="K8" s="139">
        <f t="shared" si="2"/>
        <v>1723.1963563690379</v>
      </c>
      <c r="L8" s="139">
        <f t="shared" si="2"/>
        <v>1782.075454327744</v>
      </c>
      <c r="M8" s="139">
        <f t="shared" si="2"/>
        <v>2099.1458691634753</v>
      </c>
      <c r="N8" s="139">
        <f t="shared" si="2"/>
        <v>1975.958800897987</v>
      </c>
      <c r="O8" s="139">
        <f t="shared" si="2"/>
        <v>2001.0749910530114</v>
      </c>
      <c r="P8" s="139">
        <f t="shared" si="2"/>
        <v>1982.5068050544842</v>
      </c>
      <c r="Q8" s="139">
        <f t="shared" si="2"/>
        <v>2025.627379150754</v>
      </c>
    </row>
    <row r="9" spans="1:17" ht="11.45" customHeight="1" x14ac:dyDescent="0.25">
      <c r="A9" s="116" t="s">
        <v>23</v>
      </c>
      <c r="B9" s="70">
        <v>636.3719960313615</v>
      </c>
      <c r="C9" s="70">
        <v>617.56378780847001</v>
      </c>
      <c r="D9" s="70">
        <v>608.73720265318491</v>
      </c>
      <c r="E9" s="70">
        <v>529.78194966700732</v>
      </c>
      <c r="F9" s="70">
        <v>529.72556228931455</v>
      </c>
      <c r="G9" s="70">
        <v>497.89807755209944</v>
      </c>
      <c r="H9" s="70">
        <v>468.96107085622907</v>
      </c>
      <c r="I9" s="70">
        <v>451.20009263162979</v>
      </c>
      <c r="J9" s="70">
        <v>451.29526862353839</v>
      </c>
      <c r="K9" s="70">
        <v>403.21210083724839</v>
      </c>
      <c r="L9" s="70">
        <v>385.98141481009611</v>
      </c>
      <c r="M9" s="70">
        <v>452.57313866319816</v>
      </c>
      <c r="N9" s="70">
        <v>407.11839228670704</v>
      </c>
      <c r="O9" s="70">
        <v>373.72179190053345</v>
      </c>
      <c r="P9" s="70">
        <v>382.06873666457949</v>
      </c>
      <c r="Q9" s="70">
        <v>383.57778105770984</v>
      </c>
    </row>
    <row r="10" spans="1:17" ht="11.45" customHeight="1" x14ac:dyDescent="0.25">
      <c r="A10" s="116" t="s">
        <v>127</v>
      </c>
      <c r="B10" s="70">
        <v>590.52892323107949</v>
      </c>
      <c r="C10" s="70">
        <v>616.73053591122334</v>
      </c>
      <c r="D10" s="70">
        <v>590.48994357024276</v>
      </c>
      <c r="E10" s="70">
        <v>616.85208235577511</v>
      </c>
      <c r="F10" s="70">
        <v>667.78466070944762</v>
      </c>
      <c r="G10" s="70">
        <v>688.61474530392923</v>
      </c>
      <c r="H10" s="70">
        <v>763.62798302197598</v>
      </c>
      <c r="I10" s="70">
        <v>802.37711401184083</v>
      </c>
      <c r="J10" s="70">
        <v>829.55942144183769</v>
      </c>
      <c r="K10" s="70">
        <v>767.28623570489867</v>
      </c>
      <c r="L10" s="70">
        <v>801.63749785335426</v>
      </c>
      <c r="M10" s="70">
        <v>937.99202236601968</v>
      </c>
      <c r="N10" s="70">
        <v>870.02639496733798</v>
      </c>
      <c r="O10" s="70">
        <v>900.60174469141896</v>
      </c>
      <c r="P10" s="70">
        <v>865.84438673205682</v>
      </c>
      <c r="Q10" s="70">
        <v>866.00574841182731</v>
      </c>
    </row>
    <row r="11" spans="1:17" ht="11.45" customHeight="1" x14ac:dyDescent="0.25">
      <c r="A11" s="116" t="s">
        <v>125</v>
      </c>
      <c r="B11" s="70">
        <v>148.08691217553348</v>
      </c>
      <c r="C11" s="70">
        <v>167.41249678268429</v>
      </c>
      <c r="D11" s="70">
        <v>146.64168993172993</v>
      </c>
      <c r="E11" s="70">
        <v>226.35137969291898</v>
      </c>
      <c r="F11" s="70">
        <v>343.18510912648787</v>
      </c>
      <c r="G11" s="70">
        <v>347.86140980563738</v>
      </c>
      <c r="H11" s="70">
        <v>410.89298578017645</v>
      </c>
      <c r="I11" s="70">
        <v>573.94685097991464</v>
      </c>
      <c r="J11" s="70">
        <v>670.20632048282937</v>
      </c>
      <c r="K11" s="70">
        <v>552.69801982689069</v>
      </c>
      <c r="L11" s="70">
        <v>594.4565416642937</v>
      </c>
      <c r="M11" s="70">
        <v>708.58070813425707</v>
      </c>
      <c r="N11" s="70">
        <v>698.81401364394196</v>
      </c>
      <c r="O11" s="70">
        <v>726.75145446105898</v>
      </c>
      <c r="P11" s="70">
        <v>734.5936816578477</v>
      </c>
      <c r="Q11" s="70">
        <v>776.0438496812169</v>
      </c>
    </row>
    <row r="12" spans="1:17" ht="11.45" customHeight="1" x14ac:dyDescent="0.25">
      <c r="A12" s="128" t="s">
        <v>18</v>
      </c>
      <c r="B12" s="138">
        <f t="shared" ref="B12:Q12" si="3">SUM(B13:B14)</f>
        <v>41.426641015770478</v>
      </c>
      <c r="C12" s="138">
        <f t="shared" si="3"/>
        <v>36.435815398602543</v>
      </c>
      <c r="D12" s="138">
        <f t="shared" si="3"/>
        <v>33.519403132150899</v>
      </c>
      <c r="E12" s="138">
        <f t="shared" si="3"/>
        <v>40.263377969143086</v>
      </c>
      <c r="F12" s="138">
        <f t="shared" si="3"/>
        <v>46.858247249698223</v>
      </c>
      <c r="G12" s="138">
        <f t="shared" si="3"/>
        <v>50.293067461734992</v>
      </c>
      <c r="H12" s="138">
        <f t="shared" si="3"/>
        <v>62.563705207434268</v>
      </c>
      <c r="I12" s="138">
        <f t="shared" si="3"/>
        <v>74.619290263206835</v>
      </c>
      <c r="J12" s="138">
        <f t="shared" si="3"/>
        <v>75.754801343247109</v>
      </c>
      <c r="K12" s="138">
        <f t="shared" si="3"/>
        <v>63.790625892834584</v>
      </c>
      <c r="L12" s="138">
        <f t="shared" si="3"/>
        <v>82.694608845537644</v>
      </c>
      <c r="M12" s="138">
        <f t="shared" si="3"/>
        <v>89.473925991429894</v>
      </c>
      <c r="N12" s="138">
        <f t="shared" si="3"/>
        <v>100.62291532583357</v>
      </c>
      <c r="O12" s="138">
        <f t="shared" si="3"/>
        <v>100.3247371692599</v>
      </c>
      <c r="P12" s="138">
        <f t="shared" si="3"/>
        <v>87.773321499470114</v>
      </c>
      <c r="Q12" s="138">
        <f t="shared" si="3"/>
        <v>85.175444520284131</v>
      </c>
    </row>
    <row r="13" spans="1:17" ht="11.45" customHeight="1" x14ac:dyDescent="0.25">
      <c r="A13" s="95" t="s">
        <v>126</v>
      </c>
      <c r="B13" s="20">
        <v>28.270596006034072</v>
      </c>
      <c r="C13" s="20">
        <v>25.706774236214038</v>
      </c>
      <c r="D13" s="20">
        <v>21.738904748724583</v>
      </c>
      <c r="E13" s="20">
        <v>27.702084506561075</v>
      </c>
      <c r="F13" s="20">
        <v>29.410004902265232</v>
      </c>
      <c r="G13" s="20">
        <v>31.128537979884801</v>
      </c>
      <c r="H13" s="20">
        <v>36.626793024685327</v>
      </c>
      <c r="I13" s="20">
        <v>37.546970404209496</v>
      </c>
      <c r="J13" s="20">
        <v>30.897023306911812</v>
      </c>
      <c r="K13" s="20">
        <v>26.247777003296999</v>
      </c>
      <c r="L13" s="20">
        <v>29.223624339270831</v>
      </c>
      <c r="M13" s="20">
        <v>27.412077612795891</v>
      </c>
      <c r="N13" s="20">
        <v>28.201387887231775</v>
      </c>
      <c r="O13" s="20">
        <v>30.003117178291692</v>
      </c>
      <c r="P13" s="20">
        <v>26.48161136922041</v>
      </c>
      <c r="Q13" s="20">
        <v>28.1541899654699</v>
      </c>
    </row>
    <row r="14" spans="1:17" ht="11.45" customHeight="1" x14ac:dyDescent="0.25">
      <c r="A14" s="93" t="s">
        <v>125</v>
      </c>
      <c r="B14" s="69">
        <v>13.156045009736404</v>
      </c>
      <c r="C14" s="69">
        <v>10.729041162388503</v>
      </c>
      <c r="D14" s="69">
        <v>11.780498383426314</v>
      </c>
      <c r="E14" s="69">
        <v>12.561293462582013</v>
      </c>
      <c r="F14" s="69">
        <v>17.448242347432995</v>
      </c>
      <c r="G14" s="69">
        <v>19.164529481850195</v>
      </c>
      <c r="H14" s="69">
        <v>25.936912182748944</v>
      </c>
      <c r="I14" s="69">
        <v>37.072319858997339</v>
      </c>
      <c r="J14" s="69">
        <v>44.857778036335297</v>
      </c>
      <c r="K14" s="69">
        <v>37.542848889537581</v>
      </c>
      <c r="L14" s="69">
        <v>53.470984506266817</v>
      </c>
      <c r="M14" s="69">
        <v>62.061848378634004</v>
      </c>
      <c r="N14" s="69">
        <v>72.4215274386018</v>
      </c>
      <c r="O14" s="69">
        <v>70.321619990968216</v>
      </c>
      <c r="P14" s="69">
        <v>61.291710130249697</v>
      </c>
      <c r="Q14" s="69">
        <v>57.021254554814234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3.0099579259000895</v>
      </c>
      <c r="C19" s="100">
        <f>IF(C4=0,0,C4/TrAvia_ene!C4)</f>
        <v>3.0099595625480298</v>
      </c>
      <c r="D19" s="100">
        <f>IF(D4=0,0,D4/TrAvia_ene!D4)</f>
        <v>3.0099446838571202</v>
      </c>
      <c r="E19" s="100">
        <f>IF(E4=0,0,E4/TrAvia_ene!E4)</f>
        <v>3.0101397647159098</v>
      </c>
      <c r="F19" s="100">
        <f>IF(F4=0,0,F4/TrAvia_ene!F4)</f>
        <v>3.0101583668608436</v>
      </c>
      <c r="G19" s="100">
        <f>IF(G4=0,0,G4/TrAvia_ene!G4)</f>
        <v>3.0103092000000005</v>
      </c>
      <c r="H19" s="100">
        <f>IF(H4=0,0,H4/TrAvia_ene!H4)</f>
        <v>3.0101688662379749</v>
      </c>
      <c r="I19" s="100">
        <f>IF(I4=0,0,I4/TrAvia_ene!I4)</f>
        <v>3.0101823977460849</v>
      </c>
      <c r="J19" s="100">
        <f>IF(J4=0,0,J4/TrAvia_ene!J4)</f>
        <v>3.0101881805788895</v>
      </c>
      <c r="K19" s="100">
        <f>IF(K4=0,0,K4/TrAvia_ene!K4)</f>
        <v>3.0101685011986814</v>
      </c>
      <c r="L19" s="100">
        <f>IF(L4=0,0,L4/TrAvia_ene!L4)</f>
        <v>3.0101750153070053</v>
      </c>
      <c r="M19" s="100">
        <f>IF(M4=0,0,M4/TrAvia_ene!M4)</f>
        <v>3.010194479781656</v>
      </c>
      <c r="N19" s="100">
        <f>IF(N4=0,0,N4/TrAvia_ene!N4)</f>
        <v>3.0101880157569139</v>
      </c>
      <c r="O19" s="100">
        <f>IF(O4=0,0,O4/TrAvia_ene!O4)</f>
        <v>3.0101894451312883</v>
      </c>
      <c r="P19" s="100">
        <f>IF(P4=0,0,P4/TrAvia_ene!P4)</f>
        <v>3.0101876452944487</v>
      </c>
      <c r="Q19" s="100">
        <f>IF(Q4=0,0,Q4/TrAvia_ene!Q4)</f>
        <v>3.0101899797853751</v>
      </c>
    </row>
    <row r="20" spans="1:17" ht="11.45" customHeight="1" x14ac:dyDescent="0.25">
      <c r="A20" s="141" t="s">
        <v>91</v>
      </c>
      <c r="B20" s="140">
        <f t="shared" ref="B20:Q20" si="4">B19</f>
        <v>3.0099579259000895</v>
      </c>
      <c r="C20" s="140">
        <f t="shared" si="4"/>
        <v>3.0099595625480298</v>
      </c>
      <c r="D20" s="140">
        <f t="shared" si="4"/>
        <v>3.0099446838571202</v>
      </c>
      <c r="E20" s="140">
        <f t="shared" si="4"/>
        <v>3.0101397647159098</v>
      </c>
      <c r="F20" s="140">
        <f t="shared" si="4"/>
        <v>3.0101583668608436</v>
      </c>
      <c r="G20" s="140">
        <f t="shared" si="4"/>
        <v>3.0103092000000005</v>
      </c>
      <c r="H20" s="140">
        <f t="shared" si="4"/>
        <v>3.0101688662379749</v>
      </c>
      <c r="I20" s="140">
        <f t="shared" si="4"/>
        <v>3.0101823977460849</v>
      </c>
      <c r="J20" s="140">
        <f t="shared" si="4"/>
        <v>3.0101881805788895</v>
      </c>
      <c r="K20" s="140">
        <f t="shared" si="4"/>
        <v>3.0101685011986814</v>
      </c>
      <c r="L20" s="140">
        <f t="shared" si="4"/>
        <v>3.0101750153070053</v>
      </c>
      <c r="M20" s="140">
        <f t="shared" si="4"/>
        <v>3.010194479781656</v>
      </c>
      <c r="N20" s="140">
        <f t="shared" si="4"/>
        <v>3.0101880157569139</v>
      </c>
      <c r="O20" s="140">
        <f t="shared" si="4"/>
        <v>3.0101894451312883</v>
      </c>
      <c r="P20" s="140">
        <f t="shared" si="4"/>
        <v>3.0101876452944487</v>
      </c>
      <c r="Q20" s="140">
        <f t="shared" si="4"/>
        <v>3.0101899797853751</v>
      </c>
    </row>
    <row r="22" spans="1:17" ht="11.45" customHeight="1" x14ac:dyDescent="0.25">
      <c r="A22" s="27" t="s">
        <v>123</v>
      </c>
      <c r="B22" s="68">
        <f>IF(TrAvia_act!B12=0,"",B7/TrAvia_act!B12*100)</f>
        <v>1119.4784426374299</v>
      </c>
      <c r="C22" s="68">
        <f>IF(TrAvia_act!C12=0,"",C7/TrAvia_act!C12*100)</f>
        <v>1088.2015745831832</v>
      </c>
      <c r="D22" s="68">
        <f>IF(TrAvia_act!D12=0,"",D7/TrAvia_act!D12*100)</f>
        <v>1080.5846882566595</v>
      </c>
      <c r="E22" s="68">
        <f>IF(TrAvia_act!E12=0,"",E7/TrAvia_act!E12*100)</f>
        <v>1041.2677617966124</v>
      </c>
      <c r="F22" s="68">
        <f>IF(TrAvia_act!F12=0,"",F7/TrAvia_act!F12*100)</f>
        <v>996.23990333795018</v>
      </c>
      <c r="G22" s="68">
        <f>IF(TrAvia_act!G12=0,"",G7/TrAvia_act!G12*100)</f>
        <v>987.03377489829552</v>
      </c>
      <c r="H22" s="68">
        <f>IF(TrAvia_act!H12=0,"",H7/TrAvia_act!H12*100)</f>
        <v>1056.1635984582733</v>
      </c>
      <c r="I22" s="68">
        <f>IF(TrAvia_act!I12=0,"",I7/TrAvia_act!I12*100)</f>
        <v>1088.3817579138174</v>
      </c>
      <c r="J22" s="68">
        <f>IF(TrAvia_act!J12=0,"",J7/TrAvia_act!J12*100)</f>
        <v>1075.2156816793736</v>
      </c>
      <c r="K22" s="68">
        <f>IF(TrAvia_act!K12=0,"",K7/TrAvia_act!K12*100)</f>
        <v>1070.9732576700098</v>
      </c>
      <c r="L22" s="68">
        <f>IF(TrAvia_act!L12=0,"",L7/TrAvia_act!L12*100)</f>
        <v>1102.8853364915403</v>
      </c>
      <c r="M22" s="68">
        <f>IF(TrAvia_act!M12=0,"",M7/TrAvia_act!M12*100)</f>
        <v>1125.3640392550324</v>
      </c>
      <c r="N22" s="68">
        <f>IF(TrAvia_act!N12=0,"",N7/TrAvia_act!N12*100)</f>
        <v>1144.4416086664323</v>
      </c>
      <c r="O22" s="68">
        <f>IF(TrAvia_act!O12=0,"",O7/TrAvia_act!O12*100)</f>
        <v>1157.6241609447677</v>
      </c>
      <c r="P22" s="68">
        <f>IF(TrAvia_act!P12=0,"",P7/TrAvia_act!P12*100)</f>
        <v>1113.4994213672285</v>
      </c>
      <c r="Q22" s="68">
        <f>IF(TrAvia_act!Q12=0,"",Q7/TrAvia_act!Q12*100)</f>
        <v>1135.4655146565217</v>
      </c>
    </row>
    <row r="23" spans="1:17" ht="11.45" customHeight="1" x14ac:dyDescent="0.25">
      <c r="A23" s="130" t="s">
        <v>39</v>
      </c>
      <c r="B23" s="134">
        <f>IF(TrAvia_act!B13=0,"",B8/TrAvia_act!B13*100)</f>
        <v>1118.1688646315824</v>
      </c>
      <c r="C23" s="134">
        <f>IF(TrAvia_act!C13=0,"",C8/TrAvia_act!C13*100)</f>
        <v>1086.3528999621099</v>
      </c>
      <c r="D23" s="134">
        <f>IF(TrAvia_act!D13=0,"",D8/TrAvia_act!D13*100)</f>
        <v>1080.1483654184344</v>
      </c>
      <c r="E23" s="134">
        <f>IF(TrAvia_act!E13=0,"",E8/TrAvia_act!E13*100)</f>
        <v>1037.8128792822822</v>
      </c>
      <c r="F23" s="134">
        <f>IF(TrAvia_act!F13=0,"",F8/TrAvia_act!F13*100)</f>
        <v>990.64706628403508</v>
      </c>
      <c r="G23" s="134">
        <f>IF(TrAvia_act!G13=0,"",G8/TrAvia_act!G13*100)</f>
        <v>981.91487603123835</v>
      </c>
      <c r="H23" s="134">
        <f>IF(TrAvia_act!H13=0,"",H8/TrAvia_act!H13*100)</f>
        <v>1049.5732015967492</v>
      </c>
      <c r="I23" s="134">
        <f>IF(TrAvia_act!I13=0,"",I8/TrAvia_act!I13*100)</f>
        <v>1079.7000134899713</v>
      </c>
      <c r="J23" s="134">
        <f>IF(TrAvia_act!J13=0,"",J8/TrAvia_act!J13*100)</f>
        <v>1067.6541393622078</v>
      </c>
      <c r="K23" s="134">
        <f>IF(TrAvia_act!K13=0,"",K8/TrAvia_act!K13*100)</f>
        <v>1065.5692797970416</v>
      </c>
      <c r="L23" s="134">
        <f>IF(TrAvia_act!L13=0,"",L8/TrAvia_act!L13*100)</f>
        <v>1097.8092006600889</v>
      </c>
      <c r="M23" s="134">
        <f>IF(TrAvia_act!M13=0,"",M8/TrAvia_act!M13*100)</f>
        <v>1120.5226525756241</v>
      </c>
      <c r="N23" s="134">
        <f>IF(TrAvia_act!N13=0,"",N8/TrAvia_act!N13*100)</f>
        <v>1139.1907114207997</v>
      </c>
      <c r="O23" s="134">
        <f>IF(TrAvia_act!O13=0,"",O8/TrAvia_act!O13*100)</f>
        <v>1152.0593299265079</v>
      </c>
      <c r="P23" s="134">
        <f>IF(TrAvia_act!P13=0,"",P8/TrAvia_act!P13*100)</f>
        <v>1109.429161324063</v>
      </c>
      <c r="Q23" s="134">
        <f>IF(TrAvia_act!Q13=0,"",Q8/TrAvia_act!Q13*100)</f>
        <v>1131.0621261596148</v>
      </c>
    </row>
    <row r="24" spans="1:17" ht="11.45" customHeight="1" x14ac:dyDescent="0.25">
      <c r="A24" s="116" t="s">
        <v>23</v>
      </c>
      <c r="B24" s="77">
        <f>IF(TrAvia_act!B14=0,"",B9/TrAvia_act!B14*100)</f>
        <v>1845.6970856166927</v>
      </c>
      <c r="C24" s="77">
        <f>IF(TrAvia_act!C14=0,"",C9/TrAvia_act!C14*100)</f>
        <v>1805.1209754816468</v>
      </c>
      <c r="D24" s="77">
        <f>IF(TrAvia_act!D14=0,"",D9/TrAvia_act!D14*100)</f>
        <v>1801.5691601341966</v>
      </c>
      <c r="E24" s="77">
        <f>IF(TrAvia_act!E14=0,"",E9/TrAvia_act!E14*100)</f>
        <v>1803.7835360981614</v>
      </c>
      <c r="F24" s="77">
        <f>IF(TrAvia_act!F14=0,"",F9/TrAvia_act!F14*100)</f>
        <v>1791.5698121680493</v>
      </c>
      <c r="G24" s="77">
        <f>IF(TrAvia_act!G14=0,"",G9/TrAvia_act!G14*100)</f>
        <v>1766.3260313361295</v>
      </c>
      <c r="H24" s="77">
        <f>IF(TrAvia_act!H14=0,"",H9/TrAvia_act!H14*100)</f>
        <v>1755.3996602382103</v>
      </c>
      <c r="I24" s="77">
        <f>IF(TrAvia_act!I14=0,"",I9/TrAvia_act!I14*100)</f>
        <v>1764.4837418333627</v>
      </c>
      <c r="J24" s="77">
        <f>IF(TrAvia_act!J14=0,"",J9/TrAvia_act!J14*100)</f>
        <v>1772.4647559857779</v>
      </c>
      <c r="K24" s="77">
        <f>IF(TrAvia_act!K14=0,"",K9/TrAvia_act!K14*100)</f>
        <v>1765.5206997724765</v>
      </c>
      <c r="L24" s="77">
        <f>IF(TrAvia_act!L14=0,"",L9/TrAvia_act!L14*100)</f>
        <v>1804.4342371770269</v>
      </c>
      <c r="M24" s="77">
        <f>IF(TrAvia_act!M14=0,"",M9/TrAvia_act!M14*100)</f>
        <v>1749.5505093380675</v>
      </c>
      <c r="N24" s="77">
        <f>IF(TrAvia_act!N14=0,"",N9/TrAvia_act!N14*100)</f>
        <v>1771.8108293718383</v>
      </c>
      <c r="O24" s="77">
        <f>IF(TrAvia_act!O14=0,"",O9/TrAvia_act!O14*100)</f>
        <v>1783.8916772226507</v>
      </c>
      <c r="P24" s="77">
        <f>IF(TrAvia_act!P14=0,"",P9/TrAvia_act!P14*100)</f>
        <v>1866.9778003408985</v>
      </c>
      <c r="Q24" s="77">
        <f>IF(TrAvia_act!Q14=0,"",Q9/TrAvia_act!Q14*100)</f>
        <v>1905.3033701384215</v>
      </c>
    </row>
    <row r="25" spans="1:17" ht="11.45" customHeight="1" x14ac:dyDescent="0.25">
      <c r="A25" s="116" t="s">
        <v>127</v>
      </c>
      <c r="B25" s="77">
        <f>IF(TrAvia_act!B15=0,"",B10/TrAvia_act!B15*100)</f>
        <v>810.67973478237457</v>
      </c>
      <c r="C25" s="77">
        <f>IF(TrAvia_act!C15=0,"",C10/TrAvia_act!C15*100)</f>
        <v>826.50298969894095</v>
      </c>
      <c r="D25" s="77">
        <f>IF(TrAvia_act!D15=0,"",D10/TrAvia_act!D15*100)</f>
        <v>817.21790535877506</v>
      </c>
      <c r="E25" s="77">
        <f>IF(TrAvia_act!E15=0,"",E10/TrAvia_act!E15*100)</f>
        <v>829.68581027138782</v>
      </c>
      <c r="F25" s="77">
        <f>IF(TrAvia_act!F15=0,"",F10/TrAvia_act!F15*100)</f>
        <v>849.50177667780963</v>
      </c>
      <c r="G25" s="77">
        <f>IF(TrAvia_act!G15=0,"",G10/TrAvia_act!G15*100)</f>
        <v>867.38542635837325</v>
      </c>
      <c r="H25" s="77">
        <f>IF(TrAvia_act!H15=0,"",H10/TrAvia_act!H15*100)</f>
        <v>958.76619978274493</v>
      </c>
      <c r="I25" s="77">
        <f>IF(TrAvia_act!I15=0,"",I10/TrAvia_act!I15*100)</f>
        <v>1080.4326860613676</v>
      </c>
      <c r="J25" s="77">
        <f>IF(TrAvia_act!J15=0,"",J10/TrAvia_act!J15*100)</f>
        <v>1074.236859705399</v>
      </c>
      <c r="K25" s="77">
        <f>IF(TrAvia_act!K15=0,"",K10/TrAvia_act!K15*100)</f>
        <v>1024.3466450833473</v>
      </c>
      <c r="L25" s="77">
        <f>IF(TrAvia_act!L15=0,"",L10/TrAvia_act!L15*100)</f>
        <v>1078.6471900551608</v>
      </c>
      <c r="M25" s="77">
        <f>IF(TrAvia_act!M15=0,"",M10/TrAvia_act!M15*100)</f>
        <v>1130.2639387216748</v>
      </c>
      <c r="N25" s="77">
        <f>IF(TrAvia_act!N15=0,"",N10/TrAvia_act!N15*100)</f>
        <v>1156.0142278556714</v>
      </c>
      <c r="O25" s="77">
        <f>IF(TrAvia_act!O15=0,"",O10/TrAvia_act!O15*100)</f>
        <v>1173.874710485692</v>
      </c>
      <c r="P25" s="77">
        <f>IF(TrAvia_act!P15=0,"",P10/TrAvia_act!P15*100)</f>
        <v>1116.6714714249474</v>
      </c>
      <c r="Q25" s="77">
        <f>IF(TrAvia_act!Q15=0,"",Q10/TrAvia_act!Q15*100)</f>
        <v>1136.5207336809797</v>
      </c>
    </row>
    <row r="26" spans="1:17" ht="11.45" customHeight="1" x14ac:dyDescent="0.25">
      <c r="A26" s="116" t="s">
        <v>125</v>
      </c>
      <c r="B26" s="77">
        <f>IF(TrAvia_act!B16=0,"",B11/TrAvia_act!B16*100)</f>
        <v>946.51687617450762</v>
      </c>
      <c r="C26" s="77">
        <f>IF(TrAvia_act!C16=0,"",C11/TrAvia_act!C16*100)</f>
        <v>828.87160451087686</v>
      </c>
      <c r="D26" s="77">
        <f>IF(TrAvia_act!D16=0,"",D11/TrAvia_act!D16*100)</f>
        <v>790.30944732562011</v>
      </c>
      <c r="E26" s="77">
        <f>IF(TrAvia_act!E16=0,"",E11/TrAvia_act!E16*100)</f>
        <v>792.05374323601927</v>
      </c>
      <c r="F26" s="77">
        <f>IF(TrAvia_act!F16=0,"",F11/TrAvia_act!F16*100)</f>
        <v>724.822235170049</v>
      </c>
      <c r="G26" s="77">
        <f>IF(TrAvia_act!G16=0,"",G11/TrAvia_act!G16*100)</f>
        <v>714.50845136549106</v>
      </c>
      <c r="H26" s="77">
        <f>IF(TrAvia_act!H16=0,"",H11/TrAvia_act!H16*100)</f>
        <v>818.12962082423496</v>
      </c>
      <c r="I26" s="77">
        <f>IF(TrAvia_act!I16=0,"",I11/TrAvia_act!I16*100)</f>
        <v>826.69640208039982</v>
      </c>
      <c r="J26" s="77">
        <f>IF(TrAvia_act!J16=0,"",J11/TrAvia_act!J16*100)</f>
        <v>837.14883894397008</v>
      </c>
      <c r="K26" s="77">
        <f>IF(TrAvia_act!K16=0,"",K11/TrAvia_act!K16*100)</f>
        <v>863.95579015047394</v>
      </c>
      <c r="L26" s="77">
        <f>IF(TrAvia_act!L16=0,"",L11/TrAvia_act!L16*100)</f>
        <v>892.30059851404189</v>
      </c>
      <c r="M26" s="77">
        <f>IF(TrAvia_act!M16=0,"",M11/TrAvia_act!M16*100)</f>
        <v>902.88532149874425</v>
      </c>
      <c r="N26" s="77">
        <f>IF(TrAvia_act!N16=0,"",N11/TrAvia_act!N16*100)</f>
        <v>929.09542679486958</v>
      </c>
      <c r="O26" s="77">
        <f>IF(TrAvia_act!O16=0,"",O11/TrAvia_act!O16*100)</f>
        <v>955.93436645780605</v>
      </c>
      <c r="P26" s="77">
        <f>IF(TrAvia_act!P16=0,"",P11/TrAvia_act!P16*100)</f>
        <v>910.34950988389585</v>
      </c>
      <c r="Q26" s="77">
        <f>IF(TrAvia_act!Q16=0,"",Q11/TrAvia_act!Q16*100)</f>
        <v>937.69672505023573</v>
      </c>
    </row>
    <row r="27" spans="1:17" ht="11.45" customHeight="1" x14ac:dyDescent="0.25">
      <c r="A27" s="128" t="s">
        <v>18</v>
      </c>
      <c r="B27" s="133">
        <f>IF(TrAvia_act!B17=0,"",B12/TrAvia_act!B17*100)</f>
        <v>1164.7554661012955</v>
      </c>
      <c r="C27" s="133">
        <f>IF(TrAvia_act!C17=0,"",C12/TrAvia_act!C17*100)</f>
        <v>1164.4327575133807</v>
      </c>
      <c r="D27" s="133">
        <f>IF(TrAvia_act!D17=0,"",D12/TrAvia_act!D17*100)</f>
        <v>1098.399920406473</v>
      </c>
      <c r="E27" s="133">
        <f>IF(TrAvia_act!E17=0,"",E12/TrAvia_act!E17*100)</f>
        <v>1174.6085784068396</v>
      </c>
      <c r="F27" s="133">
        <f>IF(TrAvia_act!F17=0,"",F12/TrAvia_act!F17*100)</f>
        <v>1223.323172719621</v>
      </c>
      <c r="G27" s="133">
        <f>IF(TrAvia_act!G17=0,"",G12/TrAvia_act!G17*100)</f>
        <v>1173.7088122151222</v>
      </c>
      <c r="H27" s="133">
        <f>IF(TrAvia_act!H17=0,"",H12/TrAvia_act!H17*100)</f>
        <v>1264.7845301922562</v>
      </c>
      <c r="I27" s="133">
        <f>IF(TrAvia_act!I17=0,"",I12/TrAvia_act!I17*100)</f>
        <v>1355.2793838748182</v>
      </c>
      <c r="J27" s="133">
        <f>IF(TrAvia_act!J17=0,"",J12/TrAvia_act!J17*100)</f>
        <v>1315.0982467410629</v>
      </c>
      <c r="K27" s="133">
        <f>IF(TrAvia_act!K17=0,"",K12/TrAvia_act!K17*100)</f>
        <v>1240.9838156491219</v>
      </c>
      <c r="L27" s="133">
        <f>IF(TrAvia_act!L17=0,"",L12/TrAvia_act!L17*100)</f>
        <v>1224.9449003096593</v>
      </c>
      <c r="M27" s="133">
        <f>IF(TrAvia_act!M17=0,"",M12/TrAvia_act!M17*100)</f>
        <v>1252.306167225307</v>
      </c>
      <c r="N27" s="133">
        <f>IF(TrAvia_act!N17=0,"",N12/TrAvia_act!N17*100)</f>
        <v>1258.3395633279156</v>
      </c>
      <c r="O27" s="133">
        <f>IF(TrAvia_act!O17=0,"",O12/TrAvia_act!O17*100)</f>
        <v>1281.0476292840779</v>
      </c>
      <c r="P27" s="133">
        <f>IF(TrAvia_act!P17=0,"",P12/TrAvia_act!P17*100)</f>
        <v>1214.1072524218089</v>
      </c>
      <c r="Q27" s="133">
        <f>IF(TrAvia_act!Q17=0,"",Q12/TrAvia_act!Q17*100)</f>
        <v>1251.3203606491279</v>
      </c>
    </row>
    <row r="28" spans="1:17" ht="11.45" customHeight="1" x14ac:dyDescent="0.25">
      <c r="A28" s="95" t="s">
        <v>126</v>
      </c>
      <c r="B28" s="75">
        <f>IF(TrAvia_act!B18=0,"",B13/TrAvia_act!B18*100)</f>
        <v>1229.7950078801593</v>
      </c>
      <c r="C28" s="75">
        <f>IF(TrAvia_act!C18=0,"",C13/TrAvia_act!C18*100)</f>
        <v>1210.5834160886943</v>
      </c>
      <c r="D28" s="75">
        <f>IF(TrAvia_act!D18=0,"",D13/TrAvia_act!D18*100)</f>
        <v>1146.7388524876708</v>
      </c>
      <c r="E28" s="75">
        <f>IF(TrAvia_act!E18=0,"",E13/TrAvia_act!E18*100)</f>
        <v>1257.6598623201273</v>
      </c>
      <c r="F28" s="75">
        <f>IF(TrAvia_act!F18=0,"",F13/TrAvia_act!F18*100)</f>
        <v>1356.9534403935777</v>
      </c>
      <c r="G28" s="75">
        <f>IF(TrAvia_act!G18=0,"",G13/TrAvia_act!G18*100)</f>
        <v>1252.2915406725106</v>
      </c>
      <c r="H28" s="75">
        <f>IF(TrAvia_act!H18=0,"",H13/TrAvia_act!H18*100)</f>
        <v>1388.3659196614119</v>
      </c>
      <c r="I28" s="75">
        <f>IF(TrAvia_act!I18=0,"",I13/TrAvia_act!I18*100)</f>
        <v>1617.061771180958</v>
      </c>
      <c r="J28" s="75">
        <f>IF(TrAvia_act!J18=0,"",J13/TrAvia_act!J18*100)</f>
        <v>1644.7618940812808</v>
      </c>
      <c r="K28" s="75">
        <f>IF(TrAvia_act!K18=0,"",K13/TrAvia_act!K18*100)</f>
        <v>1541.5216441640468</v>
      </c>
      <c r="L28" s="75">
        <f>IF(TrAvia_act!L18=0,"",L13/TrAvia_act!L18*100)</f>
        <v>1578.1953162964301</v>
      </c>
      <c r="M28" s="75">
        <f>IF(TrAvia_act!M18=0,"",M13/TrAvia_act!M18*100)</f>
        <v>1607.843939577537</v>
      </c>
      <c r="N28" s="75">
        <f>IF(TrAvia_act!N18=0,"",N13/TrAvia_act!N18*100)</f>
        <v>1608.7145390281539</v>
      </c>
      <c r="O28" s="75">
        <f>IF(TrAvia_act!O18=0,"",O13/TrAvia_act!O18*100)</f>
        <v>1616.466808032402</v>
      </c>
      <c r="P28" s="75">
        <f>IF(TrAvia_act!P18=0,"",P13/TrAvia_act!P18*100)</f>
        <v>1522.0942568894673</v>
      </c>
      <c r="Q28" s="75">
        <f>IF(TrAvia_act!Q18=0,"",Q13/TrAvia_act!Q18*100)</f>
        <v>1557.1056345329873</v>
      </c>
    </row>
    <row r="29" spans="1:17" ht="11.45" customHeight="1" x14ac:dyDescent="0.25">
      <c r="A29" s="93" t="s">
        <v>125</v>
      </c>
      <c r="B29" s="74">
        <f>IF(TrAvia_act!B19=0,"",B14/TrAvia_act!B19*100)</f>
        <v>1045.8937665938315</v>
      </c>
      <c r="C29" s="74">
        <f>IF(TrAvia_act!C19=0,"",C14/TrAvia_act!C19*100)</f>
        <v>1066.9734199281504</v>
      </c>
      <c r="D29" s="74">
        <f>IF(TrAvia_act!D19=0,"",D14/TrAvia_act!D19*100)</f>
        <v>1019.1253114778229</v>
      </c>
      <c r="E29" s="74">
        <f>IF(TrAvia_act!E19=0,"",E14/TrAvia_act!E19*100)</f>
        <v>1025.2917668140576</v>
      </c>
      <c r="F29" s="74">
        <f>IF(TrAvia_act!F19=0,"",F14/TrAvia_act!F19*100)</f>
        <v>1049.1707645016954</v>
      </c>
      <c r="G29" s="74">
        <f>IF(TrAvia_act!G19=0,"",G14/TrAvia_act!G19*100)</f>
        <v>1065.1436689813011</v>
      </c>
      <c r="H29" s="74">
        <f>IF(TrAvia_act!H19=0,"",H14/TrAvia_act!H19*100)</f>
        <v>1123.5554118267091</v>
      </c>
      <c r="I29" s="74">
        <f>IF(TrAvia_act!I19=0,"",I14/TrAvia_act!I19*100)</f>
        <v>1164.3689871589177</v>
      </c>
      <c r="J29" s="74">
        <f>IF(TrAvia_act!J19=0,"",J14/TrAvia_act!J19*100)</f>
        <v>1155.5682012903319</v>
      </c>
      <c r="K29" s="74">
        <f>IF(TrAvia_act!K19=0,"",K14/TrAvia_act!K19*100)</f>
        <v>1092.121196539769</v>
      </c>
      <c r="L29" s="74">
        <f>IF(TrAvia_act!L19=0,"",L14/TrAvia_act!L19*100)</f>
        <v>1091.4289100407639</v>
      </c>
      <c r="M29" s="74">
        <f>IF(TrAvia_act!M19=0,"",M14/TrAvia_act!M19*100)</f>
        <v>1140.8772241907513</v>
      </c>
      <c r="N29" s="74">
        <f>IF(TrAvia_act!N19=0,"",N14/TrAvia_act!N19*100)</f>
        <v>1159.9610402659605</v>
      </c>
      <c r="O29" s="74">
        <f>IF(TrAvia_act!O19=0,"",O14/TrAvia_act!O19*100)</f>
        <v>1176.8584006307601</v>
      </c>
      <c r="P29" s="74">
        <f>IF(TrAvia_act!P19=0,"",P14/TrAvia_act!P19*100)</f>
        <v>1116.4979015802696</v>
      </c>
      <c r="Q29" s="74">
        <f>IF(TrAvia_act!Q19=0,"",Q14/TrAvia_act!Q19*100)</f>
        <v>1140.7136685071175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135.61736903631851</v>
      </c>
      <c r="C32" s="134">
        <f>IF(TrAvia_act!C4=0,"",C8/TrAvia_act!C4*1000)</f>
        <v>134.38326845455708</v>
      </c>
      <c r="D32" s="134">
        <f>IF(TrAvia_act!D4=0,"",D8/TrAvia_act!D4*1000)</f>
        <v>129.01247192013761</v>
      </c>
      <c r="E32" s="134">
        <f>IF(TrAvia_act!E4=0,"",E8/TrAvia_act!E4*1000)</f>
        <v>132.15581385856203</v>
      </c>
      <c r="F32" s="134">
        <f>IF(TrAvia_act!F4=0,"",F8/TrAvia_act!F4*1000)</f>
        <v>115.39774387645416</v>
      </c>
      <c r="G32" s="134">
        <f>IF(TrAvia_act!G4=0,"",G8/TrAvia_act!G4*1000)</f>
        <v>104.19361282761965</v>
      </c>
      <c r="H32" s="134">
        <f>IF(TrAvia_act!H4=0,"",H8/TrAvia_act!H4*1000)</f>
        <v>105.65404357735656</v>
      </c>
      <c r="I32" s="134">
        <f>IF(TrAvia_act!I4=0,"",I8/TrAvia_act!I4*1000)</f>
        <v>101.82899109997109</v>
      </c>
      <c r="J32" s="134">
        <f>IF(TrAvia_act!J4=0,"",J8/TrAvia_act!J4*1000)</f>
        <v>101.3477774189665</v>
      </c>
      <c r="K32" s="134">
        <f>IF(TrAvia_act!K4=0,"",K8/TrAvia_act!K4*1000)</f>
        <v>99.716415242009873</v>
      </c>
      <c r="L32" s="134">
        <f>IF(TrAvia_act!L4=0,"",L8/TrAvia_act!L4*1000)</f>
        <v>99.570624657632379</v>
      </c>
      <c r="M32" s="134">
        <f>IF(TrAvia_act!M4=0,"",M8/TrAvia_act!M4*1000)</f>
        <v>101.58144731866174</v>
      </c>
      <c r="N32" s="134">
        <f>IF(TrAvia_act!N4=0,"",N8/TrAvia_act!N4*1000)</f>
        <v>93.635448734430355</v>
      </c>
      <c r="O32" s="134">
        <f>IF(TrAvia_act!O4=0,"",O8/TrAvia_act!O4*1000)</f>
        <v>92.376916745873018</v>
      </c>
      <c r="P32" s="134">
        <f>IF(TrAvia_act!P4=0,"",P8/TrAvia_act!P4*1000)</f>
        <v>88.002224618518085</v>
      </c>
      <c r="Q32" s="134">
        <f>IF(TrAvia_act!Q4=0,"",Q8/TrAvia_act!Q4*1000)</f>
        <v>88.500140849491956</v>
      </c>
    </row>
    <row r="33" spans="1:17" ht="11.45" customHeight="1" x14ac:dyDescent="0.25">
      <c r="A33" s="116" t="s">
        <v>23</v>
      </c>
      <c r="B33" s="77">
        <f>IF(TrAvia_act!B5=0,"",B9/TrAvia_act!B5*1000)</f>
        <v>311.45334363036289</v>
      </c>
      <c r="C33" s="77">
        <f>IF(TrAvia_act!C5=0,"",C9/TrAvia_act!C5*1000)</f>
        <v>306.0942451098507</v>
      </c>
      <c r="D33" s="77">
        <f>IF(TrAvia_act!D5=0,"",D9/TrAvia_act!D5*1000)</f>
        <v>299.24243654109659</v>
      </c>
      <c r="E33" s="77">
        <f>IF(TrAvia_act!E5=0,"",E9/TrAvia_act!E5*1000)</f>
        <v>300.58720893824932</v>
      </c>
      <c r="F33" s="77">
        <f>IF(TrAvia_act!F5=0,"",F9/TrAvia_act!F5*1000)</f>
        <v>285.68263747719061</v>
      </c>
      <c r="G33" s="77">
        <f>IF(TrAvia_act!G5=0,"",G9/TrAvia_act!G5*1000)</f>
        <v>274.95260323436958</v>
      </c>
      <c r="H33" s="77">
        <f>IF(TrAvia_act!H5=0,"",H9/TrAvia_act!H5*1000)</f>
        <v>252.75673084366284</v>
      </c>
      <c r="I33" s="77">
        <f>IF(TrAvia_act!I5=0,"",I9/TrAvia_act!I5*1000)</f>
        <v>245.85422323712302</v>
      </c>
      <c r="J33" s="77">
        <f>IF(TrAvia_act!J5=0,"",J9/TrAvia_act!J5*1000)</f>
        <v>258.58006798535274</v>
      </c>
      <c r="K33" s="77">
        <f>IF(TrAvia_act!K5=0,"",K9/TrAvia_act!K5*1000)</f>
        <v>259.74384858928761</v>
      </c>
      <c r="L33" s="77">
        <f>IF(TrAvia_act!L5=0,"",L9/TrAvia_act!L5*1000)</f>
        <v>259.32465719845743</v>
      </c>
      <c r="M33" s="77">
        <f>IF(TrAvia_act!M5=0,"",M9/TrAvia_act!M5*1000)</f>
        <v>251.76773689039737</v>
      </c>
      <c r="N33" s="77">
        <f>IF(TrAvia_act!N5=0,"",N9/TrAvia_act!N5*1000)</f>
        <v>231.85479393731669</v>
      </c>
      <c r="O33" s="77">
        <f>IF(TrAvia_act!O5=0,"",O9/TrAvia_act!O5*1000)</f>
        <v>235.41131431060541</v>
      </c>
      <c r="P33" s="77">
        <f>IF(TrAvia_act!P5=0,"",P9/TrAvia_act!P5*1000)</f>
        <v>234.05635132584143</v>
      </c>
      <c r="Q33" s="77">
        <f>IF(TrAvia_act!Q5=0,"",Q9/TrAvia_act!Q5*1000)</f>
        <v>230.43257359538464</v>
      </c>
    </row>
    <row r="34" spans="1:17" ht="11.45" customHeight="1" x14ac:dyDescent="0.25">
      <c r="A34" s="116" t="s">
        <v>127</v>
      </c>
      <c r="B34" s="77">
        <f>IF(TrAvia_act!B6=0,"",B10/TrAvia_act!B6*1000)</f>
        <v>104.69059851470219</v>
      </c>
      <c r="C34" s="77">
        <f>IF(TrAvia_act!C6=0,"",C10/TrAvia_act!C6*1000)</f>
        <v>105.35954974291592</v>
      </c>
      <c r="D34" s="77">
        <f>IF(TrAvia_act!D6=0,"",D10/TrAvia_act!D6*1000)</f>
        <v>101.61939959013151</v>
      </c>
      <c r="E34" s="77">
        <f>IF(TrAvia_act!E6=0,"",E10/TrAvia_act!E6*1000)</f>
        <v>103.72128547015244</v>
      </c>
      <c r="F34" s="77">
        <f>IF(TrAvia_act!F6=0,"",F10/TrAvia_act!F6*1000)</f>
        <v>100.85109433091363</v>
      </c>
      <c r="G34" s="77">
        <f>IF(TrAvia_act!G6=0,"",G10/TrAvia_act!G6*1000)</f>
        <v>98.31497520853091</v>
      </c>
      <c r="H34" s="77">
        <f>IF(TrAvia_act!H6=0,"",H10/TrAvia_act!H6*1000)</f>
        <v>100.13042228218576</v>
      </c>
      <c r="I34" s="77">
        <f>IF(TrAvia_act!I6=0,"",I10/TrAvia_act!I6*1000)</f>
        <v>108.59126925990471</v>
      </c>
      <c r="J34" s="77">
        <f>IF(TrAvia_act!J6=0,"",J10/TrAvia_act!J6*1000)</f>
        <v>112.96754005256516</v>
      </c>
      <c r="K34" s="77">
        <f>IF(TrAvia_act!K6=0,"",K10/TrAvia_act!K6*1000)</f>
        <v>107.43305455446416</v>
      </c>
      <c r="L34" s="77">
        <f>IF(TrAvia_act!L6=0,"",L10/TrAvia_act!L6*1000)</f>
        <v>110.26114673018813</v>
      </c>
      <c r="M34" s="77">
        <f>IF(TrAvia_act!M6=0,"",M10/TrAvia_act!M6*1000)</f>
        <v>112.51262423564538</v>
      </c>
      <c r="N34" s="77">
        <f>IF(TrAvia_act!N6=0,"",N10/TrAvia_act!N6*1000)</f>
        <v>105.59029644438921</v>
      </c>
      <c r="O34" s="77">
        <f>IF(TrAvia_act!O6=0,"",O10/TrAvia_act!O6*1000)</f>
        <v>106.95937642795774</v>
      </c>
      <c r="P34" s="77">
        <f>IF(TrAvia_act!P6=0,"",P10/TrAvia_act!P6*1000)</f>
        <v>100.01749234969458</v>
      </c>
      <c r="Q34" s="77">
        <f>IF(TrAvia_act!Q6=0,"",Q10/TrAvia_act!Q6*1000)</f>
        <v>99.619286891470864</v>
      </c>
    </row>
    <row r="35" spans="1:17" ht="11.45" customHeight="1" x14ac:dyDescent="0.25">
      <c r="A35" s="116" t="s">
        <v>125</v>
      </c>
      <c r="B35" s="77">
        <f>IF(TrAvia_act!B7=0,"",B11/TrAvia_act!B7*1000)</f>
        <v>60.32570830322021</v>
      </c>
      <c r="C35" s="77">
        <f>IF(TrAvia_act!C7=0,"",C11/TrAvia_act!C7*1000)</f>
        <v>65.407668679338911</v>
      </c>
      <c r="D35" s="77">
        <f>IF(TrAvia_act!D7=0,"",D11/TrAvia_act!D7*1000)</f>
        <v>56.683569865274443</v>
      </c>
      <c r="E35" s="77">
        <f>IF(TrAvia_act!E7=0,"",E11/TrAvia_act!E7*1000)</f>
        <v>84.477027972387887</v>
      </c>
      <c r="F35" s="77">
        <f>IF(TrAvia_act!F7=0,"",F11/TrAvia_act!F7*1000)</f>
        <v>70.390629087166587</v>
      </c>
      <c r="G35" s="77">
        <f>IF(TrAvia_act!G7=0,"",G11/TrAvia_act!G7*1000)</f>
        <v>58.848216107311828</v>
      </c>
      <c r="H35" s="77">
        <f>IF(TrAvia_act!H7=0,"",H11/TrAvia_act!H7*1000)</f>
        <v>67.652323284019872</v>
      </c>
      <c r="I35" s="77">
        <f>IF(TrAvia_act!I7=0,"",I11/TrAvia_act!I7*1000)</f>
        <v>65.798523907618275</v>
      </c>
      <c r="J35" s="77">
        <f>IF(TrAvia_act!J7=0,"",J11/TrAvia_act!J7*1000)</f>
        <v>65.948820320964714</v>
      </c>
      <c r="K35" s="77">
        <f>IF(TrAvia_act!K7=0,"",K11/TrAvia_act!K7*1000)</f>
        <v>64.367275948977067</v>
      </c>
      <c r="L35" s="77">
        <f>IF(TrAvia_act!L7=0,"",L11/TrAvia_act!L7*1000)</f>
        <v>65.047270970553654</v>
      </c>
      <c r="M35" s="77">
        <f>IF(TrAvia_act!M7=0,"",M11/TrAvia_act!M7*1000)</f>
        <v>67.289668002146882</v>
      </c>
      <c r="N35" s="77">
        <f>IF(TrAvia_act!N7=0,"",N11/TrAvia_act!N7*1000)</f>
        <v>62.915884959234681</v>
      </c>
      <c r="O35" s="77">
        <f>IF(TrAvia_act!O7=0,"",O11/TrAvia_act!O7*1000)</f>
        <v>62.357985743920814</v>
      </c>
      <c r="P35" s="77">
        <f>IF(TrAvia_act!P7=0,"",P11/TrAvia_act!P7*1000)</f>
        <v>60.022649374304557</v>
      </c>
      <c r="Q35" s="77">
        <f>IF(TrAvia_act!Q7=0,"",Q11/TrAvia_act!Q7*1000)</f>
        <v>61.931620451657601</v>
      </c>
    </row>
    <row r="36" spans="1:17" ht="11.45" customHeight="1" x14ac:dyDescent="0.25">
      <c r="A36" s="128" t="s">
        <v>33</v>
      </c>
      <c r="B36" s="133">
        <f>IF(TrAvia_act!B8=0,"",B12/TrAvia_act!B8*1000)</f>
        <v>361.7304873259622</v>
      </c>
      <c r="C36" s="133">
        <f>IF(TrAvia_act!C8=0,"",C12/TrAvia_act!C8*1000)</f>
        <v>370.65597736640507</v>
      </c>
      <c r="D36" s="133">
        <f>IF(TrAvia_act!D8=0,"",D12/TrAvia_act!D8*1000)</f>
        <v>325.75171196406069</v>
      </c>
      <c r="E36" s="133">
        <f>IF(TrAvia_act!E8=0,"",E12/TrAvia_act!E8*1000)</f>
        <v>355.25526087430342</v>
      </c>
      <c r="F36" s="133">
        <f>IF(TrAvia_act!F8=0,"",F12/TrAvia_act!F8*1000)</f>
        <v>339.67016701132832</v>
      </c>
      <c r="G36" s="133">
        <f>IF(TrAvia_act!G8=0,"",G12/TrAvia_act!G8*1000)</f>
        <v>329.14687392702075</v>
      </c>
      <c r="H36" s="133">
        <f>IF(TrAvia_act!H8=0,"",H12/TrAvia_act!H8*1000)</f>
        <v>346.26788394498959</v>
      </c>
      <c r="I36" s="133">
        <f>IF(TrAvia_act!I8=0,"",I12/TrAvia_act!I8*1000)</f>
        <v>336.94120293504818</v>
      </c>
      <c r="J36" s="133">
        <f>IF(TrAvia_act!J8=0,"",J12/TrAvia_act!J8*1000)</f>
        <v>305.15455160322233</v>
      </c>
      <c r="K36" s="133">
        <f>IF(TrAvia_act!K8=0,"",K12/TrAvia_act!K8*1000)</f>
        <v>291.09786147163499</v>
      </c>
      <c r="L36" s="133">
        <f>IF(TrAvia_act!L8=0,"",L12/TrAvia_act!L8*1000)</f>
        <v>267.78209809997259</v>
      </c>
      <c r="M36" s="133">
        <f>IF(TrAvia_act!M8=0,"",M12/TrAvia_act!M8*1000)</f>
        <v>269.71726401667223</v>
      </c>
      <c r="N36" s="133">
        <f>IF(TrAvia_act!N8=0,"",N12/TrAvia_act!N8*1000)</f>
        <v>273.53695576387423</v>
      </c>
      <c r="O36" s="133">
        <f>IF(TrAvia_act!O8=0,"",O12/TrAvia_act!O8*1000)</f>
        <v>292.96941965327306</v>
      </c>
      <c r="P36" s="133">
        <f>IF(TrAvia_act!P8=0,"",P12/TrAvia_act!P8*1000)</f>
        <v>264.40643880283392</v>
      </c>
      <c r="Q36" s="133">
        <f>IF(TrAvia_act!Q8=0,"",Q12/TrAvia_act!Q8*1000)</f>
        <v>287.33237409880024</v>
      </c>
    </row>
    <row r="37" spans="1:17" ht="11.45" customHeight="1" x14ac:dyDescent="0.25">
      <c r="A37" s="95" t="s">
        <v>126</v>
      </c>
      <c r="B37" s="75">
        <f>IF(TrAvia_act!B9=0,"",B13/TrAvia_act!B9*1000)</f>
        <v>601.55905399427354</v>
      </c>
      <c r="C37" s="75">
        <f>IF(TrAvia_act!C9=0,"",C13/TrAvia_act!C9*1000)</f>
        <v>577.45114857831152</v>
      </c>
      <c r="D37" s="75">
        <f>IF(TrAvia_act!D9=0,"",D13/TrAvia_act!D9*1000)</f>
        <v>538.65905014325165</v>
      </c>
      <c r="E37" s="75">
        <f>IF(TrAvia_act!E9=0,"",E13/TrAvia_act!E9*1000)</f>
        <v>582.50944657562945</v>
      </c>
      <c r="F37" s="75">
        <f>IF(TrAvia_act!F9=0,"",F13/TrAvia_act!F9*1000)</f>
        <v>620.52238137708889</v>
      </c>
      <c r="G37" s="75">
        <f>IF(TrAvia_act!G9=0,"",G13/TrAvia_act!G9*1000)</f>
        <v>578.68651058368368</v>
      </c>
      <c r="H37" s="75">
        <f>IF(TrAvia_act!H9=0,"",H13/TrAvia_act!H9*1000)</f>
        <v>668.11536819748289</v>
      </c>
      <c r="I37" s="75">
        <f>IF(TrAvia_act!I9=0,"",I13/TrAvia_act!I9*1000)</f>
        <v>786.96460829235536</v>
      </c>
      <c r="J37" s="75">
        <f>IF(TrAvia_act!J9=0,"",J13/TrAvia_act!J9*1000)</f>
        <v>819.25701334926066</v>
      </c>
      <c r="K37" s="75">
        <f>IF(TrAvia_act!K9=0,"",K13/TrAvia_act!K9*1000)</f>
        <v>756.39269128798321</v>
      </c>
      <c r="L37" s="75">
        <f>IF(TrAvia_act!L9=0,"",L13/TrAvia_act!L9*1000)</f>
        <v>745.85237422944022</v>
      </c>
      <c r="M37" s="75">
        <f>IF(TrAvia_act!M9=0,"",M13/TrAvia_act!M9*1000)</f>
        <v>732.91941741195149</v>
      </c>
      <c r="N37" s="75">
        <f>IF(TrAvia_act!N9=0,"",N13/TrAvia_act!N9*1000)</f>
        <v>739.67886704921489</v>
      </c>
      <c r="O37" s="75">
        <f>IF(TrAvia_act!O9=0,"",O13/TrAvia_act!O9*1000)</f>
        <v>734.79076192955461</v>
      </c>
      <c r="P37" s="75">
        <f>IF(TrAvia_act!P9=0,"",P13/TrAvia_act!P9*1000)</f>
        <v>640.79317089429287</v>
      </c>
      <c r="Q37" s="75">
        <f>IF(TrAvia_act!Q9=0,"",Q13/TrAvia_act!Q9*1000)</f>
        <v>664.2020511614561</v>
      </c>
    </row>
    <row r="38" spans="1:17" ht="11.45" customHeight="1" x14ac:dyDescent="0.25">
      <c r="A38" s="93" t="s">
        <v>125</v>
      </c>
      <c r="B38" s="74">
        <f>IF(TrAvia_act!B10=0,"",B14/TrAvia_act!B10*1000)</f>
        <v>194.82369021656243</v>
      </c>
      <c r="C38" s="74">
        <f>IF(TrAvia_act!C10=0,"",C14/TrAvia_act!C10*1000)</f>
        <v>199.48671168970628</v>
      </c>
      <c r="D38" s="74">
        <f>IF(TrAvia_act!D10=0,"",D14/TrAvia_act!D10*1000)</f>
        <v>188.36387589836366</v>
      </c>
      <c r="E38" s="74">
        <f>IF(TrAvia_act!E10=0,"",E14/TrAvia_act!E10*1000)</f>
        <v>190.95911016764271</v>
      </c>
      <c r="F38" s="74">
        <f>IF(TrAvia_act!F10=0,"",F14/TrAvia_act!F10*1000)</f>
        <v>192.67766377333552</v>
      </c>
      <c r="G38" s="74">
        <f>IF(TrAvia_act!G10=0,"",G14/TrAvia_act!G10*1000)</f>
        <v>193.56831536027784</v>
      </c>
      <c r="H38" s="74">
        <f>IF(TrAvia_act!H10=0,"",H14/TrAvia_act!H10*1000)</f>
        <v>206.07910762189798</v>
      </c>
      <c r="I38" s="74">
        <f>IF(TrAvia_act!I10=0,"",I14/TrAvia_act!I10*1000)</f>
        <v>213.36619457719681</v>
      </c>
      <c r="J38" s="74">
        <f>IF(TrAvia_act!J10=0,"",J14/TrAvia_act!J10*1000)</f>
        <v>213.06349659184224</v>
      </c>
      <c r="K38" s="74">
        <f>IF(TrAvia_act!K10=0,"",K14/TrAvia_act!K10*1000)</f>
        <v>203.55397922294381</v>
      </c>
      <c r="L38" s="74">
        <f>IF(TrAvia_act!L10=0,"",L14/TrAvia_act!L10*1000)</f>
        <v>198.31130766436004</v>
      </c>
      <c r="M38" s="74">
        <f>IF(TrAvia_act!M10=0,"",M14/TrAvia_act!M10*1000)</f>
        <v>210.85727481495573</v>
      </c>
      <c r="N38" s="74">
        <f>IF(TrAvia_act!N10=0,"",N14/TrAvia_act!N10*1000)</f>
        <v>219.63751444170919</v>
      </c>
      <c r="O38" s="74">
        <f>IF(TrAvia_act!O10=0,"",O14/TrAvia_act!O10*1000)</f>
        <v>233.15507077295183</v>
      </c>
      <c r="P38" s="74">
        <f>IF(TrAvia_act!P10=0,"",P14/TrAvia_act!P10*1000)</f>
        <v>210.8872596955683</v>
      </c>
      <c r="Q38" s="74">
        <f>IF(TrAvia_act!Q10=0,"",Q14/TrAvia_act!Q10*1000)</f>
        <v>224.45136501799229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10002.093776372842</v>
      </c>
      <c r="C41" s="134">
        <f>IF(TrAvia_act!C22=0,"",1000000*C8/TrAvia_act!C22)</f>
        <v>10000.548079752698</v>
      </c>
      <c r="D41" s="134">
        <f>IF(TrAvia_act!D22=0,"",1000000*D8/TrAvia_act!D22)</f>
        <v>9675.6879046079557</v>
      </c>
      <c r="E41" s="134">
        <f>IF(TrAvia_act!E22=0,"",1000000*E8/TrAvia_act!E22)</f>
        <v>9813.4875183384884</v>
      </c>
      <c r="F41" s="134">
        <f>IF(TrAvia_act!F22=0,"",1000000*F8/TrAvia_act!F22)</f>
        <v>10460.781842610822</v>
      </c>
      <c r="G41" s="134">
        <f>IF(TrAvia_act!G22=0,"",1000000*G8/TrAvia_act!G22)</f>
        <v>10573.942571871255</v>
      </c>
      <c r="H41" s="134">
        <f>IF(TrAvia_act!H22=0,"",1000000*H8/TrAvia_act!H22)</f>
        <v>11225.050130169531</v>
      </c>
      <c r="I41" s="134">
        <f>IF(TrAvia_act!I22=0,"",1000000*I8/TrAvia_act!I22)</f>
        <v>12109.625004958985</v>
      </c>
      <c r="J41" s="134">
        <f>IF(TrAvia_act!J22=0,"",1000000*J8/TrAvia_act!J22)</f>
        <v>12228.983920098564</v>
      </c>
      <c r="K41" s="134">
        <f>IF(TrAvia_act!K22=0,"",1000000*K8/TrAvia_act!K22)</f>
        <v>11745.835961263183</v>
      </c>
      <c r="L41" s="134">
        <f>IF(TrAvia_act!L22=0,"",1000000*L8/TrAvia_act!L22)</f>
        <v>12149.824130409026</v>
      </c>
      <c r="M41" s="134">
        <f>IF(TrAvia_act!M22=0,"",1000000*M8/TrAvia_act!M22)</f>
        <v>12531.989690712855</v>
      </c>
      <c r="N41" s="134">
        <f>IF(TrAvia_act!N22=0,"",1000000*N8/TrAvia_act!N22)</f>
        <v>12908.773058894152</v>
      </c>
      <c r="O41" s="134">
        <f>IF(TrAvia_act!O22=0,"",1000000*O8/TrAvia_act!O22)</f>
        <v>13201.444722608599</v>
      </c>
      <c r="P41" s="134">
        <f>IF(TrAvia_act!P22=0,"",1000000*P8/TrAvia_act!P22)</f>
        <v>12883.962235689487</v>
      </c>
      <c r="Q41" s="134">
        <f>IF(TrAvia_act!Q22=0,"",1000000*Q8/TrAvia_act!Q22)</f>
        <v>13237.058683439876</v>
      </c>
    </row>
    <row r="42" spans="1:17" ht="11.45" customHeight="1" x14ac:dyDescent="0.25">
      <c r="A42" s="116" t="s">
        <v>23</v>
      </c>
      <c r="B42" s="77">
        <f>IF(TrAvia_act!B23=0,"",1000000*B9/TrAvia_act!B23)</f>
        <v>11686.414148296937</v>
      </c>
      <c r="C42" s="77">
        <f>IF(TrAvia_act!C23=0,"",1000000*C9/TrAvia_act!C23)</f>
        <v>11445.692560761918</v>
      </c>
      <c r="D42" s="77">
        <f>IF(TrAvia_act!D23=0,"",1000000*D9/TrAvia_act!D23)</f>
        <v>11440.923236664063</v>
      </c>
      <c r="E42" s="77">
        <f>IF(TrAvia_act!E23=0,"",1000000*E9/TrAvia_act!E23)</f>
        <v>11468.63120030756</v>
      </c>
      <c r="F42" s="77">
        <f>IF(TrAvia_act!F23=0,"",1000000*F9/TrAvia_act!F23)</f>
        <v>11403.96465715086</v>
      </c>
      <c r="G42" s="77">
        <f>IF(TrAvia_act!G23=0,"",1000000*G9/TrAvia_act!G23)</f>
        <v>11256.2583942328</v>
      </c>
      <c r="H42" s="77">
        <f>IF(TrAvia_act!H23=0,"",1000000*H9/TrAvia_act!H23)</f>
        <v>11198.268084823274</v>
      </c>
      <c r="I42" s="77">
        <f>IF(TrAvia_act!I23=0,"",1000000*I9/TrAvia_act!I23)</f>
        <v>11264.794842753028</v>
      </c>
      <c r="J42" s="77">
        <f>IF(TrAvia_act!J23=0,"",1000000*J9/TrAvia_act!J23)</f>
        <v>11324.281557350656</v>
      </c>
      <c r="K42" s="77">
        <f>IF(TrAvia_act!K23=0,"",1000000*K9/TrAvia_act!K23)</f>
        <v>11290.029143676104</v>
      </c>
      <c r="L42" s="77">
        <f>IF(TrAvia_act!L23=0,"",1000000*L9/TrAvia_act!L23)</f>
        <v>11548.377309340756</v>
      </c>
      <c r="M42" s="77">
        <f>IF(TrAvia_act!M23=0,"",1000000*M9/TrAvia_act!M23)</f>
        <v>11187.905138514738</v>
      </c>
      <c r="N42" s="77">
        <f>IF(TrAvia_act!N23=0,"",1000000*N9/TrAvia_act!N23)</f>
        <v>11320.479167108057</v>
      </c>
      <c r="O42" s="77">
        <f>IF(TrAvia_act!O23=0,"",1000000*O9/TrAvia_act!O23)</f>
        <v>11387.707718341564</v>
      </c>
      <c r="P42" s="77">
        <f>IF(TrAvia_act!P23=0,"",1000000*P9/TrAvia_act!P23)</f>
        <v>11907.275116545003</v>
      </c>
      <c r="Q42" s="77">
        <f>IF(TrAvia_act!Q23=0,"",1000000*Q9/TrAvia_act!Q23)</f>
        <v>12140.842598522182</v>
      </c>
    </row>
    <row r="43" spans="1:17" ht="11.45" customHeight="1" x14ac:dyDescent="0.25">
      <c r="A43" s="116" t="s">
        <v>127</v>
      </c>
      <c r="B43" s="77">
        <f>IF(TrAvia_act!B24=0,"",1000000*B10/TrAvia_act!B24)</f>
        <v>7810.6092536449414</v>
      </c>
      <c r="C43" s="77">
        <f>IF(TrAvia_act!C24=0,"",1000000*C10/TrAvia_act!C24)</f>
        <v>8047.0053354108541</v>
      </c>
      <c r="D43" s="77">
        <f>IF(TrAvia_act!D24=0,"",1000000*D10/TrAvia_act!D24)</f>
        <v>7658.4561375075255</v>
      </c>
      <c r="E43" s="77">
        <f>IF(TrAvia_act!E24=0,"",1000000*E10/TrAvia_act!E24)</f>
        <v>7693.4369642397023</v>
      </c>
      <c r="F43" s="77">
        <f>IF(TrAvia_act!F24=0,"",1000000*F10/TrAvia_act!F24)</f>
        <v>7841.345444088297</v>
      </c>
      <c r="G43" s="77">
        <f>IF(TrAvia_act!G24=0,"",1000000*G10/TrAvia_act!G24)</f>
        <v>7977.7418736046111</v>
      </c>
      <c r="H43" s="77">
        <f>IF(TrAvia_act!H24=0,"",1000000*H10/TrAvia_act!H24)</f>
        <v>8662.1366768603293</v>
      </c>
      <c r="I43" s="77">
        <f>IF(TrAvia_act!I24=0,"",1000000*I10/TrAvia_act!I24)</f>
        <v>8832.2778549615923</v>
      </c>
      <c r="J43" s="77">
        <f>IF(TrAvia_act!J24=0,"",1000000*J10/TrAvia_act!J24)</f>
        <v>8586.5050039522794</v>
      </c>
      <c r="K43" s="77">
        <f>IF(TrAvia_act!K24=0,"",1000000*K10/TrAvia_act!K24)</f>
        <v>8530.1415864913706</v>
      </c>
      <c r="L43" s="77">
        <f>IF(TrAvia_act!L24=0,"",1000000*L10/TrAvia_act!L24)</f>
        <v>8793.2594510322415</v>
      </c>
      <c r="M43" s="77">
        <f>IF(TrAvia_act!M24=0,"",1000000*M10/TrAvia_act!M24)</f>
        <v>9275.5700604798003</v>
      </c>
      <c r="N43" s="77">
        <f>IF(TrAvia_act!N24=0,"",1000000*N10/TrAvia_act!N24)</f>
        <v>9420.968001811998</v>
      </c>
      <c r="O43" s="77">
        <f>IF(TrAvia_act!O24=0,"",1000000*O10/TrAvia_act!O24)</f>
        <v>9598.4327140237365</v>
      </c>
      <c r="P43" s="77">
        <f>IF(TrAvia_act!P24=0,"",1000000*P10/TrAvia_act!P24)</f>
        <v>9074.1297512241472</v>
      </c>
      <c r="Q43" s="77">
        <f>IF(TrAvia_act!Q24=0,"",1000000*Q10/TrAvia_act!Q24)</f>
        <v>9174.4700180291693</v>
      </c>
    </row>
    <row r="44" spans="1:17" ht="11.45" customHeight="1" x14ac:dyDescent="0.25">
      <c r="A44" s="116" t="s">
        <v>125</v>
      </c>
      <c r="B44" s="77">
        <f>IF(TrAvia_act!B25=0,"",1000000*B11/TrAvia_act!B25)</f>
        <v>19984.738485227186</v>
      </c>
      <c r="C44" s="77">
        <f>IF(TrAvia_act!C25=0,"",1000000*C11/TrAvia_act!C25)</f>
        <v>17500.783690433233</v>
      </c>
      <c r="D44" s="77">
        <f>IF(TrAvia_act!D25=0,"",1000000*D11/TrAvia_act!D25)</f>
        <v>16686.582832468132</v>
      </c>
      <c r="E44" s="77">
        <f>IF(TrAvia_act!E25=0,"",1000000*E11/TrAvia_act!E25)</f>
        <v>16723.41187239889</v>
      </c>
      <c r="F44" s="77">
        <f>IF(TrAvia_act!F25=0,"",1000000*F11/TrAvia_act!F25)</f>
        <v>21900.772758550596</v>
      </c>
      <c r="G44" s="77">
        <f>IF(TrAvia_act!G25=0,"",1000000*G11/TrAvia_act!G25)</f>
        <v>23893.221361744443</v>
      </c>
      <c r="H44" s="77">
        <f>IF(TrAvia_act!H25=0,"",1000000*H11/TrAvia_act!H25)</f>
        <v>25089.637038540419</v>
      </c>
      <c r="I44" s="77">
        <f>IF(TrAvia_act!I25=0,"",1000000*I11/TrAvia_act!I25)</f>
        <v>28675.835672241552</v>
      </c>
      <c r="J44" s="77">
        <f>IF(TrAvia_act!J25=0,"",1000000*J11/TrAvia_act!J25)</f>
        <v>29038.402100642517</v>
      </c>
      <c r="K44" s="77">
        <f>IF(TrAvia_act!K25=0,"",1000000*K11/TrAvia_act!K25)</f>
        <v>26265.172258085382</v>
      </c>
      <c r="L44" s="77">
        <f>IF(TrAvia_act!L25=0,"",1000000*L11/TrAvia_act!L25)</f>
        <v>26914.317999922743</v>
      </c>
      <c r="M44" s="77">
        <f>IF(TrAvia_act!M25=0,"",1000000*M11/TrAvia_act!M25)</f>
        <v>27330.892082629678</v>
      </c>
      <c r="N44" s="77">
        <f>IF(TrAvia_act!N25=0,"",1000000*N11/TrAvia_act!N25)</f>
        <v>28225.786155745296</v>
      </c>
      <c r="O44" s="77">
        <f>IF(TrAvia_act!O25=0,"",1000000*O11/TrAvia_act!O25)</f>
        <v>29147.006275008382</v>
      </c>
      <c r="P44" s="77">
        <f>IF(TrAvia_act!P25=0,"",1000000*P11/TrAvia_act!P25)</f>
        <v>27859.287077436577</v>
      </c>
      <c r="Q44" s="77">
        <f>IF(TrAvia_act!Q25=0,"",1000000*Q11/TrAvia_act!Q25)</f>
        <v>28699.846511879325</v>
      </c>
    </row>
    <row r="45" spans="1:17" ht="11.45" customHeight="1" x14ac:dyDescent="0.25">
      <c r="A45" s="128" t="s">
        <v>18</v>
      </c>
      <c r="B45" s="133">
        <f>IF(TrAvia_act!B26=0,"",1000000*B12/TrAvia_act!B26)</f>
        <v>12766.299234443908</v>
      </c>
      <c r="C45" s="133">
        <f>IF(TrAvia_act!C26=0,"",1000000*C12/TrAvia_act!C26)</f>
        <v>13153.723970614637</v>
      </c>
      <c r="D45" s="133">
        <f>IF(TrAvia_act!D26=0,"",1000000*D12/TrAvia_act!D26)</f>
        <v>12911.942654911749</v>
      </c>
      <c r="E45" s="133">
        <f>IF(TrAvia_act!E26=0,"",1000000*E12/TrAvia_act!E26)</f>
        <v>11332.220087009031</v>
      </c>
      <c r="F45" s="133">
        <f>IF(TrAvia_act!F26=0,"",1000000*F12/TrAvia_act!F26)</f>
        <v>11417.701571563894</v>
      </c>
      <c r="G45" s="133">
        <f>IF(TrAvia_act!G26=0,"",1000000*G12/TrAvia_act!G26)</f>
        <v>12995.624667114986</v>
      </c>
      <c r="H45" s="133">
        <f>IF(TrAvia_act!H26=0,"",1000000*H12/TrAvia_act!H26)</f>
        <v>14485.692337910226</v>
      </c>
      <c r="I45" s="133">
        <f>IF(TrAvia_act!I26=0,"",1000000*I12/TrAvia_act!I26)</f>
        <v>15382.249075078713</v>
      </c>
      <c r="J45" s="133">
        <f>IF(TrAvia_act!J26=0,"",1000000*J12/TrAvia_act!J26)</f>
        <v>16221.584870074328</v>
      </c>
      <c r="K45" s="133">
        <f>IF(TrAvia_act!K26=0,"",1000000*K12/TrAvia_act!K26)</f>
        <v>15828.939427502377</v>
      </c>
      <c r="L45" s="133">
        <f>IF(TrAvia_act!L26=0,"",1000000*L12/TrAvia_act!L26)</f>
        <v>17068.030721473198</v>
      </c>
      <c r="M45" s="133">
        <f>IF(TrAvia_act!M26=0,"",1000000*M12/TrAvia_act!M26)</f>
        <v>18730.149883070942</v>
      </c>
      <c r="N45" s="133">
        <f>IF(TrAvia_act!N26=0,"",1000000*N12/TrAvia_act!N26)</f>
        <v>19410.284592174685</v>
      </c>
      <c r="O45" s="133">
        <f>IF(TrAvia_act!O26=0,"",1000000*O12/TrAvia_act!O26)</f>
        <v>18836.788803841515</v>
      </c>
      <c r="P45" s="133">
        <f>IF(TrAvia_act!P26=0,"",1000000*P12/TrAvia_act!P26)</f>
        <v>17589.843987869761</v>
      </c>
      <c r="Q45" s="133">
        <f>IF(TrAvia_act!Q26=0,"",1000000*Q12/TrAvia_act!Q26)</f>
        <v>16980.750502448991</v>
      </c>
    </row>
    <row r="46" spans="1:17" ht="11.45" customHeight="1" x14ac:dyDescent="0.25">
      <c r="A46" s="95" t="s">
        <v>126</v>
      </c>
      <c r="B46" s="75">
        <f>IF(TrAvia_act!B27=0,"",1000000*B13/TrAvia_act!B27)</f>
        <v>10696.404088548647</v>
      </c>
      <c r="C46" s="75">
        <f>IF(TrAvia_act!C27=0,"",1000000*C13/TrAvia_act!C27)</f>
        <v>11230.569784278741</v>
      </c>
      <c r="D46" s="75">
        <f>IF(TrAvia_act!D27=0,"",1000000*D13/TrAvia_act!D27)</f>
        <v>10640.677801627306</v>
      </c>
      <c r="E46" s="75">
        <f>IF(TrAvia_act!E27=0,"",1000000*E13/TrAvia_act!E27)</f>
        <v>9346.1823571393634</v>
      </c>
      <c r="F46" s="75">
        <f>IF(TrAvia_act!F27=0,"",1000000*F13/TrAvia_act!F27)</f>
        <v>8904.0281266319198</v>
      </c>
      <c r="G46" s="75">
        <f>IF(TrAvia_act!G27=0,"",1000000*G13/TrAvia_act!G27)</f>
        <v>10352.024602555637</v>
      </c>
      <c r="H46" s="75">
        <f>IF(TrAvia_act!H27=0,"",1000000*H13/TrAvia_act!H27)</f>
        <v>11092.305579856245</v>
      </c>
      <c r="I46" s="75">
        <f>IF(TrAvia_act!I27=0,"",1000000*I13/TrAvia_act!I27)</f>
        <v>10549.865244228575</v>
      </c>
      <c r="J46" s="75">
        <f>IF(TrAvia_act!J27=0,"",1000000*J13/TrAvia_act!J27)</f>
        <v>10002.273650667468</v>
      </c>
      <c r="K46" s="75">
        <f>IF(TrAvia_act!K27=0,"",1000000*K13/TrAvia_act!K27)</f>
        <v>9775.7083811162011</v>
      </c>
      <c r="L46" s="75">
        <f>IF(TrAvia_act!L27=0,"",1000000*L13/TrAvia_act!L27)</f>
        <v>9760.7295722347462</v>
      </c>
      <c r="M46" s="75">
        <f>IF(TrAvia_act!M27=0,"",1000000*M13/TrAvia_act!M27)</f>
        <v>10282.099629705885</v>
      </c>
      <c r="N46" s="75">
        <f>IF(TrAvia_act!N27=0,"",1000000*N13/TrAvia_act!N27)</f>
        <v>10337.752158076164</v>
      </c>
      <c r="O46" s="75">
        <f>IF(TrAvia_act!O27=0,"",1000000*O13/TrAvia_act!O27)</f>
        <v>10232.986759308218</v>
      </c>
      <c r="P46" s="75">
        <f>IF(TrAvia_act!P27=0,"",1000000*P13/TrAvia_act!P27)</f>
        <v>9553.2508546971167</v>
      </c>
      <c r="Q46" s="75">
        <f>IF(TrAvia_act!Q27=0,"",1000000*Q13/TrAvia_act!Q27)</f>
        <v>9543.7932086338642</v>
      </c>
    </row>
    <row r="47" spans="1:17" ht="11.45" customHeight="1" x14ac:dyDescent="0.25">
      <c r="A47" s="93" t="s">
        <v>125</v>
      </c>
      <c r="B47" s="74">
        <f>IF(TrAvia_act!B28=0,"",1000000*B14/TrAvia_act!B28)</f>
        <v>21853.895365010638</v>
      </c>
      <c r="C47" s="74">
        <f>IF(TrAvia_act!C28=0,"",1000000*C14/TrAvia_act!C28)</f>
        <v>22305.698882304579</v>
      </c>
      <c r="D47" s="74">
        <f>IF(TrAvia_act!D28=0,"",1000000*D14/TrAvia_act!D28)</f>
        <v>21302.890385942701</v>
      </c>
      <c r="E47" s="74">
        <f>IF(TrAvia_act!E28=0,"",1000000*E14/TrAvia_act!E28)</f>
        <v>21326.47446957897</v>
      </c>
      <c r="F47" s="74">
        <f>IF(TrAvia_act!F28=0,"",1000000*F14/TrAvia_act!F28)</f>
        <v>21783.074091676644</v>
      </c>
      <c r="G47" s="74">
        <f>IF(TrAvia_act!G28=0,"",1000000*G14/TrAvia_act!G28)</f>
        <v>22206.870778505439</v>
      </c>
      <c r="H47" s="74">
        <f>IF(TrAvia_act!H28=0,"",1000000*H14/TrAvia_act!H28)</f>
        <v>25503.355145279198</v>
      </c>
      <c r="I47" s="74">
        <f>IF(TrAvia_act!I28=0,"",1000000*I14/TrAvia_act!I28)</f>
        <v>28693.746020895771</v>
      </c>
      <c r="J47" s="74">
        <f>IF(TrAvia_act!J28=0,"",1000000*J14/TrAvia_act!J28)</f>
        <v>28373.041136201959</v>
      </c>
      <c r="K47" s="74">
        <f>IF(TrAvia_act!K28=0,"",1000000*K14/TrAvia_act!K28)</f>
        <v>27912.89880263017</v>
      </c>
      <c r="L47" s="74">
        <f>IF(TrAvia_act!L28=0,"",1000000*L14/TrAvia_act!L28)</f>
        <v>28887.619938555814</v>
      </c>
      <c r="M47" s="74">
        <f>IF(TrAvia_act!M28=0,"",1000000*M14/TrAvia_act!M28)</f>
        <v>29399.264982773097</v>
      </c>
      <c r="N47" s="74">
        <f>IF(TrAvia_act!N28=0,"",1000000*N14/TrAvia_act!N28)</f>
        <v>29487.592605293896</v>
      </c>
      <c r="O47" s="74">
        <f>IF(TrAvia_act!O28=0,"",1000000*O14/TrAvia_act!O28)</f>
        <v>29374.110271916546</v>
      </c>
      <c r="P47" s="74">
        <f>IF(TrAvia_act!P28=0,"",1000000*P14/TrAvia_act!P28)</f>
        <v>27633.773728696888</v>
      </c>
      <c r="Q47" s="74">
        <f>IF(TrAvia_act!Q28=0,"",1000000*Q14/TrAvia_act!Q28)</f>
        <v>27599.832795166618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0.97075245853425629</v>
      </c>
      <c r="C50" s="129">
        <f t="shared" si="6"/>
        <v>0.97466467199494722</v>
      </c>
      <c r="D50" s="129">
        <f t="shared" si="6"/>
        <v>0.97569980504584441</v>
      </c>
      <c r="E50" s="129">
        <f t="shared" si="6"/>
        <v>0.97151005664181622</v>
      </c>
      <c r="F50" s="129">
        <f t="shared" si="6"/>
        <v>0.97048399004703367</v>
      </c>
      <c r="G50" s="129">
        <f t="shared" si="6"/>
        <v>0.96826269624051775</v>
      </c>
      <c r="H50" s="129">
        <f t="shared" si="6"/>
        <v>0.96332823700905224</v>
      </c>
      <c r="I50" s="129">
        <f t="shared" si="6"/>
        <v>0.96077094276511088</v>
      </c>
      <c r="J50" s="129">
        <f t="shared" si="6"/>
        <v>0.96262373675062674</v>
      </c>
      <c r="K50" s="129">
        <f t="shared" si="6"/>
        <v>0.96430269133125301</v>
      </c>
      <c r="L50" s="129">
        <f t="shared" si="6"/>
        <v>0.95565425975103002</v>
      </c>
      <c r="M50" s="129">
        <f t="shared" si="6"/>
        <v>0.95911856130082329</v>
      </c>
      <c r="N50" s="129">
        <f t="shared" si="6"/>
        <v>0.95154396547957087</v>
      </c>
      <c r="O50" s="129">
        <f t="shared" si="6"/>
        <v>0.95225813736345544</v>
      </c>
      <c r="P50" s="129">
        <f t="shared" si="6"/>
        <v>0.95760316665669221</v>
      </c>
      <c r="Q50" s="129">
        <f t="shared" si="6"/>
        <v>0.95964784414484072</v>
      </c>
    </row>
    <row r="51" spans="1:17" ht="11.45" customHeight="1" x14ac:dyDescent="0.25">
      <c r="A51" s="116" t="s">
        <v>23</v>
      </c>
      <c r="B51" s="52">
        <f t="shared" ref="B51:Q51" si="7">IF(B9=0,0,B9/B$7)</f>
        <v>0.44928374314683034</v>
      </c>
      <c r="C51" s="52">
        <f t="shared" si="7"/>
        <v>0.42941761991610333</v>
      </c>
      <c r="D51" s="52">
        <f t="shared" si="7"/>
        <v>0.44130954963607821</v>
      </c>
      <c r="E51" s="52">
        <f t="shared" si="7"/>
        <v>0.37486814319872808</v>
      </c>
      <c r="F51" s="52">
        <f t="shared" si="7"/>
        <v>0.33367413180339917</v>
      </c>
      <c r="G51" s="52">
        <f t="shared" si="7"/>
        <v>0.31419723087194845</v>
      </c>
      <c r="H51" s="52">
        <f t="shared" si="7"/>
        <v>0.27488188535830493</v>
      </c>
      <c r="I51" s="52">
        <f t="shared" si="7"/>
        <v>0.23720614596841144</v>
      </c>
      <c r="J51" s="52">
        <f t="shared" si="7"/>
        <v>0.22266220047019636</v>
      </c>
      <c r="K51" s="52">
        <f t="shared" si="7"/>
        <v>0.225637962021908</v>
      </c>
      <c r="L51" s="52">
        <f t="shared" si="7"/>
        <v>0.20698606355427598</v>
      </c>
      <c r="M51" s="52">
        <f t="shared" si="7"/>
        <v>0.20678472326033501</v>
      </c>
      <c r="N51" s="52">
        <f t="shared" si="7"/>
        <v>0.19605218956999934</v>
      </c>
      <c r="O51" s="52">
        <f t="shared" si="7"/>
        <v>0.1778442182519421</v>
      </c>
      <c r="P51" s="52">
        <f t="shared" si="7"/>
        <v>0.1845492944476769</v>
      </c>
      <c r="Q51" s="52">
        <f t="shared" si="7"/>
        <v>0.18172127531580812</v>
      </c>
    </row>
    <row r="52" spans="1:17" ht="11.45" customHeight="1" x14ac:dyDescent="0.25">
      <c r="A52" s="116" t="s">
        <v>127</v>
      </c>
      <c r="B52" s="52">
        <f t="shared" ref="B52:Q52" si="8">IF(B10=0,0,B10/B$7)</f>
        <v>0.4169181653503361</v>
      </c>
      <c r="C52" s="52">
        <f t="shared" si="8"/>
        <v>0.42883822544128158</v>
      </c>
      <c r="D52" s="52">
        <f t="shared" si="8"/>
        <v>0.4280810338613098</v>
      </c>
      <c r="E52" s="52">
        <f t="shared" si="8"/>
        <v>0.43647805457759048</v>
      </c>
      <c r="F52" s="52">
        <f t="shared" si="8"/>
        <v>0.42063755792882773</v>
      </c>
      <c r="G52" s="52">
        <f t="shared" si="8"/>
        <v>0.43454846657737273</v>
      </c>
      <c r="H52" s="52">
        <f t="shared" si="8"/>
        <v>0.44760111815292331</v>
      </c>
      <c r="I52" s="52">
        <f t="shared" si="8"/>
        <v>0.42182788952438061</v>
      </c>
      <c r="J52" s="52">
        <f t="shared" si="8"/>
        <v>0.40929196258227402</v>
      </c>
      <c r="K52" s="52">
        <f t="shared" si="8"/>
        <v>0.42937427262828115</v>
      </c>
      <c r="L52" s="52">
        <f t="shared" si="8"/>
        <v>0.4298854393282176</v>
      </c>
      <c r="M52" s="52">
        <f t="shared" si="8"/>
        <v>0.42857696181059668</v>
      </c>
      <c r="N52" s="52">
        <f t="shared" si="8"/>
        <v>0.41897045908188274</v>
      </c>
      <c r="O52" s="52">
        <f t="shared" si="8"/>
        <v>0.4285723142513701</v>
      </c>
      <c r="P52" s="52">
        <f t="shared" si="8"/>
        <v>0.41822571526747049</v>
      </c>
      <c r="Q52" s="52">
        <f t="shared" si="8"/>
        <v>0.41027316180376289</v>
      </c>
    </row>
    <row r="53" spans="1:17" ht="11.45" customHeight="1" x14ac:dyDescent="0.25">
      <c r="A53" s="116" t="s">
        <v>125</v>
      </c>
      <c r="B53" s="52">
        <f t="shared" ref="B53:Q53" si="9">IF(B11=0,0,B11/B$7)</f>
        <v>0.10455055003708986</v>
      </c>
      <c r="C53" s="52">
        <f t="shared" si="9"/>
        <v>0.11640882663756247</v>
      </c>
      <c r="D53" s="52">
        <f t="shared" si="9"/>
        <v>0.10630922154845659</v>
      </c>
      <c r="E53" s="52">
        <f t="shared" si="9"/>
        <v>0.1601638588654978</v>
      </c>
      <c r="F53" s="52">
        <f t="shared" si="9"/>
        <v>0.21617230031480686</v>
      </c>
      <c r="G53" s="52">
        <f t="shared" si="9"/>
        <v>0.2195169987911966</v>
      </c>
      <c r="H53" s="52">
        <f t="shared" si="9"/>
        <v>0.24084523349782402</v>
      </c>
      <c r="I53" s="52">
        <f t="shared" si="9"/>
        <v>0.30173690727231878</v>
      </c>
      <c r="J53" s="52">
        <f t="shared" si="9"/>
        <v>0.33066957369815642</v>
      </c>
      <c r="K53" s="52">
        <f t="shared" si="9"/>
        <v>0.30929045668106386</v>
      </c>
      <c r="L53" s="52">
        <f t="shared" si="9"/>
        <v>0.31878275686853652</v>
      </c>
      <c r="M53" s="52">
        <f t="shared" si="9"/>
        <v>0.32375687622989147</v>
      </c>
      <c r="N53" s="52">
        <f t="shared" si="9"/>
        <v>0.33652131682768877</v>
      </c>
      <c r="O53" s="52">
        <f t="shared" si="9"/>
        <v>0.34584160486014315</v>
      </c>
      <c r="P53" s="52">
        <f t="shared" si="9"/>
        <v>0.35482815694154479</v>
      </c>
      <c r="Q53" s="52">
        <f t="shared" si="9"/>
        <v>0.36765340702526977</v>
      </c>
    </row>
    <row r="54" spans="1:17" ht="11.45" customHeight="1" x14ac:dyDescent="0.25">
      <c r="A54" s="128" t="s">
        <v>18</v>
      </c>
      <c r="B54" s="127">
        <f t="shared" ref="B54:Q54" si="10">IF(B12=0,0,B12/B$7)</f>
        <v>2.9247541465743765E-2</v>
      </c>
      <c r="C54" s="127">
        <f t="shared" si="10"/>
        <v>2.5335328005052796E-2</v>
      </c>
      <c r="D54" s="127">
        <f t="shared" si="10"/>
        <v>2.4300194954155505E-2</v>
      </c>
      <c r="E54" s="127">
        <f t="shared" si="10"/>
        <v>2.8489943358183844E-2</v>
      </c>
      <c r="F54" s="127">
        <f t="shared" si="10"/>
        <v>2.9516009952966285E-2</v>
      </c>
      <c r="G54" s="127">
        <f t="shared" si="10"/>
        <v>3.1737303759482242E-2</v>
      </c>
      <c r="H54" s="127">
        <f t="shared" si="10"/>
        <v>3.6671762990947848E-2</v>
      </c>
      <c r="I54" s="127">
        <f t="shared" si="10"/>
        <v>3.9229057234889182E-2</v>
      </c>
      <c r="J54" s="127">
        <f t="shared" si="10"/>
        <v>3.7376263249373251E-2</v>
      </c>
      <c r="K54" s="127">
        <f t="shared" si="10"/>
        <v>3.5697308668746888E-2</v>
      </c>
      <c r="L54" s="127">
        <f t="shared" si="10"/>
        <v>4.4345740248969957E-2</v>
      </c>
      <c r="M54" s="127">
        <f t="shared" si="10"/>
        <v>4.0881438699176688E-2</v>
      </c>
      <c r="N54" s="127">
        <f t="shared" si="10"/>
        <v>4.8456034520429209E-2</v>
      </c>
      <c r="O54" s="127">
        <f t="shared" si="10"/>
        <v>4.7741862636544632E-2</v>
      </c>
      <c r="P54" s="127">
        <f t="shared" si="10"/>
        <v>4.2396833343307766E-2</v>
      </c>
      <c r="Q54" s="127">
        <f t="shared" si="10"/>
        <v>4.0352155855159333E-2</v>
      </c>
    </row>
    <row r="55" spans="1:17" ht="11.45" customHeight="1" x14ac:dyDescent="0.25">
      <c r="A55" s="95" t="s">
        <v>126</v>
      </c>
      <c r="B55" s="48">
        <f t="shared" ref="B55:Q55" si="11">IF(B13=0,0,B13/B$7)</f>
        <v>1.9959267965582929E-2</v>
      </c>
      <c r="C55" s="48">
        <f t="shared" si="11"/>
        <v>1.7874982351878496E-2</v>
      </c>
      <c r="D55" s="48">
        <f t="shared" si="11"/>
        <v>1.5759815931123546E-2</v>
      </c>
      <c r="E55" s="48">
        <f t="shared" si="11"/>
        <v>1.9601704037361084E-2</v>
      </c>
      <c r="F55" s="48">
        <f t="shared" si="11"/>
        <v>1.8525362094452612E-2</v>
      </c>
      <c r="G55" s="48">
        <f t="shared" si="11"/>
        <v>1.9643579429865665E-2</v>
      </c>
      <c r="H55" s="48">
        <f t="shared" si="11"/>
        <v>2.1468822354213081E-2</v>
      </c>
      <c r="I55" s="48">
        <f t="shared" si="11"/>
        <v>1.9739295908442801E-2</v>
      </c>
      <c r="J55" s="48">
        <f t="shared" si="11"/>
        <v>1.524411992724602E-2</v>
      </c>
      <c r="K55" s="48">
        <f t="shared" si="11"/>
        <v>1.46882866321018E-2</v>
      </c>
      <c r="L55" s="48">
        <f t="shared" si="11"/>
        <v>1.5671435806697234E-2</v>
      </c>
      <c r="M55" s="48">
        <f t="shared" si="11"/>
        <v>1.2524823943144373E-2</v>
      </c>
      <c r="N55" s="48">
        <f t="shared" si="11"/>
        <v>1.358067812448761E-2</v>
      </c>
      <c r="O55" s="48">
        <f t="shared" si="11"/>
        <v>1.4277682049418336E-2</v>
      </c>
      <c r="P55" s="48">
        <f t="shared" si="11"/>
        <v>1.2791317962028587E-2</v>
      </c>
      <c r="Q55" s="48">
        <f t="shared" si="11"/>
        <v>1.3338143027734381E-2</v>
      </c>
    </row>
    <row r="56" spans="1:17" ht="11.45" customHeight="1" x14ac:dyDescent="0.25">
      <c r="A56" s="93" t="s">
        <v>125</v>
      </c>
      <c r="B56" s="46">
        <f t="shared" ref="B56:Q56" si="12">IF(B14=0,0,B14/B$7)</f>
        <v>9.2882735001608326E-3</v>
      </c>
      <c r="C56" s="46">
        <f t="shared" si="12"/>
        <v>7.4603456531742978E-3</v>
      </c>
      <c r="D56" s="46">
        <f t="shared" si="12"/>
        <v>8.5403790230319573E-3</v>
      </c>
      <c r="E56" s="46">
        <f t="shared" si="12"/>
        <v>8.8882393208227634E-3</v>
      </c>
      <c r="F56" s="46">
        <f t="shared" si="12"/>
        <v>1.0990647858513676E-2</v>
      </c>
      <c r="G56" s="46">
        <f t="shared" si="12"/>
        <v>1.2093724329616581E-2</v>
      </c>
      <c r="H56" s="46">
        <f t="shared" si="12"/>
        <v>1.5202940636734769E-2</v>
      </c>
      <c r="I56" s="46">
        <f t="shared" si="12"/>
        <v>1.9489761326446378E-2</v>
      </c>
      <c r="J56" s="46">
        <f t="shared" si="12"/>
        <v>2.2132143322127235E-2</v>
      </c>
      <c r="K56" s="46">
        <f t="shared" si="12"/>
        <v>2.1009022036645085E-2</v>
      </c>
      <c r="L56" s="46">
        <f t="shared" si="12"/>
        <v>2.8674304442272723E-2</v>
      </c>
      <c r="M56" s="46">
        <f t="shared" si="12"/>
        <v>2.8356614756032312E-2</v>
      </c>
      <c r="N56" s="46">
        <f t="shared" si="12"/>
        <v>3.4875356395941602E-2</v>
      </c>
      <c r="O56" s="46">
        <f t="shared" si="12"/>
        <v>3.3464180587126302E-2</v>
      </c>
      <c r="P56" s="46">
        <f t="shared" si="12"/>
        <v>2.9605515381279181E-2</v>
      </c>
      <c r="Q56" s="46">
        <f t="shared" si="12"/>
        <v>2.7014012827424955E-2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17699692.199999999</v>
      </c>
      <c r="C4" s="132">
        <f t="shared" si="0"/>
        <v>18091116</v>
      </c>
      <c r="D4" s="132">
        <f t="shared" si="0"/>
        <v>18013305.5</v>
      </c>
      <c r="E4" s="132">
        <f t="shared" si="0"/>
        <v>18596751.099999998</v>
      </c>
      <c r="F4" s="132">
        <f t="shared" si="0"/>
        <v>19773547.5</v>
      </c>
      <c r="G4" s="132">
        <f t="shared" si="0"/>
        <v>19522034.5</v>
      </c>
      <c r="H4" s="132">
        <f t="shared" si="0"/>
        <v>19842045.800000001</v>
      </c>
      <c r="I4" s="132">
        <f t="shared" si="0"/>
        <v>20840304.300000001</v>
      </c>
      <c r="J4" s="132">
        <f t="shared" si="0"/>
        <v>22274731.200000003</v>
      </c>
      <c r="K4" s="132">
        <f t="shared" si="0"/>
        <v>20739538.200000003</v>
      </c>
      <c r="L4" s="132">
        <f t="shared" si="0"/>
        <v>21163631.199999999</v>
      </c>
      <c r="M4" s="132">
        <f t="shared" si="0"/>
        <v>24186666.099999998</v>
      </c>
      <c r="N4" s="132">
        <f t="shared" si="0"/>
        <v>22391206.199999996</v>
      </c>
      <c r="O4" s="132">
        <f t="shared" si="0"/>
        <v>22575988.399999999</v>
      </c>
      <c r="P4" s="132">
        <f t="shared" si="0"/>
        <v>23309291.700000003</v>
      </c>
      <c r="Q4" s="132">
        <f t="shared" si="0"/>
        <v>23436846.600000001</v>
      </c>
    </row>
    <row r="5" spans="1:17" ht="11.45" customHeight="1" x14ac:dyDescent="0.25">
      <c r="A5" s="116" t="s">
        <v>23</v>
      </c>
      <c r="B5" s="42">
        <f>B13*TrAvia_act!B23</f>
        <v>6436462.7999999998</v>
      </c>
      <c r="C5" s="42">
        <f>C13*TrAvia_act!C23</f>
        <v>6280478.4000000004</v>
      </c>
      <c r="D5" s="42">
        <f>D13*TrAvia_act!D23</f>
        <v>6230539.7000000002</v>
      </c>
      <c r="E5" s="42">
        <f>E13*TrAvia_act!E23</f>
        <v>5506324.7999999989</v>
      </c>
      <c r="F5" s="42">
        <f>F13*TrAvia_act!F23</f>
        <v>5532314.0999999996</v>
      </c>
      <c r="G5" s="42">
        <f>G13*TrAvia_act!G23</f>
        <v>5228340.6000000006</v>
      </c>
      <c r="H5" s="42">
        <f>H13*TrAvia_act!H23</f>
        <v>4958355.2</v>
      </c>
      <c r="I5" s="42">
        <f>I13*TrAvia_act!I23</f>
        <v>4806480</v>
      </c>
      <c r="J5" s="42">
        <f>J13*TrAvia_act!J23</f>
        <v>4814121.5999999996</v>
      </c>
      <c r="K5" s="42">
        <f>K13*TrAvia_act!K23</f>
        <v>4324965.3999999994</v>
      </c>
      <c r="L5" s="42">
        <f>L13*TrAvia_act!L23</f>
        <v>4124398.2</v>
      </c>
      <c r="M5" s="42">
        <f>M13*TrAvia_act!M23</f>
        <v>4882556.4000000004</v>
      </c>
      <c r="N5" s="42">
        <f>N13*TrAvia_act!N23</f>
        <v>4409063.8</v>
      </c>
      <c r="O5" s="42">
        <f>O13*TrAvia_act!O23</f>
        <v>4066150.2</v>
      </c>
      <c r="P5" s="42">
        <f>P13*TrAvia_act!P23</f>
        <v>4148849.1000000006</v>
      </c>
      <c r="Q5" s="42">
        <f>Q13*TrAvia_act!Q23</f>
        <v>4164089.2</v>
      </c>
    </row>
    <row r="6" spans="1:17" ht="11.45" customHeight="1" x14ac:dyDescent="0.25">
      <c r="A6" s="116" t="s">
        <v>127</v>
      </c>
      <c r="B6" s="42">
        <f>B14*TrAvia_act!B24</f>
        <v>9896825.4000000004</v>
      </c>
      <c r="C6" s="42">
        <f>C14*TrAvia_act!C24</f>
        <v>10039971</v>
      </c>
      <c r="D6" s="42">
        <f>D14*TrAvia_act!D24</f>
        <v>10193016.6</v>
      </c>
      <c r="E6" s="42">
        <f>E14*TrAvia_act!E24</f>
        <v>10679842.799999999</v>
      </c>
      <c r="F6" s="42">
        <f>F14*TrAvia_act!F24</f>
        <v>11386159.4</v>
      </c>
      <c r="G6" s="42">
        <f>G14*TrAvia_act!G24</f>
        <v>11661426.699999999</v>
      </c>
      <c r="H6" s="42">
        <f>H14*TrAvia_act!H24</f>
        <v>11927642.100000001</v>
      </c>
      <c r="I6" s="42">
        <f>I14*TrAvia_act!I24</f>
        <v>12473155.800000001</v>
      </c>
      <c r="J6" s="42">
        <f>J14*TrAvia_act!J24</f>
        <v>13313133.600000003</v>
      </c>
      <c r="K6" s="42">
        <f>K14*TrAvia_act!K24</f>
        <v>12530035.000000002</v>
      </c>
      <c r="L6" s="42">
        <f>L14*TrAvia_act!L24</f>
        <v>12908964</v>
      </c>
      <c r="M6" s="42">
        <f>M14*TrAvia_act!M24</f>
        <v>14450762.499999998</v>
      </c>
      <c r="N6" s="42">
        <f>N14*TrAvia_act!N24</f>
        <v>13270694.999999998</v>
      </c>
      <c r="O6" s="42">
        <f>O14*TrAvia_act!O24</f>
        <v>13680122.399999999</v>
      </c>
      <c r="P6" s="42">
        <f>P14*TrAvia_act!P24</f>
        <v>14026593</v>
      </c>
      <c r="Q6" s="42">
        <f>Q14*TrAvia_act!Q24</f>
        <v>13951285.4</v>
      </c>
    </row>
    <row r="7" spans="1:17" ht="11.45" customHeight="1" x14ac:dyDescent="0.25">
      <c r="A7" s="93" t="s">
        <v>125</v>
      </c>
      <c r="B7" s="36">
        <f>B15*TrAvia_act!B25</f>
        <v>1366404.0000000002</v>
      </c>
      <c r="C7" s="36">
        <f>C15*TrAvia_act!C25</f>
        <v>1770666.5999999999</v>
      </c>
      <c r="D7" s="36">
        <f>D15*TrAvia_act!D25</f>
        <v>1589749.2</v>
      </c>
      <c r="E7" s="36">
        <f>E15*TrAvia_act!E25</f>
        <v>2410583.5</v>
      </c>
      <c r="F7" s="36">
        <f>F15*TrAvia_act!F25</f>
        <v>2855074</v>
      </c>
      <c r="G7" s="36">
        <f>G15*TrAvia_act!G25</f>
        <v>2632267.2000000002</v>
      </c>
      <c r="H7" s="36">
        <f>H15*TrAvia_act!H25</f>
        <v>2956048.5</v>
      </c>
      <c r="I7" s="36">
        <f>I15*TrAvia_act!I25</f>
        <v>3560668.5</v>
      </c>
      <c r="J7" s="36">
        <f>J15*TrAvia_act!J25</f>
        <v>4147475.9999999995</v>
      </c>
      <c r="K7" s="36">
        <f>K15*TrAvia_act!K25</f>
        <v>3884537.8</v>
      </c>
      <c r="L7" s="36">
        <f>L15*TrAvia_act!L25</f>
        <v>4130269</v>
      </c>
      <c r="M7" s="36">
        <f>M15*TrAvia_act!M25</f>
        <v>4853347.1999999993</v>
      </c>
      <c r="N7" s="36">
        <f>N15*TrAvia_act!N25</f>
        <v>4711447.4000000004</v>
      </c>
      <c r="O7" s="36">
        <f>O15*TrAvia_act!O25</f>
        <v>4829715.8</v>
      </c>
      <c r="P7" s="36">
        <f>P15*TrAvia_act!P25</f>
        <v>5133849.5999999996</v>
      </c>
      <c r="Q7" s="36">
        <f>Q15*TrAvia_act!Q25</f>
        <v>5321472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128.75312577289591</v>
      </c>
      <c r="C12" s="134">
        <f>IF(C4=0,0,C4/TrAvia_act!C22)</f>
        <v>129.07198047986986</v>
      </c>
      <c r="D12" s="134">
        <f>IF(D4=0,0,D4/TrAvia_act!D22)</f>
        <v>129.50082316064933</v>
      </c>
      <c r="E12" s="134">
        <f>IF(E4=0,0,E4/TrAvia_act!E22)</f>
        <v>132.92128470137519</v>
      </c>
      <c r="F12" s="134">
        <f>IF(F4=0,0,F4/TrAvia_act!F22)</f>
        <v>134.25546397072304</v>
      </c>
      <c r="G12" s="134">
        <f>IF(G4=0,0,G4/TrAvia_act!G22)</f>
        <v>134.53358854378433</v>
      </c>
      <c r="H12" s="134">
        <f>IF(H4=0,0,H4/TrAvia_act!H22)</f>
        <v>135.52199136682785</v>
      </c>
      <c r="I12" s="134">
        <f>IF(I4=0,0,I4/TrAvia_act!I22)</f>
        <v>138.09299473213397</v>
      </c>
      <c r="J12" s="134">
        <f>IF(J4=0,0,J4/TrAvia_act!J22)</f>
        <v>139.61497267211556</v>
      </c>
      <c r="K12" s="134">
        <f>IF(K4=0,0,K4/TrAvia_act!K22)</f>
        <v>141.36706632948668</v>
      </c>
      <c r="L12" s="134">
        <f>IF(L4=0,0,L4/TrAvia_act!L22)</f>
        <v>144.28928719959092</v>
      </c>
      <c r="M12" s="134">
        <f>IF(M4=0,0,M4/TrAvia_act!M22)</f>
        <v>144.39542038053048</v>
      </c>
      <c r="N12" s="134">
        <f>IF(N4=0,0,N4/TrAvia_act!N22)</f>
        <v>146.27987143221117</v>
      </c>
      <c r="O12" s="134">
        <f>IF(O4=0,0,O4/TrAvia_act!O22)</f>
        <v>148.93777807098562</v>
      </c>
      <c r="P12" s="134">
        <f>IF(P4=0,0,P4/TrAvia_act!P22)</f>
        <v>151.48297763104881</v>
      </c>
      <c r="Q12" s="134">
        <f>IF(Q4=0,0,Q4/TrAvia_act!Q22)</f>
        <v>153.15497657276168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0.5787802908798606</v>
      </c>
      <c r="C18" s="144">
        <f>IF(TrAvia_act!C31=0,0,TrAvia_act!C31/C4)</f>
        <v>0.57521874272432949</v>
      </c>
      <c r="D18" s="144">
        <f>IF(TrAvia_act!D31=0,0,TrAvia_act!D31/D4)</f>
        <v>0.59007160012913784</v>
      </c>
      <c r="E18" s="144">
        <f>IF(TrAvia_act!E31=0,0,TrAvia_act!E31/E4)</f>
        <v>0.56218120809284811</v>
      </c>
      <c r="F18" s="144">
        <f>IF(TrAvia_act!F31=0,0,TrAvia_act!F31/F4)</f>
        <v>0.59170293039223232</v>
      </c>
      <c r="G18" s="144">
        <f>IF(TrAvia_act!G31=0,0,TrAvia_act!G31/G4)</f>
        <v>0.62619477493495879</v>
      </c>
      <c r="H18" s="144">
        <f>IF(TrAvia_act!H31=0,0,TrAvia_act!H31/H4)</f>
        <v>0.67181152257999521</v>
      </c>
      <c r="I18" s="144">
        <f>IF(TrAvia_act!I31=0,0,TrAvia_act!I31/I4)</f>
        <v>0.69231748213964417</v>
      </c>
      <c r="J18" s="144">
        <f>IF(TrAvia_act!J31=0,0,TrAvia_act!J31/J4)</f>
        <v>0.66660885227652034</v>
      </c>
      <c r="K18" s="144">
        <f>IF(TrAvia_act!K31=0,0,TrAvia_act!K31/K4)</f>
        <v>0.66676947512746443</v>
      </c>
      <c r="L18" s="144">
        <f>IF(TrAvia_act!L31=0,0,TrAvia_act!L31/L4)</f>
        <v>0.67445117830252121</v>
      </c>
      <c r="M18" s="144">
        <f>IF(TrAvia_act!M31=0,0,TrAvia_act!M31/M4)</f>
        <v>0.6800621024821607</v>
      </c>
      <c r="N18" s="144">
        <f>IF(TrAvia_act!N31=0,0,TrAvia_act!N31/N4)</f>
        <v>0.73756254363822538</v>
      </c>
      <c r="O18" s="144">
        <f>IF(TrAvia_act!O31=0,0,TrAvia_act!O31/O4)</f>
        <v>0.73559494741767328</v>
      </c>
      <c r="P18" s="144">
        <f>IF(TrAvia_act!P31=0,0,TrAvia_act!P31/P4)</f>
        <v>0.73841514454941581</v>
      </c>
      <c r="Q18" s="144">
        <f>IF(TrAvia_act!Q31=0,0,TrAvia_act!Q31/Q4)</f>
        <v>0.7456358484677712</v>
      </c>
    </row>
    <row r="19" spans="1:17" ht="11.45" customHeight="1" x14ac:dyDescent="0.25">
      <c r="A19" s="116" t="s">
        <v>23</v>
      </c>
      <c r="B19" s="143">
        <v>0.50136031237530032</v>
      </c>
      <c r="C19" s="143">
        <v>0.50663847518367389</v>
      </c>
      <c r="D19" s="143">
        <v>0.51412753216226192</v>
      </c>
      <c r="E19" s="143">
        <v>0.50342834843306017</v>
      </c>
      <c r="F19" s="143">
        <v>0.52654819436228328</v>
      </c>
      <c r="G19" s="143">
        <v>0.54349500489696478</v>
      </c>
      <c r="H19" s="143">
        <v>0.58657233753644755</v>
      </c>
      <c r="I19" s="143">
        <v>0.59807925966611741</v>
      </c>
      <c r="J19" s="143">
        <v>0.56743435811841569</v>
      </c>
      <c r="K19" s="143">
        <v>0.56128495270736734</v>
      </c>
      <c r="L19" s="143">
        <v>0.5638740216693916</v>
      </c>
      <c r="M19" s="143">
        <v>0.57573036944335132</v>
      </c>
      <c r="N19" s="143">
        <v>0.62331962626623827</v>
      </c>
      <c r="O19" s="143">
        <v>0.61160332936053374</v>
      </c>
      <c r="P19" s="143">
        <v>0.61690771062268801</v>
      </c>
      <c r="Q19" s="143">
        <v>0.62734270918115775</v>
      </c>
    </row>
    <row r="20" spans="1:17" ht="11.45" customHeight="1" x14ac:dyDescent="0.25">
      <c r="A20" s="116" t="s">
        <v>127</v>
      </c>
      <c r="B20" s="143">
        <v>0.5915643414301317</v>
      </c>
      <c r="C20" s="143">
        <v>0.5988240404280053</v>
      </c>
      <c r="D20" s="143">
        <v>0.60831677640944881</v>
      </c>
      <c r="E20" s="143">
        <v>0.60053945737852998</v>
      </c>
      <c r="F20" s="143">
        <v>0.63001700116722414</v>
      </c>
      <c r="G20" s="143">
        <v>0.65303596171470168</v>
      </c>
      <c r="H20" s="143">
        <v>0.70769947062714089</v>
      </c>
      <c r="I20" s="143">
        <v>0.72465662619238669</v>
      </c>
      <c r="J20" s="143">
        <v>0.6900763769094902</v>
      </c>
      <c r="K20" s="143">
        <v>0.68447550226316201</v>
      </c>
      <c r="L20" s="143">
        <v>0.69086574259561029</v>
      </c>
      <c r="M20" s="143">
        <v>0.70298553450034218</v>
      </c>
      <c r="N20" s="143">
        <v>0.76187268262890528</v>
      </c>
      <c r="O20" s="143">
        <v>0.75274063337328034</v>
      </c>
      <c r="P20" s="143">
        <v>0.75950760102613657</v>
      </c>
      <c r="Q20" s="143">
        <v>0.77189726188240682</v>
      </c>
    </row>
    <row r="21" spans="1:17" ht="11.45" customHeight="1" x14ac:dyDescent="0.25">
      <c r="A21" s="93" t="s">
        <v>125</v>
      </c>
      <c r="B21" s="142">
        <v>0.85087353374258268</v>
      </c>
      <c r="C21" s="142">
        <v>0.68462408451144896</v>
      </c>
      <c r="D21" s="142">
        <v>0.77072848975171671</v>
      </c>
      <c r="E21" s="142">
        <v>0.5264439087050915</v>
      </c>
      <c r="F21" s="142">
        <v>0.56515592940848469</v>
      </c>
      <c r="G21" s="142">
        <v>0.67154580659592611</v>
      </c>
      <c r="H21" s="142">
        <v>0.66998055004848533</v>
      </c>
      <c r="I21" s="142">
        <v>0.70624266201697794</v>
      </c>
      <c r="J21" s="142">
        <v>0.7063949254920342</v>
      </c>
      <c r="K21" s="142">
        <v>0.72710091790070885</v>
      </c>
      <c r="L21" s="142">
        <v>0.73356820100579401</v>
      </c>
      <c r="M21" s="142">
        <v>0.71676759494972886</v>
      </c>
      <c r="N21" s="142">
        <v>0.77599911228978169</v>
      </c>
      <c r="O21" s="142">
        <v>0.79141882427119215</v>
      </c>
      <c r="P21" s="142">
        <v>0.77898133205927966</v>
      </c>
      <c r="Q21" s="142">
        <v>0.76935160045942175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2.8852881289667391E-2</v>
      </c>
      <c r="C24" s="137">
        <f>IF(TrAvia_ene!C8=0,0,TrAvia_ene!C8/(C12*TrAvia_act!C13))</f>
        <v>2.7962647825513963E-2</v>
      </c>
      <c r="D24" s="137">
        <f>IF(TrAvia_ene!D8=0,0,TrAvia_ene!D8/(D12*TrAvia_act!D13))</f>
        <v>2.7711010920296E-2</v>
      </c>
      <c r="E24" s="137">
        <f>IF(TrAvia_ene!E8=0,0,TrAvia_ene!E8/(E12*TrAvia_act!E13))</f>
        <v>2.5938082361303145E-2</v>
      </c>
      <c r="F24" s="137">
        <f>IF(TrAvia_ene!F8=0,0,TrAvia_ene!F8/(F12*TrAvia_act!F13))</f>
        <v>2.4513066488501319E-2</v>
      </c>
      <c r="G24" s="137">
        <f>IF(TrAvia_ene!G8=0,0,TrAvia_ene!G8/(G12*TrAvia_act!G13))</f>
        <v>2.4245548141898728E-2</v>
      </c>
      <c r="H24" s="137">
        <f>IF(TrAvia_ene!H8=0,0,TrAvia_ene!H8/(H12*TrAvia_act!H13))</f>
        <v>2.5728359727749724E-2</v>
      </c>
      <c r="I24" s="137">
        <f>IF(TrAvia_ene!I8=0,0,TrAvia_ene!I8/(I12*TrAvia_act!I13))</f>
        <v>2.5973988682993623E-2</v>
      </c>
      <c r="J24" s="137">
        <f>IF(TrAvia_ene!J8=0,0,TrAvia_ene!J8/(J12*TrAvia_act!J13))</f>
        <v>2.5404166260351697E-2</v>
      </c>
      <c r="K24" s="137">
        <f>IF(TrAvia_ene!K8=0,0,TrAvia_ene!K8/(K12*TrAvia_act!K13))</f>
        <v>2.5040479383123353E-2</v>
      </c>
      <c r="L24" s="137">
        <f>IF(TrAvia_ene!L8=0,0,TrAvia_ene!L8/(L12*TrAvia_act!L13))</f>
        <v>2.527557426041423E-2</v>
      </c>
      <c r="M24" s="137">
        <f>IF(TrAvia_ene!M8=0,0,TrAvia_ene!M8/(M12*TrAvia_act!M13))</f>
        <v>2.5779391753136958E-2</v>
      </c>
      <c r="N24" s="137">
        <f>IF(TrAvia_ene!N8=0,0,TrAvia_ene!N8/(N12*TrAvia_act!N13))</f>
        <v>2.5871299455326804E-2</v>
      </c>
      <c r="O24" s="137">
        <f>IF(TrAvia_ene!O8=0,0,TrAvia_ene!O8/(O12*TrAvia_act!O13))</f>
        <v>2.5696628521080764E-2</v>
      </c>
      <c r="P24" s="137">
        <f>IF(TrAvia_ene!P8=0,0,TrAvia_ene!P8/(P12*TrAvia_act!P13))</f>
        <v>2.4330003696532022E-2</v>
      </c>
      <c r="Q24" s="137">
        <f>IF(TrAvia_ene!Q8=0,0,TrAvia_ene!Q8/(Q12*TrAvia_act!Q13))</f>
        <v>2.4533609097814473E-2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5.1877916401823355E-2</v>
      </c>
      <c r="C25" s="108">
        <f>IF(TrAvia_ene!C9=0,0,TrAvia_ene!C9/(C13*TrAvia_act!C14))</f>
        <v>5.152199502430288E-2</v>
      </c>
      <c r="D25" s="108">
        <f>IF(TrAvia_ene!D9=0,0,TrAvia_ene!D9/(D13*TrAvia_act!D14))</f>
        <v>5.1113489308363423E-2</v>
      </c>
      <c r="E25" s="108">
        <f>IF(TrAvia_ene!E9=0,0,TrAvia_ene!E9/(E13*TrAvia_act!E14))</f>
        <v>5.0271460458304551E-2</v>
      </c>
      <c r="F25" s="108">
        <f>IF(TrAvia_ene!F9=0,0,TrAvia_ene!F9/(F13*TrAvia_act!F14))</f>
        <v>4.9972678706981619E-2</v>
      </c>
      <c r="G25" s="108">
        <f>IF(TrAvia_ene!G9=0,0,TrAvia_ene!G9/(G13*TrAvia_act!G14))</f>
        <v>4.9641201787941548E-2</v>
      </c>
      <c r="H25" s="108">
        <f>IF(TrAvia_ene!H9=0,0,TrAvia_ene!H9/(H13*TrAvia_act!H14))</f>
        <v>4.9253086131453273E-2</v>
      </c>
      <c r="I25" s="108">
        <f>IF(TrAvia_ene!I9=0,0,TrAvia_ene!I9/(I13*TrAvia_act!I14))</f>
        <v>4.8847641900220166E-2</v>
      </c>
      <c r="J25" s="108">
        <f>IF(TrAvia_ene!J9=0,0,TrAvia_ene!J9/(J13*TrAvia_act!J14))</f>
        <v>4.8743535652069368E-2</v>
      </c>
      <c r="K25" s="108">
        <f>IF(TrAvia_ene!K9=0,0,TrAvia_ene!K9/(K13*TrAvia_act!K14))</f>
        <v>4.8432608909904092E-2</v>
      </c>
      <c r="L25" s="108">
        <f>IF(TrAvia_ene!L9=0,0,TrAvia_ene!L9/(L13*TrAvia_act!L14))</f>
        <v>4.8577387237936732E-2</v>
      </c>
      <c r="M25" s="108">
        <f>IF(TrAvia_ene!M9=0,0,TrAvia_ene!M9/(M13*TrAvia_act!M14))</f>
        <v>4.8153145302538364E-2</v>
      </c>
      <c r="N25" s="108">
        <f>IF(TrAvia_ene!N9=0,0,TrAvia_ene!N9/(N13*TrAvia_act!N14))</f>
        <v>4.8010171706402316E-2</v>
      </c>
      <c r="O25" s="108">
        <f>IF(TrAvia_ene!O9=0,0,TrAvia_ene!O9/(O13*TrAvia_act!O14))</f>
        <v>4.7830326371776158E-2</v>
      </c>
      <c r="P25" s="108">
        <f>IF(TrAvia_ene!P9=0,0,TrAvia_ene!P9/(P13*TrAvia_act!P14))</f>
        <v>4.7967497334871434E-2</v>
      </c>
      <c r="Q25" s="108">
        <f>IF(TrAvia_ene!Q9=0,0,TrAvia_ene!Q9/(Q13*TrAvia_act!Q14))</f>
        <v>4.8023611789851942E-2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2.0575445401203197E-2</v>
      </c>
      <c r="C26" s="106">
        <f>IF(TrAvia_ene!C10=0,0,TrAvia_ene!C10/(C14*TrAvia_act!C15))</f>
        <v>2.096102288541013E-2</v>
      </c>
      <c r="D26" s="106">
        <f>IF(TrAvia_ene!D10=0,0,TrAvia_ene!D10/(D14*TrAvia_act!D15))</f>
        <v>2.0537515493512924E-2</v>
      </c>
      <c r="E26" s="106">
        <f>IF(TrAvia_ene!E10=0,0,TrAvia_ene!E10/(E14*TrAvia_act!E15))</f>
        <v>2.0692967557513934E-2</v>
      </c>
      <c r="F26" s="106">
        <f>IF(TrAvia_ene!F10=0,0,TrAvia_ene!F10/(F14*TrAvia_act!F15))</f>
        <v>2.1107827652621414E-2</v>
      </c>
      <c r="G26" s="106">
        <f>IF(TrAvia_ene!G10=0,0,TrAvia_ene!G10/(G14*TrAvia_act!G15))</f>
        <v>2.1327780676569714E-2</v>
      </c>
      <c r="H26" s="106">
        <f>IF(TrAvia_ene!H10=0,0,TrAvia_ene!H10/(H14*TrAvia_act!H15))</f>
        <v>2.3540954010110599E-2</v>
      </c>
      <c r="I26" s="106">
        <f>IF(TrAvia_ene!I10=0,0,TrAvia_ene!I10/(I14*TrAvia_act!I15))</f>
        <v>2.6141732432809657E-2</v>
      </c>
      <c r="J26" s="106">
        <f>IF(TrAvia_ene!J10=0,0,TrAvia_ene!J10/(J14*TrAvia_act!J15))</f>
        <v>2.5897460913177895E-2</v>
      </c>
      <c r="K26" s="106">
        <f>IF(TrAvia_ene!K10=0,0,TrAvia_ene!K10/(K14*TrAvia_act!K15))</f>
        <v>2.442896267984666E-2</v>
      </c>
      <c r="L26" s="106">
        <f>IF(TrAvia_ene!L10=0,0,TrAvia_ene!L10/(L14*TrAvia_act!L15))</f>
        <v>2.5306053178913213E-2</v>
      </c>
      <c r="M26" s="106">
        <f>IF(TrAvia_ene!M10=0,0,TrAvia_ene!M10/(M14*TrAvia_act!M15))</f>
        <v>2.6275626979446343E-2</v>
      </c>
      <c r="N26" s="106">
        <f>IF(TrAvia_ene!N10=0,0,TrAvia_ene!N10/(N14*TrAvia_act!N15))</f>
        <v>2.672469692609545E-2</v>
      </c>
      <c r="O26" s="106">
        <f>IF(TrAvia_ene!O10=0,0,TrAvia_ene!O10/(O14*TrAvia_act!O15))</f>
        <v>2.6746711535984579E-2</v>
      </c>
      <c r="P26" s="106">
        <f>IF(TrAvia_ene!P10=0,0,TrAvia_ene!P10/(P14*TrAvia_act!P15))</f>
        <v>2.5235651270416361E-2</v>
      </c>
      <c r="Q26" s="106">
        <f>IF(TrAvia_ene!Q10=0,0,TrAvia_ene!Q10/(Q14*TrAvia_act!Q15))</f>
        <v>2.554518329360957E-2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1.7053244551295775E-2</v>
      </c>
      <c r="C27" s="105">
        <f>IF(TrAvia_ene!C11=0,0,TrAvia_ene!C11/(C15*TrAvia_act!C16))</f>
        <v>1.4877165077830188E-2</v>
      </c>
      <c r="D27" s="105">
        <f>IF(TrAvia_ene!D11=0,0,TrAvia_ene!D11/(D15*TrAvia_act!D16))</f>
        <v>1.4514433580890591E-2</v>
      </c>
      <c r="E27" s="105">
        <f>IF(TrAvia_ene!E11=0,0,TrAvia_ene!E11/(E15*TrAvia_act!E16))</f>
        <v>1.4774203285464534E-2</v>
      </c>
      <c r="F27" s="105">
        <f>IF(TrAvia_ene!F11=0,0,TrAvia_ene!F11/(F15*TrAvia_act!F16))</f>
        <v>1.3215810118619121E-2</v>
      </c>
      <c r="G27" s="105">
        <f>IF(TrAvia_ene!G11=0,0,TrAvia_ene!G11/(G15*TrAvia_act!G16))</f>
        <v>1.3127977934132508E-2</v>
      </c>
      <c r="H27" s="105">
        <f>IF(TrAvia_ene!H11=0,0,TrAvia_ene!H11/(H15*TrAvia_act!H16))</f>
        <v>1.5057540882260349E-2</v>
      </c>
      <c r="I27" s="105">
        <f>IF(TrAvia_ene!I11=0,0,TrAvia_ene!I11/(I15*TrAvia_act!I16))</f>
        <v>1.543751126712419E-2</v>
      </c>
      <c r="J27" s="105">
        <f>IF(TrAvia_ene!J11=0,0,TrAvia_ene!J11/(J15*TrAvia_act!J16))</f>
        <v>1.5476079640960016E-2</v>
      </c>
      <c r="K27" s="105">
        <f>IF(TrAvia_ene!K11=0,0,TrAvia_ene!K11/(K15*TrAvia_act!K16))</f>
        <v>1.5547802525550507E-2</v>
      </c>
      <c r="L27" s="105">
        <f>IF(TrAvia_ene!L11=0,0,TrAvia_ene!L11/(L15*TrAvia_act!L16))</f>
        <v>1.5851772506104228E-2</v>
      </c>
      <c r="M27" s="105">
        <f>IF(TrAvia_ene!M11=0,0,TrAvia_ene!M11/(M15*TrAvia_act!M16))</f>
        <v>1.6022570575693493E-2</v>
      </c>
      <c r="N27" s="105">
        <f>IF(TrAvia_ene!N11=0,0,TrAvia_ene!N11/(N15*TrAvia_act!N16))</f>
        <v>1.6219143329828069E-2</v>
      </c>
      <c r="O27" s="105">
        <f>IF(TrAvia_ene!O11=0,0,TrAvia_ene!O11/(O15*TrAvia_act!O16))</f>
        <v>1.639474347410089E-2</v>
      </c>
      <c r="P27" s="105">
        <f>IF(TrAvia_ene!P11=0,0,TrAvia_ene!P11/(P15*TrAvia_act!P16))</f>
        <v>1.5532760370076282E-2</v>
      </c>
      <c r="Q27" s="105">
        <f>IF(TrAvia_ene!Q11=0,0,TrAvia_ene!Q11/(Q15*TrAvia_act!Q16))</f>
        <v>1.5828632622358757E-2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8274.6087354833362</v>
      </c>
      <c r="C3" s="68">
        <f t="shared" si="0"/>
        <v>7958.6107227167095</v>
      </c>
      <c r="D3" s="68">
        <f t="shared" si="0"/>
        <v>8493.0912412603047</v>
      </c>
      <c r="E3" s="68">
        <f t="shared" si="0"/>
        <v>7911.2244456208437</v>
      </c>
      <c r="F3" s="68">
        <f t="shared" si="0"/>
        <v>7840.8524734777193</v>
      </c>
      <c r="G3" s="68">
        <f t="shared" si="0"/>
        <v>6662.8079061152876</v>
      </c>
      <c r="H3" s="68">
        <f t="shared" si="0"/>
        <v>7820.8352711083517</v>
      </c>
      <c r="I3" s="68">
        <f t="shared" si="0"/>
        <v>8154.031910126665</v>
      </c>
      <c r="J3" s="68">
        <f t="shared" si="0"/>
        <v>8130.3642011568882</v>
      </c>
      <c r="K3" s="68">
        <f t="shared" si="0"/>
        <v>7050.4564765779414</v>
      </c>
      <c r="L3" s="68">
        <f t="shared" si="0"/>
        <v>10391.085814722564</v>
      </c>
      <c r="M3" s="68">
        <f t="shared" si="0"/>
        <v>10923.855714267916</v>
      </c>
      <c r="N3" s="68">
        <f t="shared" si="0"/>
        <v>10081.230247234138</v>
      </c>
      <c r="O3" s="68">
        <f t="shared" si="0"/>
        <v>10077.974496092294</v>
      </c>
      <c r="P3" s="68">
        <f t="shared" si="0"/>
        <v>10128.772564429108</v>
      </c>
      <c r="Q3" s="68">
        <f t="shared" si="0"/>
        <v>9646.4106812178452</v>
      </c>
    </row>
    <row r="4" spans="1:17" ht="11.45" customHeight="1" x14ac:dyDescent="0.25">
      <c r="A4" s="148" t="s">
        <v>147</v>
      </c>
      <c r="B4" s="77">
        <v>8156.6087354833371</v>
      </c>
      <c r="C4" s="77">
        <v>7857.6107227167095</v>
      </c>
      <c r="D4" s="77">
        <v>8381.0912412603047</v>
      </c>
      <c r="E4" s="77">
        <v>7802.2244456208437</v>
      </c>
      <c r="F4" s="77">
        <v>7722.8524734777193</v>
      </c>
      <c r="G4" s="77">
        <v>6587.8079061152876</v>
      </c>
      <c r="H4" s="77">
        <v>7754.8352711083517</v>
      </c>
      <c r="I4" s="77">
        <v>8052.031910126665</v>
      </c>
      <c r="J4" s="77">
        <v>8050.3642011568882</v>
      </c>
      <c r="K4" s="77">
        <v>6989.4564765779414</v>
      </c>
      <c r="L4" s="77">
        <v>10315.085814722564</v>
      </c>
      <c r="M4" s="77">
        <v>10833.855714267916</v>
      </c>
      <c r="N4" s="77">
        <v>9957.230247234138</v>
      </c>
      <c r="O4" s="77">
        <v>9956.9744960922944</v>
      </c>
      <c r="P4" s="77">
        <v>9992.7725644291077</v>
      </c>
      <c r="Q4" s="77">
        <v>9516.4106812178452</v>
      </c>
    </row>
    <row r="5" spans="1:17" ht="11.45" customHeight="1" x14ac:dyDescent="0.25">
      <c r="A5" s="147" t="s">
        <v>146</v>
      </c>
      <c r="B5" s="74">
        <v>118</v>
      </c>
      <c r="C5" s="74">
        <v>101</v>
      </c>
      <c r="D5" s="74">
        <v>112</v>
      </c>
      <c r="E5" s="74">
        <v>109</v>
      </c>
      <c r="F5" s="74">
        <v>118</v>
      </c>
      <c r="G5" s="74">
        <v>75</v>
      </c>
      <c r="H5" s="74">
        <v>66</v>
      </c>
      <c r="I5" s="74">
        <v>102</v>
      </c>
      <c r="J5" s="74">
        <v>80</v>
      </c>
      <c r="K5" s="74">
        <v>61</v>
      </c>
      <c r="L5" s="74">
        <v>76</v>
      </c>
      <c r="M5" s="74">
        <v>90</v>
      </c>
      <c r="N5" s="74">
        <v>124</v>
      </c>
      <c r="O5" s="74">
        <v>121</v>
      </c>
      <c r="P5" s="74">
        <v>136</v>
      </c>
      <c r="Q5" s="74">
        <v>130</v>
      </c>
    </row>
    <row r="7" spans="1:17" ht="11.45" customHeight="1" x14ac:dyDescent="0.25">
      <c r="A7" s="27" t="s">
        <v>115</v>
      </c>
      <c r="B7" s="26">
        <f t="shared" ref="B7:Q7" si="1">SUM(B8:B9)</f>
        <v>8.5812611428314476</v>
      </c>
      <c r="C7" s="26">
        <f t="shared" si="1"/>
        <v>7.9094797268342676</v>
      </c>
      <c r="D7" s="26">
        <f t="shared" si="1"/>
        <v>8.3091194246302749</v>
      </c>
      <c r="E7" s="26">
        <f t="shared" si="1"/>
        <v>8.6699478355857611</v>
      </c>
      <c r="F7" s="26">
        <f t="shared" si="1"/>
        <v>8.4668902884748682</v>
      </c>
      <c r="G7" s="26">
        <f t="shared" si="1"/>
        <v>8.5863928939944696</v>
      </c>
      <c r="H7" s="26">
        <f t="shared" si="1"/>
        <v>9.2250071206025499</v>
      </c>
      <c r="I7" s="26">
        <f t="shared" si="1"/>
        <v>9.7003993743138697</v>
      </c>
      <c r="J7" s="26">
        <f t="shared" si="1"/>
        <v>8.1326353114766174</v>
      </c>
      <c r="K7" s="26">
        <f t="shared" si="1"/>
        <v>8.460302007294624</v>
      </c>
      <c r="L7" s="26">
        <f t="shared" si="1"/>
        <v>9.5898787048626932</v>
      </c>
      <c r="M7" s="26">
        <f t="shared" si="1"/>
        <v>9.2597391713947257</v>
      </c>
      <c r="N7" s="26">
        <f t="shared" si="1"/>
        <v>8.9210912991412243</v>
      </c>
      <c r="O7" s="26">
        <f t="shared" si="1"/>
        <v>8.9874305090579671</v>
      </c>
      <c r="P7" s="26">
        <f t="shared" si="1"/>
        <v>8.0770374869066686</v>
      </c>
      <c r="Q7" s="26">
        <f t="shared" si="1"/>
        <v>8.4404726951012243</v>
      </c>
    </row>
    <row r="8" spans="1:17" ht="11.45" customHeight="1" x14ac:dyDescent="0.25">
      <c r="A8" s="148" t="s">
        <v>147</v>
      </c>
      <c r="B8" s="108">
        <v>8.2158282459477494</v>
      </c>
      <c r="C8" s="108">
        <v>7.6087680798509156</v>
      </c>
      <c r="D8" s="108">
        <v>7.9811676015755841</v>
      </c>
      <c r="E8" s="108">
        <v>8.3128357493932175</v>
      </c>
      <c r="F8" s="108">
        <v>8.0869148239752455</v>
      </c>
      <c r="G8" s="108">
        <v>8.295940145965826</v>
      </c>
      <c r="H8" s="108">
        <v>8.9897041406123908</v>
      </c>
      <c r="I8" s="108">
        <v>9.3366376620452751</v>
      </c>
      <c r="J8" s="108">
        <v>7.8914320357828682</v>
      </c>
      <c r="K8" s="108">
        <v>8.2391242097965574</v>
      </c>
      <c r="L8" s="108">
        <v>9.3773507406568761</v>
      </c>
      <c r="M8" s="108">
        <v>9.0290030628555105</v>
      </c>
      <c r="N8" s="108">
        <v>8.5919281565045171</v>
      </c>
      <c r="O8" s="108">
        <v>8.6635301562863596</v>
      </c>
      <c r="P8" s="108">
        <v>7.7524214579808364</v>
      </c>
      <c r="Q8" s="108">
        <v>8.1000197759211972</v>
      </c>
    </row>
    <row r="9" spans="1:17" ht="11.45" customHeight="1" x14ac:dyDescent="0.25">
      <c r="A9" s="147" t="s">
        <v>146</v>
      </c>
      <c r="B9" s="105">
        <v>0.36543289688369818</v>
      </c>
      <c r="C9" s="105">
        <v>0.30071164698335168</v>
      </c>
      <c r="D9" s="105">
        <v>0.32795182305469112</v>
      </c>
      <c r="E9" s="105">
        <v>0.35711208619254398</v>
      </c>
      <c r="F9" s="105">
        <v>0.37997546449962222</v>
      </c>
      <c r="G9" s="105">
        <v>0.29045274802864307</v>
      </c>
      <c r="H9" s="105">
        <v>0.23530297999015998</v>
      </c>
      <c r="I9" s="105">
        <v>0.36376171226859377</v>
      </c>
      <c r="J9" s="105">
        <v>0.24120327569374841</v>
      </c>
      <c r="K9" s="105">
        <v>0.22117779749806646</v>
      </c>
      <c r="L9" s="105">
        <v>0.21252796420581657</v>
      </c>
      <c r="M9" s="105">
        <v>0.23073610853921461</v>
      </c>
      <c r="N9" s="105">
        <v>0.32916314263670765</v>
      </c>
      <c r="O9" s="105">
        <v>0.32390035277160745</v>
      </c>
      <c r="P9" s="105">
        <v>0.32461602892583252</v>
      </c>
      <c r="Q9" s="105">
        <v>0.34045291918002768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964.26487875802729</v>
      </c>
      <c r="C13" s="68">
        <f t="shared" si="2"/>
        <v>1006.2116596260759</v>
      </c>
      <c r="D13" s="68">
        <f t="shared" si="2"/>
        <v>1022.1409522752425</v>
      </c>
      <c r="E13" s="68">
        <f t="shared" si="2"/>
        <v>912.48812514756537</v>
      </c>
      <c r="F13" s="68">
        <f t="shared" si="2"/>
        <v>926.06047868019368</v>
      </c>
      <c r="G13" s="68">
        <f t="shared" si="2"/>
        <v>775.972866414652</v>
      </c>
      <c r="H13" s="68">
        <f t="shared" si="2"/>
        <v>847.78636686813945</v>
      </c>
      <c r="I13" s="68">
        <f t="shared" si="2"/>
        <v>840.58723723459241</v>
      </c>
      <c r="J13" s="68">
        <f t="shared" si="2"/>
        <v>999.72074115797068</v>
      </c>
      <c r="K13" s="68">
        <f t="shared" si="2"/>
        <v>833.35754095999312</v>
      </c>
      <c r="L13" s="68">
        <f t="shared" si="2"/>
        <v>1083.547157843989</v>
      </c>
      <c r="M13" s="68">
        <f t="shared" si="2"/>
        <v>1179.7152718959942</v>
      </c>
      <c r="N13" s="68">
        <f t="shared" si="2"/>
        <v>1130.0445101603873</v>
      </c>
      <c r="O13" s="68">
        <f t="shared" si="2"/>
        <v>1121.3410202098614</v>
      </c>
      <c r="P13" s="68">
        <f t="shared" si="2"/>
        <v>1254.0207447159205</v>
      </c>
      <c r="Q13" s="68">
        <f t="shared" si="2"/>
        <v>1142.8756456752164</v>
      </c>
    </row>
    <row r="14" spans="1:17" ht="11.45" customHeight="1" x14ac:dyDescent="0.25">
      <c r="A14" s="148" t="s">
        <v>147</v>
      </c>
      <c r="B14" s="77">
        <f t="shared" ref="B14:Q14" si="3">IF(B4=0,"",B4/B8)</f>
        <v>992.79202185201223</v>
      </c>
      <c r="C14" s="77">
        <f t="shared" si="3"/>
        <v>1032.7047217439529</v>
      </c>
      <c r="D14" s="77">
        <f t="shared" si="3"/>
        <v>1050.1084126595424</v>
      </c>
      <c r="E14" s="77">
        <f t="shared" si="3"/>
        <v>938.57555722670872</v>
      </c>
      <c r="F14" s="77">
        <f t="shared" si="3"/>
        <v>954.98130517979587</v>
      </c>
      <c r="G14" s="77">
        <f t="shared" si="3"/>
        <v>794.10022133764141</v>
      </c>
      <c r="H14" s="77">
        <f t="shared" si="3"/>
        <v>862.63520465314025</v>
      </c>
      <c r="I14" s="77">
        <f t="shared" si="3"/>
        <v>862.41238030038267</v>
      </c>
      <c r="J14" s="77">
        <f t="shared" si="3"/>
        <v>1020.1398383276139</v>
      </c>
      <c r="K14" s="77">
        <f t="shared" si="3"/>
        <v>848.32517372019652</v>
      </c>
      <c r="L14" s="77">
        <f t="shared" si="3"/>
        <v>1100</v>
      </c>
      <c r="M14" s="77">
        <f t="shared" si="3"/>
        <v>1199.895009321395</v>
      </c>
      <c r="N14" s="77">
        <f t="shared" si="3"/>
        <v>1158.9052033327373</v>
      </c>
      <c r="O14" s="77">
        <f t="shared" si="3"/>
        <v>1149.2976092277345</v>
      </c>
      <c r="P14" s="77">
        <f t="shared" si="3"/>
        <v>1288.9872691508419</v>
      </c>
      <c r="Q14" s="77">
        <f t="shared" si="3"/>
        <v>1174.8626478057661</v>
      </c>
    </row>
    <row r="15" spans="1:17" ht="11.45" customHeight="1" x14ac:dyDescent="0.25">
      <c r="A15" s="147" t="s">
        <v>146</v>
      </c>
      <c r="B15" s="74">
        <f t="shared" ref="B15:Q15" si="4">IF(B5=0,"",B5/B9)</f>
        <v>322.90470016867255</v>
      </c>
      <c r="C15" s="74">
        <f t="shared" si="4"/>
        <v>335.86993059032284</v>
      </c>
      <c r="D15" s="74">
        <f t="shared" si="4"/>
        <v>341.51357646614525</v>
      </c>
      <c r="E15" s="74">
        <f t="shared" si="4"/>
        <v>305.22629788909052</v>
      </c>
      <c r="F15" s="74">
        <f t="shared" si="4"/>
        <v>310.54636686974118</v>
      </c>
      <c r="G15" s="74">
        <f t="shared" si="4"/>
        <v>258.21756037441196</v>
      </c>
      <c r="H15" s="74">
        <f t="shared" si="4"/>
        <v>280.48943537714661</v>
      </c>
      <c r="I15" s="74">
        <f t="shared" si="4"/>
        <v>280.40334251749238</v>
      </c>
      <c r="J15" s="74">
        <f t="shared" si="4"/>
        <v>331.6704541839415</v>
      </c>
      <c r="K15" s="74">
        <f t="shared" si="4"/>
        <v>275.79621774890524</v>
      </c>
      <c r="L15" s="74">
        <f t="shared" si="4"/>
        <v>357.59999999999997</v>
      </c>
      <c r="M15" s="74">
        <f t="shared" si="4"/>
        <v>390.05598460417872</v>
      </c>
      <c r="N15" s="74">
        <f t="shared" si="4"/>
        <v>376.71289381526202</v>
      </c>
      <c r="O15" s="74">
        <f t="shared" si="4"/>
        <v>373.57168328038529</v>
      </c>
      <c r="P15" s="74">
        <f t="shared" si="4"/>
        <v>418.95651440882159</v>
      </c>
      <c r="Q15" s="74">
        <f t="shared" si="4"/>
        <v>381.844280592752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0.98573950699396951</v>
      </c>
      <c r="C18" s="115">
        <f t="shared" si="6"/>
        <v>0.98730934285908589</v>
      </c>
      <c r="D18" s="115">
        <f t="shared" si="6"/>
        <v>0.98681281092850004</v>
      </c>
      <c r="E18" s="115">
        <f t="shared" si="6"/>
        <v>0.98622210749432904</v>
      </c>
      <c r="F18" s="115">
        <f t="shared" si="6"/>
        <v>0.98495061596948241</v>
      </c>
      <c r="G18" s="115">
        <f t="shared" si="6"/>
        <v>0.98874348457034711</v>
      </c>
      <c r="H18" s="115">
        <f t="shared" si="6"/>
        <v>0.99156100368923294</v>
      </c>
      <c r="I18" s="115">
        <f t="shared" si="6"/>
        <v>0.98749085101404566</v>
      </c>
      <c r="J18" s="115">
        <f t="shared" si="6"/>
        <v>0.99016034238803019</v>
      </c>
      <c r="K18" s="115">
        <f t="shared" si="6"/>
        <v>0.99134807792904678</v>
      </c>
      <c r="L18" s="115">
        <f t="shared" si="6"/>
        <v>0.9926860386532157</v>
      </c>
      <c r="M18" s="115">
        <f t="shared" si="6"/>
        <v>0.9917611507919819</v>
      </c>
      <c r="N18" s="115">
        <f t="shared" si="6"/>
        <v>0.98769991390346235</v>
      </c>
      <c r="O18" s="115">
        <f t="shared" si="6"/>
        <v>0.98799361914966966</v>
      </c>
      <c r="P18" s="115">
        <f t="shared" si="6"/>
        <v>0.98657290415646082</v>
      </c>
      <c r="Q18" s="115">
        <f t="shared" si="6"/>
        <v>0.98652348481771379</v>
      </c>
    </row>
    <row r="19" spans="1:17" ht="11.45" customHeight="1" x14ac:dyDescent="0.25">
      <c r="A19" s="147" t="s">
        <v>146</v>
      </c>
      <c r="B19" s="28">
        <f t="shared" ref="B19:Q19" si="7">IF(B5=0,0,B5/B$3)</f>
        <v>1.4260493006030621E-2</v>
      </c>
      <c r="C19" s="28">
        <f t="shared" si="7"/>
        <v>1.2690657140914057E-2</v>
      </c>
      <c r="D19" s="28">
        <f t="shared" si="7"/>
        <v>1.3187189071499969E-2</v>
      </c>
      <c r="E19" s="28">
        <f t="shared" si="7"/>
        <v>1.377789250567092E-2</v>
      </c>
      <c r="F19" s="28">
        <f t="shared" si="7"/>
        <v>1.5049384030517598E-2</v>
      </c>
      <c r="G19" s="28">
        <f t="shared" si="7"/>
        <v>1.125651542965289E-2</v>
      </c>
      <c r="H19" s="28">
        <f t="shared" si="7"/>
        <v>8.4389963107670239E-3</v>
      </c>
      <c r="I19" s="28">
        <f t="shared" si="7"/>
        <v>1.2509148985954304E-2</v>
      </c>
      <c r="J19" s="28">
        <f t="shared" si="7"/>
        <v>9.8396576119697838E-3</v>
      </c>
      <c r="K19" s="28">
        <f t="shared" si="7"/>
        <v>8.6519220709532531E-3</v>
      </c>
      <c r="L19" s="28">
        <f t="shared" si="7"/>
        <v>7.3139613467843494E-3</v>
      </c>
      <c r="M19" s="28">
        <f t="shared" si="7"/>
        <v>8.2388492080180797E-3</v>
      </c>
      <c r="N19" s="28">
        <f t="shared" si="7"/>
        <v>1.2300086096537707E-2</v>
      </c>
      <c r="O19" s="28">
        <f t="shared" si="7"/>
        <v>1.2006380850330333E-2</v>
      </c>
      <c r="P19" s="28">
        <f t="shared" si="7"/>
        <v>1.3427095843539204E-2</v>
      </c>
      <c r="Q19" s="28">
        <f t="shared" si="7"/>
        <v>1.3476515182286194E-2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0.95741501268855211</v>
      </c>
      <c r="C22" s="115">
        <f t="shared" si="9"/>
        <v>0.96198085621698526</v>
      </c>
      <c r="D22" s="115">
        <f t="shared" si="9"/>
        <v>0.96053109766570921</v>
      </c>
      <c r="E22" s="115">
        <f t="shared" si="9"/>
        <v>0.95881035353790955</v>
      </c>
      <c r="F22" s="115">
        <f t="shared" si="9"/>
        <v>0.9551221934436962</v>
      </c>
      <c r="G22" s="115">
        <f t="shared" si="9"/>
        <v>0.96617290268282585</v>
      </c>
      <c r="H22" s="115">
        <f t="shared" si="9"/>
        <v>0.97449292158651579</v>
      </c>
      <c r="I22" s="115">
        <f t="shared" si="9"/>
        <v>0.96250033650863742</v>
      </c>
      <c r="J22" s="115">
        <f t="shared" si="9"/>
        <v>0.97034131416745473</v>
      </c>
      <c r="K22" s="115">
        <f t="shared" si="9"/>
        <v>0.97385698556536593</v>
      </c>
      <c r="L22" s="115">
        <f t="shared" si="9"/>
        <v>0.97783830528554527</v>
      </c>
      <c r="M22" s="115">
        <f t="shared" si="9"/>
        <v>0.97508179180121968</v>
      </c>
      <c r="N22" s="115">
        <f t="shared" si="9"/>
        <v>0.96310281650537599</v>
      </c>
      <c r="O22" s="115">
        <f t="shared" si="9"/>
        <v>0.96396073911835367</v>
      </c>
      <c r="P22" s="115">
        <f t="shared" si="9"/>
        <v>0.95981001333074745</v>
      </c>
      <c r="Q22" s="115">
        <f t="shared" si="9"/>
        <v>0.95966423546661994</v>
      </c>
    </row>
    <row r="23" spans="1:17" ht="11.45" customHeight="1" x14ac:dyDescent="0.25">
      <c r="A23" s="147" t="s">
        <v>146</v>
      </c>
      <c r="B23" s="28">
        <f t="shared" ref="B23:Q23" si="10">IF(B9=0,0,B9/B$7)</f>
        <v>4.2584987311447907E-2</v>
      </c>
      <c r="C23" s="28">
        <f t="shared" si="10"/>
        <v>3.8019143783014679E-2</v>
      </c>
      <c r="D23" s="28">
        <f t="shared" si="10"/>
        <v>3.9468902334290831E-2</v>
      </c>
      <c r="E23" s="28">
        <f t="shared" si="10"/>
        <v>4.1189646462090473E-2</v>
      </c>
      <c r="F23" s="28">
        <f t="shared" si="10"/>
        <v>4.487780655630378E-2</v>
      </c>
      <c r="G23" s="28">
        <f t="shared" si="10"/>
        <v>3.38270973171741E-2</v>
      </c>
      <c r="H23" s="28">
        <f t="shared" si="10"/>
        <v>2.550707841348427E-2</v>
      </c>
      <c r="I23" s="28">
        <f t="shared" si="10"/>
        <v>3.749966349136253E-2</v>
      </c>
      <c r="J23" s="28">
        <f t="shared" si="10"/>
        <v>2.9658685832545204E-2</v>
      </c>
      <c r="K23" s="28">
        <f t="shared" si="10"/>
        <v>2.6143014434634012E-2</v>
      </c>
      <c r="L23" s="28">
        <f t="shared" si="10"/>
        <v>2.216169471445463E-2</v>
      </c>
      <c r="M23" s="28">
        <f t="shared" si="10"/>
        <v>2.4918208198780243E-2</v>
      </c>
      <c r="N23" s="28">
        <f t="shared" si="10"/>
        <v>3.6897183494624029E-2</v>
      </c>
      <c r="O23" s="28">
        <f t="shared" si="10"/>
        <v>3.6039260881646315E-2</v>
      </c>
      <c r="P23" s="28">
        <f t="shared" si="10"/>
        <v>4.0189986669252602E-2</v>
      </c>
      <c r="Q23" s="28">
        <f t="shared" si="10"/>
        <v>4.033576453338017E-2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160.31429987560989</v>
      </c>
      <c r="C4" s="100">
        <v>146.89612</v>
      </c>
      <c r="D4" s="100">
        <v>152.59435999999999</v>
      </c>
      <c r="E4" s="100">
        <v>157.40401</v>
      </c>
      <c r="F4" s="100">
        <v>151.69693999999998</v>
      </c>
      <c r="G4" s="100">
        <v>153.81623202814933</v>
      </c>
      <c r="H4" s="100">
        <v>164.82248000000001</v>
      </c>
      <c r="I4" s="100">
        <v>169.79678999999999</v>
      </c>
      <c r="J4" s="100">
        <v>141.92421000000002</v>
      </c>
      <c r="K4" s="100">
        <v>146.63286000000002</v>
      </c>
      <c r="L4" s="100">
        <v>165.13959956385861</v>
      </c>
      <c r="M4" s="100">
        <v>157.49576199780526</v>
      </c>
      <c r="N4" s="100">
        <v>148.65769269846757</v>
      </c>
      <c r="O4" s="100">
        <v>148.39324035284125</v>
      </c>
      <c r="P4" s="100">
        <v>131.55681567799533</v>
      </c>
      <c r="Q4" s="100">
        <v>136.09792159087931</v>
      </c>
    </row>
    <row r="5" spans="1:17" ht="11.45" customHeight="1" x14ac:dyDescent="0.25">
      <c r="A5" s="95" t="s">
        <v>120</v>
      </c>
      <c r="B5" s="20">
        <v>160.31429987560989</v>
      </c>
      <c r="C5" s="20">
        <v>146.89612</v>
      </c>
      <c r="D5" s="20">
        <v>152.59435999999999</v>
      </c>
      <c r="E5" s="20">
        <v>157.40401</v>
      </c>
      <c r="F5" s="20">
        <v>151.69693999999998</v>
      </c>
      <c r="G5" s="20">
        <v>153.81623202814933</v>
      </c>
      <c r="H5" s="20">
        <v>164.82248000000001</v>
      </c>
      <c r="I5" s="20">
        <v>169.79678999999999</v>
      </c>
      <c r="J5" s="20">
        <v>140.62424000000001</v>
      </c>
      <c r="K5" s="20">
        <v>144.63542000000001</v>
      </c>
      <c r="L5" s="20">
        <v>162.94221803662481</v>
      </c>
      <c r="M5" s="20">
        <v>155.53723830305938</v>
      </c>
      <c r="N5" s="20">
        <v>146.67527659016548</v>
      </c>
      <c r="O5" s="20">
        <v>147.0797161964947</v>
      </c>
      <c r="P5" s="20">
        <v>129.57438256006267</v>
      </c>
      <c r="Q5" s="20">
        <v>134.06756658402062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46.216840257535821</v>
      </c>
      <c r="C7" s="20">
        <v>46.199919999999999</v>
      </c>
      <c r="D7" s="20">
        <v>46.199959999999997</v>
      </c>
      <c r="E7" s="20">
        <v>46.200629999999997</v>
      </c>
      <c r="F7" s="20">
        <v>46.298740000000002</v>
      </c>
      <c r="G7" s="20">
        <v>46.216438124185551</v>
      </c>
      <c r="H7" s="20">
        <v>47.26981</v>
      </c>
      <c r="I7" s="20">
        <v>48.29748</v>
      </c>
      <c r="J7" s="20">
        <v>37.973480000000002</v>
      </c>
      <c r="K7" s="20">
        <v>36.974080000000001</v>
      </c>
      <c r="L7" s="20">
        <v>39.027412943362087</v>
      </c>
      <c r="M7" s="20">
        <v>29.784111006101334</v>
      </c>
      <c r="N7" s="20">
        <v>29.783703249753174</v>
      </c>
      <c r="O7" s="20">
        <v>33.892084910597838</v>
      </c>
      <c r="P7" s="20">
        <v>32.86545102313724</v>
      </c>
      <c r="Q7" s="20">
        <v>34.913338737798767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62.506279106796264</v>
      </c>
      <c r="C9" s="20">
        <v>61.496519999999997</v>
      </c>
      <c r="D9" s="20">
        <v>61.497729999999997</v>
      </c>
      <c r="E9" s="20">
        <v>61.501519999999999</v>
      </c>
      <c r="F9" s="20">
        <v>63.400849999999998</v>
      </c>
      <c r="G9" s="20">
        <v>67.473576248262162</v>
      </c>
      <c r="H9" s="20">
        <v>74.553020000000004</v>
      </c>
      <c r="I9" s="20">
        <v>75.598789999999994</v>
      </c>
      <c r="J9" s="20">
        <v>65.353200000000001</v>
      </c>
      <c r="K9" s="20">
        <v>68.451080000000005</v>
      </c>
      <c r="L9" s="20">
        <v>83.787932992795092</v>
      </c>
      <c r="M9" s="20">
        <v>82.75965267383404</v>
      </c>
      <c r="N9" s="20">
        <v>78.674938411845531</v>
      </c>
      <c r="O9" s="20">
        <v>84.52695343752589</v>
      </c>
      <c r="P9" s="20">
        <v>81.422789558289736</v>
      </c>
      <c r="Q9" s="20">
        <v>88.645096853042347</v>
      </c>
    </row>
    <row r="10" spans="1:17" ht="11.45" customHeight="1" x14ac:dyDescent="0.25">
      <c r="A10" s="17" t="s">
        <v>153</v>
      </c>
      <c r="B10" s="20">
        <v>51.591180511277805</v>
      </c>
      <c r="C10" s="20">
        <v>39.199680000000001</v>
      </c>
      <c r="D10" s="20">
        <v>44.89667</v>
      </c>
      <c r="E10" s="20">
        <v>49.701860000000003</v>
      </c>
      <c r="F10" s="20">
        <v>41.997349999999997</v>
      </c>
      <c r="G10" s="20">
        <v>40.126217655701623</v>
      </c>
      <c r="H10" s="20">
        <v>42.999650000000003</v>
      </c>
      <c r="I10" s="20">
        <v>45.90052</v>
      </c>
      <c r="J10" s="20">
        <v>37.297559999999997</v>
      </c>
      <c r="K10" s="20">
        <v>39.210259999999998</v>
      </c>
      <c r="L10" s="20">
        <v>40.126872100467651</v>
      </c>
      <c r="M10" s="20">
        <v>42.993474623123994</v>
      </c>
      <c r="N10" s="20">
        <v>38.216634928566769</v>
      </c>
      <c r="O10" s="20">
        <v>28.660677848370966</v>
      </c>
      <c r="P10" s="20">
        <v>15.286141978635687</v>
      </c>
      <c r="Q10" s="20">
        <v>10.509130993179502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1.2999700000000001</v>
      </c>
      <c r="K13" s="20">
        <v>1.9974400000000001</v>
      </c>
      <c r="L13" s="20">
        <v>2.1973815272337922</v>
      </c>
      <c r="M13" s="20">
        <v>1.9585236947458724</v>
      </c>
      <c r="N13" s="20">
        <v>1.9824161083020935</v>
      </c>
      <c r="O13" s="20">
        <v>1.3135241563465383</v>
      </c>
      <c r="P13" s="20">
        <v>1.9824331179326524</v>
      </c>
      <c r="Q13" s="20">
        <v>2.0303550068586929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1.2999700000000001</v>
      </c>
      <c r="K15" s="20">
        <v>1.9974400000000001</v>
      </c>
      <c r="L15" s="20">
        <v>2.1973815272337922</v>
      </c>
      <c r="M15" s="20">
        <v>1.9585236947458724</v>
      </c>
      <c r="N15" s="20">
        <v>1.9824161083020935</v>
      </c>
      <c r="O15" s="20">
        <v>1.3135241563465383</v>
      </c>
      <c r="P15" s="20">
        <v>1.9824331179326524</v>
      </c>
      <c r="Q15" s="20">
        <v>2.0303550068586929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160.31429987560986</v>
      </c>
      <c r="C19" s="71">
        <f t="shared" si="0"/>
        <v>146.89611999999997</v>
      </c>
      <c r="D19" s="71">
        <f t="shared" si="0"/>
        <v>152.59435999999999</v>
      </c>
      <c r="E19" s="71">
        <f t="shared" si="0"/>
        <v>157.40401</v>
      </c>
      <c r="F19" s="71">
        <f t="shared" si="0"/>
        <v>151.69693999999993</v>
      </c>
      <c r="G19" s="71">
        <f t="shared" si="0"/>
        <v>153.81623202814933</v>
      </c>
      <c r="H19" s="71">
        <f t="shared" si="0"/>
        <v>164.82247999999998</v>
      </c>
      <c r="I19" s="71">
        <f t="shared" si="0"/>
        <v>169.79678999999999</v>
      </c>
      <c r="J19" s="71">
        <f t="shared" si="0"/>
        <v>141.92421000000002</v>
      </c>
      <c r="K19" s="71">
        <f t="shared" si="0"/>
        <v>146.63286000000002</v>
      </c>
      <c r="L19" s="71">
        <f t="shared" si="0"/>
        <v>165.13959956385861</v>
      </c>
      <c r="M19" s="71">
        <f t="shared" si="0"/>
        <v>157.49576199780526</v>
      </c>
      <c r="N19" s="71">
        <f t="shared" si="0"/>
        <v>148.65769269846757</v>
      </c>
      <c r="O19" s="71">
        <f t="shared" si="0"/>
        <v>148.39324035284127</v>
      </c>
      <c r="P19" s="71">
        <f t="shared" si="0"/>
        <v>131.55681567799536</v>
      </c>
      <c r="Q19" s="71">
        <f t="shared" si="0"/>
        <v>136.09792159087928</v>
      </c>
    </row>
    <row r="20" spans="1:17" ht="11.45" customHeight="1" x14ac:dyDescent="0.25">
      <c r="A20" s="148" t="s">
        <v>147</v>
      </c>
      <c r="B20" s="70">
        <v>159.30606432201529</v>
      </c>
      <c r="C20" s="70">
        <v>146.07433899663005</v>
      </c>
      <c r="D20" s="70">
        <v>151.70665763061123</v>
      </c>
      <c r="E20" s="70">
        <v>156.44656604917222</v>
      </c>
      <c r="F20" s="70">
        <v>150.68788265843864</v>
      </c>
      <c r="G20" s="70">
        <v>153.05224275143485</v>
      </c>
      <c r="H20" s="70">
        <v>164.20943736165765</v>
      </c>
      <c r="I20" s="70">
        <v>168.85807940225794</v>
      </c>
      <c r="J20" s="70">
        <v>141.30768680819023</v>
      </c>
      <c r="K20" s="70">
        <v>146.07289713510633</v>
      </c>
      <c r="L20" s="70">
        <v>164.60665104310223</v>
      </c>
      <c r="M20" s="70">
        <v>156.92265432358229</v>
      </c>
      <c r="N20" s="70">
        <v>147.84788231442843</v>
      </c>
      <c r="O20" s="70">
        <v>147.60395318254956</v>
      </c>
      <c r="P20" s="70">
        <v>130.7733047389095</v>
      </c>
      <c r="Q20" s="70">
        <v>135.28399797968481</v>
      </c>
    </row>
    <row r="21" spans="1:17" ht="11.45" customHeight="1" x14ac:dyDescent="0.25">
      <c r="A21" s="147" t="s">
        <v>146</v>
      </c>
      <c r="B21" s="69">
        <v>1.0082355535945824</v>
      </c>
      <c r="C21" s="69">
        <v>0.82178100336993398</v>
      </c>
      <c r="D21" s="69">
        <v>0.88770236938877267</v>
      </c>
      <c r="E21" s="69">
        <v>0.95744395082779232</v>
      </c>
      <c r="F21" s="69">
        <v>1.0090573415613016</v>
      </c>
      <c r="G21" s="69">
        <v>0.76398927671447714</v>
      </c>
      <c r="H21" s="69">
        <v>0.6130426383423403</v>
      </c>
      <c r="I21" s="69">
        <v>0.93871059774205667</v>
      </c>
      <c r="J21" s="69">
        <v>0.61652319180978588</v>
      </c>
      <c r="K21" s="69">
        <v>0.55996286489369729</v>
      </c>
      <c r="L21" s="69">
        <v>0.53294852075637977</v>
      </c>
      <c r="M21" s="69">
        <v>0.57310767422295683</v>
      </c>
      <c r="N21" s="69">
        <v>0.80981038403914662</v>
      </c>
      <c r="O21" s="69">
        <v>0.78928717029171891</v>
      </c>
      <c r="P21" s="69">
        <v>0.78351093908584368</v>
      </c>
      <c r="Q21" s="69">
        <v>0.81392361119446766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1868.1904350333407</v>
      </c>
      <c r="C25" s="68">
        <f>IF(C19=0,"",C19/TrNavi_act!C7*100)</f>
        <v>1857.2159620262969</v>
      </c>
      <c r="D25" s="68">
        <f>IF(D19=0,"",D19/TrNavi_act!D7*100)</f>
        <v>1836.468489641306</v>
      </c>
      <c r="E25" s="68">
        <f>IF(E19=0,"",E19/TrNavi_act!E7*100)</f>
        <v>1815.5127687612601</v>
      </c>
      <c r="F25" s="68">
        <f>IF(F19=0,"",F19/TrNavi_act!F7*100)</f>
        <v>1791.6488206595734</v>
      </c>
      <c r="G25" s="68">
        <f>IF(G19=0,"",G19/TrNavi_act!G7*100)</f>
        <v>1791.3952218018362</v>
      </c>
      <c r="H25" s="68">
        <f>IF(H19=0,"",H19/TrNavi_act!H7*100)</f>
        <v>1786.6921710216984</v>
      </c>
      <c r="I25" s="68">
        <f>IF(I19=0,"",I19/TrNavi_act!I7*100)</f>
        <v>1750.410302173874</v>
      </c>
      <c r="J25" s="68">
        <f>IF(J19=0,"",J19/TrNavi_act!J7*100)</f>
        <v>1745.119565360558</v>
      </c>
      <c r="K25" s="68">
        <f>IF(K19=0,"",K19/TrNavi_act!K7*100)</f>
        <v>1733.1870644046812</v>
      </c>
      <c r="L25" s="68">
        <f>IF(L19=0,"",L19/TrNavi_act!L7*100)</f>
        <v>1722.0196901981885</v>
      </c>
      <c r="M25" s="68">
        <f>IF(M19=0,"",M19/TrNavi_act!M7*100)</f>
        <v>1700.8660728192285</v>
      </c>
      <c r="N25" s="68">
        <f>IF(N19=0,"",N19/TrNavi_act!N7*100)</f>
        <v>1666.3621939703485</v>
      </c>
      <c r="O25" s="68">
        <f>IF(O19=0,"",O19/TrNavi_act!O7*100)</f>
        <v>1651.1197522282191</v>
      </c>
      <c r="P25" s="68">
        <f>IF(P19=0,"",P19/TrNavi_act!P7*100)</f>
        <v>1628.7755986183838</v>
      </c>
      <c r="Q25" s="68">
        <f>IF(Q19=0,"",Q19/TrNavi_act!Q7*100)</f>
        <v>1612.444308597424</v>
      </c>
    </row>
    <row r="26" spans="1:17" ht="11.45" customHeight="1" x14ac:dyDescent="0.25">
      <c r="A26" s="148" t="s">
        <v>147</v>
      </c>
      <c r="B26" s="77">
        <f>IF(B20=0,"",B20/TrNavi_act!B8*100)</f>
        <v>1939.0140537637092</v>
      </c>
      <c r="C26" s="77">
        <f>IF(C20=0,"",C20/TrNavi_act!C8*100)</f>
        <v>1919.8158948155533</v>
      </c>
      <c r="D26" s="77">
        <f>IF(D20=0,"",D20/TrNavi_act!D8*100)</f>
        <v>1900.8078166490627</v>
      </c>
      <c r="E26" s="77">
        <f>IF(E20=0,"",E20/TrNavi_act!E8*100)</f>
        <v>1881.9879372762994</v>
      </c>
      <c r="F26" s="77">
        <f>IF(F20=0,"",F20/TrNavi_act!F8*100)</f>
        <v>1863.3543933428707</v>
      </c>
      <c r="G26" s="77">
        <f>IF(G20=0,"",G20/TrNavi_act!G8*100)</f>
        <v>1844.9053399434365</v>
      </c>
      <c r="H26" s="77">
        <f>IF(H20=0,"",H20/TrNavi_act!H8*100)</f>
        <v>1826.6389504390461</v>
      </c>
      <c r="I26" s="77">
        <f>IF(I20=0,"",I20/TrNavi_act!I8*100)</f>
        <v>1808.5534162762833</v>
      </c>
      <c r="J26" s="77">
        <f>IF(J20=0,"",J20/TrNavi_act!J8*100)</f>
        <v>1790.6469468082016</v>
      </c>
      <c r="K26" s="77">
        <f>IF(K20=0,"",K20/TrNavi_act!K8*100)</f>
        <v>1772.917769117031</v>
      </c>
      <c r="L26" s="77">
        <f>IF(L20=0,"",L20/TrNavi_act!L8*100)</f>
        <v>1755.3641278386444</v>
      </c>
      <c r="M26" s="77">
        <f>IF(M20=0,"",M20/TrNavi_act!M8*100)</f>
        <v>1737.9842849887566</v>
      </c>
      <c r="N26" s="77">
        <f>IF(N20=0,"",N20/TrNavi_act!N8*100)</f>
        <v>1720.7765197908482</v>
      </c>
      <c r="O26" s="77">
        <f>IF(O20=0,"",O20/TrNavi_act!O8*100)</f>
        <v>1703.7391285057904</v>
      </c>
      <c r="P26" s="77">
        <f>IF(P20=0,"",P20/TrNavi_act!P8*100)</f>
        <v>1686.8704242631591</v>
      </c>
      <c r="Q26" s="77">
        <f>IF(Q20=0,"",Q20/TrNavi_act!Q8*100)</f>
        <v>1670.1687368942166</v>
      </c>
    </row>
    <row r="27" spans="1:17" ht="11.45" customHeight="1" x14ac:dyDescent="0.25">
      <c r="A27" s="147" t="s">
        <v>146</v>
      </c>
      <c r="B27" s="74">
        <f>IF(B21=0,"",B21/TrNavi_act!B9*100)</f>
        <v>275.90169418038494</v>
      </c>
      <c r="C27" s="74">
        <f>IF(C21=0,"",C21/TrNavi_act!C9*100)</f>
        <v>273.2787411507976</v>
      </c>
      <c r="D27" s="74">
        <f>IF(D21=0,"",D21/TrNavi_act!D9*100)</f>
        <v>270.68072411377761</v>
      </c>
      <c r="E27" s="74">
        <f>IF(E21=0,"",E21/TrNavi_act!E9*100)</f>
        <v>268.1074060068546</v>
      </c>
      <c r="F27" s="74">
        <f>IF(F21=0,"",F21/TrNavi_act!F9*100)</f>
        <v>265.55855202127259</v>
      </c>
      <c r="G27" s="74">
        <f>IF(G21=0,"",G21/TrNavi_act!G9*100)</f>
        <v>263.03392958056509</v>
      </c>
      <c r="H27" s="74">
        <f>IF(H21=0,"",H21/TrNavi_act!H9*100)</f>
        <v>260.53330831933232</v>
      </c>
      <c r="I27" s="74">
        <f>IF(I21=0,"",I21/TrNavi_act!I9*100)</f>
        <v>258.0564600622215</v>
      </c>
      <c r="J27" s="74">
        <f>IF(J21=0,"",J21/TrNavi_act!J9*100)</f>
        <v>255.60315880310625</v>
      </c>
      <c r="K27" s="74">
        <f>IF(K21=0,"",K21/TrNavi_act!K9*100)</f>
        <v>253.17318068446383</v>
      </c>
      <c r="L27" s="74">
        <f>IF(L21=0,"",L21/TrNavi_act!L9*100)</f>
        <v>250.76630397694922</v>
      </c>
      <c r="M27" s="74">
        <f>IF(M21=0,"",M21/TrNavi_act!M9*100)</f>
        <v>248.38230905916259</v>
      </c>
      <c r="N27" s="74">
        <f>IF(N21=0,"",N21/TrNavi_act!N9*100)</f>
        <v>246.02097839760938</v>
      </c>
      <c r="O27" s="74">
        <f>IF(O21=0,"",O21/TrNavi_act!O9*100)</f>
        <v>243.68209652685087</v>
      </c>
      <c r="P27" s="74">
        <f>IF(P21=0,"",P21/TrNavi_act!P9*100)</f>
        <v>241.36545002984383</v>
      </c>
      <c r="Q27" s="74">
        <f>IF(Q21=0,"",Q21/TrNavi_act!Q9*100)</f>
        <v>239.07082751846636</v>
      </c>
    </row>
    <row r="29" spans="1:17" ht="11.45" customHeight="1" x14ac:dyDescent="0.25">
      <c r="A29" s="27" t="s">
        <v>151</v>
      </c>
      <c r="B29" s="68">
        <f>IF(B19=0,"",B19/TrNavi_act!B3*1000)</f>
        <v>19.37424535714263</v>
      </c>
      <c r="C29" s="68">
        <f>IF(C19=0,"",C19/TrNavi_act!C3*1000)</f>
        <v>18.457507863867011</v>
      </c>
      <c r="D29" s="68">
        <f>IF(D19=0,"",D19/TrNavi_act!D3*1000)</f>
        <v>17.96688104075475</v>
      </c>
      <c r="E29" s="68">
        <f>IF(E19=0,"",E19/TrNavi_act!E3*1000)</f>
        <v>19.896289263683951</v>
      </c>
      <c r="F29" s="68">
        <f>IF(F19=0,"",F19/TrNavi_act!F3*1000)</f>
        <v>19.346995816223604</v>
      </c>
      <c r="G29" s="68">
        <f>IF(G19=0,"",G19/TrNavi_act!G3*1000)</f>
        <v>23.085797188745762</v>
      </c>
      <c r="H29" s="68">
        <f>IF(H19=0,"",H19/TrNavi_act!H3*1000)</f>
        <v>21.074792434113206</v>
      </c>
      <c r="I29" s="68">
        <f>IF(I19=0,"",I19/TrNavi_act!I3*1000)</f>
        <v>20.823660229870544</v>
      </c>
      <c r="J29" s="68">
        <f>IF(J19=0,"",J19/TrNavi_act!J3*1000)</f>
        <v>17.456070415616225</v>
      </c>
      <c r="K29" s="68">
        <f>IF(K19=0,"",K19/TrNavi_act!K3*1000)</f>
        <v>20.797640619032766</v>
      </c>
      <c r="L29" s="68">
        <f>IF(L19=0,"",L19/TrNavi_act!L3*1000)</f>
        <v>15.892429579388256</v>
      </c>
      <c r="M29" s="68">
        <f>IF(M19=0,"",M19/TrNavi_act!M3*1000)</f>
        <v>14.417598155575799</v>
      </c>
      <c r="N29" s="68">
        <f>IF(N19=0,"",N19/TrNavi_act!N3*1000)</f>
        <v>14.745987250837063</v>
      </c>
      <c r="O29" s="68">
        <f>IF(O19=0,"",O19/TrNavi_act!O3*1000)</f>
        <v>14.724510407362148</v>
      </c>
      <c r="P29" s="68">
        <f>IF(P19=0,"",P19/TrNavi_act!P3*1000)</f>
        <v>12.988426271906357</v>
      </c>
      <c r="Q29" s="68">
        <f>IF(Q19=0,"",Q19/TrNavi_act!Q3*1000)</f>
        <v>14.108659281516006</v>
      </c>
    </row>
    <row r="30" spans="1:17" ht="11.45" customHeight="1" x14ac:dyDescent="0.25">
      <c r="A30" s="148" t="s">
        <v>147</v>
      </c>
      <c r="B30" s="77">
        <f>IF(B20=0,"",B20/TrNavi_act!B4*1000)</f>
        <v>19.530918974817698</v>
      </c>
      <c r="C30" s="77">
        <f>IF(C20=0,"",C20/TrNavi_act!C4*1000)</f>
        <v>18.590172528440803</v>
      </c>
      <c r="D30" s="77">
        <f>IF(D20=0,"",D20/TrNavi_act!D4*1000)</f>
        <v>18.101062649664982</v>
      </c>
      <c r="E30" s="77">
        <f>IF(E20=0,"",E20/TrNavi_act!E4*1000)</f>
        <v>20.051533654223576</v>
      </c>
      <c r="F30" s="77">
        <f>IF(F20=0,"",F20/TrNavi_act!F4*1000)</f>
        <v>19.511946288750167</v>
      </c>
      <c r="G30" s="77">
        <f>IF(G20=0,"",G20/TrNavi_act!G4*1000)</f>
        <v>23.23265112350354</v>
      </c>
      <c r="H30" s="77">
        <f>IF(H20=0,"",H20/TrNavi_act!H4*1000)</f>
        <v>21.175103225395553</v>
      </c>
      <c r="I30" s="77">
        <f>IF(I20=0,"",I20/TrNavi_act!I4*1000)</f>
        <v>20.97086565068042</v>
      </c>
      <c r="J30" s="77">
        <f>IF(J20=0,"",J20/TrNavi_act!J4*1000)</f>
        <v>17.552955776570137</v>
      </c>
      <c r="K30" s="77">
        <f>IF(K20=0,"",K20/TrNavi_act!K4*1000)</f>
        <v>20.899035228934434</v>
      </c>
      <c r="L30" s="77">
        <f>IF(L20=0,"",L20/TrNavi_act!L4*1000)</f>
        <v>15.95785570762404</v>
      </c>
      <c r="M30" s="77">
        <f>IF(M20=0,"",M20/TrNavi_act!M4*1000)</f>
        <v>14.484469653488102</v>
      </c>
      <c r="N30" s="77">
        <f>IF(N20=0,"",N20/TrNavi_act!N4*1000)</f>
        <v>14.848294017856698</v>
      </c>
      <c r="O30" s="77">
        <f>IF(O20=0,"",O20/TrNavi_act!O4*1000)</f>
        <v>14.824177087174229</v>
      </c>
      <c r="P30" s="77">
        <f>IF(P20=0,"",P20/TrNavi_act!P4*1000)</f>
        <v>13.086788866227003</v>
      </c>
      <c r="Q30" s="77">
        <f>IF(Q20=0,"",Q20/TrNavi_act!Q4*1000)</f>
        <v>14.215863786405244</v>
      </c>
    </row>
    <row r="31" spans="1:17" ht="11.45" customHeight="1" x14ac:dyDescent="0.25">
      <c r="A31" s="147" t="s">
        <v>146</v>
      </c>
      <c r="B31" s="74">
        <f>IF(B21=0,"",B21/TrNavi_act!B5*1000)</f>
        <v>8.5443690982591729</v>
      </c>
      <c r="C31" s="74">
        <f>IF(C21=0,"",C21/TrNavi_act!C5*1000)</f>
        <v>8.1364455779201386</v>
      </c>
      <c r="D31" s="74">
        <f>IF(D21=0,"",D21/TrNavi_act!D5*1000)</f>
        <v>7.9259140123997556</v>
      </c>
      <c r="E31" s="74">
        <f>IF(E21=0,"",E21/TrNavi_act!E5*1000)</f>
        <v>8.7838894571357091</v>
      </c>
      <c r="F31" s="74">
        <f>IF(F21=0,"",F21/TrNavi_act!F5*1000)</f>
        <v>8.5513334030618768</v>
      </c>
      <c r="G31" s="74">
        <f>IF(G21=0,"",G21/TrNavi_act!G5*1000)</f>
        <v>10.186523689526362</v>
      </c>
      <c r="H31" s="74">
        <f>IF(H21=0,"",H21/TrNavi_act!H5*1000)</f>
        <v>9.2885248233687925</v>
      </c>
      <c r="I31" s="74">
        <f>IF(I21=0,"",I21/TrNavi_act!I5*1000)</f>
        <v>9.2030450759025175</v>
      </c>
      <c r="J31" s="74">
        <f>IF(J21=0,"",J21/TrNavi_act!J5*1000)</f>
        <v>7.7065398976223234</v>
      </c>
      <c r="K31" s="74">
        <f>IF(K21=0,"",K21/TrNavi_act!K5*1000)</f>
        <v>9.1797190966179887</v>
      </c>
      <c r="L31" s="74">
        <f>IF(L21=0,"",L21/TrNavi_act!L5*1000)</f>
        <v>7.0124805362681544</v>
      </c>
      <c r="M31" s="74">
        <f>IF(M21=0,"",M21/TrNavi_act!M5*1000)</f>
        <v>6.3678630469217419</v>
      </c>
      <c r="N31" s="74">
        <f>IF(N21=0,"",N21/TrNavi_act!N5*1000)</f>
        <v>6.5307289035415046</v>
      </c>
      <c r="O31" s="74">
        <f>IF(O21=0,"",O21/TrNavi_act!O5*1000)</f>
        <v>6.5230344652208174</v>
      </c>
      <c r="P31" s="74">
        <f>IF(P21=0,"",P21/TrNavi_act!P5*1000)</f>
        <v>5.7611098462194388</v>
      </c>
      <c r="Q31" s="74">
        <f>IF(Q21=0,"",Q21/TrNavi_act!Q5*1000)</f>
        <v>6.2609508553420588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0.99371088197137203</v>
      </c>
      <c r="C34" s="52">
        <f t="shared" si="2"/>
        <v>0.9944056997327777</v>
      </c>
      <c r="D34" s="52">
        <f t="shared" si="2"/>
        <v>0.99418260039631368</v>
      </c>
      <c r="E34" s="52">
        <f t="shared" si="2"/>
        <v>0.99391728361413545</v>
      </c>
      <c r="F34" s="52">
        <f t="shared" si="2"/>
        <v>0.9933482023990643</v>
      </c>
      <c r="G34" s="52">
        <f t="shared" si="2"/>
        <v>0.99503310368066566</v>
      </c>
      <c r="H34" s="52">
        <f t="shared" si="2"/>
        <v>0.99628058843464595</v>
      </c>
      <c r="I34" s="52">
        <f t="shared" si="2"/>
        <v>0.99447156452285079</v>
      </c>
      <c r="J34" s="52">
        <f t="shared" si="2"/>
        <v>0.99565596883146446</v>
      </c>
      <c r="K34" s="52">
        <f t="shared" si="2"/>
        <v>0.9961811911402827</v>
      </c>
      <c r="L34" s="52">
        <f t="shared" si="2"/>
        <v>0.99677273941462907</v>
      </c>
      <c r="M34" s="52">
        <f t="shared" si="2"/>
        <v>0.99636112320132808</v>
      </c>
      <c r="N34" s="52">
        <f t="shared" si="2"/>
        <v>0.99455251612385953</v>
      </c>
      <c r="O34" s="52">
        <f t="shared" si="2"/>
        <v>0.99468111102355472</v>
      </c>
      <c r="P34" s="52">
        <f t="shared" si="2"/>
        <v>0.99404431511170344</v>
      </c>
      <c r="Q34" s="52">
        <f t="shared" si="2"/>
        <v>0.99401957354175341</v>
      </c>
    </row>
    <row r="35" spans="1:17" ht="11.45" customHeight="1" x14ac:dyDescent="0.25">
      <c r="A35" s="147" t="s">
        <v>146</v>
      </c>
      <c r="B35" s="46">
        <f t="shared" ref="B35:Q35" si="3">IF(B21=0,0,B21/B$19)</f>
        <v>6.2891180286280554E-3</v>
      </c>
      <c r="C35" s="46">
        <f t="shared" si="3"/>
        <v>5.594300267222403E-3</v>
      </c>
      <c r="D35" s="46">
        <f t="shared" si="3"/>
        <v>5.8173996036863535E-3</v>
      </c>
      <c r="E35" s="46">
        <f t="shared" si="3"/>
        <v>6.0827163858645809E-3</v>
      </c>
      <c r="F35" s="46">
        <f t="shared" si="3"/>
        <v>6.6517976009358003E-3</v>
      </c>
      <c r="G35" s="46">
        <f t="shared" si="3"/>
        <v>4.966896319334245E-3</v>
      </c>
      <c r="H35" s="46">
        <f t="shared" si="3"/>
        <v>3.7194115653540727E-3</v>
      </c>
      <c r="I35" s="46">
        <f t="shared" si="3"/>
        <v>5.5284354771492246E-3</v>
      </c>
      <c r="J35" s="46">
        <f t="shared" si="3"/>
        <v>4.344031168535557E-3</v>
      </c>
      <c r="K35" s="46">
        <f t="shared" si="3"/>
        <v>3.8188088597173732E-3</v>
      </c>
      <c r="L35" s="46">
        <f t="shared" si="3"/>
        <v>3.2272605853709327E-3</v>
      </c>
      <c r="M35" s="46">
        <f t="shared" si="3"/>
        <v>3.6388767986718475E-3</v>
      </c>
      <c r="N35" s="46">
        <f t="shared" si="3"/>
        <v>5.4474838761404678E-3</v>
      </c>
      <c r="O35" s="46">
        <f t="shared" si="3"/>
        <v>5.318888976445257E-3</v>
      </c>
      <c r="P35" s="46">
        <f t="shared" si="3"/>
        <v>5.9556848882964895E-3</v>
      </c>
      <c r="Q35" s="46">
        <f t="shared" si="3"/>
        <v>5.9804264582466148E-3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495.20213033763014</v>
      </c>
      <c r="C4" s="100">
        <v>451.86465299975998</v>
      </c>
      <c r="D4" s="100">
        <v>470.33009306917205</v>
      </c>
      <c r="E4" s="100">
        <v>485.91541319634001</v>
      </c>
      <c r="F4" s="100">
        <v>467.12548612047607</v>
      </c>
      <c r="G4" s="100">
        <v>473.45843358532176</v>
      </c>
      <c r="H4" s="100">
        <v>507.78973791270005</v>
      </c>
      <c r="I4" s="100">
        <v>523.41640059646807</v>
      </c>
      <c r="J4" s="100">
        <v>433.79708733950406</v>
      </c>
      <c r="K4" s="100">
        <v>446.70656044972804</v>
      </c>
      <c r="L4" s="100">
        <v>503.21590707762095</v>
      </c>
      <c r="M4" s="100">
        <v>482.49621427061413</v>
      </c>
      <c r="N4" s="100">
        <v>454.34279040268257</v>
      </c>
      <c r="O4" s="100">
        <v>453.45159169220597</v>
      </c>
      <c r="P4" s="100">
        <v>397.50114971102732</v>
      </c>
      <c r="Q4" s="100">
        <v>410.36931882059548</v>
      </c>
    </row>
    <row r="5" spans="1:17" ht="11.45" customHeight="1" x14ac:dyDescent="0.25">
      <c r="A5" s="141" t="s">
        <v>91</v>
      </c>
      <c r="B5" s="140">
        <f t="shared" ref="B5:Q5" si="0">B4</f>
        <v>495.20213033763014</v>
      </c>
      <c r="C5" s="140">
        <f t="shared" si="0"/>
        <v>451.86465299975998</v>
      </c>
      <c r="D5" s="140">
        <f t="shared" si="0"/>
        <v>470.33009306917205</v>
      </c>
      <c r="E5" s="140">
        <f t="shared" si="0"/>
        <v>485.91541319634001</v>
      </c>
      <c r="F5" s="140">
        <f t="shared" si="0"/>
        <v>467.12548612047607</v>
      </c>
      <c r="G5" s="140">
        <f t="shared" si="0"/>
        <v>473.45843358532176</v>
      </c>
      <c r="H5" s="140">
        <f t="shared" si="0"/>
        <v>507.78973791270005</v>
      </c>
      <c r="I5" s="140">
        <f t="shared" si="0"/>
        <v>523.41640059646807</v>
      </c>
      <c r="J5" s="140">
        <f t="shared" si="0"/>
        <v>433.79708733950406</v>
      </c>
      <c r="K5" s="140">
        <f t="shared" si="0"/>
        <v>446.70656044972804</v>
      </c>
      <c r="L5" s="140">
        <f t="shared" si="0"/>
        <v>503.21590707762095</v>
      </c>
      <c r="M5" s="140">
        <f t="shared" si="0"/>
        <v>482.49621427061413</v>
      </c>
      <c r="N5" s="140">
        <f t="shared" si="0"/>
        <v>454.34279040268257</v>
      </c>
      <c r="O5" s="140">
        <f t="shared" si="0"/>
        <v>453.45159169220597</v>
      </c>
      <c r="P5" s="140">
        <f t="shared" si="0"/>
        <v>397.50114971102732</v>
      </c>
      <c r="Q5" s="140">
        <f t="shared" si="0"/>
        <v>410.36931882059548</v>
      </c>
    </row>
    <row r="7" spans="1:17" ht="11.45" customHeight="1" x14ac:dyDescent="0.25">
      <c r="A7" s="27" t="s">
        <v>100</v>
      </c>
      <c r="B7" s="71">
        <f t="shared" ref="B7:Q7" si="1">SUM(B8:B9)</f>
        <v>495.20213033763008</v>
      </c>
      <c r="C7" s="71">
        <f t="shared" si="1"/>
        <v>451.86465299975993</v>
      </c>
      <c r="D7" s="71">
        <f t="shared" si="1"/>
        <v>470.33009306917205</v>
      </c>
      <c r="E7" s="71">
        <f t="shared" si="1"/>
        <v>485.91541319634001</v>
      </c>
      <c r="F7" s="71">
        <f t="shared" si="1"/>
        <v>467.1254861204759</v>
      </c>
      <c r="G7" s="71">
        <f t="shared" si="1"/>
        <v>473.45843358532176</v>
      </c>
      <c r="H7" s="71">
        <f t="shared" si="1"/>
        <v>507.78973791269993</v>
      </c>
      <c r="I7" s="71">
        <f t="shared" si="1"/>
        <v>523.41640059646807</v>
      </c>
      <c r="J7" s="71">
        <f t="shared" si="1"/>
        <v>433.79708733950406</v>
      </c>
      <c r="K7" s="71">
        <f t="shared" si="1"/>
        <v>446.70656044972804</v>
      </c>
      <c r="L7" s="71">
        <f t="shared" si="1"/>
        <v>503.21590707762095</v>
      </c>
      <c r="M7" s="71">
        <f t="shared" si="1"/>
        <v>482.49621427061408</v>
      </c>
      <c r="N7" s="71">
        <f t="shared" si="1"/>
        <v>454.34279040268257</v>
      </c>
      <c r="O7" s="71">
        <f t="shared" si="1"/>
        <v>453.45159169220608</v>
      </c>
      <c r="P7" s="71">
        <f t="shared" si="1"/>
        <v>397.50114971102732</v>
      </c>
      <c r="Q7" s="71">
        <f t="shared" si="1"/>
        <v>410.36931882059542</v>
      </c>
    </row>
    <row r="8" spans="1:17" ht="11.45" customHeight="1" x14ac:dyDescent="0.25">
      <c r="A8" s="148" t="s">
        <v>147</v>
      </c>
      <c r="B8" s="70">
        <v>492.08774569190865</v>
      </c>
      <c r="C8" s="70">
        <v>449.33678645073502</v>
      </c>
      <c r="D8" s="70">
        <v>467.59399497214969</v>
      </c>
      <c r="E8" s="70">
        <v>482.95972755034649</v>
      </c>
      <c r="F8" s="70">
        <v>464.01826193256375</v>
      </c>
      <c r="G8" s="70">
        <v>471.10681463418905</v>
      </c>
      <c r="H8" s="70">
        <v>505.90105888873933</v>
      </c>
      <c r="I8" s="70">
        <v>520.5227267980888</v>
      </c>
      <c r="J8" s="70">
        <v>431.91265927128131</v>
      </c>
      <c r="K8" s="70">
        <v>445.00067347898874</v>
      </c>
      <c r="L8" s="70">
        <v>501.59189821477764</v>
      </c>
      <c r="M8" s="70">
        <v>480.74046999105775</v>
      </c>
      <c r="N8" s="70">
        <v>451.86776537772329</v>
      </c>
      <c r="O8" s="70">
        <v>451.03973301980284</v>
      </c>
      <c r="P8" s="70">
        <v>395.13375812061287</v>
      </c>
      <c r="Q8" s="70">
        <v>407.91513528866807</v>
      </c>
    </row>
    <row r="9" spans="1:17" ht="11.45" customHeight="1" x14ac:dyDescent="0.25">
      <c r="A9" s="147" t="s">
        <v>146</v>
      </c>
      <c r="B9" s="69">
        <v>3.1143846457214091</v>
      </c>
      <c r="C9" s="69">
        <v>2.5278665490249153</v>
      </c>
      <c r="D9" s="69">
        <v>2.7360980970223667</v>
      </c>
      <c r="E9" s="69">
        <v>2.9556856459935354</v>
      </c>
      <c r="F9" s="69">
        <v>3.1072241879121507</v>
      </c>
      <c r="G9" s="69">
        <v>2.3516189511326919</v>
      </c>
      <c r="H9" s="69">
        <v>1.8886790239606097</v>
      </c>
      <c r="I9" s="69">
        <v>2.8936737983792646</v>
      </c>
      <c r="J9" s="69">
        <v>1.884428068222747</v>
      </c>
      <c r="K9" s="69">
        <v>1.7058869707392956</v>
      </c>
      <c r="L9" s="69">
        <v>1.6240088628432878</v>
      </c>
      <c r="M9" s="69">
        <v>1.7557442795563383</v>
      </c>
      <c r="N9" s="69">
        <v>2.4750250249592813</v>
      </c>
      <c r="O9" s="69">
        <v>2.4118586724032305</v>
      </c>
      <c r="P9" s="69">
        <v>2.3673915904144462</v>
      </c>
      <c r="Q9" s="69">
        <v>2.4541835319273293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3.0889454697545036</v>
      </c>
      <c r="C14" s="100">
        <f>IF(C4=0,0,C4/TrNavi_ene!C4)</f>
        <v>3.0760829693783607</v>
      </c>
      <c r="D14" s="100">
        <f>IF(D4=0,0,D4/TrNavi_ene!D4)</f>
        <v>3.0822246187157378</v>
      </c>
      <c r="E14" s="100">
        <f>IF(E4=0,0,E4/TrNavi_ene!E4)</f>
        <v>3.0870586663982702</v>
      </c>
      <c r="F14" s="100">
        <f>IF(F4=0,0,F4/TrNavi_ene!F4)</f>
        <v>3.0793336116105974</v>
      </c>
      <c r="G14" s="100">
        <f>IF(G4=0,0,G4/TrNavi_ene!G4)</f>
        <v>3.0780784793810052</v>
      </c>
      <c r="H14" s="100">
        <f>IF(H4=0,0,H4/TrNavi_ene!H4)</f>
        <v>3.0808281607745496</v>
      </c>
      <c r="I14" s="100">
        <f>IF(I4=0,0,I4/TrNavi_ene!I4)</f>
        <v>3.0826048042278544</v>
      </c>
      <c r="J14" s="100">
        <f>IF(J4=0,0,J4/TrNavi_ene!J4)</f>
        <v>3.0565404404188969</v>
      </c>
      <c r="K14" s="100">
        <f>IF(K4=0,0,K4/TrNavi_ene!K4)</f>
        <v>3.0464287503478276</v>
      </c>
      <c r="L14" s="100">
        <f>IF(L4=0,0,L4/TrNavi_ene!L4)</f>
        <v>3.0472152554967895</v>
      </c>
      <c r="M14" s="100">
        <f>IF(M4=0,0,M4/TrNavi_ene!M4)</f>
        <v>3.0635504609789934</v>
      </c>
      <c r="N14" s="100">
        <f>IF(N4=0,0,N4/TrNavi_ene!N4)</f>
        <v>3.0563019118308037</v>
      </c>
      <c r="O14" s="100">
        <f>IF(O4=0,0,O4/TrNavi_ene!O4)</f>
        <v>3.0557429072511244</v>
      </c>
      <c r="P14" s="100">
        <f>IF(P4=0,0,P4/TrNavi_ene!P4)</f>
        <v>3.0215169595163345</v>
      </c>
      <c r="Q14" s="100">
        <f>IF(Q4=0,0,Q4/TrNavi_ene!Q4)</f>
        <v>3.0152504463234702</v>
      </c>
    </row>
    <row r="15" spans="1:17" ht="11.45" customHeight="1" x14ac:dyDescent="0.25">
      <c r="A15" s="141" t="s">
        <v>91</v>
      </c>
      <c r="B15" s="140">
        <f t="shared" ref="B15:Q15" si="2">B14</f>
        <v>3.0889454697545036</v>
      </c>
      <c r="C15" s="140">
        <f t="shared" si="2"/>
        <v>3.0760829693783607</v>
      </c>
      <c r="D15" s="140">
        <f t="shared" si="2"/>
        <v>3.0822246187157378</v>
      </c>
      <c r="E15" s="140">
        <f t="shared" si="2"/>
        <v>3.0870586663982702</v>
      </c>
      <c r="F15" s="140">
        <f t="shared" si="2"/>
        <v>3.0793336116105974</v>
      </c>
      <c r="G15" s="140">
        <f t="shared" si="2"/>
        <v>3.0780784793810052</v>
      </c>
      <c r="H15" s="140">
        <f t="shared" si="2"/>
        <v>3.0808281607745496</v>
      </c>
      <c r="I15" s="140">
        <f t="shared" si="2"/>
        <v>3.0826048042278544</v>
      </c>
      <c r="J15" s="140">
        <f t="shared" si="2"/>
        <v>3.0565404404188969</v>
      </c>
      <c r="K15" s="140">
        <f t="shared" si="2"/>
        <v>3.0464287503478276</v>
      </c>
      <c r="L15" s="140">
        <f t="shared" si="2"/>
        <v>3.0472152554967895</v>
      </c>
      <c r="M15" s="140">
        <f t="shared" si="2"/>
        <v>3.0635504609789934</v>
      </c>
      <c r="N15" s="140">
        <f t="shared" si="2"/>
        <v>3.0563019118308037</v>
      </c>
      <c r="O15" s="140">
        <f t="shared" si="2"/>
        <v>3.0557429072511244</v>
      </c>
      <c r="P15" s="140">
        <f t="shared" si="2"/>
        <v>3.0215169595163345</v>
      </c>
      <c r="Q15" s="140">
        <f t="shared" si="2"/>
        <v>3.0152504463234702</v>
      </c>
    </row>
    <row r="17" spans="1:17" ht="11.45" customHeight="1" x14ac:dyDescent="0.25">
      <c r="A17" s="27" t="s">
        <v>123</v>
      </c>
      <c r="B17" s="68">
        <f>IF(B7=0,"",B7/TrNavi_act!B7*100)</f>
        <v>5770.738380934934</v>
      </c>
      <c r="C17" s="68">
        <f>IF(C7=0,"",C7/TrNavi_act!C7*100)</f>
        <v>5712.9503912467408</v>
      </c>
      <c r="D17" s="68">
        <f>IF(D7=0,"",D7/TrNavi_act!D7*100)</f>
        <v>5660.4083902681423</v>
      </c>
      <c r="E17" s="68">
        <f>IF(E7=0,"",E7/TrNavi_act!E7*100)</f>
        <v>5604.5944267611676</v>
      </c>
      <c r="F17" s="68">
        <f>IF(F7=0,"",F7/TrNavi_act!F7*100)</f>
        <v>5517.0844336595119</v>
      </c>
      <c r="G17" s="68">
        <f>IF(G7=0,"",G7/TrNavi_act!G7*100)</f>
        <v>5514.0550802941943</v>
      </c>
      <c r="H17" s="68">
        <f>IF(H7=0,"",H7/TrNavi_act!H7*100)</f>
        <v>5504.491555119067</v>
      </c>
      <c r="I17" s="68">
        <f>IF(I7=0,"",I7/TrNavi_act!I7*100)</f>
        <v>5395.8232068511143</v>
      </c>
      <c r="J17" s="68">
        <f>IF(J7=0,"",J7/TrNavi_act!J7*100)</f>
        <v>5334.028524890794</v>
      </c>
      <c r="K17" s="68">
        <f>IF(K7=0,"",K7/TrNavi_act!K7*100)</f>
        <v>5280.0309027333733</v>
      </c>
      <c r="L17" s="68">
        <f>IF(L7=0,"",L7/TrNavi_act!L7*100)</f>
        <v>5247.3646702377755</v>
      </c>
      <c r="M17" s="68">
        <f>IF(M7=0,"",M7/TrNavi_act!M7*100)</f>
        <v>5210.6890414488771</v>
      </c>
      <c r="N17" s="68">
        <f>IF(N7=0,"",N7/TrNavi_act!N7*100)</f>
        <v>5092.9059592341491</v>
      </c>
      <c r="O17" s="68">
        <f>IF(O7=0,"",O7/TrNavi_act!O7*100)</f>
        <v>5045.3974718936142</v>
      </c>
      <c r="P17" s="68">
        <f>IF(P7=0,"",P7/TrNavi_act!P7*100)</f>
        <v>4921.3730944718154</v>
      </c>
      <c r="Q17" s="68">
        <f>IF(Q7=0,"",Q7/TrNavi_act!Q7*100)</f>
        <v>4861.9234211701223</v>
      </c>
    </row>
    <row r="18" spans="1:17" ht="11.45" customHeight="1" x14ac:dyDescent="0.25">
      <c r="A18" s="148" t="s">
        <v>147</v>
      </c>
      <c r="B18" s="77">
        <f>IF(B8=0,"",B8/TrNavi_act!B8*100)</f>
        <v>5989.5086771637234</v>
      </c>
      <c r="C18" s="77">
        <f>IF(C8=0,"",C8/TrNavi_act!C8*100)</f>
        <v>5905.5129783840021</v>
      </c>
      <c r="D18" s="77">
        <f>IF(D8=0,"",D8/TrNavi_act!D8*100)</f>
        <v>5858.7166479230518</v>
      </c>
      <c r="E18" s="77">
        <f>IF(E8=0,"",E8/TrNavi_act!E8*100)</f>
        <v>5809.8071718258043</v>
      </c>
      <c r="F18" s="77">
        <f>IF(F8=0,"",F8/TrNavi_act!F8*100)</f>
        <v>5737.8898137629758</v>
      </c>
      <c r="G18" s="77">
        <f>IF(G8=0,"",G8/TrNavi_act!G8*100)</f>
        <v>5678.7634233749895</v>
      </c>
      <c r="H18" s="77">
        <f>IF(H8=0,"",H8/TrNavi_act!H8*100)</f>
        <v>5627.5607180802799</v>
      </c>
      <c r="I18" s="77">
        <f>IF(I8=0,"",I8/TrNavi_act!I8*100)</f>
        <v>5575.0554497159701</v>
      </c>
      <c r="J18" s="77">
        <f>IF(J8=0,"",J8/TrNavi_act!J8*100)</f>
        <v>5473.1848074318932</v>
      </c>
      <c r="K18" s="77">
        <f>IF(K8=0,"",K8/TrNavi_act!K8*100)</f>
        <v>5401.0676638406549</v>
      </c>
      <c r="L18" s="77">
        <f>IF(L8=0,"",L8/TrNavi_act!L8*100)</f>
        <v>5348.9723493017336</v>
      </c>
      <c r="M18" s="77">
        <f>IF(M8=0,"",M8/TrNavi_act!M8*100)</f>
        <v>5324.4025574515517</v>
      </c>
      <c r="N18" s="77">
        <f>IF(N8=0,"",N8/TrNavi_act!N8*100)</f>
        <v>5259.2125672703269</v>
      </c>
      <c r="O18" s="77">
        <f>IF(O8=0,"",O8/TrNavi_act!O8*100)</f>
        <v>5206.1887577377811</v>
      </c>
      <c r="P18" s="77">
        <f>IF(P8=0,"",P8/TrNavi_act!P8*100)</f>
        <v>5096.9075954176487</v>
      </c>
      <c r="Q18" s="77">
        <f>IF(Q8=0,"",Q8/TrNavi_act!Q8*100)</f>
        <v>5035.9770293557931</v>
      </c>
    </row>
    <row r="19" spans="1:17" ht="11.45" customHeight="1" x14ac:dyDescent="0.25">
      <c r="A19" s="147" t="s">
        <v>146</v>
      </c>
      <c r="B19" s="74">
        <f>IF(B9=0,"",B9/TrNavi_act!B9*100)</f>
        <v>852.24528833609247</v>
      </c>
      <c r="C19" s="74">
        <f>IF(C9=0,"",C9/TrNavi_act!C9*100)</f>
        <v>840.62808154712604</v>
      </c>
      <c r="D19" s="74">
        <f>IF(D9=0,"",D9/TrNavi_act!D9*100)</f>
        <v>834.29879167528804</v>
      </c>
      <c r="E19" s="74">
        <f>IF(E9=0,"",E9/TrNavi_act!E9*100)</f>
        <v>827.66329123902005</v>
      </c>
      <c r="F19" s="74">
        <f>IF(F9=0,"",F9/TrNavi_act!F9*100)</f>
        <v>817.743375089746</v>
      </c>
      <c r="G19" s="74">
        <f>IF(G9=0,"",G9/TrNavi_act!G9*100)</f>
        <v>809.63907798895627</v>
      </c>
      <c r="H19" s="74">
        <f>IF(H9=0,"",H9/TrNavi_act!H9*100)</f>
        <v>802.65835308995725</v>
      </c>
      <c r="I19" s="74">
        <f>IF(I9=0,"",I9/TrNavi_act!I9*100)</f>
        <v>795.4860835498373</v>
      </c>
      <c r="J19" s="74">
        <f>IF(J9=0,"",J9/TrNavi_act!J9*100)</f>
        <v>781.26139158050751</v>
      </c>
      <c r="K19" s="74">
        <f>IF(K9=0,"",K9/TrNavi_act!K9*100)</f>
        <v>771.27405645415581</v>
      </c>
      <c r="L19" s="74">
        <f>IF(L9=0,"",L9/TrNavi_act!L9*100)</f>
        <v>764.13890704310484</v>
      </c>
      <c r="M19" s="74">
        <f>IF(M9=0,"",M9/TrNavi_act!M9*100)</f>
        <v>760.93173741722433</v>
      </c>
      <c r="N19" s="74">
        <f>IF(N9=0,"",N9/TrNavi_act!N9*100)</f>
        <v>751.91438662709845</v>
      </c>
      <c r="O19" s="74">
        <f>IF(O9=0,"",O9/TrNavi_act!O9*100)</f>
        <v>744.62983808600836</v>
      </c>
      <c r="P19" s="74">
        <f>IF(P9=0,"",P9/TrNavi_act!P9*100)</f>
        <v>729.28980070646548</v>
      </c>
      <c r="Q19" s="74">
        <f>IF(Q9=0,"",Q9/TrNavi_act!Q9*100)</f>
        <v>720.85841937797704</v>
      </c>
    </row>
    <row r="21" spans="1:17" ht="11.45" customHeight="1" x14ac:dyDescent="0.25">
      <c r="A21" s="27" t="s">
        <v>155</v>
      </c>
      <c r="B21" s="68">
        <f>IF(B7=0,"",B7/TrNavi_act!B3*1000)</f>
        <v>59.845987425857949</v>
      </c>
      <c r="C21" s="68">
        <f>IF(C7=0,"",C7/TrNavi_act!C3*1000)</f>
        <v>56.776825597208479</v>
      </c>
      <c r="D21" s="68">
        <f>IF(D7=0,"",D7/TrNavi_act!D3*1000)</f>
        <v>55.377963065351331</v>
      </c>
      <c r="E21" s="68">
        <f>IF(E7=0,"",E7/TrNavi_act!E3*1000)</f>
        <v>61.4210122006224</v>
      </c>
      <c r="F21" s="68">
        <f>IF(F7=0,"",F7/TrNavi_act!F3*1000)</f>
        <v>59.575854500586949</v>
      </c>
      <c r="G21" s="68">
        <f>IF(G7=0,"",G7/TrNavi_act!G3*1000)</f>
        <v>71.059895506032845</v>
      </c>
      <c r="H21" s="68">
        <f>IF(H7=0,"",H7/TrNavi_act!H3*1000)</f>
        <v>64.92781401349437</v>
      </c>
      <c r="I21" s="68">
        <f>IF(I7=0,"",I7/TrNavi_act!I3*1000)</f>
        <v>64.191115066207445</v>
      </c>
      <c r="J21" s="68">
        <f>IF(J7=0,"",J7/TrNavi_act!J3*1000)</f>
        <v>53.355185156130901</v>
      </c>
      <c r="K21" s="68">
        <f>IF(K7=0,"",K7/TrNavi_act!K3*1000)</f>
        <v>63.358530321223213</v>
      </c>
      <c r="L21" s="68">
        <f>IF(L7=0,"",L7/TrNavi_act!L3*1000)</f>
        <v>48.427653861220328</v>
      </c>
      <c r="M21" s="68">
        <f>IF(M7=0,"",M7/TrNavi_act!M3*1000)</f>
        <v>44.169039475724119</v>
      </c>
      <c r="N21" s="68">
        <f>IF(N7=0,"",N7/TrNavi_act!N3*1000)</f>
        <v>45.068189026565975</v>
      </c>
      <c r="O21" s="68">
        <f>IF(O7=0,"",O7/TrNavi_act!O3*1000)</f>
        <v>44.994318240042247</v>
      </c>
      <c r="P21" s="68">
        <f>IF(P7=0,"",P7/TrNavi_act!P3*1000)</f>
        <v>39.244750257992571</v>
      </c>
      <c r="Q21" s="68">
        <f>IF(Q7=0,"",Q7/TrNavi_act!Q3*1000)</f>
        <v>42.541141195616909</v>
      </c>
    </row>
    <row r="22" spans="1:17" ht="11.45" customHeight="1" x14ac:dyDescent="0.25">
      <c r="A22" s="148" t="s">
        <v>147</v>
      </c>
      <c r="B22" s="77">
        <f>IF(B8=0,"",B8/TrNavi_act!B4*1000)</f>
        <v>60.329943687405397</v>
      </c>
      <c r="C22" s="77">
        <f>IF(C8=0,"",C8/TrNavi_act!C4*1000)</f>
        <v>57.184913112542212</v>
      </c>
      <c r="D22" s="77">
        <f>IF(D8=0,"",D8/TrNavi_act!D4*1000)</f>
        <v>55.791540923713335</v>
      </c>
      <c r="E22" s="77">
        <f>IF(E8=0,"",E8/TrNavi_act!E4*1000)</f>
        <v>61.900260741847461</v>
      </c>
      <c r="F22" s="77">
        <f>IF(F8=0,"",F8/TrNavi_act!F4*1000)</f>
        <v>60.083792034889044</v>
      </c>
      <c r="G22" s="77">
        <f>IF(G8=0,"",G8/TrNavi_act!G4*1000)</f>
        <v>71.511923442223178</v>
      </c>
      <c r="H22" s="77">
        <f>IF(H8=0,"",H8/TrNavi_act!H4*1000)</f>
        <v>65.236854324106616</v>
      </c>
      <c r="I22" s="77">
        <f>IF(I8=0,"",I8/TrNavi_act!I4*1000)</f>
        <v>64.644891203604345</v>
      </c>
      <c r="J22" s="77">
        <f>IF(J8=0,"",J8/TrNavi_act!J4*1000)</f>
        <v>53.651319179971104</v>
      </c>
      <c r="K22" s="77">
        <f>IF(K8=0,"",K8/TrNavi_act!K4*1000)</f>
        <v>63.667421775957955</v>
      </c>
      <c r="L22" s="77">
        <f>IF(L8=0,"",L8/TrNavi_act!L4*1000)</f>
        <v>48.627021357288484</v>
      </c>
      <c r="M22" s="77">
        <f>IF(M8=0,"",M8/TrNavi_act!M4*1000)</f>
        <v>44.373903683979712</v>
      </c>
      <c r="N22" s="77">
        <f>IF(N8=0,"",N8/TrNavi_act!N4*1000)</f>
        <v>45.380869394201312</v>
      </c>
      <c r="O22" s="77">
        <f>IF(O8=0,"",O8/TrNavi_act!O4*1000)</f>
        <v>45.298873989967284</v>
      </c>
      <c r="P22" s="77">
        <f>IF(P8=0,"",P8/TrNavi_act!P4*1000)</f>
        <v>39.541954504914429</v>
      </c>
      <c r="Q22" s="77">
        <f>IF(Q8=0,"",Q8/TrNavi_act!Q4*1000)</f>
        <v>42.864389626832072</v>
      </c>
    </row>
    <row r="23" spans="1:17" ht="11.45" customHeight="1" x14ac:dyDescent="0.25">
      <c r="A23" s="147" t="s">
        <v>146</v>
      </c>
      <c r="B23" s="74">
        <f>IF(B9=0,"",B9/TrNavi_act!B5*1000)</f>
        <v>26.393090217978042</v>
      </c>
      <c r="C23" s="74">
        <f>IF(C9=0,"",C9/TrNavi_act!C5*1000)</f>
        <v>25.028381673514012</v>
      </c>
      <c r="D23" s="74">
        <f>IF(D9=0,"",D9/TrNavi_act!D5*1000)</f>
        <v>24.429447294842561</v>
      </c>
      <c r="E23" s="74">
        <f>IF(E9=0,"",E9/TrNavi_act!E5*1000)</f>
        <v>27.116382073335185</v>
      </c>
      <c r="F23" s="74">
        <f>IF(F9=0,"",F9/TrNavi_act!F5*1000)</f>
        <v>26.332408372136872</v>
      </c>
      <c r="G23" s="74">
        <f>IF(G9=0,"",G9/TrNavi_act!G5*1000)</f>
        <v>31.354919348435892</v>
      </c>
      <c r="H23" s="74">
        <f>IF(H9=0,"",H9/TrNavi_act!H5*1000)</f>
        <v>28.616348847888027</v>
      </c>
      <c r="I23" s="74">
        <f>IF(I9=0,"",I9/TrNavi_act!I5*1000)</f>
        <v>28.369350964502594</v>
      </c>
      <c r="J23" s="74">
        <f>IF(J9=0,"",J9/TrNavi_act!J5*1000)</f>
        <v>23.55535085278434</v>
      </c>
      <c r="K23" s="74">
        <f>IF(K9=0,"",K9/TrNavi_act!K5*1000)</f>
        <v>27.965360176054027</v>
      </c>
      <c r="L23" s="74">
        <f>IF(L9=0,"",L9/TrNavi_act!L5*1000)</f>
        <v>21.36853766899063</v>
      </c>
      <c r="M23" s="74">
        <f>IF(M9=0,"",M9/TrNavi_act!M5*1000)</f>
        <v>19.508269772848205</v>
      </c>
      <c r="N23" s="74">
        <f>IF(N9=0,"",N9/TrNavi_act!N5*1000)</f>
        <v>19.959879233542591</v>
      </c>
      <c r="O23" s="74">
        <f>IF(O9=0,"",O9/TrNavi_act!O5*1000)</f>
        <v>19.932716300853144</v>
      </c>
      <c r="P23" s="74">
        <f>IF(P9=0,"",P9/TrNavi_act!P5*1000)</f>
        <v>17.407291105988573</v>
      </c>
      <c r="Q23" s="74">
        <f>IF(Q9=0,"",Q9/TrNavi_act!Q5*1000)</f>
        <v>18.878334860979454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0.99371088197137192</v>
      </c>
      <c r="C26" s="52">
        <f t="shared" si="4"/>
        <v>0.99440569973277759</v>
      </c>
      <c r="D26" s="52">
        <f t="shared" si="4"/>
        <v>0.99418260039631368</v>
      </c>
      <c r="E26" s="52">
        <f t="shared" si="4"/>
        <v>0.99391728361413545</v>
      </c>
      <c r="F26" s="52">
        <f t="shared" si="4"/>
        <v>0.99334820239906418</v>
      </c>
      <c r="G26" s="52">
        <f t="shared" si="4"/>
        <v>0.99503310368066578</v>
      </c>
      <c r="H26" s="52">
        <f t="shared" si="4"/>
        <v>0.99628058843464595</v>
      </c>
      <c r="I26" s="52">
        <f t="shared" si="4"/>
        <v>0.99447156452285079</v>
      </c>
      <c r="J26" s="52">
        <f t="shared" si="4"/>
        <v>0.99565596883146446</v>
      </c>
      <c r="K26" s="52">
        <f t="shared" si="4"/>
        <v>0.99618119114028258</v>
      </c>
      <c r="L26" s="52">
        <f t="shared" si="4"/>
        <v>0.99677273941462907</v>
      </c>
      <c r="M26" s="52">
        <f t="shared" si="4"/>
        <v>0.99636112320132819</v>
      </c>
      <c r="N26" s="52">
        <f t="shared" si="4"/>
        <v>0.99455251612385953</v>
      </c>
      <c r="O26" s="52">
        <f t="shared" si="4"/>
        <v>0.99468111102355472</v>
      </c>
      <c r="P26" s="52">
        <f t="shared" si="4"/>
        <v>0.99404431511170344</v>
      </c>
      <c r="Q26" s="52">
        <f t="shared" si="4"/>
        <v>0.9940195735417533</v>
      </c>
    </row>
    <row r="27" spans="1:17" ht="11.45" customHeight="1" x14ac:dyDescent="0.25">
      <c r="A27" s="147" t="s">
        <v>146</v>
      </c>
      <c r="B27" s="46">
        <f t="shared" ref="B27:Q27" si="5">IF(B9=0,0,B9/B$7)</f>
        <v>6.2891180286280546E-3</v>
      </c>
      <c r="C27" s="46">
        <f t="shared" si="5"/>
        <v>5.594300267222403E-3</v>
      </c>
      <c r="D27" s="46">
        <f t="shared" si="5"/>
        <v>5.8173996036863527E-3</v>
      </c>
      <c r="E27" s="46">
        <f t="shared" si="5"/>
        <v>6.08271638586458E-3</v>
      </c>
      <c r="F27" s="46">
        <f t="shared" si="5"/>
        <v>6.6517976009357995E-3</v>
      </c>
      <c r="G27" s="46">
        <f t="shared" si="5"/>
        <v>4.9668963193342458E-3</v>
      </c>
      <c r="H27" s="46">
        <f t="shared" si="5"/>
        <v>3.7194115653540732E-3</v>
      </c>
      <c r="I27" s="46">
        <f t="shared" si="5"/>
        <v>5.5284354771492246E-3</v>
      </c>
      <c r="J27" s="46">
        <f t="shared" si="5"/>
        <v>4.344031168535557E-3</v>
      </c>
      <c r="K27" s="46">
        <f t="shared" si="5"/>
        <v>3.8188088597173727E-3</v>
      </c>
      <c r="L27" s="46">
        <f t="shared" si="5"/>
        <v>3.2272605853709327E-3</v>
      </c>
      <c r="M27" s="46">
        <f t="shared" si="5"/>
        <v>3.6388767986718484E-3</v>
      </c>
      <c r="N27" s="46">
        <f t="shared" si="5"/>
        <v>5.4474838761404678E-3</v>
      </c>
      <c r="O27" s="46">
        <f t="shared" si="5"/>
        <v>5.318888976445257E-3</v>
      </c>
      <c r="P27" s="46">
        <f t="shared" si="5"/>
        <v>5.9556848882964903E-3</v>
      </c>
      <c r="Q27" s="46">
        <f t="shared" si="5"/>
        <v>5.9804264582466148E-3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FI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78344.601358561515</v>
      </c>
      <c r="C4" s="40">
        <f t="shared" si="0"/>
        <v>79821.119183312956</v>
      </c>
      <c r="D4" s="40">
        <f t="shared" si="0"/>
        <v>81171.280545507951</v>
      </c>
      <c r="E4" s="40">
        <f t="shared" si="0"/>
        <v>82413.518116332445</v>
      </c>
      <c r="F4" s="40">
        <f t="shared" si="0"/>
        <v>86675.371758435052</v>
      </c>
      <c r="G4" s="40">
        <f t="shared" si="0"/>
        <v>89083.56242291152</v>
      </c>
      <c r="H4" s="40">
        <f t="shared" si="0"/>
        <v>90517.947246343028</v>
      </c>
      <c r="I4" s="40">
        <f t="shared" si="0"/>
        <v>94475.073282715501</v>
      </c>
      <c r="J4" s="40">
        <f t="shared" si="0"/>
        <v>95680.705396688951</v>
      </c>
      <c r="K4" s="40">
        <f t="shared" si="0"/>
        <v>94464.962238773413</v>
      </c>
      <c r="L4" s="40">
        <f t="shared" si="0"/>
        <v>95877.517090314883</v>
      </c>
      <c r="M4" s="40">
        <f t="shared" si="0"/>
        <v>99296.516283009682</v>
      </c>
      <c r="N4" s="40">
        <f t="shared" si="0"/>
        <v>99676.317507411091</v>
      </c>
      <c r="O4" s="40">
        <f t="shared" si="0"/>
        <v>100097.10866718585</v>
      </c>
      <c r="P4" s="40">
        <f t="shared" si="0"/>
        <v>101178.03974533355</v>
      </c>
      <c r="Q4" s="40">
        <f t="shared" si="0"/>
        <v>102555.74107435789</v>
      </c>
    </row>
    <row r="5" spans="1:17" ht="11.45" customHeight="1" x14ac:dyDescent="0.25">
      <c r="A5" s="23" t="s">
        <v>50</v>
      </c>
      <c r="B5" s="39">
        <f t="shared" ref="B5:Q5" si="1">B6+B7+B8</f>
        <v>64303.87177540797</v>
      </c>
      <c r="C5" s="39">
        <f t="shared" si="1"/>
        <v>65603.854438941315</v>
      </c>
      <c r="D5" s="39">
        <f t="shared" si="1"/>
        <v>66903.697382352315</v>
      </c>
      <c r="E5" s="39">
        <f t="shared" si="1"/>
        <v>68164.076907720009</v>
      </c>
      <c r="F5" s="39">
        <f t="shared" si="1"/>
        <v>69449.197980074779</v>
      </c>
      <c r="G5" s="39">
        <f t="shared" si="1"/>
        <v>70353.379204750439</v>
      </c>
      <c r="H5" s="39">
        <f t="shared" si="1"/>
        <v>70898.631197742623</v>
      </c>
      <c r="I5" s="39">
        <f t="shared" si="1"/>
        <v>72230.081587303284</v>
      </c>
      <c r="J5" s="39">
        <f t="shared" si="1"/>
        <v>71845.557909925425</v>
      </c>
      <c r="K5" s="39">
        <f t="shared" si="1"/>
        <v>72775.992478810891</v>
      </c>
      <c r="L5" s="39">
        <f t="shared" si="1"/>
        <v>73490.914655306537</v>
      </c>
      <c r="M5" s="39">
        <f t="shared" si="1"/>
        <v>74234.85827140999</v>
      </c>
      <c r="N5" s="39">
        <f t="shared" si="1"/>
        <v>74012.638686463513</v>
      </c>
      <c r="O5" s="39">
        <f t="shared" si="1"/>
        <v>73857.041328892592</v>
      </c>
      <c r="P5" s="39">
        <f t="shared" si="1"/>
        <v>74262.478897711582</v>
      </c>
      <c r="Q5" s="39">
        <f t="shared" si="1"/>
        <v>75037.504752533554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903.87177540797063</v>
      </c>
      <c r="C6" s="37">
        <f>TrRoad_act!C$5</f>
        <v>903.85443894131515</v>
      </c>
      <c r="D6" s="37">
        <f>TrRoad_act!D$5</f>
        <v>903.69738235231659</v>
      </c>
      <c r="E6" s="37">
        <f>TrRoad_act!E$5</f>
        <v>904.07690772001229</v>
      </c>
      <c r="F6" s="37">
        <f>TrRoad_act!F$5</f>
        <v>904.19798007477982</v>
      </c>
      <c r="G6" s="37">
        <f>TrRoad_act!G$5</f>
        <v>903.37920475043779</v>
      </c>
      <c r="H6" s="37">
        <f>TrRoad_act!H$5</f>
        <v>903.63119774261611</v>
      </c>
      <c r="I6" s="37">
        <f>TrRoad_act!I$5</f>
        <v>905.08158730327955</v>
      </c>
      <c r="J6" s="37">
        <f>TrRoad_act!J$5</f>
        <v>905.55790992542143</v>
      </c>
      <c r="K6" s="37">
        <f>TrRoad_act!K$5</f>
        <v>905.9924788108948</v>
      </c>
      <c r="L6" s="37">
        <f>TrRoad_act!L$5</f>
        <v>1205.9146553065254</v>
      </c>
      <c r="M6" s="37">
        <f>TrRoad_act!M$5</f>
        <v>1204.8582714100037</v>
      </c>
      <c r="N6" s="37">
        <f>TrRoad_act!N$5</f>
        <v>1202.6386864635247</v>
      </c>
      <c r="O6" s="37">
        <f>TrRoad_act!O$5</f>
        <v>1202.0413288926025</v>
      </c>
      <c r="P6" s="37">
        <f>TrRoad_act!P$5</f>
        <v>1202.4788977115891</v>
      </c>
      <c r="Q6" s="37">
        <f>TrRoad_act!Q$5</f>
        <v>1202.5047525335333</v>
      </c>
    </row>
    <row r="7" spans="1:17" ht="11.45" customHeight="1" x14ac:dyDescent="0.25">
      <c r="A7" s="17" t="str">
        <f>TrRoad_act!$A$6</f>
        <v>Passenger cars</v>
      </c>
      <c r="B7" s="37">
        <f>TrRoad_act!B$6</f>
        <v>55700</v>
      </c>
      <c r="C7" s="37">
        <f>TrRoad_act!C$6</f>
        <v>57000</v>
      </c>
      <c r="D7" s="37">
        <f>TrRoad_act!D$6</f>
        <v>58300</v>
      </c>
      <c r="E7" s="37">
        <f>TrRoad_act!E$6</f>
        <v>59590</v>
      </c>
      <c r="F7" s="37">
        <f>TrRoad_act!F$6</f>
        <v>60940</v>
      </c>
      <c r="G7" s="37">
        <f>TrRoad_act!G$6</f>
        <v>61910</v>
      </c>
      <c r="H7" s="37">
        <f>TrRoad_act!H$6</f>
        <v>62455</v>
      </c>
      <c r="I7" s="37">
        <f>TrRoad_act!I$6</f>
        <v>63785</v>
      </c>
      <c r="J7" s="37">
        <f>TrRoad_act!J$6</f>
        <v>63400</v>
      </c>
      <c r="K7" s="37">
        <f>TrRoad_act!K$6</f>
        <v>64330</v>
      </c>
      <c r="L7" s="37">
        <f>TrRoad_act!L$6</f>
        <v>64745.000000000007</v>
      </c>
      <c r="M7" s="37">
        <f>TrRoad_act!M$6</f>
        <v>65489.999999999993</v>
      </c>
      <c r="N7" s="37">
        <f>TrRoad_act!N$6</f>
        <v>65269.999999999993</v>
      </c>
      <c r="O7" s="37">
        <f>TrRoad_act!O$6</f>
        <v>65114.999999999993</v>
      </c>
      <c r="P7" s="37">
        <f>TrRoad_act!P$6</f>
        <v>65519.999999999993</v>
      </c>
      <c r="Q7" s="37">
        <f>TrRoad_act!Q$6</f>
        <v>66295.000000000015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7700</v>
      </c>
      <c r="C8" s="37">
        <f>TrRoad_act!C$13</f>
        <v>7700</v>
      </c>
      <c r="D8" s="37">
        <f>TrRoad_act!D$13</f>
        <v>7700</v>
      </c>
      <c r="E8" s="37">
        <f>TrRoad_act!E$13</f>
        <v>7670</v>
      </c>
      <c r="F8" s="37">
        <f>TrRoad_act!F$13</f>
        <v>7605</v>
      </c>
      <c r="G8" s="37">
        <f>TrRoad_act!G$13</f>
        <v>7539.9999999999991</v>
      </c>
      <c r="H8" s="37">
        <f>TrRoad_act!H$13</f>
        <v>7540.0000000000009</v>
      </c>
      <c r="I8" s="37">
        <f>TrRoad_act!I$13</f>
        <v>7540</v>
      </c>
      <c r="J8" s="37">
        <f>TrRoad_act!J$13</f>
        <v>7540</v>
      </c>
      <c r="K8" s="37">
        <f>TrRoad_act!K$13</f>
        <v>7540</v>
      </c>
      <c r="L8" s="37">
        <f>TrRoad_act!L$13</f>
        <v>7540</v>
      </c>
      <c r="M8" s="37">
        <f>TrRoad_act!M$13</f>
        <v>7540</v>
      </c>
      <c r="N8" s="37">
        <f>TrRoad_act!N$13</f>
        <v>7540</v>
      </c>
      <c r="O8" s="37">
        <f>TrRoad_act!O$13</f>
        <v>7540</v>
      </c>
      <c r="P8" s="37">
        <f>TrRoad_act!P$13</f>
        <v>7540</v>
      </c>
      <c r="Q8" s="37">
        <f>TrRoad_act!Q$13</f>
        <v>7540</v>
      </c>
    </row>
    <row r="9" spans="1:17" ht="11.45" customHeight="1" x14ac:dyDescent="0.25">
      <c r="A9" s="19" t="s">
        <v>52</v>
      </c>
      <c r="B9" s="38">
        <f t="shared" ref="B9:Q9" si="2">B10+B11+B12</f>
        <v>3902</v>
      </c>
      <c r="C9" s="38">
        <f t="shared" si="2"/>
        <v>3786.6</v>
      </c>
      <c r="D9" s="38">
        <f t="shared" si="2"/>
        <v>3835.5</v>
      </c>
      <c r="E9" s="38">
        <f t="shared" si="2"/>
        <v>3860.3</v>
      </c>
      <c r="F9" s="38">
        <f t="shared" si="2"/>
        <v>3875</v>
      </c>
      <c r="G9" s="38">
        <f t="shared" si="2"/>
        <v>4004</v>
      </c>
      <c r="H9" s="38">
        <f t="shared" si="2"/>
        <v>4064</v>
      </c>
      <c r="I9" s="38">
        <f t="shared" si="2"/>
        <v>4298</v>
      </c>
      <c r="J9" s="38">
        <f t="shared" si="2"/>
        <v>4584</v>
      </c>
      <c r="K9" s="38">
        <f t="shared" si="2"/>
        <v>4408</v>
      </c>
      <c r="L9" s="38">
        <f t="shared" si="2"/>
        <v>4489</v>
      </c>
      <c r="M9" s="38">
        <f t="shared" si="2"/>
        <v>4397</v>
      </c>
      <c r="N9" s="38">
        <f t="shared" si="2"/>
        <v>4561</v>
      </c>
      <c r="O9" s="38">
        <f t="shared" si="2"/>
        <v>4578</v>
      </c>
      <c r="P9" s="38">
        <f t="shared" si="2"/>
        <v>4387.6439267886853</v>
      </c>
      <c r="Q9" s="38">
        <f t="shared" si="2"/>
        <v>4629.8277870216307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497</v>
      </c>
      <c r="C10" s="37">
        <f>TrRail_act!C$5</f>
        <v>504.59999999999991</v>
      </c>
      <c r="D10" s="37">
        <f>TrRail_act!D$5</f>
        <v>517.5</v>
      </c>
      <c r="E10" s="37">
        <f>TrRail_act!E$5</f>
        <v>522.29999999999995</v>
      </c>
      <c r="F10" s="37">
        <f>TrRail_act!F$5</f>
        <v>523</v>
      </c>
      <c r="G10" s="37">
        <f>TrRail_act!G$5</f>
        <v>526</v>
      </c>
      <c r="H10" s="37">
        <f>TrRail_act!H$5</f>
        <v>524</v>
      </c>
      <c r="I10" s="37">
        <f>TrRail_act!I$5</f>
        <v>520</v>
      </c>
      <c r="J10" s="37">
        <f>TrRail_act!J$5</f>
        <v>532</v>
      </c>
      <c r="K10" s="37">
        <f>TrRail_act!K$5</f>
        <v>532</v>
      </c>
      <c r="L10" s="37">
        <f>TrRail_act!L$5</f>
        <v>530</v>
      </c>
      <c r="M10" s="37">
        <f>TrRail_act!M$5</f>
        <v>515</v>
      </c>
      <c r="N10" s="37">
        <f>TrRail_act!N$5</f>
        <v>526</v>
      </c>
      <c r="O10" s="37">
        <f>TrRail_act!O$5</f>
        <v>525</v>
      </c>
      <c r="P10" s="37">
        <f>TrRail_act!P$5</f>
        <v>513.64392678868558</v>
      </c>
      <c r="Q10" s="37">
        <f>TrRail_act!Q$5</f>
        <v>515.82778702163057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3334</v>
      </c>
      <c r="C11" s="37">
        <f>TrRail_act!C$6</f>
        <v>3222</v>
      </c>
      <c r="D11" s="37">
        <f>TrRail_act!D$6</f>
        <v>3183</v>
      </c>
      <c r="E11" s="37">
        <f>TrRail_act!E$6</f>
        <v>3138</v>
      </c>
      <c r="F11" s="37">
        <f>TrRail_act!F$6</f>
        <v>3190</v>
      </c>
      <c r="G11" s="37">
        <f>TrRail_act!G$6</f>
        <v>3167</v>
      </c>
      <c r="H11" s="37">
        <f>TrRail_act!H$6</f>
        <v>3105</v>
      </c>
      <c r="I11" s="37">
        <f>TrRail_act!I$6</f>
        <v>3198</v>
      </c>
      <c r="J11" s="37">
        <f>TrRail_act!J$6</f>
        <v>3429.9999999999995</v>
      </c>
      <c r="K11" s="37">
        <f>TrRail_act!K$6</f>
        <v>3272</v>
      </c>
      <c r="L11" s="37">
        <f>TrRail_act!L$6</f>
        <v>3308</v>
      </c>
      <c r="M11" s="37">
        <f>TrRail_act!M$6</f>
        <v>3173</v>
      </c>
      <c r="N11" s="37">
        <f>TrRail_act!N$6</f>
        <v>3327</v>
      </c>
      <c r="O11" s="37">
        <f>TrRail_act!O$6</f>
        <v>3296</v>
      </c>
      <c r="P11" s="37">
        <f>TrRail_act!P$6</f>
        <v>3223</v>
      </c>
      <c r="Q11" s="37">
        <f>TrRail_act!Q$6</f>
        <v>3543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71</v>
      </c>
      <c r="C12" s="37">
        <f>TrRail_act!C$9</f>
        <v>60</v>
      </c>
      <c r="D12" s="37">
        <f>TrRail_act!D$9</f>
        <v>135</v>
      </c>
      <c r="E12" s="37">
        <f>TrRail_act!E$9</f>
        <v>200</v>
      </c>
      <c r="F12" s="37">
        <f>TrRail_act!F$9</f>
        <v>162</v>
      </c>
      <c r="G12" s="37">
        <f>TrRail_act!G$9</f>
        <v>311</v>
      </c>
      <c r="H12" s="37">
        <f>TrRail_act!H$9</f>
        <v>435</v>
      </c>
      <c r="I12" s="37">
        <f>TrRail_act!I$9</f>
        <v>580</v>
      </c>
      <c r="J12" s="37">
        <f>TrRail_act!J$9</f>
        <v>622</v>
      </c>
      <c r="K12" s="37">
        <f>TrRail_act!K$9</f>
        <v>604</v>
      </c>
      <c r="L12" s="37">
        <f>TrRail_act!L$9</f>
        <v>651</v>
      </c>
      <c r="M12" s="37">
        <f>TrRail_act!M$9</f>
        <v>709</v>
      </c>
      <c r="N12" s="37">
        <f>TrRail_act!N$9</f>
        <v>708</v>
      </c>
      <c r="O12" s="37">
        <f>TrRail_act!O$9</f>
        <v>757</v>
      </c>
      <c r="P12" s="37">
        <f>TrRail_act!P$9</f>
        <v>651</v>
      </c>
      <c r="Q12" s="37">
        <f>TrRail_act!Q$9</f>
        <v>571</v>
      </c>
    </row>
    <row r="13" spans="1:17" ht="11.45" customHeight="1" x14ac:dyDescent="0.25">
      <c r="A13" s="19" t="s">
        <v>48</v>
      </c>
      <c r="B13" s="38">
        <f t="shared" ref="B13:Q13" si="3">B14+B15+B16</f>
        <v>10138.729583153547</v>
      </c>
      <c r="C13" s="38">
        <f t="shared" si="3"/>
        <v>10430.664744371634</v>
      </c>
      <c r="D13" s="38">
        <f t="shared" si="3"/>
        <v>10432.083163155639</v>
      </c>
      <c r="E13" s="38">
        <f t="shared" si="3"/>
        <v>10389.141208612436</v>
      </c>
      <c r="F13" s="38">
        <f t="shared" si="3"/>
        <v>13351.173778360277</v>
      </c>
      <c r="G13" s="38">
        <f t="shared" si="3"/>
        <v>14726.183218161084</v>
      </c>
      <c r="H13" s="38">
        <f t="shared" si="3"/>
        <v>15555.316048600409</v>
      </c>
      <c r="I13" s="38">
        <f t="shared" si="3"/>
        <v>17946.991695412213</v>
      </c>
      <c r="J13" s="38">
        <f t="shared" si="3"/>
        <v>19251.147486763519</v>
      </c>
      <c r="K13" s="38">
        <f t="shared" si="3"/>
        <v>17280.969759962514</v>
      </c>
      <c r="L13" s="38">
        <f t="shared" si="3"/>
        <v>17897.602435008353</v>
      </c>
      <c r="M13" s="38">
        <f t="shared" si="3"/>
        <v>20664.658011599691</v>
      </c>
      <c r="N13" s="38">
        <f t="shared" si="3"/>
        <v>21102.678820947585</v>
      </c>
      <c r="O13" s="38">
        <f t="shared" si="3"/>
        <v>21662.067338293258</v>
      </c>
      <c r="P13" s="38">
        <f t="shared" si="3"/>
        <v>22527.916920833275</v>
      </c>
      <c r="Q13" s="38">
        <f t="shared" si="3"/>
        <v>22888.408534802715</v>
      </c>
    </row>
    <row r="14" spans="1:17" ht="11.45" customHeight="1" x14ac:dyDescent="0.25">
      <c r="A14" s="17" t="str">
        <f>TrAvia_act!$A$5</f>
        <v>Domestic</v>
      </c>
      <c r="B14" s="37">
        <f>TrAvia_act!B$5</f>
        <v>2043.2337910188453</v>
      </c>
      <c r="C14" s="37">
        <f>TrAvia_act!C$5</f>
        <v>2017.5609233908972</v>
      </c>
      <c r="D14" s="37">
        <f>TrAvia_act!D$5</f>
        <v>2034.260948044325</v>
      </c>
      <c r="E14" s="37">
        <f>TrAvia_act!E$5</f>
        <v>1762.4899992861717</v>
      </c>
      <c r="F14" s="37">
        <f>TrAvia_act!F$5</f>
        <v>1854.2448605460274</v>
      </c>
      <c r="G14" s="37">
        <f>TrAvia_act!G$5</f>
        <v>1810.8505673164734</v>
      </c>
      <c r="H14" s="37">
        <f>TrAvia_act!H$5</f>
        <v>1855.3850941611313</v>
      </c>
      <c r="I14" s="37">
        <f>TrAvia_act!I$5</f>
        <v>1835.2342566694633</v>
      </c>
      <c r="J14" s="37">
        <f>TrAvia_act!J$5</f>
        <v>1745.2825043309292</v>
      </c>
      <c r="K14" s="37">
        <f>TrAvia_act!K$5</f>
        <v>1552.3451393638804</v>
      </c>
      <c r="L14" s="37">
        <f>TrAvia_act!L$5</f>
        <v>1488.4100068999999</v>
      </c>
      <c r="M14" s="37">
        <f>TrAvia_act!M$5</f>
        <v>1797.581946968121</v>
      </c>
      <c r="N14" s="37">
        <f>TrAvia_act!N$5</f>
        <v>1755.9196658093424</v>
      </c>
      <c r="O14" s="37">
        <f>TrAvia_act!O$5</f>
        <v>1587.5268909439035</v>
      </c>
      <c r="P14" s="37">
        <f>TrAvia_act!P$5</f>
        <v>1632.3792731976869</v>
      </c>
      <c r="Q14" s="37">
        <f>TrAvia_act!Q$5</f>
        <v>1664.5987807749441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5640.7063443060624</v>
      </c>
      <c r="C15" s="37">
        <f>TrAvia_act!C$6</f>
        <v>5853.579836057439</v>
      </c>
      <c r="D15" s="37">
        <f>TrAvia_act!D$6</f>
        <v>5810.7993744492323</v>
      </c>
      <c r="E15" s="37">
        <f>TrAvia_act!E$6</f>
        <v>5947.2082278934422</v>
      </c>
      <c r="F15" s="37">
        <f>TrAvia_act!F$6</f>
        <v>6621.4914685834328</v>
      </c>
      <c r="G15" s="37">
        <f>TrAvia_act!G$6</f>
        <v>7004.1694446176016</v>
      </c>
      <c r="H15" s="37">
        <f>TrAvia_act!H$6</f>
        <v>7626.3333921626072</v>
      </c>
      <c r="I15" s="37">
        <f>TrAvia_act!I$6</f>
        <v>7388.9652407636377</v>
      </c>
      <c r="J15" s="37">
        <f>TrAvia_act!J$6</f>
        <v>7343.343238737727</v>
      </c>
      <c r="K15" s="37">
        <f>TrAvia_act!K$6</f>
        <v>7141.9940435177323</v>
      </c>
      <c r="L15" s="37">
        <f>TrAvia_act!L$6</f>
        <v>7270.3533531623962</v>
      </c>
      <c r="M15" s="37">
        <f>TrAvia_act!M$6</f>
        <v>8336.7713511107704</v>
      </c>
      <c r="N15" s="37">
        <f>TrAvia_act!N$6</f>
        <v>8239.6434546005003</v>
      </c>
      <c r="O15" s="37">
        <f>TrAvia_act!O$6</f>
        <v>8420.0354823311573</v>
      </c>
      <c r="P15" s="37">
        <f>TrAvia_act!P$6</f>
        <v>8656.9295669279072</v>
      </c>
      <c r="Q15" s="37">
        <f>TrAvia_act!Q$6</f>
        <v>8693.1534588807863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2454.7894478286389</v>
      </c>
      <c r="C16" s="37">
        <f>TrAvia_act!C$7</f>
        <v>2559.5239849232976</v>
      </c>
      <c r="D16" s="37">
        <f>TrAvia_act!D$7</f>
        <v>2587.0228406620827</v>
      </c>
      <c r="E16" s="37">
        <f>TrAvia_act!E$7</f>
        <v>2679.4429814328228</v>
      </c>
      <c r="F16" s="37">
        <f>TrAvia_act!F$7</f>
        <v>4875.4374492308152</v>
      </c>
      <c r="G16" s="37">
        <f>TrAvia_act!G$7</f>
        <v>5911.1632062270101</v>
      </c>
      <c r="H16" s="37">
        <f>TrAvia_act!H$7</f>
        <v>6073.5975622766719</v>
      </c>
      <c r="I16" s="37">
        <f>TrAvia_act!I$7</f>
        <v>8722.7921979791117</v>
      </c>
      <c r="J16" s="37">
        <f>TrAvia_act!J$7</f>
        <v>10162.521743694861</v>
      </c>
      <c r="K16" s="37">
        <f>TrAvia_act!K$7</f>
        <v>8586.6305770809031</v>
      </c>
      <c r="L16" s="37">
        <f>TrAvia_act!L$7</f>
        <v>9138.8390749459595</v>
      </c>
      <c r="M16" s="37">
        <f>TrAvia_act!M$7</f>
        <v>10530.3047135208</v>
      </c>
      <c r="N16" s="37">
        <f>TrAvia_act!N$7</f>
        <v>11107.115700537743</v>
      </c>
      <c r="O16" s="37">
        <f>TrAvia_act!O$7</f>
        <v>11654.504965018195</v>
      </c>
      <c r="P16" s="37">
        <f>TrAvia_act!P$7</f>
        <v>12238.608080707683</v>
      </c>
      <c r="Q16" s="37">
        <f>TrAvia_act!Q$7</f>
        <v>12530.656295146982</v>
      </c>
    </row>
    <row r="17" spans="1:17" ht="11.45" customHeight="1" x14ac:dyDescent="0.25">
      <c r="A17" s="25" t="s">
        <v>51</v>
      </c>
      <c r="B17" s="40">
        <f t="shared" ref="B17:Q17" si="4">B18+B21+B22+B25</f>
        <v>48200.024246450594</v>
      </c>
      <c r="C17" s="40">
        <f t="shared" si="4"/>
        <v>46657.859464523142</v>
      </c>
      <c r="D17" s="40">
        <f t="shared" si="4"/>
        <v>48463.337993136236</v>
      </c>
      <c r="E17" s="40">
        <f t="shared" si="4"/>
        <v>47130.928736994196</v>
      </c>
      <c r="F17" s="40">
        <f t="shared" si="4"/>
        <v>47811.406783732113</v>
      </c>
      <c r="G17" s="40">
        <f t="shared" si="4"/>
        <v>46805.330837525566</v>
      </c>
      <c r="H17" s="40">
        <f t="shared" si="4"/>
        <v>47082.331413149346</v>
      </c>
      <c r="I17" s="40">
        <f t="shared" si="4"/>
        <v>47425.629330656957</v>
      </c>
      <c r="J17" s="40">
        <f t="shared" si="4"/>
        <v>49563.919680993</v>
      </c>
      <c r="K17" s="40">
        <f t="shared" si="4"/>
        <v>43265.96548969594</v>
      </c>
      <c r="L17" s="40">
        <f t="shared" si="4"/>
        <v>48750.545284319327</v>
      </c>
      <c r="M17" s="40">
        <f t="shared" si="4"/>
        <v>47151.447536226784</v>
      </c>
      <c r="N17" s="40">
        <f t="shared" si="4"/>
        <v>44668.425442199077</v>
      </c>
      <c r="O17" s="40">
        <f t="shared" si="4"/>
        <v>43815.702928947445</v>
      </c>
      <c r="P17" s="40">
        <f t="shared" si="4"/>
        <v>43617.397877566451</v>
      </c>
      <c r="Q17" s="40">
        <f t="shared" si="4"/>
        <v>43321.240190604054</v>
      </c>
    </row>
    <row r="18" spans="1:17" ht="11.45" customHeight="1" x14ac:dyDescent="0.25">
      <c r="A18" s="23" t="s">
        <v>50</v>
      </c>
      <c r="B18" s="39">
        <f t="shared" ref="B18:Q18" si="5">B19+B20</f>
        <v>29703.892012209904</v>
      </c>
      <c r="C18" s="39">
        <f t="shared" si="5"/>
        <v>28743.947843875452</v>
      </c>
      <c r="D18" s="39">
        <f t="shared" si="5"/>
        <v>30203.348127245372</v>
      </c>
      <c r="E18" s="39">
        <f t="shared" si="5"/>
        <v>29059.36781925453</v>
      </c>
      <c r="F18" s="39">
        <f t="shared" si="5"/>
        <v>29727.602108970452</v>
      </c>
      <c r="G18" s="39">
        <f t="shared" si="5"/>
        <v>30283.724677968909</v>
      </c>
      <c r="H18" s="39">
        <f t="shared" si="5"/>
        <v>28020.816072914586</v>
      </c>
      <c r="I18" s="39">
        <f t="shared" si="5"/>
        <v>28616.136555509307</v>
      </c>
      <c r="J18" s="39">
        <f t="shared" si="5"/>
        <v>30408.304877165287</v>
      </c>
      <c r="K18" s="39">
        <f t="shared" si="5"/>
        <v>27124.370935049188</v>
      </c>
      <c r="L18" s="39">
        <f t="shared" si="5"/>
        <v>28300.646410649613</v>
      </c>
      <c r="M18" s="39">
        <f t="shared" si="5"/>
        <v>26500.859530673653</v>
      </c>
      <c r="N18" s="39">
        <f t="shared" si="5"/>
        <v>24944.336617885889</v>
      </c>
      <c r="O18" s="39">
        <f t="shared" si="5"/>
        <v>23925.287446051832</v>
      </c>
      <c r="P18" s="39">
        <f t="shared" si="5"/>
        <v>23559.661682081747</v>
      </c>
      <c r="Q18" s="39">
        <f t="shared" si="5"/>
        <v>24910.394258094278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1251.1007954956556</v>
      </c>
      <c r="C19" s="37">
        <f>TrRoad_act!C$20</f>
        <v>1283.6187514744311</v>
      </c>
      <c r="D19" s="37">
        <f>TrRoad_act!D$20</f>
        <v>1306.2409354654492</v>
      </c>
      <c r="E19" s="37">
        <f>TrRoad_act!E$20</f>
        <v>1324.6489791068059</v>
      </c>
      <c r="F19" s="37">
        <f>TrRoad_act!F$20</f>
        <v>1430.7145951089353</v>
      </c>
      <c r="G19" s="37">
        <f>TrRoad_act!G$20</f>
        <v>1474.7608352214304</v>
      </c>
      <c r="H19" s="37">
        <f>TrRoad_act!H$20</f>
        <v>1497.1588348440566</v>
      </c>
      <c r="I19" s="37">
        <f>TrRoad_act!I$20</f>
        <v>1566.1163882169569</v>
      </c>
      <c r="J19" s="37">
        <f>TrRoad_act!J$20</f>
        <v>1693.9839838924843</v>
      </c>
      <c r="K19" s="37">
        <f>TrRoad_act!K$20</f>
        <v>1727.3008018365756</v>
      </c>
      <c r="L19" s="37">
        <f>TrRoad_act!L$20</f>
        <v>1811.8824546745827</v>
      </c>
      <c r="M19" s="37">
        <f>TrRoad_act!M$20</f>
        <v>1905.6245311192708</v>
      </c>
      <c r="N19" s="37">
        <f>TrRoad_act!N$20</f>
        <v>1950.2675804372675</v>
      </c>
      <c r="O19" s="37">
        <f>TrRoad_act!O$20</f>
        <v>2032.0084785103304</v>
      </c>
      <c r="P19" s="37">
        <f>TrRoad_act!P$20</f>
        <v>2074.0059045783869</v>
      </c>
      <c r="Q19" s="37">
        <f>TrRoad_act!Q$20</f>
        <v>2133.8327951424244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28452.791216714249</v>
      </c>
      <c r="C20" s="37">
        <f>TrRoad_act!C$26</f>
        <v>27460.329092401022</v>
      </c>
      <c r="D20" s="37">
        <f>TrRoad_act!D$26</f>
        <v>28897.107191779924</v>
      </c>
      <c r="E20" s="37">
        <f>TrRoad_act!E$26</f>
        <v>27734.718840147725</v>
      </c>
      <c r="F20" s="37">
        <f>TrRoad_act!F$26</f>
        <v>28296.887513861515</v>
      </c>
      <c r="G20" s="37">
        <f>TrRoad_act!G$26</f>
        <v>28808.963842747478</v>
      </c>
      <c r="H20" s="37">
        <f>TrRoad_act!H$26</f>
        <v>26523.657238070529</v>
      </c>
      <c r="I20" s="37">
        <f>TrRoad_act!I$26</f>
        <v>27050.02016729235</v>
      </c>
      <c r="J20" s="37">
        <f>TrRoad_act!J$26</f>
        <v>28714.320893272801</v>
      </c>
      <c r="K20" s="37">
        <f>TrRoad_act!K$26</f>
        <v>25397.070133212612</v>
      </c>
      <c r="L20" s="37">
        <f>TrRoad_act!L$26</f>
        <v>26488.763955975031</v>
      </c>
      <c r="M20" s="37">
        <f>TrRoad_act!M$26</f>
        <v>24595.234999554381</v>
      </c>
      <c r="N20" s="37">
        <f>TrRoad_act!N$26</f>
        <v>22994.069037448622</v>
      </c>
      <c r="O20" s="37">
        <f>TrRoad_act!O$26</f>
        <v>21893.278967541501</v>
      </c>
      <c r="P20" s="37">
        <f>TrRoad_act!P$26</f>
        <v>21485.655777503362</v>
      </c>
      <c r="Q20" s="37">
        <f>TrRoad_act!Q$26</f>
        <v>22776.561462951853</v>
      </c>
    </row>
    <row r="21" spans="1:17" ht="11.45" customHeight="1" x14ac:dyDescent="0.25">
      <c r="A21" s="19" t="s">
        <v>49</v>
      </c>
      <c r="B21" s="38">
        <f>TrRail_act!B$10</f>
        <v>10107</v>
      </c>
      <c r="C21" s="38">
        <f>TrRail_act!C$10</f>
        <v>9857</v>
      </c>
      <c r="D21" s="38">
        <f>TrRail_act!D$10</f>
        <v>9664</v>
      </c>
      <c r="E21" s="38">
        <f>TrRail_act!E$10</f>
        <v>10047</v>
      </c>
      <c r="F21" s="38">
        <f>TrRail_act!F$10</f>
        <v>10105</v>
      </c>
      <c r="G21" s="38">
        <f>TrRail_act!G$10</f>
        <v>9706</v>
      </c>
      <c r="H21" s="38">
        <f>TrRail_act!H$10</f>
        <v>11060</v>
      </c>
      <c r="I21" s="38">
        <f>TrRail_act!I$10</f>
        <v>10434</v>
      </c>
      <c r="J21" s="38">
        <f>TrRail_act!J$10</f>
        <v>10777</v>
      </c>
      <c r="K21" s="38">
        <f>TrRail_act!K$10</f>
        <v>8872</v>
      </c>
      <c r="L21" s="38">
        <f>TrRail_act!L$10</f>
        <v>9750</v>
      </c>
      <c r="M21" s="38">
        <f>TrRail_act!M$10</f>
        <v>9395</v>
      </c>
      <c r="N21" s="38">
        <f>TrRail_act!N$10</f>
        <v>9275</v>
      </c>
      <c r="O21" s="38">
        <f>TrRail_act!O$10</f>
        <v>9470</v>
      </c>
      <c r="P21" s="38">
        <f>TrRail_act!P$10</f>
        <v>9597</v>
      </c>
      <c r="Q21" s="38">
        <f>TrRail_act!Q$10</f>
        <v>8468</v>
      </c>
    </row>
    <row r="22" spans="1:17" ht="11.45" customHeight="1" x14ac:dyDescent="0.25">
      <c r="A22" s="19" t="s">
        <v>48</v>
      </c>
      <c r="B22" s="38">
        <f t="shared" ref="B22:Q22" si="6">B23+B24</f>
        <v>114.5234987573501</v>
      </c>
      <c r="C22" s="38">
        <f t="shared" si="6"/>
        <v>98.300897930979801</v>
      </c>
      <c r="D22" s="38">
        <f t="shared" si="6"/>
        <v>102.89862463055607</v>
      </c>
      <c r="E22" s="38">
        <f t="shared" si="6"/>
        <v>113.33647211881569</v>
      </c>
      <c r="F22" s="38">
        <f t="shared" si="6"/>
        <v>137.95220128394573</v>
      </c>
      <c r="G22" s="38">
        <f t="shared" si="6"/>
        <v>152.79825344136822</v>
      </c>
      <c r="H22" s="38">
        <f t="shared" si="6"/>
        <v>180.68006912640374</v>
      </c>
      <c r="I22" s="38">
        <f t="shared" si="6"/>
        <v>221.46086502098444</v>
      </c>
      <c r="J22" s="38">
        <f t="shared" si="6"/>
        <v>248.25060267083086</v>
      </c>
      <c r="K22" s="38">
        <f t="shared" si="6"/>
        <v>219.13807806880931</v>
      </c>
      <c r="L22" s="38">
        <f t="shared" si="6"/>
        <v>308.8130589471474</v>
      </c>
      <c r="M22" s="38">
        <f t="shared" si="6"/>
        <v>331.73229128521479</v>
      </c>
      <c r="N22" s="38">
        <f t="shared" si="6"/>
        <v>367.85857707904916</v>
      </c>
      <c r="O22" s="38">
        <f t="shared" si="6"/>
        <v>342.44098680331012</v>
      </c>
      <c r="P22" s="38">
        <f t="shared" si="6"/>
        <v>331.96363105560408</v>
      </c>
      <c r="Q22" s="38">
        <f t="shared" si="6"/>
        <v>296.43525129192807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46.995545688026816</v>
      </c>
      <c r="C23" s="37">
        <f>TrAvia_act!C$9</f>
        <v>44.517660583937335</v>
      </c>
      <c r="D23" s="37">
        <f>TrAvia_act!D$9</f>
        <v>40.357448265174995</v>
      </c>
      <c r="E23" s="37">
        <f>TrAvia_act!E$9</f>
        <v>47.556455383534129</v>
      </c>
      <c r="F23" s="37">
        <f>TrAvia_act!F$9</f>
        <v>47.395558621104584</v>
      </c>
      <c r="G23" s="37">
        <f>TrAvia_act!G$9</f>
        <v>53.791711765472911</v>
      </c>
      <c r="H23" s="37">
        <f>TrAvia_act!H$9</f>
        <v>54.82106050561481</v>
      </c>
      <c r="I23" s="37">
        <f>TrAvia_act!I$9</f>
        <v>47.711129583937897</v>
      </c>
      <c r="J23" s="37">
        <f>TrAvia_act!J$9</f>
        <v>37.713468183323293</v>
      </c>
      <c r="K23" s="37">
        <f>TrAvia_act!K$9</f>
        <v>34.701256775237162</v>
      </c>
      <c r="L23" s="37">
        <f>TrAvia_act!L$9</f>
        <v>39.181512788589743</v>
      </c>
      <c r="M23" s="37">
        <f>TrAvia_act!M$9</f>
        <v>37.401216234101227</v>
      </c>
      <c r="N23" s="37">
        <f>TrAvia_act!N$9</f>
        <v>38.12652915140724</v>
      </c>
      <c r="O23" s="37">
        <f>TrAvia_act!O$9</f>
        <v>40.83219160173401</v>
      </c>
      <c r="P23" s="37">
        <f>TrAvia_act!P$9</f>
        <v>41.326300859702663</v>
      </c>
      <c r="Q23" s="37">
        <f>TrAvia_act!Q$9</f>
        <v>42.387990094637779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67.527953069323274</v>
      </c>
      <c r="C24" s="37">
        <f>TrAvia_act!C$10</f>
        <v>53.783237347042466</v>
      </c>
      <c r="D24" s="37">
        <f>TrAvia_act!D$10</f>
        <v>62.541176365381077</v>
      </c>
      <c r="E24" s="37">
        <f>TrAvia_act!E$10</f>
        <v>65.780016735281563</v>
      </c>
      <c r="F24" s="37">
        <f>TrAvia_act!F$10</f>
        <v>90.556642662841128</v>
      </c>
      <c r="G24" s="37">
        <f>TrAvia_act!G$10</f>
        <v>99.006541675895321</v>
      </c>
      <c r="H24" s="37">
        <f>TrAvia_act!H$10</f>
        <v>125.85900862078891</v>
      </c>
      <c r="I24" s="37">
        <f>TrAvia_act!I$10</f>
        <v>173.74973543704655</v>
      </c>
      <c r="J24" s="37">
        <f>TrAvia_act!J$10</f>
        <v>210.53713448750756</v>
      </c>
      <c r="K24" s="37">
        <f>TrAvia_act!K$10</f>
        <v>184.43682129357214</v>
      </c>
      <c r="L24" s="37">
        <f>TrAvia_act!L$10</f>
        <v>269.63154615855763</v>
      </c>
      <c r="M24" s="37">
        <f>TrAvia_act!M$10</f>
        <v>294.33107505111354</v>
      </c>
      <c r="N24" s="37">
        <f>TrAvia_act!N$10</f>
        <v>329.73204792764193</v>
      </c>
      <c r="O24" s="37">
        <f>TrAvia_act!O$10</f>
        <v>301.60879520157613</v>
      </c>
      <c r="P24" s="37">
        <f>TrAvia_act!P$10</f>
        <v>290.63733019590143</v>
      </c>
      <c r="Q24" s="37">
        <f>TrAvia_act!Q$10</f>
        <v>254.04726119729031</v>
      </c>
    </row>
    <row r="25" spans="1:17" ht="11.45" customHeight="1" x14ac:dyDescent="0.25">
      <c r="A25" s="19" t="s">
        <v>32</v>
      </c>
      <c r="B25" s="38">
        <f t="shared" ref="B25:Q25" si="7">B26+B27</f>
        <v>8274.6087354833362</v>
      </c>
      <c r="C25" s="38">
        <f t="shared" si="7"/>
        <v>7958.6107227167095</v>
      </c>
      <c r="D25" s="38">
        <f t="shared" si="7"/>
        <v>8493.0912412603047</v>
      </c>
      <c r="E25" s="38">
        <f t="shared" si="7"/>
        <v>7911.2244456208437</v>
      </c>
      <c r="F25" s="38">
        <f t="shared" si="7"/>
        <v>7840.8524734777193</v>
      </c>
      <c r="G25" s="38">
        <f t="shared" si="7"/>
        <v>6662.8079061152876</v>
      </c>
      <c r="H25" s="38">
        <f t="shared" si="7"/>
        <v>7820.8352711083517</v>
      </c>
      <c r="I25" s="38">
        <f t="shared" si="7"/>
        <v>8154.031910126665</v>
      </c>
      <c r="J25" s="38">
        <f t="shared" si="7"/>
        <v>8130.3642011568882</v>
      </c>
      <c r="K25" s="38">
        <f t="shared" si="7"/>
        <v>7050.4564765779414</v>
      </c>
      <c r="L25" s="38">
        <f t="shared" si="7"/>
        <v>10391.085814722564</v>
      </c>
      <c r="M25" s="38">
        <f t="shared" si="7"/>
        <v>10923.855714267916</v>
      </c>
      <c r="N25" s="38">
        <f t="shared" si="7"/>
        <v>10081.230247234138</v>
      </c>
      <c r="O25" s="38">
        <f t="shared" si="7"/>
        <v>10077.974496092294</v>
      </c>
      <c r="P25" s="38">
        <f t="shared" si="7"/>
        <v>10128.772564429108</v>
      </c>
      <c r="Q25" s="38">
        <f t="shared" si="7"/>
        <v>9646.4106812178452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8156.6087354833371</v>
      </c>
      <c r="C26" s="37">
        <f>TrNavi_act!C4</f>
        <v>7857.6107227167095</v>
      </c>
      <c r="D26" s="37">
        <f>TrNavi_act!D4</f>
        <v>8381.0912412603047</v>
      </c>
      <c r="E26" s="37">
        <f>TrNavi_act!E4</f>
        <v>7802.2244456208437</v>
      </c>
      <c r="F26" s="37">
        <f>TrNavi_act!F4</f>
        <v>7722.8524734777193</v>
      </c>
      <c r="G26" s="37">
        <f>TrNavi_act!G4</f>
        <v>6587.8079061152876</v>
      </c>
      <c r="H26" s="37">
        <f>TrNavi_act!H4</f>
        <v>7754.8352711083517</v>
      </c>
      <c r="I26" s="37">
        <f>TrNavi_act!I4</f>
        <v>8052.031910126665</v>
      </c>
      <c r="J26" s="37">
        <f>TrNavi_act!J4</f>
        <v>8050.3642011568882</v>
      </c>
      <c r="K26" s="37">
        <f>TrNavi_act!K4</f>
        <v>6989.4564765779414</v>
      </c>
      <c r="L26" s="37">
        <f>TrNavi_act!L4</f>
        <v>10315.085814722564</v>
      </c>
      <c r="M26" s="37">
        <f>TrNavi_act!M4</f>
        <v>10833.855714267916</v>
      </c>
      <c r="N26" s="37">
        <f>TrNavi_act!N4</f>
        <v>9957.230247234138</v>
      </c>
      <c r="O26" s="37">
        <f>TrNavi_act!O4</f>
        <v>9956.9744960922944</v>
      </c>
      <c r="P26" s="37">
        <f>TrNavi_act!P4</f>
        <v>9992.7725644291077</v>
      </c>
      <c r="Q26" s="37">
        <f>TrNavi_act!Q4</f>
        <v>9516.4106812178452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118</v>
      </c>
      <c r="C27" s="36">
        <f>TrNavi_act!C5</f>
        <v>101</v>
      </c>
      <c r="D27" s="36">
        <f>TrNavi_act!D5</f>
        <v>112</v>
      </c>
      <c r="E27" s="36">
        <f>TrNavi_act!E5</f>
        <v>109</v>
      </c>
      <c r="F27" s="36">
        <f>TrNavi_act!F5</f>
        <v>118</v>
      </c>
      <c r="G27" s="36">
        <f>TrNavi_act!G5</f>
        <v>75</v>
      </c>
      <c r="H27" s="36">
        <f>TrNavi_act!H5</f>
        <v>66</v>
      </c>
      <c r="I27" s="36">
        <f>TrNavi_act!I5</f>
        <v>102</v>
      </c>
      <c r="J27" s="36">
        <f>TrNavi_act!J5</f>
        <v>80</v>
      </c>
      <c r="K27" s="36">
        <f>TrNavi_act!K5</f>
        <v>61</v>
      </c>
      <c r="L27" s="36">
        <f>TrNavi_act!L5</f>
        <v>76</v>
      </c>
      <c r="M27" s="36">
        <f>TrNavi_act!M5</f>
        <v>90</v>
      </c>
      <c r="N27" s="36">
        <f>TrNavi_act!N5</f>
        <v>124</v>
      </c>
      <c r="O27" s="36">
        <f>TrNavi_act!O5</f>
        <v>121</v>
      </c>
      <c r="P27" s="36">
        <f>TrNavi_act!P5</f>
        <v>136</v>
      </c>
      <c r="Q27" s="36">
        <f>TrNavi_act!Q5</f>
        <v>130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4260.9714704158623</v>
      </c>
      <c r="C29" s="41">
        <f t="shared" si="8"/>
        <v>4314.4469620025529</v>
      </c>
      <c r="D29" s="41">
        <f t="shared" si="8"/>
        <v>4374.2504464838048</v>
      </c>
      <c r="E29" s="41">
        <f t="shared" si="8"/>
        <v>4451.923267607257</v>
      </c>
      <c r="F29" s="41">
        <f t="shared" si="8"/>
        <v>4619.3771504615543</v>
      </c>
      <c r="G29" s="41">
        <f t="shared" si="8"/>
        <v>4627.3707378245435</v>
      </c>
      <c r="H29" s="41">
        <f t="shared" si="8"/>
        <v>4733.5629924794966</v>
      </c>
      <c r="I29" s="41">
        <f t="shared" si="8"/>
        <v>4923.59570907333</v>
      </c>
      <c r="J29" s="41">
        <f t="shared" si="8"/>
        <v>4833.098233475409</v>
      </c>
      <c r="K29" s="41">
        <f t="shared" si="8"/>
        <v>4634.7168028890565</v>
      </c>
      <c r="L29" s="41">
        <f t="shared" si="8"/>
        <v>4833.2175944104174</v>
      </c>
      <c r="M29" s="41">
        <f t="shared" si="8"/>
        <v>4928.7957383147523</v>
      </c>
      <c r="N29" s="41">
        <f t="shared" si="8"/>
        <v>4805.4985109795953</v>
      </c>
      <c r="O29" s="41">
        <f t="shared" si="8"/>
        <v>4859.4046680430074</v>
      </c>
      <c r="P29" s="41">
        <f t="shared" si="8"/>
        <v>4752.0293330685936</v>
      </c>
      <c r="Q29" s="41">
        <f t="shared" si="8"/>
        <v>4788.2419297687793</v>
      </c>
    </row>
    <row r="30" spans="1:17" ht="11.45" customHeight="1" x14ac:dyDescent="0.25">
      <c r="A30" s="25" t="s">
        <v>39</v>
      </c>
      <c r="B30" s="40">
        <f t="shared" ref="B30:Q30" si="9">B31+B35+B39</f>
        <v>2697.52320882293</v>
      </c>
      <c r="C30" s="40">
        <f t="shared" si="9"/>
        <v>2735.6628771276537</v>
      </c>
      <c r="D30" s="40">
        <f t="shared" si="9"/>
        <v>2772.7746291161438</v>
      </c>
      <c r="E30" s="40">
        <f t="shared" si="9"/>
        <v>2827.8892731762357</v>
      </c>
      <c r="F30" s="40">
        <f t="shared" si="9"/>
        <v>2940.9144091965541</v>
      </c>
      <c r="G30" s="40">
        <f t="shared" si="9"/>
        <v>2952.0304804070129</v>
      </c>
      <c r="H30" s="40">
        <f t="shared" si="9"/>
        <v>3036.9699647202465</v>
      </c>
      <c r="I30" s="40">
        <f t="shared" si="9"/>
        <v>3172.9527555089794</v>
      </c>
      <c r="J30" s="40">
        <f t="shared" si="9"/>
        <v>3142.5041135870179</v>
      </c>
      <c r="K30" s="40">
        <f t="shared" si="9"/>
        <v>3092.2382838195526</v>
      </c>
      <c r="L30" s="40">
        <f t="shared" si="9"/>
        <v>3154.1569604944521</v>
      </c>
      <c r="M30" s="40">
        <f t="shared" si="9"/>
        <v>3296.4803924934176</v>
      </c>
      <c r="N30" s="40">
        <f t="shared" si="9"/>
        <v>3258.9198357978676</v>
      </c>
      <c r="O30" s="40">
        <f t="shared" si="9"/>
        <v>3288.1232589388646</v>
      </c>
      <c r="P30" s="40">
        <f t="shared" si="9"/>
        <v>3267.127747645015</v>
      </c>
      <c r="Q30" s="40">
        <f t="shared" si="9"/>
        <v>3337.7246834602952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2203.3177711820194</v>
      </c>
      <c r="C31" s="39">
        <f t="shared" si="10"/>
        <v>2231.6646267685364</v>
      </c>
      <c r="D31" s="39">
        <f t="shared" si="10"/>
        <v>2285.2757386574349</v>
      </c>
      <c r="E31" s="39">
        <f t="shared" si="10"/>
        <v>2328.3140403815514</v>
      </c>
      <c r="F31" s="39">
        <f t="shared" si="10"/>
        <v>2386.5159124207412</v>
      </c>
      <c r="G31" s="39">
        <f t="shared" si="10"/>
        <v>2399.4815744228708</v>
      </c>
      <c r="H31" s="39">
        <f t="shared" si="10"/>
        <v>2447.3555034573428</v>
      </c>
      <c r="I31" s="39">
        <f t="shared" si="10"/>
        <v>2521.0056261233726</v>
      </c>
      <c r="J31" s="39">
        <f t="shared" si="10"/>
        <v>2448.5341547773419</v>
      </c>
      <c r="K31" s="39">
        <f t="shared" si="10"/>
        <v>2472.2192265399299</v>
      </c>
      <c r="L31" s="39">
        <f t="shared" si="10"/>
        <v>2513.4416024622983</v>
      </c>
      <c r="M31" s="39">
        <f t="shared" si="10"/>
        <v>2550.328097393216</v>
      </c>
      <c r="N31" s="39">
        <f t="shared" si="10"/>
        <v>2551.6472268714247</v>
      </c>
      <c r="O31" s="39">
        <f t="shared" si="10"/>
        <v>2571.0374290732498</v>
      </c>
      <c r="P31" s="39">
        <f t="shared" si="10"/>
        <v>2558.3772290092779</v>
      </c>
      <c r="Q31" s="39">
        <f t="shared" si="10"/>
        <v>2615.4093217676691</v>
      </c>
    </row>
    <row r="32" spans="1:17" ht="11.45" customHeight="1" x14ac:dyDescent="0.25">
      <c r="A32" s="17" t="str">
        <f>$A$6</f>
        <v>Powered 2-wheelers</v>
      </c>
      <c r="B32" s="37">
        <f>TrRoad_ene!B$19</f>
        <v>39.47603358400351</v>
      </c>
      <c r="C32" s="37">
        <f>TrRoad_ene!C$19</f>
        <v>39.052742790331465</v>
      </c>
      <c r="D32" s="37">
        <f>TrRoad_ene!D$19</f>
        <v>38.56963998875522</v>
      </c>
      <c r="E32" s="37">
        <f>TrRoad_ene!E$19</f>
        <v>38.049852932165578</v>
      </c>
      <c r="F32" s="37">
        <f>TrRoad_ene!F$19</f>
        <v>37.620821938670503</v>
      </c>
      <c r="G32" s="37">
        <f>TrRoad_ene!G$19</f>
        <v>37.189699561091622</v>
      </c>
      <c r="H32" s="37">
        <f>TrRoad_ene!H$19</f>
        <v>36.808357554391222</v>
      </c>
      <c r="I32" s="37">
        <f>TrRoad_ene!I$19</f>
        <v>36.601332242680499</v>
      </c>
      <c r="J32" s="37">
        <f>TrRoad_ene!J$19</f>
        <v>36.05506132794617</v>
      </c>
      <c r="K32" s="37">
        <f>TrRoad_ene!K$19</f>
        <v>35.582321579192097</v>
      </c>
      <c r="L32" s="37">
        <f>TrRoad_ene!L$19</f>
        <v>46.715149625673874</v>
      </c>
      <c r="M32" s="37">
        <f>TrRoad_ene!M$19</f>
        <v>46.027313984756631</v>
      </c>
      <c r="N32" s="37">
        <f>TrRoad_ene!N$19</f>
        <v>45.422095960895057</v>
      </c>
      <c r="O32" s="37">
        <f>TrRoad_ene!O$19</f>
        <v>44.911515966187729</v>
      </c>
      <c r="P32" s="37">
        <f>TrRoad_ene!P$19</f>
        <v>44.481977088256436</v>
      </c>
      <c r="Q32" s="37">
        <f>TrRoad_ene!Q$19</f>
        <v>44.182144498030311</v>
      </c>
    </row>
    <row r="33" spans="1:17" ht="11.45" customHeight="1" x14ac:dyDescent="0.25">
      <c r="A33" s="17" t="str">
        <f>$A$7</f>
        <v>Passenger cars</v>
      </c>
      <c r="B33" s="37">
        <f>TrRoad_ene!B$21</f>
        <v>1972.3224229352056</v>
      </c>
      <c r="C33" s="37">
        <f>TrRoad_ene!C$21</f>
        <v>2004.1927577804045</v>
      </c>
      <c r="D33" s="37">
        <f>TrRoad_ene!D$21</f>
        <v>2055.3025413891069</v>
      </c>
      <c r="E33" s="37">
        <f>TrRoad_ene!E$21</f>
        <v>2092.2251911561812</v>
      </c>
      <c r="F33" s="37">
        <f>TrRoad_ene!F$21</f>
        <v>2142.0046863970151</v>
      </c>
      <c r="G33" s="37">
        <f>TrRoad_ene!G$21</f>
        <v>2157.3521682251903</v>
      </c>
      <c r="H33" s="37">
        <f>TrRoad_ene!H$21</f>
        <v>2196.148192620919</v>
      </c>
      <c r="I33" s="37">
        <f>TrRoad_ene!I$21</f>
        <v>2260.5104075299951</v>
      </c>
      <c r="J33" s="37">
        <f>TrRoad_ene!J$21</f>
        <v>2186.655031975969</v>
      </c>
      <c r="K33" s="37">
        <f>TrRoad_ene!K$21</f>
        <v>2198.0481367150642</v>
      </c>
      <c r="L33" s="37">
        <f>TrRoad_ene!L$21</f>
        <v>2217.8388810046263</v>
      </c>
      <c r="M33" s="37">
        <f>TrRoad_ene!M$21</f>
        <v>2246.3931950874216</v>
      </c>
      <c r="N33" s="37">
        <f>TrRoad_ene!N$21</f>
        <v>2235.5104708907888</v>
      </c>
      <c r="O33" s="37">
        <f>TrRoad_ene!O$21</f>
        <v>2245.8076525511756</v>
      </c>
      <c r="P33" s="37">
        <f>TrRoad_ene!P$21</f>
        <v>2224.1701634389601</v>
      </c>
      <c r="Q33" s="37">
        <f>TrRoad_ene!Q$21</f>
        <v>2267.0430685088813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191.51931466281044</v>
      </c>
      <c r="C34" s="37">
        <f>TrRoad_ene!C$33</f>
        <v>188.41912619780041</v>
      </c>
      <c r="D34" s="37">
        <f>TrRoad_ene!D$33</f>
        <v>191.40355727957285</v>
      </c>
      <c r="E34" s="37">
        <f>TrRoad_ene!E$33</f>
        <v>198.03899629320463</v>
      </c>
      <c r="F34" s="37">
        <f>TrRoad_ene!F$33</f>
        <v>206.89040408505556</v>
      </c>
      <c r="G34" s="37">
        <f>TrRoad_ene!G$33</f>
        <v>204.93970663658902</v>
      </c>
      <c r="H34" s="37">
        <f>TrRoad_ene!H$33</f>
        <v>214.39895328203301</v>
      </c>
      <c r="I34" s="37">
        <f>TrRoad_ene!I$33</f>
        <v>223.89388635069699</v>
      </c>
      <c r="J34" s="37">
        <f>TrRoad_ene!J$33</f>
        <v>225.82406147342701</v>
      </c>
      <c r="K34" s="37">
        <f>TrRoad_ene!K$33</f>
        <v>238.58876824567346</v>
      </c>
      <c r="L34" s="37">
        <f>TrRoad_ene!L$33</f>
        <v>248.88757183199803</v>
      </c>
      <c r="M34" s="37">
        <f>TrRoad_ene!M$33</f>
        <v>257.90758832103762</v>
      </c>
      <c r="N34" s="37">
        <f>TrRoad_ene!N$33</f>
        <v>270.71466001974079</v>
      </c>
      <c r="O34" s="37">
        <f>TrRoad_ene!O$33</f>
        <v>280.31826055588641</v>
      </c>
      <c r="P34" s="37">
        <f>TrRoad_ene!P$33</f>
        <v>289.72508848206144</v>
      </c>
      <c r="Q34" s="37">
        <f>TrRoad_ene!Q$33</f>
        <v>304.1841087607574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37.392463743010609</v>
      </c>
      <c r="C35" s="38">
        <f t="shared" si="11"/>
        <v>38.308665042633287</v>
      </c>
      <c r="D35" s="38">
        <f t="shared" si="11"/>
        <v>40.358169443703069</v>
      </c>
      <c r="E35" s="38">
        <f t="shared" si="11"/>
        <v>43.455079235873953</v>
      </c>
      <c r="F35" s="38">
        <f t="shared" si="11"/>
        <v>42.566511759034036</v>
      </c>
      <c r="G35" s="38">
        <f t="shared" si="11"/>
        <v>42.842383922665896</v>
      </c>
      <c r="H35" s="38">
        <f t="shared" si="11"/>
        <v>43.63776935978143</v>
      </c>
      <c r="I35" s="38">
        <f t="shared" si="11"/>
        <v>44.833069124086251</v>
      </c>
      <c r="J35" s="38">
        <f t="shared" si="11"/>
        <v>45.817453549025807</v>
      </c>
      <c r="K35" s="38">
        <f t="shared" si="11"/>
        <v>47.560619925420561</v>
      </c>
      <c r="L35" s="38">
        <f t="shared" si="11"/>
        <v>48.698134692735273</v>
      </c>
      <c r="M35" s="38">
        <f t="shared" si="11"/>
        <v>48.806697245096814</v>
      </c>
      <c r="N35" s="38">
        <f t="shared" si="11"/>
        <v>50.848893678500225</v>
      </c>
      <c r="O35" s="38">
        <f t="shared" si="11"/>
        <v>52.318702238624311</v>
      </c>
      <c r="P35" s="38">
        <f t="shared" si="11"/>
        <v>50.151441547119205</v>
      </c>
      <c r="Q35" s="38">
        <f t="shared" si="11"/>
        <v>49.391927373314587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2.5400666421048776</v>
      </c>
      <c r="C36" s="37">
        <f>TrRail_ene!C$18</f>
        <v>2.6065166690190185</v>
      </c>
      <c r="D36" s="37">
        <f>TrRail_ene!D$18</f>
        <v>2.6850967946132185</v>
      </c>
      <c r="E36" s="37">
        <f>TrRail_ene!E$18</f>
        <v>2.6991930945566467</v>
      </c>
      <c r="F36" s="37">
        <f>TrRail_ene!F$18</f>
        <v>2.6792608974758885</v>
      </c>
      <c r="G36" s="37">
        <f>TrRail_ene!G$18</f>
        <v>2.6491076351914402</v>
      </c>
      <c r="H36" s="37">
        <f>TrRail_ene!H$18</f>
        <v>2.6276270584232955</v>
      </c>
      <c r="I36" s="37">
        <f>TrRail_ene!I$18</f>
        <v>2.5843551815115506</v>
      </c>
      <c r="J36" s="37">
        <f>TrRail_ene!J$18</f>
        <v>2.5859410995518743</v>
      </c>
      <c r="K36" s="37">
        <f>TrRail_ene!K$18</f>
        <v>2.5994968816687964</v>
      </c>
      <c r="L36" s="37">
        <f>TrRail_ene!L$18</f>
        <v>2.5609306862723087</v>
      </c>
      <c r="M36" s="37">
        <f>TrRail_ene!M$18</f>
        <v>2.5010068219441228</v>
      </c>
      <c r="N36" s="37">
        <f>TrRail_ene!N$18</f>
        <v>2.5268251472170089</v>
      </c>
      <c r="O36" s="37">
        <f>TrRail_ene!O$18</f>
        <v>2.506574874833857</v>
      </c>
      <c r="P36" s="37">
        <f>TrRail_ene!P$18</f>
        <v>2.4478908979697298</v>
      </c>
      <c r="Q36" s="37">
        <f>TrRail_ene!Q$18</f>
        <v>2.3693878744408794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34.187356656287641</v>
      </c>
      <c r="C37" s="37">
        <f>TrRail_ene!C$19</f>
        <v>35.130494641613979</v>
      </c>
      <c r="D37" s="37">
        <f>TrRail_ene!D$19</f>
        <v>36.37292020167606</v>
      </c>
      <c r="E37" s="37">
        <f>TrRail_ene!E$19</f>
        <v>38.840596673779224</v>
      </c>
      <c r="F37" s="37">
        <f>TrRail_ene!F$19</f>
        <v>38.343417289888208</v>
      </c>
      <c r="G37" s="37">
        <f>TrRail_ene!G$19</f>
        <v>37.261199040071482</v>
      </c>
      <c r="H37" s="37">
        <f>TrRail_ene!H$19</f>
        <v>36.922692681161145</v>
      </c>
      <c r="I37" s="37">
        <f>TrRail_ene!I$19</f>
        <v>36.808166002472618</v>
      </c>
      <c r="J37" s="37">
        <f>TrRail_ene!J$19</f>
        <v>37.487679028035025</v>
      </c>
      <c r="K37" s="37">
        <f>TrRail_ene!K$19</f>
        <v>39.385652263034949</v>
      </c>
      <c r="L37" s="37">
        <f>TrRail_ene!L$19</f>
        <v>40.185541140129359</v>
      </c>
      <c r="M37" s="37">
        <f>TrRail_ene!M$19</f>
        <v>39.808714765342984</v>
      </c>
      <c r="N37" s="37">
        <f>TrRail_ene!N$19</f>
        <v>41.919781338448487</v>
      </c>
      <c r="O37" s="37">
        <f>TrRail_ene!O$19</f>
        <v>42.984972802396996</v>
      </c>
      <c r="P37" s="37">
        <f>TrRail_ene!P$19</f>
        <v>41.810241213037393</v>
      </c>
      <c r="Q37" s="37">
        <f>TrRail_ene!Q$19</f>
        <v>41.974483674333861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0.66504044461809197</v>
      </c>
      <c r="C38" s="37">
        <f>TrRail_ene!C$22</f>
        <v>0.57165373200029346</v>
      </c>
      <c r="D38" s="37">
        <f>TrRail_ene!D$22</f>
        <v>1.300152447413796</v>
      </c>
      <c r="E38" s="37">
        <f>TrRail_ene!E$22</f>
        <v>1.9152894675380807</v>
      </c>
      <c r="F38" s="37">
        <f>TrRail_ene!F$22</f>
        <v>1.5438335716699441</v>
      </c>
      <c r="G38" s="37">
        <f>TrRail_ene!G$22</f>
        <v>2.9320772474029706</v>
      </c>
      <c r="H38" s="37">
        <f>TrRail_ene!H$22</f>
        <v>4.0874496201969919</v>
      </c>
      <c r="I38" s="37">
        <f>TrRail_ene!I$22</f>
        <v>5.4405479401020873</v>
      </c>
      <c r="J38" s="37">
        <f>TrRail_ene!J$22</f>
        <v>5.74383342143891</v>
      </c>
      <c r="K38" s="37">
        <f>TrRail_ene!K$22</f>
        <v>5.5754707807168131</v>
      </c>
      <c r="L38" s="37">
        <f>TrRail_ene!L$22</f>
        <v>5.9516628663336038</v>
      </c>
      <c r="M38" s="37">
        <f>TrRail_ene!M$22</f>
        <v>6.4969756578097062</v>
      </c>
      <c r="N38" s="37">
        <f>TrRail_ene!N$22</f>
        <v>6.4022871928347289</v>
      </c>
      <c r="O38" s="37">
        <f>TrRail_ene!O$22</f>
        <v>6.8271545613934537</v>
      </c>
      <c r="P38" s="37">
        <f>TrRail_ene!P$22</f>
        <v>5.8933094361120855</v>
      </c>
      <c r="Q38" s="37">
        <f>TrRail_ene!Q$22</f>
        <v>5.0480558245398415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456.81297389789989</v>
      </c>
      <c r="C39" s="38">
        <f t="shared" si="12"/>
        <v>465.689585316484</v>
      </c>
      <c r="D39" s="38">
        <f t="shared" si="12"/>
        <v>447.14072101500619</v>
      </c>
      <c r="E39" s="38">
        <f t="shared" si="12"/>
        <v>456.12015355881016</v>
      </c>
      <c r="F39" s="38">
        <f t="shared" si="12"/>
        <v>511.83198501677856</v>
      </c>
      <c r="G39" s="38">
        <f t="shared" si="12"/>
        <v>509.70652206147651</v>
      </c>
      <c r="H39" s="38">
        <f t="shared" si="12"/>
        <v>545.97669190312217</v>
      </c>
      <c r="I39" s="38">
        <f t="shared" si="12"/>
        <v>607.11406026152065</v>
      </c>
      <c r="J39" s="38">
        <f t="shared" si="12"/>
        <v>648.15250526065006</v>
      </c>
      <c r="K39" s="38">
        <f t="shared" si="12"/>
        <v>572.45843735420203</v>
      </c>
      <c r="L39" s="38">
        <f t="shared" si="12"/>
        <v>592.01722333941825</v>
      </c>
      <c r="M39" s="38">
        <f t="shared" si="12"/>
        <v>697.34559785510476</v>
      </c>
      <c r="N39" s="38">
        <f t="shared" si="12"/>
        <v>656.42371524794294</v>
      </c>
      <c r="O39" s="38">
        <f t="shared" si="12"/>
        <v>664.76712762699071</v>
      </c>
      <c r="P39" s="38">
        <f t="shared" si="12"/>
        <v>658.59907708861795</v>
      </c>
      <c r="Q39" s="38">
        <f t="shared" si="12"/>
        <v>672.9234343193117</v>
      </c>
    </row>
    <row r="40" spans="1:17" ht="11.45" customHeight="1" x14ac:dyDescent="0.25">
      <c r="A40" s="17" t="str">
        <f>$A$14</f>
        <v>Domestic</v>
      </c>
      <c r="B40" s="37">
        <f>TrAvia_ene!B$9</f>
        <v>211.42222306681001</v>
      </c>
      <c r="C40" s="37">
        <f>TrAvia_ene!C$9</f>
        <v>205.17344999999997</v>
      </c>
      <c r="D40" s="37">
        <f>TrAvia_ene!D$9</f>
        <v>202.24199000000002</v>
      </c>
      <c r="E40" s="37">
        <f>TrAvia_ene!E$9</f>
        <v>175.99912000000006</v>
      </c>
      <c r="F40" s="37">
        <f>TrAvia_ene!F$9</f>
        <v>175.97930000000002</v>
      </c>
      <c r="G40" s="37">
        <f>TrAvia_ene!G$9</f>
        <v>165.39765335471165</v>
      </c>
      <c r="H40" s="37">
        <f>TrAvia_ene!H$9</f>
        <v>155.79227999999998</v>
      </c>
      <c r="I40" s="37">
        <f>TrAvia_ene!I$9</f>
        <v>149.89127999999999</v>
      </c>
      <c r="J40" s="37">
        <f>TrAvia_ene!J$9</f>
        <v>149.92260999999999</v>
      </c>
      <c r="K40" s="37">
        <f>TrAvia_ene!K$9</f>
        <v>133.95000999999999</v>
      </c>
      <c r="L40" s="37">
        <f>TrAvia_ene!L$9</f>
        <v>128.22557254888721</v>
      </c>
      <c r="M40" s="37">
        <f>TrAvia_ene!M$9</f>
        <v>150.34681038150913</v>
      </c>
      <c r="N40" s="37">
        <f>TrAvia_ene!N$9</f>
        <v>135.2468318110478</v>
      </c>
      <c r="O40" s="37">
        <f>TrAvia_ene!O$9</f>
        <v>124.15224978779823</v>
      </c>
      <c r="P40" s="37">
        <f>TrAvia_ene!P$9</f>
        <v>126.92522250625559</v>
      </c>
      <c r="Q40" s="37">
        <f>TrAvia_ene!Q$9</f>
        <v>127.42643608329954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196.19175342940693</v>
      </c>
      <c r="C41" s="37">
        <f>TrAvia_ene!C$10</f>
        <v>204.89661840810268</v>
      </c>
      <c r="D41" s="37">
        <f>TrAvia_ene!D$10</f>
        <v>196.17966626999743</v>
      </c>
      <c r="E41" s="37">
        <f>TrAvia_ene!E$10</f>
        <v>204.92473126542421</v>
      </c>
      <c r="F41" s="37">
        <f>TrAvia_ene!F$10</f>
        <v>221.84369701646284</v>
      </c>
      <c r="G41" s="37">
        <f>TrAvia_ene!G$10</f>
        <v>228.75216449656702</v>
      </c>
      <c r="H41" s="37">
        <f>TrAvia_ene!H$10</f>
        <v>253.68277228125643</v>
      </c>
      <c r="I41" s="37">
        <f>TrAvia_ene!I$10</f>
        <v>266.55431731068245</v>
      </c>
      <c r="J41" s="37">
        <f>TrAvia_ene!J$10</f>
        <v>275.58390760882764</v>
      </c>
      <c r="K41" s="37">
        <f>TrAvia_ene!K$10</f>
        <v>254.89810135192002</v>
      </c>
      <c r="L41" s="37">
        <f>TrAvia_ene!L$10</f>
        <v>266.30926566626755</v>
      </c>
      <c r="M41" s="37">
        <f>TrAvia_ene!M$10</f>
        <v>311.60512341184574</v>
      </c>
      <c r="N41" s="37">
        <f>TrAvia_ene!N$10</f>
        <v>289.02726022865028</v>
      </c>
      <c r="O41" s="37">
        <f>TrAvia_ene!O$10</f>
        <v>299.18440719671702</v>
      </c>
      <c r="P41" s="37">
        <f>TrAvia_ene!P$10</f>
        <v>287.63801090126464</v>
      </c>
      <c r="Q41" s="37">
        <f>TrAvia_ene!Q$10</f>
        <v>287.69139297765287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49.198997401682945</v>
      </c>
      <c r="C42" s="37">
        <f>TrAvia_ene!C$11</f>
        <v>55.61951690838135</v>
      </c>
      <c r="D42" s="37">
        <f>TrAvia_ene!D$11</f>
        <v>48.719064745008744</v>
      </c>
      <c r="E42" s="37">
        <f>TrAvia_ene!E$11</f>
        <v>75.19630229338587</v>
      </c>
      <c r="F42" s="37">
        <f>TrAvia_ene!F$11</f>
        <v>114.00898800031571</v>
      </c>
      <c r="G42" s="37">
        <f>TrAvia_ene!G$11</f>
        <v>115.55670421019785</v>
      </c>
      <c r="H42" s="37">
        <f>TrAvia_ene!H$11</f>
        <v>136.50163962186582</v>
      </c>
      <c r="I42" s="37">
        <f>TrAvia_ene!I$11</f>
        <v>190.6684629508382</v>
      </c>
      <c r="J42" s="37">
        <f>TrAvia_ene!J$11</f>
        <v>222.64598765182248</v>
      </c>
      <c r="K42" s="37">
        <f>TrAvia_ene!K$11</f>
        <v>183.61032600228208</v>
      </c>
      <c r="L42" s="37">
        <f>TrAvia_ene!L$11</f>
        <v>197.48238512426349</v>
      </c>
      <c r="M42" s="37">
        <f>TrAvia_ene!M$11</f>
        <v>235.39366406174986</v>
      </c>
      <c r="N42" s="37">
        <f>TrAvia_ene!N$11</f>
        <v>232.14962320824492</v>
      </c>
      <c r="O42" s="37">
        <f>TrAvia_ene!O$11</f>
        <v>241.43047064247546</v>
      </c>
      <c r="P42" s="37">
        <f>TrAvia_ene!P$11</f>
        <v>244.03584368109773</v>
      </c>
      <c r="Q42" s="37">
        <f>TrAvia_ene!Q$11</f>
        <v>257.80560525835926</v>
      </c>
    </row>
    <row r="43" spans="1:17" ht="11.45" customHeight="1" x14ac:dyDescent="0.25">
      <c r="A43" s="25" t="s">
        <v>18</v>
      </c>
      <c r="B43" s="40">
        <f t="shared" ref="B43:Q43" si="13">B44+B47+B48+B51</f>
        <v>1563.4482615929326</v>
      </c>
      <c r="C43" s="40">
        <f t="shared" si="13"/>
        <v>1578.784084874899</v>
      </c>
      <c r="D43" s="40">
        <f t="shared" si="13"/>
        <v>1601.475817367661</v>
      </c>
      <c r="E43" s="40">
        <f t="shared" si="13"/>
        <v>1624.0339944310208</v>
      </c>
      <c r="F43" s="40">
        <f t="shared" si="13"/>
        <v>1678.4627412650007</v>
      </c>
      <c r="G43" s="40">
        <f t="shared" si="13"/>
        <v>1675.3402574175302</v>
      </c>
      <c r="H43" s="40">
        <f t="shared" si="13"/>
        <v>1696.5930277592499</v>
      </c>
      <c r="I43" s="40">
        <f t="shared" si="13"/>
        <v>1750.642953564351</v>
      </c>
      <c r="J43" s="40">
        <f t="shared" si="13"/>
        <v>1690.5941198883911</v>
      </c>
      <c r="K43" s="40">
        <f t="shared" si="13"/>
        <v>1542.478519069504</v>
      </c>
      <c r="L43" s="40">
        <f t="shared" si="13"/>
        <v>1679.0606339159651</v>
      </c>
      <c r="M43" s="40">
        <f t="shared" si="13"/>
        <v>1632.3153458213349</v>
      </c>
      <c r="N43" s="40">
        <f t="shared" si="13"/>
        <v>1546.5786751817277</v>
      </c>
      <c r="O43" s="40">
        <f t="shared" si="13"/>
        <v>1571.2814091041425</v>
      </c>
      <c r="P43" s="40">
        <f t="shared" si="13"/>
        <v>1484.9015854235786</v>
      </c>
      <c r="Q43" s="40">
        <f t="shared" si="13"/>
        <v>1450.5172463084846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1332.3472092663728</v>
      </c>
      <c r="C44" s="39">
        <f t="shared" si="14"/>
        <v>1364.3949552340164</v>
      </c>
      <c r="D44" s="39">
        <f t="shared" si="14"/>
        <v>1384.1060178263701</v>
      </c>
      <c r="E44" s="39">
        <f t="shared" si="14"/>
        <v>1399.8083272257049</v>
      </c>
      <c r="F44" s="39">
        <f t="shared" si="14"/>
        <v>1455.6092980408132</v>
      </c>
      <c r="G44" s="39">
        <f t="shared" si="14"/>
        <v>1450.0197892306658</v>
      </c>
      <c r="H44" s="39">
        <f t="shared" si="14"/>
        <v>1452.6805890221538</v>
      </c>
      <c r="I44" s="39">
        <f t="shared" si="14"/>
        <v>1502.8291629499581</v>
      </c>
      <c r="J44" s="39">
        <f t="shared" si="14"/>
        <v>1469.420178698067</v>
      </c>
      <c r="K44" s="39">
        <f t="shared" si="14"/>
        <v>1329.9488163491267</v>
      </c>
      <c r="L44" s="39">
        <f t="shared" si="14"/>
        <v>1438.8210027567932</v>
      </c>
      <c r="M44" s="39">
        <f t="shared" si="14"/>
        <v>1398.4361184288773</v>
      </c>
      <c r="N44" s="39">
        <f t="shared" si="14"/>
        <v>1319.2787265808279</v>
      </c>
      <c r="O44" s="39">
        <f t="shared" si="14"/>
        <v>1346.8900151426931</v>
      </c>
      <c r="P44" s="39">
        <f t="shared" si="14"/>
        <v>1284.5315019420191</v>
      </c>
      <c r="Q44" s="39">
        <f t="shared" si="14"/>
        <v>1252.6599408642853</v>
      </c>
    </row>
    <row r="45" spans="1:17" ht="11.45" customHeight="1" x14ac:dyDescent="0.25">
      <c r="A45" s="17" t="str">
        <f>$A$19</f>
        <v>Light duty vehicles</v>
      </c>
      <c r="B45" s="37">
        <f>TrRoad_ene!B$43</f>
        <v>332.49865020805805</v>
      </c>
      <c r="C45" s="37">
        <f>TrRoad_ene!C$43</f>
        <v>332.69288186236543</v>
      </c>
      <c r="D45" s="37">
        <f>TrRoad_ene!D$43</f>
        <v>333.98611149031342</v>
      </c>
      <c r="E45" s="37">
        <f>TrRoad_ene!E$43</f>
        <v>335.87494483481942</v>
      </c>
      <c r="F45" s="37">
        <f>TrRoad_ene!F$43</f>
        <v>360.05672052727226</v>
      </c>
      <c r="G45" s="37">
        <f>TrRoad_ene!G$43</f>
        <v>361.60901863725843</v>
      </c>
      <c r="H45" s="37">
        <f>TrRoad_ene!H$43</f>
        <v>372.10630151307663</v>
      </c>
      <c r="I45" s="37">
        <f>TrRoad_ene!I$43</f>
        <v>394.18986904814864</v>
      </c>
      <c r="J45" s="37">
        <f>TrRoad_ene!J$43</f>
        <v>406.12001302761456</v>
      </c>
      <c r="K45" s="37">
        <f>TrRoad_ene!K$43</f>
        <v>409.75332871274043</v>
      </c>
      <c r="L45" s="37">
        <f>TrRoad_ene!L$43</f>
        <v>429.48338140379673</v>
      </c>
      <c r="M45" s="37">
        <f>TrRoad_ene!M$43</f>
        <v>453.82418725757003</v>
      </c>
      <c r="N45" s="37">
        <f>TrRoad_ene!N$43</f>
        <v>463.11903082609422</v>
      </c>
      <c r="O45" s="37">
        <f>TrRoad_ene!O$43</f>
        <v>482.65800553959042</v>
      </c>
      <c r="P45" s="37">
        <f>TrRoad_ene!P$43</f>
        <v>488.50195664682724</v>
      </c>
      <c r="Q45" s="37">
        <f>TrRoad_ene!Q$43</f>
        <v>508.89446501649883</v>
      </c>
    </row>
    <row r="46" spans="1:17" ht="11.45" customHeight="1" x14ac:dyDescent="0.25">
      <c r="A46" s="17" t="str">
        <f>$A$20</f>
        <v>Heavy duty vehicles</v>
      </c>
      <c r="B46" s="37">
        <f>TrRoad_ene!B$52</f>
        <v>999.84855905831478</v>
      </c>
      <c r="C46" s="37">
        <f>TrRoad_ene!C$52</f>
        <v>1031.7020733716511</v>
      </c>
      <c r="D46" s="37">
        <f>TrRoad_ene!D$52</f>
        <v>1050.1199063360568</v>
      </c>
      <c r="E46" s="37">
        <f>TrRoad_ene!E$52</f>
        <v>1063.9333823908855</v>
      </c>
      <c r="F46" s="37">
        <f>TrRoad_ene!F$52</f>
        <v>1095.5525775135409</v>
      </c>
      <c r="G46" s="37">
        <f>TrRoad_ene!G$52</f>
        <v>1088.4107705934073</v>
      </c>
      <c r="H46" s="37">
        <f>TrRoad_ene!H$52</f>
        <v>1080.5742875090771</v>
      </c>
      <c r="I46" s="37">
        <f>TrRoad_ene!I$52</f>
        <v>1108.6392939018094</v>
      </c>
      <c r="J46" s="37">
        <f>TrRoad_ene!J$52</f>
        <v>1063.3001656704525</v>
      </c>
      <c r="K46" s="37">
        <f>TrRoad_ene!K$52</f>
        <v>920.19548763638625</v>
      </c>
      <c r="L46" s="37">
        <f>TrRoad_ene!L$52</f>
        <v>1009.3376213529965</v>
      </c>
      <c r="M46" s="37">
        <f>TrRoad_ene!M$52</f>
        <v>944.61193117130733</v>
      </c>
      <c r="N46" s="37">
        <f>TrRoad_ene!N$52</f>
        <v>856.15969575473355</v>
      </c>
      <c r="O46" s="37">
        <f>TrRoad_ene!O$52</f>
        <v>864.23200960310271</v>
      </c>
      <c r="P46" s="37">
        <f>TrRoad_ene!P$52</f>
        <v>796.02954529519184</v>
      </c>
      <c r="Q46" s="37">
        <f>TrRoad_ene!Q$52</f>
        <v>743.76547584778655</v>
      </c>
    </row>
    <row r="47" spans="1:17" ht="11.45" customHeight="1" x14ac:dyDescent="0.25">
      <c r="A47" s="19" t="str">
        <f>$A$21</f>
        <v>Rail transport</v>
      </c>
      <c r="B47" s="38">
        <f>TrRail_ene!B$23</f>
        <v>57.023556407808442</v>
      </c>
      <c r="C47" s="38">
        <f>TrRail_ene!C$23</f>
        <v>55.387924957366721</v>
      </c>
      <c r="D47" s="38">
        <f>TrRail_ene!D$23</f>
        <v>53.639220556296927</v>
      </c>
      <c r="E47" s="38">
        <f>TrRail_ene!E$23</f>
        <v>53.445740764126057</v>
      </c>
      <c r="F47" s="38">
        <f>TrRail_ene!F$23</f>
        <v>55.589798240965948</v>
      </c>
      <c r="G47" s="38">
        <f>TrRail_ene!G$23</f>
        <v>54.797292080766056</v>
      </c>
      <c r="H47" s="38">
        <f>TrRail_ene!H$23</f>
        <v>58.305840640218577</v>
      </c>
      <c r="I47" s="38">
        <f>TrRail_ene!I$23</f>
        <v>53.228040875913749</v>
      </c>
      <c r="J47" s="38">
        <f>TrRail_ene!J$23</f>
        <v>54.083596450974184</v>
      </c>
      <c r="K47" s="38">
        <f>TrRail_ene!K$23</f>
        <v>44.705130074579429</v>
      </c>
      <c r="L47" s="38">
        <f>TrRail_ene!L$23</f>
        <v>47.628336951304917</v>
      </c>
      <c r="M47" s="38">
        <f>TrRail_ene!M$23</f>
        <v>46.659829067367497</v>
      </c>
      <c r="N47" s="38">
        <f>TrRail_ene!N$23</f>
        <v>45.214803929624992</v>
      </c>
      <c r="O47" s="38">
        <f>TrRail_ene!O$23</f>
        <v>42.669773784698307</v>
      </c>
      <c r="P47" s="38">
        <f>TrRail_ene!P$23</f>
        <v>39.654513651915906</v>
      </c>
      <c r="Q47" s="38">
        <f>TrRail_ene!Q$23</f>
        <v>33.463679897001285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13.763196043141491</v>
      </c>
      <c r="C48" s="38">
        <f t="shared" si="15"/>
        <v>12.105084683515955</v>
      </c>
      <c r="D48" s="38">
        <f t="shared" si="15"/>
        <v>11.136218984993825</v>
      </c>
      <c r="E48" s="38">
        <f t="shared" si="15"/>
        <v>13.375916441189919</v>
      </c>
      <c r="F48" s="38">
        <f t="shared" si="15"/>
        <v>15.566704983221381</v>
      </c>
      <c r="G48" s="38">
        <f t="shared" si="15"/>
        <v>16.706944077948865</v>
      </c>
      <c r="H48" s="38">
        <f t="shared" si="15"/>
        <v>20.78411809687762</v>
      </c>
      <c r="I48" s="38">
        <f t="shared" si="15"/>
        <v>24.788959738479317</v>
      </c>
      <c r="J48" s="38">
        <f t="shared" si="15"/>
        <v>25.166134739349985</v>
      </c>
      <c r="K48" s="38">
        <f t="shared" si="15"/>
        <v>21.191712645797892</v>
      </c>
      <c r="L48" s="38">
        <f t="shared" si="15"/>
        <v>27.471694644008494</v>
      </c>
      <c r="M48" s="38">
        <f t="shared" si="15"/>
        <v>29.723636327284698</v>
      </c>
      <c r="N48" s="38">
        <f t="shared" si="15"/>
        <v>33.427451972807042</v>
      </c>
      <c r="O48" s="38">
        <f t="shared" si="15"/>
        <v>33.328379823909813</v>
      </c>
      <c r="P48" s="38">
        <f t="shared" si="15"/>
        <v>29.15875415164836</v>
      </c>
      <c r="Q48" s="38">
        <f t="shared" si="15"/>
        <v>28.295703956318764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9.392355874070935</v>
      </c>
      <c r="C49" s="37">
        <f>TrAvia_ene!C$13</f>
        <v>8.5405712940716079</v>
      </c>
      <c r="D49" s="37">
        <f>TrAvia_ene!D$13</f>
        <v>7.2223602198785501</v>
      </c>
      <c r="E49" s="37">
        <f>TrAvia_ene!E$13</f>
        <v>9.2029230108441613</v>
      </c>
      <c r="F49" s="37">
        <f>TrAvia_ene!F$13</f>
        <v>9.7702517003899629</v>
      </c>
      <c r="G49" s="37">
        <f>TrAvia_ene!G$13</f>
        <v>10.340644735060703</v>
      </c>
      <c r="H49" s="37">
        <f>TrAvia_ene!H$13</f>
        <v>12.167687147219908</v>
      </c>
      <c r="I49" s="37">
        <f>TrAvia_ene!I$13</f>
        <v>12.473320697218647</v>
      </c>
      <c r="J49" s="37">
        <f>TrAvia_ene!J$13</f>
        <v>10.264150097410191</v>
      </c>
      <c r="K49" s="37">
        <f>TrAvia_ene!K$13</f>
        <v>8.7197035623902295</v>
      </c>
      <c r="L49" s="37">
        <f>TrAvia_ene!L$13</f>
        <v>9.7082808111376</v>
      </c>
      <c r="M49" s="37">
        <f>TrAvia_ene!M$13</f>
        <v>9.1064141526112365</v>
      </c>
      <c r="N49" s="37">
        <f>TrAvia_ene!N$13</f>
        <v>9.3686466558270833</v>
      </c>
      <c r="O49" s="37">
        <f>TrAvia_ene!O$13</f>
        <v>9.9671856955113061</v>
      </c>
      <c r="P49" s="37">
        <f>TrAvia_ene!P$13</f>
        <v>8.7973291002694438</v>
      </c>
      <c r="Q49" s="37">
        <f>TrAvia_ene!Q$13</f>
        <v>9.3529611601050107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4.3708401690705552</v>
      </c>
      <c r="C50" s="37">
        <f>TrAvia_ene!C$14</f>
        <v>3.5645133894443477</v>
      </c>
      <c r="D50" s="37">
        <f>TrAvia_ene!D$14</f>
        <v>3.9138587651152745</v>
      </c>
      <c r="E50" s="37">
        <f>TrAvia_ene!E$14</f>
        <v>4.1729934303457563</v>
      </c>
      <c r="F50" s="37">
        <f>TrAvia_ene!F$14</f>
        <v>5.7964532828314175</v>
      </c>
      <c r="G50" s="37">
        <f>TrAvia_ene!G$14</f>
        <v>6.3662993428881629</v>
      </c>
      <c r="H50" s="37">
        <f>TrAvia_ene!H$14</f>
        <v>8.6164309496577101</v>
      </c>
      <c r="I50" s="37">
        <f>TrAvia_ene!I$14</f>
        <v>12.31563904126067</v>
      </c>
      <c r="J50" s="37">
        <f>TrAvia_ene!J$14</f>
        <v>14.901984641939793</v>
      </c>
      <c r="K50" s="37">
        <f>TrAvia_ene!K$14</f>
        <v>12.472009083407661</v>
      </c>
      <c r="L50" s="37">
        <f>TrAvia_ene!L$14</f>
        <v>17.763413832870896</v>
      </c>
      <c r="M50" s="37">
        <f>TrAvia_ene!M$14</f>
        <v>20.617222174673461</v>
      </c>
      <c r="N50" s="37">
        <f>TrAvia_ene!N$14</f>
        <v>24.05880531697996</v>
      </c>
      <c r="O50" s="37">
        <f>TrAvia_ene!O$14</f>
        <v>23.361194128398509</v>
      </c>
      <c r="P50" s="37">
        <f>TrAvia_ene!P$14</f>
        <v>20.361425051378916</v>
      </c>
      <c r="Q50" s="37">
        <f>TrAvia_ene!Q$14</f>
        <v>18.942742796213754</v>
      </c>
    </row>
    <row r="51" spans="1:17" ht="11.45" customHeight="1" x14ac:dyDescent="0.25">
      <c r="A51" s="19" t="s">
        <v>32</v>
      </c>
      <c r="B51" s="38">
        <f t="shared" ref="B51:Q51" si="16">B52+B53</f>
        <v>160.31429987560986</v>
      </c>
      <c r="C51" s="38">
        <f t="shared" si="16"/>
        <v>146.89611999999997</v>
      </c>
      <c r="D51" s="38">
        <f t="shared" si="16"/>
        <v>152.59435999999999</v>
      </c>
      <c r="E51" s="38">
        <f t="shared" si="16"/>
        <v>157.40401</v>
      </c>
      <c r="F51" s="38">
        <f t="shared" si="16"/>
        <v>151.69693999999993</v>
      </c>
      <c r="G51" s="38">
        <f t="shared" si="16"/>
        <v>153.81623202814933</v>
      </c>
      <c r="H51" s="38">
        <f t="shared" si="16"/>
        <v>164.82247999999998</v>
      </c>
      <c r="I51" s="38">
        <f t="shared" si="16"/>
        <v>169.79678999999999</v>
      </c>
      <c r="J51" s="38">
        <f t="shared" si="16"/>
        <v>141.92421000000002</v>
      </c>
      <c r="K51" s="38">
        <f t="shared" si="16"/>
        <v>146.63286000000002</v>
      </c>
      <c r="L51" s="38">
        <f t="shared" si="16"/>
        <v>165.13959956385861</v>
      </c>
      <c r="M51" s="38">
        <f t="shared" si="16"/>
        <v>157.49576199780526</v>
      </c>
      <c r="N51" s="38">
        <f t="shared" si="16"/>
        <v>148.65769269846757</v>
      </c>
      <c r="O51" s="38">
        <f t="shared" si="16"/>
        <v>148.39324035284127</v>
      </c>
      <c r="P51" s="38">
        <f t="shared" si="16"/>
        <v>131.55681567799536</v>
      </c>
      <c r="Q51" s="38">
        <f t="shared" si="16"/>
        <v>136.09792159087928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159.30606432201529</v>
      </c>
      <c r="C52" s="37">
        <f>TrNavi_ene!C20</f>
        <v>146.07433899663005</v>
      </c>
      <c r="D52" s="37">
        <f>TrNavi_ene!D20</f>
        <v>151.70665763061123</v>
      </c>
      <c r="E52" s="37">
        <f>TrNavi_ene!E20</f>
        <v>156.44656604917222</v>
      </c>
      <c r="F52" s="37">
        <f>TrNavi_ene!F20</f>
        <v>150.68788265843864</v>
      </c>
      <c r="G52" s="37">
        <f>TrNavi_ene!G20</f>
        <v>153.05224275143485</v>
      </c>
      <c r="H52" s="37">
        <f>TrNavi_ene!H20</f>
        <v>164.20943736165765</v>
      </c>
      <c r="I52" s="37">
        <f>TrNavi_ene!I20</f>
        <v>168.85807940225794</v>
      </c>
      <c r="J52" s="37">
        <f>TrNavi_ene!J20</f>
        <v>141.30768680819023</v>
      </c>
      <c r="K52" s="37">
        <f>TrNavi_ene!K20</f>
        <v>146.07289713510633</v>
      </c>
      <c r="L52" s="37">
        <f>TrNavi_ene!L20</f>
        <v>164.60665104310223</v>
      </c>
      <c r="M52" s="37">
        <f>TrNavi_ene!M20</f>
        <v>156.92265432358229</v>
      </c>
      <c r="N52" s="37">
        <f>TrNavi_ene!N20</f>
        <v>147.84788231442843</v>
      </c>
      <c r="O52" s="37">
        <f>TrNavi_ene!O20</f>
        <v>147.60395318254956</v>
      </c>
      <c r="P52" s="37">
        <f>TrNavi_ene!P20</f>
        <v>130.7733047389095</v>
      </c>
      <c r="Q52" s="37">
        <f>TrNavi_ene!Q20</f>
        <v>135.28399797968481</v>
      </c>
    </row>
    <row r="53" spans="1:17" ht="11.45" customHeight="1" x14ac:dyDescent="0.25">
      <c r="A53" s="15" t="str">
        <f>$A$27</f>
        <v>Inland waterways</v>
      </c>
      <c r="B53" s="36">
        <f>TrNavi_ene!B21</f>
        <v>1.0082355535945824</v>
      </c>
      <c r="C53" s="36">
        <f>TrNavi_ene!C21</f>
        <v>0.82178100336993398</v>
      </c>
      <c r="D53" s="36">
        <f>TrNavi_ene!D21</f>
        <v>0.88770236938877267</v>
      </c>
      <c r="E53" s="36">
        <f>TrNavi_ene!E21</f>
        <v>0.95744395082779232</v>
      </c>
      <c r="F53" s="36">
        <f>TrNavi_ene!F21</f>
        <v>1.0090573415613016</v>
      </c>
      <c r="G53" s="36">
        <f>TrNavi_ene!G21</f>
        <v>0.76398927671447714</v>
      </c>
      <c r="H53" s="36">
        <f>TrNavi_ene!H21</f>
        <v>0.6130426383423403</v>
      </c>
      <c r="I53" s="36">
        <f>TrNavi_ene!I21</f>
        <v>0.93871059774205667</v>
      </c>
      <c r="J53" s="36">
        <f>TrNavi_ene!J21</f>
        <v>0.61652319180978588</v>
      </c>
      <c r="K53" s="36">
        <f>TrNavi_ene!K21</f>
        <v>0.55996286489369729</v>
      </c>
      <c r="L53" s="36">
        <f>TrNavi_ene!L21</f>
        <v>0.53294852075637977</v>
      </c>
      <c r="M53" s="36">
        <f>TrNavi_ene!M21</f>
        <v>0.57310767422295683</v>
      </c>
      <c r="N53" s="36">
        <f>TrNavi_ene!N21</f>
        <v>0.80981038403914662</v>
      </c>
      <c r="O53" s="36">
        <f>TrNavi_ene!O21</f>
        <v>0.78928717029171891</v>
      </c>
      <c r="P53" s="36">
        <f>TrNavi_ene!P21</f>
        <v>0.78351093908584368</v>
      </c>
      <c r="Q53" s="36">
        <f>TrNavi_ene!Q21</f>
        <v>0.81392361119446766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12686.621956370902</v>
      </c>
      <c r="C55" s="41">
        <f t="shared" si="17"/>
        <v>12838.179680106769</v>
      </c>
      <c r="D55" s="41">
        <f t="shared" si="17"/>
        <v>13009.841348609054</v>
      </c>
      <c r="E55" s="41">
        <f t="shared" si="17"/>
        <v>13230.576595705323</v>
      </c>
      <c r="F55" s="41">
        <f t="shared" si="17"/>
        <v>13734.140306735197</v>
      </c>
      <c r="G55" s="41">
        <f t="shared" si="17"/>
        <v>13769.310689062015</v>
      </c>
      <c r="H55" s="41">
        <f t="shared" si="17"/>
        <v>14088.532484098043</v>
      </c>
      <c r="I55" s="41">
        <f t="shared" si="17"/>
        <v>14657.731129876032</v>
      </c>
      <c r="J55" s="41">
        <f t="shared" si="17"/>
        <v>14191.002601799795</v>
      </c>
      <c r="K55" s="41">
        <f t="shared" si="17"/>
        <v>13409.903038800134</v>
      </c>
      <c r="L55" s="41">
        <f t="shared" si="17"/>
        <v>13998.812552353669</v>
      </c>
      <c r="M55" s="41">
        <f t="shared" si="17"/>
        <v>14130.930060495335</v>
      </c>
      <c r="N55" s="41">
        <f t="shared" si="17"/>
        <v>13764.89155361253</v>
      </c>
      <c r="O55" s="41">
        <f t="shared" si="17"/>
        <v>13839.474376681977</v>
      </c>
      <c r="P55" s="41">
        <f t="shared" si="17"/>
        <v>12666.884080166466</v>
      </c>
      <c r="Q55" s="41">
        <f t="shared" si="17"/>
        <v>12785.379982591818</v>
      </c>
    </row>
    <row r="56" spans="1:17" ht="11.45" customHeight="1" x14ac:dyDescent="0.25">
      <c r="A56" s="25" t="s">
        <v>39</v>
      </c>
      <c r="B56" s="40">
        <f t="shared" ref="B56:Q56" si="18">B57+B61+B65</f>
        <v>7915.7760235160167</v>
      </c>
      <c r="C56" s="40">
        <f t="shared" si="18"/>
        <v>8017.8965246484422</v>
      </c>
      <c r="D56" s="40">
        <f t="shared" si="18"/>
        <v>8118.7538436452787</v>
      </c>
      <c r="E56" s="40">
        <f t="shared" si="18"/>
        <v>8267.4870336348577</v>
      </c>
      <c r="F56" s="40">
        <f t="shared" si="18"/>
        <v>8604.0467708470551</v>
      </c>
      <c r="G56" s="40">
        <f t="shared" si="18"/>
        <v>8645.0072148013242</v>
      </c>
      <c r="H56" s="40">
        <f t="shared" si="18"/>
        <v>8903.8946496228691</v>
      </c>
      <c r="I56" s="40">
        <f t="shared" si="18"/>
        <v>9308.4086505538708</v>
      </c>
      <c r="J56" s="40">
        <f t="shared" si="18"/>
        <v>9052.8151696338537</v>
      </c>
      <c r="K56" s="40">
        <f t="shared" si="18"/>
        <v>8807.1595409987422</v>
      </c>
      <c r="L56" s="40">
        <f t="shared" si="18"/>
        <v>8983.6768844703347</v>
      </c>
      <c r="M56" s="40">
        <f t="shared" si="18"/>
        <v>9330.3541083473319</v>
      </c>
      <c r="N56" s="40">
        <f t="shared" si="18"/>
        <v>9209.460719922261</v>
      </c>
      <c r="O56" s="40">
        <f t="shared" si="18"/>
        <v>9294.194782179773</v>
      </c>
      <c r="P56" s="40">
        <f t="shared" si="18"/>
        <v>8819.2952845713517</v>
      </c>
      <c r="Q56" s="40">
        <f t="shared" si="18"/>
        <v>9022.2706565775861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6499.2964518571343</v>
      </c>
      <c r="C57" s="39">
        <f t="shared" si="19"/>
        <v>6582.1203308496051</v>
      </c>
      <c r="D57" s="39">
        <f t="shared" si="19"/>
        <v>6739.0689416620626</v>
      </c>
      <c r="E57" s="39">
        <f t="shared" si="19"/>
        <v>6861.3072050678202</v>
      </c>
      <c r="F57" s="39">
        <f t="shared" si="19"/>
        <v>7032.902978970611</v>
      </c>
      <c r="G57" s="39">
        <f t="shared" si="19"/>
        <v>7087.8784568173469</v>
      </c>
      <c r="H57" s="39">
        <f t="shared" si="19"/>
        <v>7236.4454313391961</v>
      </c>
      <c r="I57" s="39">
        <f t="shared" si="19"/>
        <v>7463.4540576655299</v>
      </c>
      <c r="J57" s="39">
        <f t="shared" si="19"/>
        <v>7084.3638577105285</v>
      </c>
      <c r="K57" s="39">
        <f t="shared" si="19"/>
        <v>7070.5833368928661</v>
      </c>
      <c r="L57" s="39">
        <f t="shared" si="19"/>
        <v>7188.4148079760334</v>
      </c>
      <c r="M57" s="39">
        <f t="shared" si="19"/>
        <v>7218.1377492431147</v>
      </c>
      <c r="N57" s="39">
        <f t="shared" si="19"/>
        <v>7220.1479353137183</v>
      </c>
      <c r="O57" s="39">
        <f t="shared" si="19"/>
        <v>7275.3839267549438</v>
      </c>
      <c r="P57" s="39">
        <f t="shared" si="19"/>
        <v>6822.761829307944</v>
      </c>
      <c r="Q57" s="39">
        <f t="shared" si="19"/>
        <v>6982.2734552268703</v>
      </c>
    </row>
    <row r="58" spans="1:17" ht="11.45" customHeight="1" x14ac:dyDescent="0.25">
      <c r="A58" s="17" t="str">
        <f>$A$6</f>
        <v>Powered 2-wheelers</v>
      </c>
      <c r="B58" s="37">
        <f>TrRoad_emi!B$19</f>
        <v>114.53783238478759</v>
      </c>
      <c r="C58" s="37">
        <f>TrRoad_emi!C$19</f>
        <v>113.30967429558993</v>
      </c>
      <c r="D58" s="37">
        <f>TrRoad_emi!D$19</f>
        <v>111.86338709141447</v>
      </c>
      <c r="E58" s="37">
        <f>TrRoad_emi!E$19</f>
        <v>110.15592614862875</v>
      </c>
      <c r="F58" s="37">
        <f>TrRoad_emi!F$19</f>
        <v>108.87576398210781</v>
      </c>
      <c r="G58" s="37">
        <f>TrRoad_emi!G$19</f>
        <v>107.90414304680824</v>
      </c>
      <c r="H58" s="37">
        <f>TrRoad_emi!H$19</f>
        <v>106.75555123955465</v>
      </c>
      <c r="I58" s="37">
        <f>TrRoad_emi!I$19</f>
        <v>106.11300461719175</v>
      </c>
      <c r="J58" s="37">
        <f>TrRoad_emi!J$19</f>
        <v>100.81040429252151</v>
      </c>
      <c r="K58" s="37">
        <f>TrRoad_emi!K$19</f>
        <v>98.631712569195784</v>
      </c>
      <c r="L58" s="37">
        <f>TrRoad_emi!L$19</f>
        <v>129.0204476926215</v>
      </c>
      <c r="M58" s="37">
        <f>TrRoad_emi!M$19</f>
        <v>125.87017159773632</v>
      </c>
      <c r="N58" s="37">
        <f>TrRoad_emi!N$19</f>
        <v>123.63477493014074</v>
      </c>
      <c r="O58" s="37">
        <f>TrRoad_emi!O$19</f>
        <v>124.46571667620816</v>
      </c>
      <c r="P58" s="37">
        <f>TrRoad_emi!P$19</f>
        <v>122.79145371260368</v>
      </c>
      <c r="Q58" s="37">
        <f>TrRoad_emi!Q$19</f>
        <v>122.38365967268197</v>
      </c>
    </row>
    <row r="59" spans="1:17" ht="11.45" customHeight="1" x14ac:dyDescent="0.25">
      <c r="A59" s="17" t="str">
        <f>$A$7</f>
        <v>Passenger cars</v>
      </c>
      <c r="B59" s="37">
        <f>TrRoad_emi!B$20</f>
        <v>5791.8994571473686</v>
      </c>
      <c r="C59" s="37">
        <f>TrRoad_emi!C$20</f>
        <v>5885.5595063605952</v>
      </c>
      <c r="D59" s="37">
        <f>TrRoad_emi!D$20</f>
        <v>6035.3670349031081</v>
      </c>
      <c r="E59" s="37">
        <f>TrRoad_emi!E$20</f>
        <v>6138.7273771481105</v>
      </c>
      <c r="F59" s="37">
        <f>TrRoad_emi!F$20</f>
        <v>6284.1436113660693</v>
      </c>
      <c r="G59" s="37">
        <f>TrRoad_emi!G$20</f>
        <v>6346.1272892571724</v>
      </c>
      <c r="H59" s="37">
        <f>TrRoad_emi!H$20</f>
        <v>6467.1116077726747</v>
      </c>
      <c r="I59" s="37">
        <f>TrRoad_emi!I$20</f>
        <v>6665.2354509444376</v>
      </c>
      <c r="J59" s="37">
        <f>TrRoad_emi!J$20</f>
        <v>6289.1157613705609</v>
      </c>
      <c r="K59" s="37">
        <f>TrRoad_emi!K$20</f>
        <v>6254.7653522034461</v>
      </c>
      <c r="L59" s="37">
        <f>TrRoad_emi!L$20</f>
        <v>6310.8467433537708</v>
      </c>
      <c r="M59" s="37">
        <f>TrRoad_emi!M$20</f>
        <v>6329.759801658729</v>
      </c>
      <c r="N59" s="37">
        <f>TrRoad_emi!N$20</f>
        <v>6295.8249442329434</v>
      </c>
      <c r="O59" s="37">
        <f>TrRoad_emi!O$20</f>
        <v>6338.2244099289892</v>
      </c>
      <c r="P59" s="37">
        <f>TrRoad_emi!P$20</f>
        <v>5959.6970290184327</v>
      </c>
      <c r="Q59" s="37">
        <f>TrRoad_emi!Q$20</f>
        <v>6081.8090661034503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592.85916232497857</v>
      </c>
      <c r="C60" s="37">
        <f>TrRoad_emi!C$27</f>
        <v>583.25115019342013</v>
      </c>
      <c r="D60" s="37">
        <f>TrRoad_emi!D$27</f>
        <v>591.83851966753991</v>
      </c>
      <c r="E60" s="37">
        <f>TrRoad_emi!E$27</f>
        <v>612.42390177108018</v>
      </c>
      <c r="F60" s="37">
        <f>TrRoad_emi!F$27</f>
        <v>639.88360362243372</v>
      </c>
      <c r="G60" s="37">
        <f>TrRoad_emi!G$27</f>
        <v>633.84702451336716</v>
      </c>
      <c r="H60" s="37">
        <f>TrRoad_emi!H$27</f>
        <v>662.57827232696695</v>
      </c>
      <c r="I60" s="37">
        <f>TrRoad_emi!I$27</f>
        <v>692.10560210390042</v>
      </c>
      <c r="J60" s="37">
        <f>TrRoad_emi!J$27</f>
        <v>694.43769204744626</v>
      </c>
      <c r="K60" s="37">
        <f>TrRoad_emi!K$27</f>
        <v>717.18627212022454</v>
      </c>
      <c r="L60" s="37">
        <f>TrRoad_emi!L$27</f>
        <v>748.54761692964087</v>
      </c>
      <c r="M60" s="37">
        <f>TrRoad_emi!M$27</f>
        <v>762.50777598664899</v>
      </c>
      <c r="N60" s="37">
        <f>TrRoad_emi!N$27</f>
        <v>800.68821615063507</v>
      </c>
      <c r="O60" s="37">
        <f>TrRoad_emi!O$27</f>
        <v>812.69380014974661</v>
      </c>
      <c r="P60" s="37">
        <f>TrRoad_emi!P$27</f>
        <v>740.27334657690767</v>
      </c>
      <c r="Q60" s="37">
        <f>TrRoad_emi!Q$27</f>
        <v>778.08072945073798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41.49174022090731</v>
      </c>
      <c r="C61" s="38">
        <f t="shared" si="20"/>
        <v>34.069373296459048</v>
      </c>
      <c r="D61" s="38">
        <f t="shared" si="20"/>
        <v>33.816065828058754</v>
      </c>
      <c r="E61" s="38">
        <f t="shared" si="20"/>
        <v>33.194416851336825</v>
      </c>
      <c r="F61" s="38">
        <f t="shared" si="20"/>
        <v>30.44845975119447</v>
      </c>
      <c r="G61" s="38">
        <f t="shared" si="20"/>
        <v>22.754525322310347</v>
      </c>
      <c r="H61" s="38">
        <f t="shared" si="20"/>
        <v>23.967178625291311</v>
      </c>
      <c r="I61" s="38">
        <f t="shared" si="20"/>
        <v>17.430535264955154</v>
      </c>
      <c r="J61" s="38">
        <f t="shared" si="20"/>
        <v>17.39030137511989</v>
      </c>
      <c r="K61" s="38">
        <f t="shared" si="20"/>
        <v>13.379847736837631</v>
      </c>
      <c r="L61" s="38">
        <f t="shared" si="20"/>
        <v>13.186622166557431</v>
      </c>
      <c r="M61" s="38">
        <f t="shared" si="20"/>
        <v>13.070489940741963</v>
      </c>
      <c r="N61" s="38">
        <f t="shared" si="20"/>
        <v>13.353983710555921</v>
      </c>
      <c r="O61" s="38">
        <f t="shared" si="20"/>
        <v>17.735864371818291</v>
      </c>
      <c r="P61" s="38">
        <f t="shared" si="20"/>
        <v>14.026650208923106</v>
      </c>
      <c r="Q61" s="38">
        <f t="shared" si="20"/>
        <v>14.369822199961757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41.49174022090731</v>
      </c>
      <c r="C63" s="37">
        <f>TrRail_emi!C$11</f>
        <v>34.069373296459048</v>
      </c>
      <c r="D63" s="37">
        <f>TrRail_emi!D$11</f>
        <v>33.816065828058754</v>
      </c>
      <c r="E63" s="37">
        <f>TrRail_emi!E$11</f>
        <v>33.194416851336825</v>
      </c>
      <c r="F63" s="37">
        <f>TrRail_emi!F$11</f>
        <v>30.44845975119447</v>
      </c>
      <c r="G63" s="37">
        <f>TrRail_emi!G$11</f>
        <v>22.754525322310347</v>
      </c>
      <c r="H63" s="37">
        <f>TrRail_emi!H$11</f>
        <v>23.967178625291311</v>
      </c>
      <c r="I63" s="37">
        <f>TrRail_emi!I$11</f>
        <v>17.430535264955154</v>
      </c>
      <c r="J63" s="37">
        <f>TrRail_emi!J$11</f>
        <v>17.39030137511989</v>
      </c>
      <c r="K63" s="37">
        <f>TrRail_emi!K$11</f>
        <v>13.379847736837631</v>
      </c>
      <c r="L63" s="37">
        <f>TrRail_emi!L$11</f>
        <v>13.186622166557431</v>
      </c>
      <c r="M63" s="37">
        <f>TrRail_emi!M$11</f>
        <v>13.070489940741963</v>
      </c>
      <c r="N63" s="37">
        <f>TrRail_emi!N$11</f>
        <v>13.353983710555921</v>
      </c>
      <c r="O63" s="37">
        <f>TrRail_emi!O$11</f>
        <v>17.735864371818291</v>
      </c>
      <c r="P63" s="37">
        <f>TrRail_emi!P$11</f>
        <v>14.026650208923106</v>
      </c>
      <c r="Q63" s="37">
        <f>TrRail_emi!Q$11</f>
        <v>14.369822199961757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1374.9878314379744</v>
      </c>
      <c r="C65" s="38">
        <f t="shared" si="21"/>
        <v>1401.7068205023775</v>
      </c>
      <c r="D65" s="38">
        <f t="shared" si="21"/>
        <v>1345.8688361551574</v>
      </c>
      <c r="E65" s="38">
        <f t="shared" si="21"/>
        <v>1372.9854117157013</v>
      </c>
      <c r="F65" s="38">
        <f t="shared" si="21"/>
        <v>1540.6953321252499</v>
      </c>
      <c r="G65" s="38">
        <f t="shared" si="21"/>
        <v>1534.3742326616659</v>
      </c>
      <c r="H65" s="38">
        <f t="shared" si="21"/>
        <v>1643.4820396583814</v>
      </c>
      <c r="I65" s="38">
        <f t="shared" si="21"/>
        <v>1827.5240576233853</v>
      </c>
      <c r="J65" s="38">
        <f t="shared" si="21"/>
        <v>1951.0610105482053</v>
      </c>
      <c r="K65" s="38">
        <f t="shared" si="21"/>
        <v>1723.1963563690379</v>
      </c>
      <c r="L65" s="38">
        <f t="shared" si="21"/>
        <v>1782.075454327744</v>
      </c>
      <c r="M65" s="38">
        <f t="shared" si="21"/>
        <v>2099.1458691634753</v>
      </c>
      <c r="N65" s="38">
        <f t="shared" si="21"/>
        <v>1975.958800897987</v>
      </c>
      <c r="O65" s="38">
        <f t="shared" si="21"/>
        <v>2001.0749910530114</v>
      </c>
      <c r="P65" s="38">
        <f t="shared" si="21"/>
        <v>1982.5068050544842</v>
      </c>
      <c r="Q65" s="38">
        <f t="shared" si="21"/>
        <v>2025.627379150754</v>
      </c>
    </row>
    <row r="66" spans="1:17" ht="11.45" customHeight="1" x14ac:dyDescent="0.25">
      <c r="A66" s="17" t="str">
        <f>$A$14</f>
        <v>Domestic</v>
      </c>
      <c r="B66" s="37">
        <f>TrAvia_emi!B$9</f>
        <v>636.3719960313615</v>
      </c>
      <c r="C66" s="37">
        <f>TrAvia_emi!C$9</f>
        <v>617.56378780847001</v>
      </c>
      <c r="D66" s="37">
        <f>TrAvia_emi!D$9</f>
        <v>608.73720265318491</v>
      </c>
      <c r="E66" s="37">
        <f>TrAvia_emi!E$9</f>
        <v>529.78194966700732</v>
      </c>
      <c r="F66" s="37">
        <f>TrAvia_emi!F$9</f>
        <v>529.72556228931455</v>
      </c>
      <c r="G66" s="37">
        <f>TrAvia_emi!G$9</f>
        <v>497.89807755209944</v>
      </c>
      <c r="H66" s="37">
        <f>TrAvia_emi!H$9</f>
        <v>468.96107085622907</v>
      </c>
      <c r="I66" s="37">
        <f>TrAvia_emi!I$9</f>
        <v>451.20009263162979</v>
      </c>
      <c r="J66" s="37">
        <f>TrAvia_emi!J$9</f>
        <v>451.29526862353839</v>
      </c>
      <c r="K66" s="37">
        <f>TrAvia_emi!K$9</f>
        <v>403.21210083724839</v>
      </c>
      <c r="L66" s="37">
        <f>TrAvia_emi!L$9</f>
        <v>385.98141481009611</v>
      </c>
      <c r="M66" s="37">
        <f>TrAvia_emi!M$9</f>
        <v>452.57313866319816</v>
      </c>
      <c r="N66" s="37">
        <f>TrAvia_emi!N$9</f>
        <v>407.11839228670704</v>
      </c>
      <c r="O66" s="37">
        <f>TrAvia_emi!O$9</f>
        <v>373.72179190053345</v>
      </c>
      <c r="P66" s="37">
        <f>TrAvia_emi!P$9</f>
        <v>382.06873666457949</v>
      </c>
      <c r="Q66" s="37">
        <f>TrAvia_emi!Q$9</f>
        <v>383.57778105770984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590.52892323107949</v>
      </c>
      <c r="C67" s="37">
        <f>TrAvia_emi!C$10</f>
        <v>616.73053591122334</v>
      </c>
      <c r="D67" s="37">
        <f>TrAvia_emi!D$10</f>
        <v>590.48994357024276</v>
      </c>
      <c r="E67" s="37">
        <f>TrAvia_emi!E$10</f>
        <v>616.85208235577511</v>
      </c>
      <c r="F67" s="37">
        <f>TrAvia_emi!F$10</f>
        <v>667.78466070944762</v>
      </c>
      <c r="G67" s="37">
        <f>TrAvia_emi!G$10</f>
        <v>688.61474530392923</v>
      </c>
      <c r="H67" s="37">
        <f>TrAvia_emi!H$10</f>
        <v>763.62798302197598</v>
      </c>
      <c r="I67" s="37">
        <f>TrAvia_emi!I$10</f>
        <v>802.37711401184083</v>
      </c>
      <c r="J67" s="37">
        <f>TrAvia_emi!J$10</f>
        <v>829.55942144183769</v>
      </c>
      <c r="K67" s="37">
        <f>TrAvia_emi!K$10</f>
        <v>767.28623570489867</v>
      </c>
      <c r="L67" s="37">
        <f>TrAvia_emi!L$10</f>
        <v>801.63749785335426</v>
      </c>
      <c r="M67" s="37">
        <f>TrAvia_emi!M$10</f>
        <v>937.99202236601968</v>
      </c>
      <c r="N67" s="37">
        <f>TrAvia_emi!N$10</f>
        <v>870.02639496733798</v>
      </c>
      <c r="O67" s="37">
        <f>TrAvia_emi!O$10</f>
        <v>900.60174469141896</v>
      </c>
      <c r="P67" s="37">
        <f>TrAvia_emi!P$10</f>
        <v>865.84438673205682</v>
      </c>
      <c r="Q67" s="37">
        <f>TrAvia_emi!Q$10</f>
        <v>866.00574841182731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148.08691217553348</v>
      </c>
      <c r="C68" s="37">
        <f>TrAvia_emi!C$11</f>
        <v>167.41249678268429</v>
      </c>
      <c r="D68" s="37">
        <f>TrAvia_emi!D$11</f>
        <v>146.64168993172993</v>
      </c>
      <c r="E68" s="37">
        <f>TrAvia_emi!E$11</f>
        <v>226.35137969291898</v>
      </c>
      <c r="F68" s="37">
        <f>TrAvia_emi!F$11</f>
        <v>343.18510912648787</v>
      </c>
      <c r="G68" s="37">
        <f>TrAvia_emi!G$11</f>
        <v>347.86140980563738</v>
      </c>
      <c r="H68" s="37">
        <f>TrAvia_emi!H$11</f>
        <v>410.89298578017645</v>
      </c>
      <c r="I68" s="37">
        <f>TrAvia_emi!I$11</f>
        <v>573.94685097991464</v>
      </c>
      <c r="J68" s="37">
        <f>TrAvia_emi!J$11</f>
        <v>670.20632048282937</v>
      </c>
      <c r="K68" s="37">
        <f>TrAvia_emi!K$11</f>
        <v>552.69801982689069</v>
      </c>
      <c r="L68" s="37">
        <f>TrAvia_emi!L$11</f>
        <v>594.4565416642937</v>
      </c>
      <c r="M68" s="37">
        <f>TrAvia_emi!M$11</f>
        <v>708.58070813425707</v>
      </c>
      <c r="N68" s="37">
        <f>TrAvia_emi!N$11</f>
        <v>698.81401364394196</v>
      </c>
      <c r="O68" s="37">
        <f>TrAvia_emi!O$11</f>
        <v>726.75145446105898</v>
      </c>
      <c r="P68" s="37">
        <f>TrAvia_emi!P$11</f>
        <v>734.5936816578477</v>
      </c>
      <c r="Q68" s="37">
        <f>TrAvia_emi!Q$11</f>
        <v>776.0438496812169</v>
      </c>
    </row>
    <row r="69" spans="1:17" ht="11.45" customHeight="1" x14ac:dyDescent="0.25">
      <c r="A69" s="25" t="s">
        <v>18</v>
      </c>
      <c r="B69" s="40">
        <f t="shared" ref="B69:Q69" si="22">B70+B73+B74+B77+B80</f>
        <v>4770.8459328548861</v>
      </c>
      <c r="C69" s="40">
        <f t="shared" si="22"/>
        <v>4820.2831554583263</v>
      </c>
      <c r="D69" s="40">
        <f t="shared" si="22"/>
        <v>4891.0875049637743</v>
      </c>
      <c r="E69" s="40">
        <f t="shared" si="22"/>
        <v>4963.0895620704641</v>
      </c>
      <c r="F69" s="40">
        <f t="shared" si="22"/>
        <v>5130.0935358881425</v>
      </c>
      <c r="G69" s="40">
        <f t="shared" si="22"/>
        <v>5124.3034742606897</v>
      </c>
      <c r="H69" s="40">
        <f t="shared" si="22"/>
        <v>5184.6378344751747</v>
      </c>
      <c r="I69" s="40">
        <f t="shared" si="22"/>
        <v>5349.3224793221616</v>
      </c>
      <c r="J69" s="40">
        <f t="shared" si="22"/>
        <v>5138.1874321659416</v>
      </c>
      <c r="K69" s="40">
        <f t="shared" si="22"/>
        <v>4602.7434978013916</v>
      </c>
      <c r="L69" s="40">
        <f t="shared" si="22"/>
        <v>5015.1356678833336</v>
      </c>
      <c r="M69" s="40">
        <f t="shared" si="22"/>
        <v>4800.5759521480022</v>
      </c>
      <c r="N69" s="40">
        <f t="shared" si="22"/>
        <v>4555.4308336902686</v>
      </c>
      <c r="O69" s="40">
        <f t="shared" si="22"/>
        <v>4545.2795945022044</v>
      </c>
      <c r="P69" s="40">
        <f t="shared" si="22"/>
        <v>3847.5887955951148</v>
      </c>
      <c r="Q69" s="40">
        <f t="shared" si="22"/>
        <v>3763.1093260142325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4126.322565717559</v>
      </c>
      <c r="C70" s="39">
        <f t="shared" si="23"/>
        <v>4226.1408836443634</v>
      </c>
      <c r="D70" s="39">
        <f t="shared" si="23"/>
        <v>4287.6549990364019</v>
      </c>
      <c r="E70" s="39">
        <f t="shared" si="23"/>
        <v>4336.6978907923904</v>
      </c>
      <c r="F70" s="39">
        <f t="shared" si="23"/>
        <v>4510.1890240284984</v>
      </c>
      <c r="G70" s="39">
        <f t="shared" si="23"/>
        <v>4493.2617493306334</v>
      </c>
      <c r="H70" s="39">
        <f t="shared" si="23"/>
        <v>4501.9248969256041</v>
      </c>
      <c r="I70" s="39">
        <f t="shared" si="23"/>
        <v>4657.7657063281695</v>
      </c>
      <c r="J70" s="39">
        <f t="shared" si="23"/>
        <v>4531.8573914536946</v>
      </c>
      <c r="K70" s="39">
        <f t="shared" si="23"/>
        <v>4010.487291202302</v>
      </c>
      <c r="L70" s="39">
        <f t="shared" si="23"/>
        <v>4340.9679146833023</v>
      </c>
      <c r="M70" s="39">
        <f t="shared" si="23"/>
        <v>4140.2339540347684</v>
      </c>
      <c r="N70" s="39">
        <f t="shared" si="23"/>
        <v>3912.3773720316585</v>
      </c>
      <c r="O70" s="39">
        <f t="shared" si="23"/>
        <v>3910.0940447777875</v>
      </c>
      <c r="P70" s="39">
        <f t="shared" si="23"/>
        <v>3290.0142377407083</v>
      </c>
      <c r="Q70" s="39">
        <f t="shared" si="23"/>
        <v>3211.6126463050859</v>
      </c>
    </row>
    <row r="71" spans="1:17" ht="11.45" customHeight="1" x14ac:dyDescent="0.25">
      <c r="A71" s="17" t="str">
        <f>$A$19</f>
        <v>Light duty vehicles</v>
      </c>
      <c r="B71" s="37">
        <f>TrRoad_emi!B$34</f>
        <v>1024.3735989421332</v>
      </c>
      <c r="C71" s="37">
        <f>TrRoad_emi!C$34</f>
        <v>1025.3689752171733</v>
      </c>
      <c r="D71" s="37">
        <f>TrRoad_emi!D$34</f>
        <v>1029.7432593651799</v>
      </c>
      <c r="E71" s="37">
        <f>TrRoad_emi!E$34</f>
        <v>1035.9309633153177</v>
      </c>
      <c r="F71" s="37">
        <f>TrRoad_emi!F$34</f>
        <v>1111.3261111620322</v>
      </c>
      <c r="G71" s="37">
        <f>TrRoad_emi!G$34</f>
        <v>1116.5557125191599</v>
      </c>
      <c r="H71" s="37">
        <f>TrRoad_emi!H$34</f>
        <v>1149.530912560838</v>
      </c>
      <c r="I71" s="37">
        <f>TrRoad_emi!I$34</f>
        <v>1218.3023185084705</v>
      </c>
      <c r="J71" s="37">
        <f>TrRoad_emi!J$34</f>
        <v>1247.7447669430505</v>
      </c>
      <c r="K71" s="37">
        <f>TrRoad_emi!K$34</f>
        <v>1231.9315339504603</v>
      </c>
      <c r="L71" s="37">
        <f>TrRoad_emi!L$34</f>
        <v>1291.9071593662359</v>
      </c>
      <c r="M71" s="37">
        <f>TrRoad_emi!M$34</f>
        <v>1340.3615108104393</v>
      </c>
      <c r="N71" s="37">
        <f>TrRoad_emi!N$34</f>
        <v>1370.1498696859437</v>
      </c>
      <c r="O71" s="37">
        <f>TrRoad_emi!O$34</f>
        <v>1399.4510544570546</v>
      </c>
      <c r="P71" s="37">
        <f>TrRoad_emi!P$34</f>
        <v>1253.3138944612783</v>
      </c>
      <c r="Q71" s="37">
        <f>TrRoad_emi!Q$34</f>
        <v>1306.7425465907654</v>
      </c>
    </row>
    <row r="72" spans="1:17" ht="11.45" customHeight="1" x14ac:dyDescent="0.25">
      <c r="A72" s="17" t="str">
        <f>$A$20</f>
        <v>Heavy duty vehicles</v>
      </c>
      <c r="B72" s="37">
        <f>TrRoad_emi!B$40</f>
        <v>3101.948966775426</v>
      </c>
      <c r="C72" s="37">
        <f>TrRoad_emi!C$40</f>
        <v>3200.7719084271898</v>
      </c>
      <c r="D72" s="37">
        <f>TrRoad_emi!D$40</f>
        <v>3257.9117396712218</v>
      </c>
      <c r="E72" s="37">
        <f>TrRoad_emi!E$40</f>
        <v>3300.7669274770724</v>
      </c>
      <c r="F72" s="37">
        <f>TrRoad_emi!F$40</f>
        <v>3398.8629128664661</v>
      </c>
      <c r="G72" s="37">
        <f>TrRoad_emi!G$40</f>
        <v>3376.7060368114735</v>
      </c>
      <c r="H72" s="37">
        <f>TrRoad_emi!H$40</f>
        <v>3352.3939843647663</v>
      </c>
      <c r="I72" s="37">
        <f>TrRoad_emi!I$40</f>
        <v>3439.4633878196992</v>
      </c>
      <c r="J72" s="37">
        <f>TrRoad_emi!J$40</f>
        <v>3284.1126245106439</v>
      </c>
      <c r="K72" s="37">
        <f>TrRoad_emi!K$40</f>
        <v>2778.5557572518414</v>
      </c>
      <c r="L72" s="37">
        <f>TrRoad_emi!L$40</f>
        <v>3049.0607553170662</v>
      </c>
      <c r="M72" s="37">
        <f>TrRoad_emi!M$40</f>
        <v>2799.8724432243293</v>
      </c>
      <c r="N72" s="37">
        <f>TrRoad_emi!N$40</f>
        <v>2542.227502345715</v>
      </c>
      <c r="O72" s="37">
        <f>TrRoad_emi!O$40</f>
        <v>2510.6429903207327</v>
      </c>
      <c r="P72" s="37">
        <f>TrRoad_emi!P$40</f>
        <v>2036.7003432794297</v>
      </c>
      <c r="Q72" s="37">
        <f>TrRoad_emi!Q$40</f>
        <v>1904.8700997143205</v>
      </c>
    </row>
    <row r="73" spans="1:17" ht="11.45" customHeight="1" x14ac:dyDescent="0.25">
      <c r="A73" s="19" t="str">
        <f>$A$21</f>
        <v>Rail transport</v>
      </c>
      <c r="B73" s="38">
        <f>TrRail_emi!B$15</f>
        <v>107.89459578392554</v>
      </c>
      <c r="C73" s="38">
        <f>TrRail_emi!C$15</f>
        <v>105.84180341560096</v>
      </c>
      <c r="D73" s="38">
        <f>TrRail_emi!D$15</f>
        <v>99.583009726049227</v>
      </c>
      <c r="E73" s="38">
        <f>TrRail_emi!E$15</f>
        <v>100.21288011259121</v>
      </c>
      <c r="F73" s="38">
        <f>TrRail_emi!F$15</f>
        <v>105.92077848946951</v>
      </c>
      <c r="G73" s="38">
        <f>TrRail_emi!G$15</f>
        <v>107.29022388300024</v>
      </c>
      <c r="H73" s="38">
        <f>TrRail_emi!H$15</f>
        <v>112.35949442943671</v>
      </c>
      <c r="I73" s="38">
        <f>TrRail_emi!I$15</f>
        <v>93.521082134316856</v>
      </c>
      <c r="J73" s="38">
        <f>TrRail_emi!J$15</f>
        <v>96.778152029496113</v>
      </c>
      <c r="K73" s="38">
        <f>TrRail_emi!K$15</f>
        <v>81.75902025652637</v>
      </c>
      <c r="L73" s="38">
        <f>TrRail_emi!L$15</f>
        <v>88.257237276872743</v>
      </c>
      <c r="M73" s="38">
        <f>TrRail_emi!M$15</f>
        <v>88.371857851189517</v>
      </c>
      <c r="N73" s="38">
        <f>TrRail_emi!N$15</f>
        <v>88.08775593009436</v>
      </c>
      <c r="O73" s="38">
        <f>TrRail_emi!O$15</f>
        <v>81.40922086295042</v>
      </c>
      <c r="P73" s="38">
        <f>TrRail_emi!P$15</f>
        <v>72.300086643909225</v>
      </c>
      <c r="Q73" s="38">
        <f>TrRail_emi!Q$15</f>
        <v>55.951916368267213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41.426641015770478</v>
      </c>
      <c r="C74" s="38">
        <f t="shared" si="24"/>
        <v>36.435815398602543</v>
      </c>
      <c r="D74" s="38">
        <f t="shared" si="24"/>
        <v>33.519403132150899</v>
      </c>
      <c r="E74" s="38">
        <f t="shared" si="24"/>
        <v>40.263377969143086</v>
      </c>
      <c r="F74" s="38">
        <f t="shared" si="24"/>
        <v>46.858247249698223</v>
      </c>
      <c r="G74" s="38">
        <f t="shared" si="24"/>
        <v>50.293067461734992</v>
      </c>
      <c r="H74" s="38">
        <f t="shared" si="24"/>
        <v>62.563705207434268</v>
      </c>
      <c r="I74" s="38">
        <f t="shared" si="24"/>
        <v>74.619290263206835</v>
      </c>
      <c r="J74" s="38">
        <f t="shared" si="24"/>
        <v>75.754801343247109</v>
      </c>
      <c r="K74" s="38">
        <f t="shared" si="24"/>
        <v>63.790625892834584</v>
      </c>
      <c r="L74" s="38">
        <f t="shared" si="24"/>
        <v>82.694608845537644</v>
      </c>
      <c r="M74" s="38">
        <f t="shared" si="24"/>
        <v>89.473925991429894</v>
      </c>
      <c r="N74" s="38">
        <f t="shared" si="24"/>
        <v>100.62291532583357</v>
      </c>
      <c r="O74" s="38">
        <f t="shared" si="24"/>
        <v>100.3247371692599</v>
      </c>
      <c r="P74" s="38">
        <f t="shared" si="24"/>
        <v>87.773321499470114</v>
      </c>
      <c r="Q74" s="38">
        <f t="shared" si="24"/>
        <v>85.175444520284131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28.270596006034072</v>
      </c>
      <c r="C75" s="37">
        <f>TrAvia_emi!C$13</f>
        <v>25.706774236214038</v>
      </c>
      <c r="D75" s="37">
        <f>TrAvia_emi!D$13</f>
        <v>21.738904748724583</v>
      </c>
      <c r="E75" s="37">
        <f>TrAvia_emi!E$13</f>
        <v>27.702084506561075</v>
      </c>
      <c r="F75" s="37">
        <f>TrAvia_emi!F$13</f>
        <v>29.410004902265232</v>
      </c>
      <c r="G75" s="37">
        <f>TrAvia_emi!G$13</f>
        <v>31.128537979884801</v>
      </c>
      <c r="H75" s="37">
        <f>TrAvia_emi!H$13</f>
        <v>36.626793024685327</v>
      </c>
      <c r="I75" s="37">
        <f>TrAvia_emi!I$13</f>
        <v>37.546970404209496</v>
      </c>
      <c r="J75" s="37">
        <f>TrAvia_emi!J$13</f>
        <v>30.897023306911812</v>
      </c>
      <c r="K75" s="37">
        <f>TrAvia_emi!K$13</f>
        <v>26.247777003296999</v>
      </c>
      <c r="L75" s="37">
        <f>TrAvia_emi!L$13</f>
        <v>29.223624339270831</v>
      </c>
      <c r="M75" s="37">
        <f>TrAvia_emi!M$13</f>
        <v>27.412077612795891</v>
      </c>
      <c r="N75" s="37">
        <f>TrAvia_emi!N$13</f>
        <v>28.201387887231775</v>
      </c>
      <c r="O75" s="37">
        <f>TrAvia_emi!O$13</f>
        <v>30.003117178291692</v>
      </c>
      <c r="P75" s="37">
        <f>TrAvia_emi!P$13</f>
        <v>26.48161136922041</v>
      </c>
      <c r="Q75" s="37">
        <f>TrAvia_emi!Q$13</f>
        <v>28.1541899654699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13.156045009736404</v>
      </c>
      <c r="C76" s="37">
        <f>TrAvia_emi!C$14</f>
        <v>10.729041162388503</v>
      </c>
      <c r="D76" s="37">
        <f>TrAvia_emi!D$14</f>
        <v>11.780498383426314</v>
      </c>
      <c r="E76" s="37">
        <f>TrAvia_emi!E$14</f>
        <v>12.561293462582013</v>
      </c>
      <c r="F76" s="37">
        <f>TrAvia_emi!F$14</f>
        <v>17.448242347432995</v>
      </c>
      <c r="G76" s="37">
        <f>TrAvia_emi!G$14</f>
        <v>19.164529481850195</v>
      </c>
      <c r="H76" s="37">
        <f>TrAvia_emi!H$14</f>
        <v>25.936912182748944</v>
      </c>
      <c r="I76" s="37">
        <f>TrAvia_emi!I$14</f>
        <v>37.072319858997339</v>
      </c>
      <c r="J76" s="37">
        <f>TrAvia_emi!J$14</f>
        <v>44.857778036335297</v>
      </c>
      <c r="K76" s="37">
        <f>TrAvia_emi!K$14</f>
        <v>37.542848889537581</v>
      </c>
      <c r="L76" s="37">
        <f>TrAvia_emi!L$14</f>
        <v>53.470984506266817</v>
      </c>
      <c r="M76" s="37">
        <f>TrAvia_emi!M$14</f>
        <v>62.061848378634004</v>
      </c>
      <c r="N76" s="37">
        <f>TrAvia_emi!N$14</f>
        <v>72.4215274386018</v>
      </c>
      <c r="O76" s="37">
        <f>TrAvia_emi!O$14</f>
        <v>70.321619990968216</v>
      </c>
      <c r="P76" s="37">
        <f>TrAvia_emi!P$14</f>
        <v>61.291710130249697</v>
      </c>
      <c r="Q76" s="37">
        <f>TrAvia_emi!Q$14</f>
        <v>57.021254554814234</v>
      </c>
    </row>
    <row r="77" spans="1:17" ht="11.45" customHeight="1" x14ac:dyDescent="0.25">
      <c r="A77" s="19" t="s">
        <v>32</v>
      </c>
      <c r="B77" s="38">
        <f t="shared" ref="B77:Q77" si="25">B78+B79</f>
        <v>495.20213033763008</v>
      </c>
      <c r="C77" s="38">
        <f t="shared" si="25"/>
        <v>451.86465299975993</v>
      </c>
      <c r="D77" s="38">
        <f t="shared" si="25"/>
        <v>470.33009306917205</v>
      </c>
      <c r="E77" s="38">
        <f t="shared" si="25"/>
        <v>485.91541319634001</v>
      </c>
      <c r="F77" s="38">
        <f t="shared" si="25"/>
        <v>467.1254861204759</v>
      </c>
      <c r="G77" s="38">
        <f t="shared" si="25"/>
        <v>473.45843358532176</v>
      </c>
      <c r="H77" s="38">
        <f t="shared" si="25"/>
        <v>507.78973791269993</v>
      </c>
      <c r="I77" s="38">
        <f t="shared" si="25"/>
        <v>523.41640059646807</v>
      </c>
      <c r="J77" s="38">
        <f t="shared" si="25"/>
        <v>433.79708733950406</v>
      </c>
      <c r="K77" s="38">
        <f t="shared" si="25"/>
        <v>446.70656044972804</v>
      </c>
      <c r="L77" s="38">
        <f t="shared" si="25"/>
        <v>503.21590707762095</v>
      </c>
      <c r="M77" s="38">
        <f t="shared" si="25"/>
        <v>482.49621427061408</v>
      </c>
      <c r="N77" s="38">
        <f t="shared" si="25"/>
        <v>454.34279040268257</v>
      </c>
      <c r="O77" s="38">
        <f t="shared" si="25"/>
        <v>453.45159169220608</v>
      </c>
      <c r="P77" s="38">
        <f t="shared" si="25"/>
        <v>397.50114971102732</v>
      </c>
      <c r="Q77" s="38">
        <f t="shared" si="25"/>
        <v>410.36931882059542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492.08774569190865</v>
      </c>
      <c r="C78" s="37">
        <f>TrNavi_emi!C$8</f>
        <v>449.33678645073502</v>
      </c>
      <c r="D78" s="37">
        <f>TrNavi_emi!D$8</f>
        <v>467.59399497214969</v>
      </c>
      <c r="E78" s="37">
        <f>TrNavi_emi!E$8</f>
        <v>482.95972755034649</v>
      </c>
      <c r="F78" s="37">
        <f>TrNavi_emi!F$8</f>
        <v>464.01826193256375</v>
      </c>
      <c r="G78" s="37">
        <f>TrNavi_emi!G$8</f>
        <v>471.10681463418905</v>
      </c>
      <c r="H78" s="37">
        <f>TrNavi_emi!H$8</f>
        <v>505.90105888873933</v>
      </c>
      <c r="I78" s="37">
        <f>TrNavi_emi!I$8</f>
        <v>520.5227267980888</v>
      </c>
      <c r="J78" s="37">
        <f>TrNavi_emi!J$8</f>
        <v>431.91265927128131</v>
      </c>
      <c r="K78" s="37">
        <f>TrNavi_emi!K$8</f>
        <v>445.00067347898874</v>
      </c>
      <c r="L78" s="37">
        <f>TrNavi_emi!L$8</f>
        <v>501.59189821477764</v>
      </c>
      <c r="M78" s="37">
        <f>TrNavi_emi!M$8</f>
        <v>480.74046999105775</v>
      </c>
      <c r="N78" s="37">
        <f>TrNavi_emi!N$8</f>
        <v>451.86776537772329</v>
      </c>
      <c r="O78" s="37">
        <f>TrNavi_emi!O$8</f>
        <v>451.03973301980284</v>
      </c>
      <c r="P78" s="37">
        <f>TrNavi_emi!P$8</f>
        <v>395.13375812061287</v>
      </c>
      <c r="Q78" s="37">
        <f>TrNavi_emi!Q$8</f>
        <v>407.91513528866807</v>
      </c>
    </row>
    <row r="79" spans="1:17" ht="11.45" customHeight="1" x14ac:dyDescent="0.25">
      <c r="A79" s="15" t="str">
        <f>$A$27</f>
        <v>Inland waterways</v>
      </c>
      <c r="B79" s="36">
        <f>TrNavi_emi!B$9</f>
        <v>3.1143846457214091</v>
      </c>
      <c r="C79" s="36">
        <f>TrNavi_emi!C$9</f>
        <v>2.5278665490249153</v>
      </c>
      <c r="D79" s="36">
        <f>TrNavi_emi!D$9</f>
        <v>2.7360980970223667</v>
      </c>
      <c r="E79" s="36">
        <f>TrNavi_emi!E$9</f>
        <v>2.9556856459935354</v>
      </c>
      <c r="F79" s="36">
        <f>TrNavi_emi!F$9</f>
        <v>3.1072241879121507</v>
      </c>
      <c r="G79" s="36">
        <f>TrNavi_emi!G$9</f>
        <v>2.3516189511326919</v>
      </c>
      <c r="H79" s="36">
        <f>TrNavi_emi!H$9</f>
        <v>1.8886790239606097</v>
      </c>
      <c r="I79" s="36">
        <f>TrNavi_emi!I$9</f>
        <v>2.8936737983792646</v>
      </c>
      <c r="J79" s="36">
        <f>TrNavi_emi!J$9</f>
        <v>1.884428068222747</v>
      </c>
      <c r="K79" s="36">
        <f>TrNavi_emi!K$9</f>
        <v>1.7058869707392956</v>
      </c>
      <c r="L79" s="36">
        <f>TrNavi_emi!L$9</f>
        <v>1.6240088628432878</v>
      </c>
      <c r="M79" s="36">
        <f>TrNavi_emi!M$9</f>
        <v>1.7557442795563383</v>
      </c>
      <c r="N79" s="36">
        <f>TrNavi_emi!N$9</f>
        <v>2.4750250249592813</v>
      </c>
      <c r="O79" s="36">
        <f>TrNavi_emi!O$9</f>
        <v>2.4118586724032305</v>
      </c>
      <c r="P79" s="36">
        <f>TrNavi_emi!P$9</f>
        <v>2.3673915904144462</v>
      </c>
      <c r="Q79" s="36">
        <f>TrNavi_emi!Q$9</f>
        <v>2.4541835319273293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0.82078242355343645</v>
      </c>
      <c r="C85" s="31">
        <f t="shared" si="27"/>
        <v>0.82188592580716613</v>
      </c>
      <c r="D85" s="31">
        <f t="shared" si="27"/>
        <v>0.82422867956165058</v>
      </c>
      <c r="E85" s="31">
        <f t="shared" si="27"/>
        <v>0.8270982536081235</v>
      </c>
      <c r="F85" s="31">
        <f t="shared" si="27"/>
        <v>0.80125641887790511</v>
      </c>
      <c r="G85" s="31">
        <f t="shared" si="27"/>
        <v>0.78974591149327633</v>
      </c>
      <c r="H85" s="31">
        <f t="shared" si="27"/>
        <v>0.78325496053056998</v>
      </c>
      <c r="I85" s="31">
        <f t="shared" si="27"/>
        <v>0.76454115437577541</v>
      </c>
      <c r="J85" s="31">
        <f t="shared" si="27"/>
        <v>0.75088867303032714</v>
      </c>
      <c r="K85" s="31">
        <f t="shared" si="27"/>
        <v>0.77040196443268971</v>
      </c>
      <c r="L85" s="31">
        <f t="shared" si="27"/>
        <v>0.76650832109137146</v>
      </c>
      <c r="M85" s="31">
        <f t="shared" si="27"/>
        <v>0.74760788243395893</v>
      </c>
      <c r="N85" s="31">
        <f t="shared" si="27"/>
        <v>0.74252982591336758</v>
      </c>
      <c r="O85" s="31">
        <f t="shared" si="27"/>
        <v>0.7378538932074532</v>
      </c>
      <c r="P85" s="31">
        <f t="shared" si="27"/>
        <v>0.73397823366247472</v>
      </c>
      <c r="Q85" s="31">
        <f t="shared" si="27"/>
        <v>0.73167532082019393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1.1537129039322061E-2</v>
      </c>
      <c r="C86" s="29">
        <f t="shared" si="28"/>
        <v>1.1323499948247667E-2</v>
      </c>
      <c r="D86" s="29">
        <f t="shared" si="28"/>
        <v>1.1133215791090873E-2</v>
      </c>
      <c r="E86" s="29">
        <f t="shared" si="28"/>
        <v>1.0970007450038045E-2</v>
      </c>
      <c r="F86" s="29">
        <f t="shared" si="28"/>
        <v>1.0432005790465909E-2</v>
      </c>
      <c r="G86" s="29">
        <f t="shared" si="28"/>
        <v>1.0140806902869171E-2</v>
      </c>
      <c r="H86" s="29">
        <f t="shared" si="28"/>
        <v>9.982895384087748E-3</v>
      </c>
      <c r="I86" s="29">
        <f t="shared" si="28"/>
        <v>9.5801099258725521E-3</v>
      </c>
      <c r="J86" s="29">
        <f t="shared" si="28"/>
        <v>9.4643732628329723E-3</v>
      </c>
      <c r="K86" s="29">
        <f t="shared" si="28"/>
        <v>9.5907779703639957E-3</v>
      </c>
      <c r="L86" s="29">
        <f t="shared" si="28"/>
        <v>1.2577658369798789E-2</v>
      </c>
      <c r="M86" s="29">
        <f t="shared" si="28"/>
        <v>1.2133943027527575E-2</v>
      </c>
      <c r="N86" s="29">
        <f t="shared" si="28"/>
        <v>1.2065440583457616E-2</v>
      </c>
      <c r="O86" s="29">
        <f t="shared" si="28"/>
        <v>1.2008751750155791E-2</v>
      </c>
      <c r="P86" s="29">
        <f t="shared" si="28"/>
        <v>1.1884781527080819E-2</v>
      </c>
      <c r="Q86" s="29">
        <f t="shared" si="28"/>
        <v>1.1725377243012255E-2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0.71096156000687971</v>
      </c>
      <c r="C87" s="29">
        <f t="shared" si="29"/>
        <v>0.71409672757277198</v>
      </c>
      <c r="D87" s="29">
        <f t="shared" si="29"/>
        <v>0.71823432633066109</v>
      </c>
      <c r="E87" s="29">
        <f t="shared" si="29"/>
        <v>0.7230609900172511</v>
      </c>
      <c r="F87" s="29">
        <f t="shared" si="29"/>
        <v>0.70308322610764529</v>
      </c>
      <c r="G87" s="29">
        <f t="shared" si="29"/>
        <v>0.69496547192501235</v>
      </c>
      <c r="H87" s="29">
        <f t="shared" si="29"/>
        <v>0.68997366710084351</v>
      </c>
      <c r="I87" s="29">
        <f t="shared" si="29"/>
        <v>0.67515163295109781</v>
      </c>
      <c r="J87" s="29">
        <f t="shared" si="29"/>
        <v>0.6626205329187923</v>
      </c>
      <c r="K87" s="29">
        <f t="shared" si="29"/>
        <v>0.68099323257439004</v>
      </c>
      <c r="L87" s="29">
        <f t="shared" si="29"/>
        <v>0.67528865958232309</v>
      </c>
      <c r="M87" s="29">
        <f t="shared" si="29"/>
        <v>0.65953975478196891</v>
      </c>
      <c r="N87" s="29">
        <f t="shared" si="29"/>
        <v>0.65481953619672062</v>
      </c>
      <c r="O87" s="29">
        <f t="shared" si="29"/>
        <v>0.65051829035843267</v>
      </c>
      <c r="P87" s="29">
        <f t="shared" si="29"/>
        <v>0.64757135209295114</v>
      </c>
      <c r="Q87" s="29">
        <f t="shared" si="29"/>
        <v>0.64642894981308674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9.828373450723471E-2</v>
      </c>
      <c r="C88" s="29">
        <f t="shared" si="30"/>
        <v>9.6465698286146401E-2</v>
      </c>
      <c r="D88" s="29">
        <f t="shared" si="30"/>
        <v>9.486113743989863E-2</v>
      </c>
      <c r="E88" s="29">
        <f t="shared" si="30"/>
        <v>9.3067256140834304E-2</v>
      </c>
      <c r="F88" s="29">
        <f t="shared" si="30"/>
        <v>8.7741186979793925E-2</v>
      </c>
      <c r="G88" s="29">
        <f t="shared" si="30"/>
        <v>8.4639632665394801E-2</v>
      </c>
      <c r="H88" s="29">
        <f t="shared" si="30"/>
        <v>8.3298398045638627E-2</v>
      </c>
      <c r="I88" s="29">
        <f t="shared" si="30"/>
        <v>7.9809411498805008E-2</v>
      </c>
      <c r="J88" s="29">
        <f t="shared" si="30"/>
        <v>7.8803766848701801E-2</v>
      </c>
      <c r="K88" s="29">
        <f t="shared" si="30"/>
        <v>7.9817953887935666E-2</v>
      </c>
      <c r="L88" s="29">
        <f t="shared" si="30"/>
        <v>7.86420031392496E-2</v>
      </c>
      <c r="M88" s="29">
        <f t="shared" si="30"/>
        <v>7.5934184624462456E-2</v>
      </c>
      <c r="N88" s="29">
        <f t="shared" si="30"/>
        <v>7.5644849133189432E-2</v>
      </c>
      <c r="O88" s="29">
        <f t="shared" si="30"/>
        <v>7.5326851098864819E-2</v>
      </c>
      <c r="P88" s="29">
        <f t="shared" si="30"/>
        <v>7.4522100042442793E-2</v>
      </c>
      <c r="Q88" s="29">
        <f t="shared" si="30"/>
        <v>7.3520993764094919E-2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4.9805601564575308E-2</v>
      </c>
      <c r="C89" s="30">
        <f t="shared" si="31"/>
        <v>4.7438573133808046E-2</v>
      </c>
      <c r="D89" s="30">
        <f t="shared" si="31"/>
        <v>4.7251934110484575E-2</v>
      </c>
      <c r="E89" s="30">
        <f t="shared" si="31"/>
        <v>4.6840616542433204E-2</v>
      </c>
      <c r="F89" s="30">
        <f t="shared" si="31"/>
        <v>4.4707047935134976E-2</v>
      </c>
      <c r="G89" s="30">
        <f t="shared" si="31"/>
        <v>4.4946563553347592E-2</v>
      </c>
      <c r="H89" s="30">
        <f t="shared" si="31"/>
        <v>4.4897173694625377E-2</v>
      </c>
      <c r="I89" s="30">
        <f t="shared" si="31"/>
        <v>4.5493481514836065E-2</v>
      </c>
      <c r="J89" s="30">
        <f t="shared" si="31"/>
        <v>4.7909345787062206E-2</v>
      </c>
      <c r="K89" s="30">
        <f t="shared" si="31"/>
        <v>4.666280381140854E-2</v>
      </c>
      <c r="L89" s="30">
        <f t="shared" si="31"/>
        <v>4.6820152797359606E-2</v>
      </c>
      <c r="M89" s="30">
        <f t="shared" si="31"/>
        <v>4.4281513235246872E-2</v>
      </c>
      <c r="N89" s="30">
        <f t="shared" si="31"/>
        <v>4.5758110994227719E-2</v>
      </c>
      <c r="O89" s="30">
        <f t="shared" si="31"/>
        <v>4.5735586781247103E-2</v>
      </c>
      <c r="P89" s="30">
        <f t="shared" si="31"/>
        <v>4.3365575552090578E-2</v>
      </c>
      <c r="Q89" s="30">
        <f t="shared" si="31"/>
        <v>4.5144501307486831E-2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6.3437683181942406E-3</v>
      </c>
      <c r="C90" s="29">
        <f t="shared" si="32"/>
        <v>6.3216352409336965E-3</v>
      </c>
      <c r="D90" s="29">
        <f t="shared" si="32"/>
        <v>6.3754076136555253E-3</v>
      </c>
      <c r="E90" s="29">
        <f t="shared" si="32"/>
        <v>6.3375525270349094E-3</v>
      </c>
      <c r="F90" s="29">
        <f t="shared" si="32"/>
        <v>6.034009308406604E-3</v>
      </c>
      <c r="G90" s="29">
        <f t="shared" si="32"/>
        <v>5.9045685387264816E-3</v>
      </c>
      <c r="H90" s="29">
        <f t="shared" si="32"/>
        <v>5.7889072381849651E-3</v>
      </c>
      <c r="I90" s="29">
        <f t="shared" si="32"/>
        <v>5.5040973447451728E-3</v>
      </c>
      <c r="J90" s="29">
        <f t="shared" si="32"/>
        <v>5.5601596768580048E-3</v>
      </c>
      <c r="K90" s="29">
        <f t="shared" si="32"/>
        <v>5.6317177013768928E-3</v>
      </c>
      <c r="L90" s="29">
        <f t="shared" si="32"/>
        <v>5.5278861623079953E-3</v>
      </c>
      <c r="M90" s="29">
        <f t="shared" si="32"/>
        <v>5.186486085092595E-3</v>
      </c>
      <c r="N90" s="29">
        <f t="shared" si="32"/>
        <v>5.2770809872755486E-3</v>
      </c>
      <c r="O90" s="29">
        <f t="shared" si="32"/>
        <v>5.2449067409687045E-3</v>
      </c>
      <c r="P90" s="29">
        <f t="shared" si="32"/>
        <v>5.076634495801007E-3</v>
      </c>
      <c r="Q90" s="29">
        <f t="shared" si="32"/>
        <v>5.0297309698891486E-3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4.2555580629496173E-2</v>
      </c>
      <c r="C91" s="29">
        <f t="shared" si="33"/>
        <v>4.0365257127008274E-2</v>
      </c>
      <c r="D91" s="29">
        <f t="shared" si="33"/>
        <v>3.9213376684571088E-2</v>
      </c>
      <c r="E91" s="29">
        <f t="shared" si="33"/>
        <v>3.8076277675350462E-2</v>
      </c>
      <c r="F91" s="29">
        <f t="shared" si="33"/>
        <v>3.6803995590472406E-2</v>
      </c>
      <c r="G91" s="29">
        <f t="shared" si="33"/>
        <v>3.5550890802560395E-2</v>
      </c>
      <c r="H91" s="29">
        <f t="shared" si="33"/>
        <v>3.4302589646115107E-2</v>
      </c>
      <c r="I91" s="29">
        <f t="shared" si="33"/>
        <v>3.385019867018281E-2</v>
      </c>
      <c r="J91" s="29">
        <f t="shared" si="33"/>
        <v>3.58483979165845E-2</v>
      </c>
      <c r="K91" s="29">
        <f t="shared" si="33"/>
        <v>3.4637181050573673E-2</v>
      </c>
      <c r="L91" s="29">
        <f t="shared" si="33"/>
        <v>3.4502353631914812E-2</v>
      </c>
      <c r="M91" s="29">
        <f t="shared" si="33"/>
        <v>3.1954796792230684E-2</v>
      </c>
      <c r="N91" s="29">
        <f t="shared" si="33"/>
        <v>3.3378038868185841E-2</v>
      </c>
      <c r="O91" s="29">
        <f t="shared" si="33"/>
        <v>3.292802403472924E-2</v>
      </c>
      <c r="P91" s="29">
        <f t="shared" si="33"/>
        <v>3.1854738519468587E-2</v>
      </c>
      <c r="Q91" s="29">
        <f t="shared" si="33"/>
        <v>3.4547066433181471E-2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9.0625261688489155E-4</v>
      </c>
      <c r="C92" s="29">
        <f t="shared" si="34"/>
        <v>7.5168076586607587E-4</v>
      </c>
      <c r="D92" s="29">
        <f t="shared" si="34"/>
        <v>1.6631498122579632E-3</v>
      </c>
      <c r="E92" s="29">
        <f t="shared" si="34"/>
        <v>2.4267863400478308E-3</v>
      </c>
      <c r="F92" s="29">
        <f t="shared" si="34"/>
        <v>1.8690430362559654E-3</v>
      </c>
      <c r="G92" s="29">
        <f t="shared" si="34"/>
        <v>3.4911042120607146E-3</v>
      </c>
      <c r="H92" s="29">
        <f t="shared" si="34"/>
        <v>4.8056768103253052E-3</v>
      </c>
      <c r="I92" s="29">
        <f t="shared" si="34"/>
        <v>6.1391854999080777E-3</v>
      </c>
      <c r="J92" s="29">
        <f t="shared" si="34"/>
        <v>6.5007881936196971E-3</v>
      </c>
      <c r="K92" s="29">
        <f t="shared" si="34"/>
        <v>6.3939050594579759E-3</v>
      </c>
      <c r="L92" s="29">
        <f t="shared" si="34"/>
        <v>6.7899130031368023E-3</v>
      </c>
      <c r="M92" s="29">
        <f t="shared" si="34"/>
        <v>7.1402303579235918E-3</v>
      </c>
      <c r="N92" s="29">
        <f t="shared" si="34"/>
        <v>7.1029911387663278E-3</v>
      </c>
      <c r="O92" s="29">
        <f t="shared" si="34"/>
        <v>7.5626560055491602E-3</v>
      </c>
      <c r="P92" s="29">
        <f t="shared" si="34"/>
        <v>6.4342025368209895E-3</v>
      </c>
      <c r="Q92" s="29">
        <f t="shared" si="34"/>
        <v>5.5677039044162071E-3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0.12941197488198827</v>
      </c>
      <c r="C93" s="30">
        <f t="shared" si="35"/>
        <v>0.13067550105902576</v>
      </c>
      <c r="D93" s="30">
        <f t="shared" si="35"/>
        <v>0.12851938632786489</v>
      </c>
      <c r="E93" s="30">
        <f t="shared" si="35"/>
        <v>0.12606112984944334</v>
      </c>
      <c r="F93" s="30">
        <f t="shared" si="35"/>
        <v>0.15403653318696001</v>
      </c>
      <c r="G93" s="30">
        <f t="shared" si="35"/>
        <v>0.16530752495337611</v>
      </c>
      <c r="H93" s="30">
        <f t="shared" si="35"/>
        <v>0.17184786577480468</v>
      </c>
      <c r="I93" s="30">
        <f t="shared" si="35"/>
        <v>0.18996536410938852</v>
      </c>
      <c r="J93" s="30">
        <f t="shared" si="35"/>
        <v>0.2012019811826106</v>
      </c>
      <c r="K93" s="30">
        <f t="shared" si="35"/>
        <v>0.18293523175590168</v>
      </c>
      <c r="L93" s="30">
        <f t="shared" si="35"/>
        <v>0.186671526111269</v>
      </c>
      <c r="M93" s="30">
        <f t="shared" si="35"/>
        <v>0.2081106043307942</v>
      </c>
      <c r="N93" s="30">
        <f t="shared" si="35"/>
        <v>0.21171206309240476</v>
      </c>
      <c r="O93" s="30">
        <f t="shared" si="35"/>
        <v>0.21641052001129965</v>
      </c>
      <c r="P93" s="30">
        <f t="shared" si="35"/>
        <v>0.22265619078543464</v>
      </c>
      <c r="Q93" s="30">
        <f t="shared" si="35"/>
        <v>0.22318017787231928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2.6080084084767127E-2</v>
      </c>
      <c r="C94" s="29">
        <f t="shared" si="36"/>
        <v>2.5276029001265611E-2</v>
      </c>
      <c r="D94" s="29">
        <f t="shared" si="36"/>
        <v>2.5061338620915741E-2</v>
      </c>
      <c r="E94" s="29">
        <f t="shared" si="36"/>
        <v>2.138593327369296E-2</v>
      </c>
      <c r="F94" s="29">
        <f t="shared" si="36"/>
        <v>2.1392984222944236E-2</v>
      </c>
      <c r="G94" s="29">
        <f t="shared" si="36"/>
        <v>2.0327549977398954E-2</v>
      </c>
      <c r="H94" s="29">
        <f t="shared" si="36"/>
        <v>2.0497427864904324E-2</v>
      </c>
      <c r="I94" s="29">
        <f t="shared" si="36"/>
        <v>1.9425592305999564E-2</v>
      </c>
      <c r="J94" s="29">
        <f t="shared" si="36"/>
        <v>1.8240694370877046E-2</v>
      </c>
      <c r="K94" s="29">
        <f t="shared" si="36"/>
        <v>1.643302556391343E-2</v>
      </c>
      <c r="L94" s="29">
        <f t="shared" si="36"/>
        <v>1.5524077511289164E-2</v>
      </c>
      <c r="M94" s="29">
        <f t="shared" si="36"/>
        <v>1.8103172339347214E-2</v>
      </c>
      <c r="N94" s="29">
        <f t="shared" si="36"/>
        <v>1.761621726925041E-2</v>
      </c>
      <c r="O94" s="29">
        <f t="shared" si="36"/>
        <v>1.585986760339194E-2</v>
      </c>
      <c r="P94" s="29">
        <f t="shared" si="36"/>
        <v>1.6133730968759693E-2</v>
      </c>
      <c r="Q94" s="29">
        <f t="shared" si="36"/>
        <v>1.6231161350275154E-2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7.1998660360656039E-2</v>
      </c>
      <c r="C95" s="29">
        <f t="shared" si="37"/>
        <v>7.3333722903764567E-2</v>
      </c>
      <c r="D95" s="29">
        <f t="shared" si="37"/>
        <v>7.1586888064325407E-2</v>
      </c>
      <c r="E95" s="29">
        <f t="shared" si="37"/>
        <v>7.216301844435935E-2</v>
      </c>
      <c r="F95" s="29">
        <f t="shared" si="37"/>
        <v>7.6394151351754008E-2</v>
      </c>
      <c r="G95" s="29">
        <f t="shared" si="37"/>
        <v>7.8624712058171911E-2</v>
      </c>
      <c r="H95" s="29">
        <f t="shared" si="37"/>
        <v>8.4252169035690494E-2</v>
      </c>
      <c r="I95" s="29">
        <f t="shared" si="37"/>
        <v>7.8210738388656761E-2</v>
      </c>
      <c r="J95" s="29">
        <f t="shared" si="37"/>
        <v>7.6748422874731909E-2</v>
      </c>
      <c r="K95" s="29">
        <f t="shared" si="37"/>
        <v>7.5604688492494632E-2</v>
      </c>
      <c r="L95" s="29">
        <f t="shared" si="37"/>
        <v>7.5829595652898013E-2</v>
      </c>
      <c r="M95" s="29">
        <f t="shared" si="37"/>
        <v>8.3958346809970108E-2</v>
      </c>
      <c r="N95" s="29">
        <f t="shared" si="37"/>
        <v>8.2664003452854989E-2</v>
      </c>
      <c r="O95" s="29">
        <f t="shared" si="37"/>
        <v>8.4118668305665459E-2</v>
      </c>
      <c r="P95" s="29">
        <f t="shared" si="37"/>
        <v>8.5561348971748344E-2</v>
      </c>
      <c r="Q95" s="29">
        <f t="shared" si="37"/>
        <v>8.4765156663222083E-2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3.13332304365651E-2</v>
      </c>
      <c r="C96" s="29">
        <f t="shared" si="38"/>
        <v>3.2065749153995578E-2</v>
      </c>
      <c r="D96" s="29">
        <f t="shared" si="38"/>
        <v>3.1871159642623742E-2</v>
      </c>
      <c r="E96" s="29">
        <f t="shared" si="38"/>
        <v>3.251217813139104E-2</v>
      </c>
      <c r="F96" s="29">
        <f t="shared" si="38"/>
        <v>5.6249397612261741E-2</v>
      </c>
      <c r="G96" s="29">
        <f t="shared" si="38"/>
        <v>6.6355262917805247E-2</v>
      </c>
      <c r="H96" s="29">
        <f t="shared" si="38"/>
        <v>6.7098268874209901E-2</v>
      </c>
      <c r="I96" s="29">
        <f t="shared" si="38"/>
        <v>9.2329033414732184E-2</v>
      </c>
      <c r="J96" s="29">
        <f t="shared" si="38"/>
        <v>0.10621286393700162</v>
      </c>
      <c r="K96" s="29">
        <f t="shared" si="38"/>
        <v>9.0897517699493627E-2</v>
      </c>
      <c r="L96" s="29">
        <f t="shared" si="38"/>
        <v>9.5317852947081838E-2</v>
      </c>
      <c r="M96" s="29">
        <f t="shared" si="38"/>
        <v>0.10604908518147688</v>
      </c>
      <c r="N96" s="29">
        <f t="shared" si="38"/>
        <v>0.11143184237029935</v>
      </c>
      <c r="O96" s="29">
        <f t="shared" si="38"/>
        <v>0.11643198410224223</v>
      </c>
      <c r="P96" s="29">
        <f t="shared" si="38"/>
        <v>0.12096111084492663</v>
      </c>
      <c r="Q96" s="29">
        <f t="shared" si="38"/>
        <v>0.12218385985882202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0.61626300975143744</v>
      </c>
      <c r="C98" s="31">
        <f t="shared" si="40"/>
        <v>0.61605800552704859</v>
      </c>
      <c r="D98" s="31">
        <f t="shared" si="40"/>
        <v>0.62322054934645676</v>
      </c>
      <c r="E98" s="31">
        <f t="shared" si="40"/>
        <v>0.61656684045873966</v>
      </c>
      <c r="F98" s="31">
        <f t="shared" si="40"/>
        <v>0.62176798610923334</v>
      </c>
      <c r="G98" s="31">
        <f t="shared" si="40"/>
        <v>0.64701443481068888</v>
      </c>
      <c r="H98" s="31">
        <f t="shared" si="40"/>
        <v>0.5951450412901349</v>
      </c>
      <c r="I98" s="31">
        <f t="shared" si="40"/>
        <v>0.60338970635464428</v>
      </c>
      <c r="J98" s="31">
        <f t="shared" si="40"/>
        <v>0.61351695089656932</v>
      </c>
      <c r="K98" s="31">
        <f t="shared" si="40"/>
        <v>0.62692166066440902</v>
      </c>
      <c r="L98" s="31">
        <f t="shared" si="40"/>
        <v>0.58051958692147287</v>
      </c>
      <c r="M98" s="31">
        <f t="shared" si="40"/>
        <v>0.56203702994087001</v>
      </c>
      <c r="N98" s="31">
        <f t="shared" si="40"/>
        <v>0.55843330878461006</v>
      </c>
      <c r="O98" s="31">
        <f t="shared" si="40"/>
        <v>0.54604367490919026</v>
      </c>
      <c r="P98" s="31">
        <f t="shared" si="40"/>
        <v>0.54014367725955259</v>
      </c>
      <c r="Q98" s="31">
        <f t="shared" si="40"/>
        <v>0.57501572319938099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2.5956434982245584E-2</v>
      </c>
      <c r="C99" s="29">
        <f t="shared" si="41"/>
        <v>2.7511308195577334E-2</v>
      </c>
      <c r="D99" s="29">
        <f t="shared" si="41"/>
        <v>2.6953177175919031E-2</v>
      </c>
      <c r="E99" s="29">
        <f t="shared" si="41"/>
        <v>2.8105726210038741E-2</v>
      </c>
      <c r="F99" s="29">
        <f t="shared" si="41"/>
        <v>2.9924126716885008E-2</v>
      </c>
      <c r="G99" s="29">
        <f t="shared" si="41"/>
        <v>3.1508394638652147E-2</v>
      </c>
      <c r="H99" s="29">
        <f t="shared" si="41"/>
        <v>3.1798740417215705E-2</v>
      </c>
      <c r="I99" s="29">
        <f t="shared" si="41"/>
        <v>3.302257472004879E-2</v>
      </c>
      <c r="J99" s="29">
        <f t="shared" si="41"/>
        <v>3.4177764688415088E-2</v>
      </c>
      <c r="K99" s="29">
        <f t="shared" si="41"/>
        <v>3.9922853501280192E-2</v>
      </c>
      <c r="L99" s="29">
        <f t="shared" si="41"/>
        <v>3.7166403864971269E-2</v>
      </c>
      <c r="M99" s="29">
        <f t="shared" si="41"/>
        <v>4.0414974103502685E-2</v>
      </c>
      <c r="N99" s="29">
        <f t="shared" si="41"/>
        <v>4.3660987848360873E-2</v>
      </c>
      <c r="O99" s="29">
        <f t="shared" si="41"/>
        <v>4.637626108168303E-2</v>
      </c>
      <c r="P99" s="29">
        <f t="shared" si="41"/>
        <v>4.7549968716613912E-2</v>
      </c>
      <c r="Q99" s="29">
        <f t="shared" si="41"/>
        <v>4.9256041280305529E-2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0.59030657476919191</v>
      </c>
      <c r="C100" s="29">
        <f t="shared" si="42"/>
        <v>0.58854669733147125</v>
      </c>
      <c r="D100" s="29">
        <f t="shared" si="42"/>
        <v>0.59626737217053771</v>
      </c>
      <c r="E100" s="29">
        <f t="shared" si="42"/>
        <v>0.58846111424870096</v>
      </c>
      <c r="F100" s="29">
        <f t="shared" si="42"/>
        <v>0.59184385939234829</v>
      </c>
      <c r="G100" s="29">
        <f t="shared" si="42"/>
        <v>0.61550604017203669</v>
      </c>
      <c r="H100" s="29">
        <f t="shared" si="42"/>
        <v>0.56334630087291926</v>
      </c>
      <c r="I100" s="29">
        <f t="shared" si="42"/>
        <v>0.57036713163459551</v>
      </c>
      <c r="J100" s="29">
        <f t="shared" si="42"/>
        <v>0.57933918620815417</v>
      </c>
      <c r="K100" s="29">
        <f t="shared" si="42"/>
        <v>0.5869988071631288</v>
      </c>
      <c r="L100" s="29">
        <f t="shared" si="42"/>
        <v>0.5433531830565016</v>
      </c>
      <c r="M100" s="29">
        <f t="shared" si="42"/>
        <v>0.52162205583736732</v>
      </c>
      <c r="N100" s="29">
        <f t="shared" si="42"/>
        <v>0.51477232093624914</v>
      </c>
      <c r="O100" s="29">
        <f t="shared" si="42"/>
        <v>0.49966741382750718</v>
      </c>
      <c r="P100" s="29">
        <f t="shared" si="42"/>
        <v>0.49259370854293871</v>
      </c>
      <c r="Q100" s="29">
        <f t="shared" si="42"/>
        <v>0.52575968191907541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0.20968869119903547</v>
      </c>
      <c r="C101" s="30">
        <f t="shared" si="43"/>
        <v>0.21126129902069096</v>
      </c>
      <c r="D101" s="30">
        <f t="shared" si="43"/>
        <v>0.19940846834299142</v>
      </c>
      <c r="E101" s="30">
        <f t="shared" si="43"/>
        <v>0.21317212007566211</v>
      </c>
      <c r="F101" s="30">
        <f t="shared" si="43"/>
        <v>0.21135123770167411</v>
      </c>
      <c r="G101" s="30">
        <f t="shared" si="43"/>
        <v>0.20736954159542742</v>
      </c>
      <c r="H101" s="30">
        <f t="shared" si="43"/>
        <v>0.23490765363652144</v>
      </c>
      <c r="I101" s="30">
        <f t="shared" si="43"/>
        <v>0.22000762345720176</v>
      </c>
      <c r="J101" s="30">
        <f t="shared" si="43"/>
        <v>0.2174363946468264</v>
      </c>
      <c r="K101" s="30">
        <f t="shared" si="43"/>
        <v>0.20505725226709484</v>
      </c>
      <c r="L101" s="30">
        <f t="shared" si="43"/>
        <v>0.19999776296114782</v>
      </c>
      <c r="M101" s="30">
        <f t="shared" si="43"/>
        <v>0.19925157107386271</v>
      </c>
      <c r="N101" s="30">
        <f t="shared" si="43"/>
        <v>0.20764107774521504</v>
      </c>
      <c r="O101" s="30">
        <f t="shared" si="43"/>
        <v>0.21613255903612388</v>
      </c>
      <c r="P101" s="30">
        <f t="shared" si="43"/>
        <v>0.22002688071715493</v>
      </c>
      <c r="Q101" s="30">
        <f t="shared" si="43"/>
        <v>0.19546993490358627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2.3760050030635308E-3</v>
      </c>
      <c r="C102" s="30">
        <f t="shared" si="44"/>
        <v>2.1068454288119252E-3</v>
      </c>
      <c r="D102" s="30">
        <f t="shared" si="44"/>
        <v>2.1232261105318291E-3</v>
      </c>
      <c r="E102" s="30">
        <f t="shared" si="44"/>
        <v>2.4047154417700914E-3</v>
      </c>
      <c r="F102" s="30">
        <f t="shared" si="44"/>
        <v>2.8853407704138947E-3</v>
      </c>
      <c r="G102" s="30">
        <f t="shared" si="44"/>
        <v>3.2645480911517072E-3</v>
      </c>
      <c r="H102" s="30">
        <f t="shared" si="44"/>
        <v>3.8375344572665463E-3</v>
      </c>
      <c r="I102" s="30">
        <f t="shared" si="44"/>
        <v>4.6696452560899878E-3</v>
      </c>
      <c r="J102" s="30">
        <f t="shared" si="44"/>
        <v>5.0086959277764942E-3</v>
      </c>
      <c r="K102" s="30">
        <f t="shared" si="44"/>
        <v>5.0649066902482137E-3</v>
      </c>
      <c r="L102" s="30">
        <f t="shared" si="44"/>
        <v>6.334555996166006E-3</v>
      </c>
      <c r="M102" s="30">
        <f t="shared" si="44"/>
        <v>7.0354635672710275E-3</v>
      </c>
      <c r="N102" s="30">
        <f t="shared" si="44"/>
        <v>8.2353155150959589E-3</v>
      </c>
      <c r="O102" s="30">
        <f t="shared" si="44"/>
        <v>7.8154854061937649E-3</v>
      </c>
      <c r="P102" s="30">
        <f t="shared" si="44"/>
        <v>7.6108077787543013E-3</v>
      </c>
      <c r="Q102" s="30">
        <f t="shared" si="44"/>
        <v>6.8427231073643624E-3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9.7501083086047461E-4</v>
      </c>
      <c r="C103" s="29">
        <f t="shared" si="45"/>
        <v>9.5412993855380072E-4</v>
      </c>
      <c r="D103" s="29">
        <f t="shared" si="45"/>
        <v>8.3274181961817695E-4</v>
      </c>
      <c r="E103" s="29">
        <f t="shared" si="45"/>
        <v>1.0090286072849213E-3</v>
      </c>
      <c r="F103" s="29">
        <f t="shared" si="45"/>
        <v>9.9130232321946606E-4</v>
      </c>
      <c r="G103" s="29">
        <f t="shared" si="45"/>
        <v>1.1492646415041704E-3</v>
      </c>
      <c r="H103" s="29">
        <f t="shared" si="45"/>
        <v>1.1643658854647151E-3</v>
      </c>
      <c r="I103" s="29">
        <f t="shared" si="45"/>
        <v>1.0060199570846051E-3</v>
      </c>
      <c r="J103" s="29">
        <f t="shared" si="45"/>
        <v>7.6090568353063138E-4</v>
      </c>
      <c r="K103" s="29">
        <f t="shared" si="45"/>
        <v>8.0204512675214614E-4</v>
      </c>
      <c r="L103" s="29">
        <f t="shared" si="45"/>
        <v>8.0371434945144139E-4</v>
      </c>
      <c r="M103" s="29">
        <f t="shared" si="45"/>
        <v>7.9321459230632561E-4</v>
      </c>
      <c r="N103" s="29">
        <f t="shared" si="45"/>
        <v>8.5354540201429201E-4</v>
      </c>
      <c r="O103" s="29">
        <f t="shared" si="45"/>
        <v>9.3190771509356893E-4</v>
      </c>
      <c r="P103" s="29">
        <f t="shared" si="45"/>
        <v>9.4747286336762065E-4</v>
      </c>
      <c r="Q103" s="29">
        <f t="shared" si="45"/>
        <v>9.7845744738931338E-4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1.4009941722030559E-3</v>
      </c>
      <c r="C104" s="29">
        <f t="shared" si="46"/>
        <v>1.1527154902581244E-3</v>
      </c>
      <c r="D104" s="29">
        <f t="shared" si="46"/>
        <v>1.2904842909136523E-3</v>
      </c>
      <c r="E104" s="29">
        <f t="shared" si="46"/>
        <v>1.3956868344851701E-3</v>
      </c>
      <c r="F104" s="29">
        <f t="shared" si="46"/>
        <v>1.8940384471944284E-3</v>
      </c>
      <c r="G104" s="29">
        <f t="shared" si="46"/>
        <v>2.115283449647537E-3</v>
      </c>
      <c r="H104" s="29">
        <f t="shared" si="46"/>
        <v>2.6731685718018308E-3</v>
      </c>
      <c r="I104" s="29">
        <f t="shared" si="46"/>
        <v>3.6636252990053827E-3</v>
      </c>
      <c r="J104" s="29">
        <f t="shared" si="46"/>
        <v>4.2477902442458627E-3</v>
      </c>
      <c r="K104" s="29">
        <f t="shared" si="46"/>
        <v>4.2628615634960672E-3</v>
      </c>
      <c r="L104" s="29">
        <f t="shared" si="46"/>
        <v>5.5308416467145637E-3</v>
      </c>
      <c r="M104" s="29">
        <f t="shared" si="46"/>
        <v>6.2422489749647016E-3</v>
      </c>
      <c r="N104" s="29">
        <f t="shared" si="46"/>
        <v>7.3817701130816675E-3</v>
      </c>
      <c r="O104" s="29">
        <f t="shared" si="46"/>
        <v>6.8835776911001954E-3</v>
      </c>
      <c r="P104" s="29">
        <f t="shared" si="46"/>
        <v>6.6633349153866804E-3</v>
      </c>
      <c r="Q104" s="29">
        <f t="shared" si="46"/>
        <v>5.864265659975049E-3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0.1716722940464635</v>
      </c>
      <c r="C105" s="30">
        <f t="shared" si="47"/>
        <v>0.17057385002344855</v>
      </c>
      <c r="D105" s="30">
        <f t="shared" si="47"/>
        <v>0.17524775620001998</v>
      </c>
      <c r="E105" s="30">
        <f t="shared" si="47"/>
        <v>0.167856324023828</v>
      </c>
      <c r="F105" s="30">
        <f t="shared" si="47"/>
        <v>0.16399543541867875</v>
      </c>
      <c r="G105" s="30">
        <f t="shared" si="47"/>
        <v>0.142351475502732</v>
      </c>
      <c r="H105" s="30">
        <f t="shared" si="47"/>
        <v>0.16610977061607693</v>
      </c>
      <c r="I105" s="30">
        <f t="shared" si="47"/>
        <v>0.17193302493206394</v>
      </c>
      <c r="J105" s="30">
        <f t="shared" si="47"/>
        <v>0.16403795852882794</v>
      </c>
      <c r="K105" s="30">
        <f t="shared" si="47"/>
        <v>0.16295618037824794</v>
      </c>
      <c r="L105" s="30">
        <f t="shared" si="47"/>
        <v>0.21314809412121324</v>
      </c>
      <c r="M105" s="30">
        <f t="shared" si="47"/>
        <v>0.23167593541799628</v>
      </c>
      <c r="N105" s="30">
        <f t="shared" si="47"/>
        <v>0.22569029795507892</v>
      </c>
      <c r="O105" s="30">
        <f t="shared" si="47"/>
        <v>0.23000828064849194</v>
      </c>
      <c r="P105" s="30">
        <f t="shared" si="47"/>
        <v>0.23221863424453837</v>
      </c>
      <c r="Q105" s="30">
        <f t="shared" si="47"/>
        <v>0.22267161878966835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0.16922416249788469</v>
      </c>
      <c r="C106" s="29">
        <f t="shared" si="48"/>
        <v>0.16840915577559526</v>
      </c>
      <c r="D106" s="29">
        <f t="shared" si="48"/>
        <v>0.1729367309046542</v>
      </c>
      <c r="E106" s="29">
        <f t="shared" si="48"/>
        <v>0.16554361763503062</v>
      </c>
      <c r="F106" s="29">
        <f t="shared" si="48"/>
        <v>0.16152740513181113</v>
      </c>
      <c r="G106" s="29">
        <f t="shared" si="48"/>
        <v>0.14074909392230164</v>
      </c>
      <c r="H106" s="29">
        <f t="shared" si="48"/>
        <v>0.16470797087466552</v>
      </c>
      <c r="I106" s="29">
        <f t="shared" si="48"/>
        <v>0.16978228910758295</v>
      </c>
      <c r="J106" s="29">
        <f t="shared" si="48"/>
        <v>0.16242388118153778</v>
      </c>
      <c r="K106" s="29">
        <f t="shared" si="48"/>
        <v>0.16154629620463512</v>
      </c>
      <c r="L106" s="29">
        <f t="shared" si="48"/>
        <v>0.21158913719966993</v>
      </c>
      <c r="M106" s="29">
        <f t="shared" si="48"/>
        <v>0.22976719232096088</v>
      </c>
      <c r="N106" s="29">
        <f t="shared" si="48"/>
        <v>0.22291428785907821</v>
      </c>
      <c r="O106" s="29">
        <f t="shared" si="48"/>
        <v>0.22724671363229648</v>
      </c>
      <c r="P106" s="29">
        <f t="shared" si="48"/>
        <v>0.22910061238588117</v>
      </c>
      <c r="Q106" s="29">
        <f t="shared" si="48"/>
        <v>0.21967078133838513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2.4481315485788248E-3</v>
      </c>
      <c r="C107" s="28">
        <f t="shared" si="49"/>
        <v>2.1646942478532809E-3</v>
      </c>
      <c r="D107" s="28">
        <f t="shared" si="49"/>
        <v>2.3110252953657943E-3</v>
      </c>
      <c r="E107" s="28">
        <f t="shared" si="49"/>
        <v>2.3127063887973692E-3</v>
      </c>
      <c r="F107" s="28">
        <f t="shared" si="49"/>
        <v>2.4680302868676442E-3</v>
      </c>
      <c r="G107" s="28">
        <f t="shared" si="49"/>
        <v>1.6023815804303582E-3</v>
      </c>
      <c r="H107" s="28">
        <f t="shared" si="49"/>
        <v>1.4017997414114299E-3</v>
      </c>
      <c r="I107" s="28">
        <f t="shared" si="49"/>
        <v>2.1507358244809835E-3</v>
      </c>
      <c r="J107" s="28">
        <f t="shared" si="49"/>
        <v>1.6140773472901654E-3</v>
      </c>
      <c r="K107" s="28">
        <f t="shared" si="49"/>
        <v>1.4098841736128027E-3</v>
      </c>
      <c r="L107" s="28">
        <f t="shared" si="49"/>
        <v>1.5589569215433061E-3</v>
      </c>
      <c r="M107" s="28">
        <f t="shared" si="49"/>
        <v>1.9087430970354065E-3</v>
      </c>
      <c r="N107" s="28">
        <f t="shared" si="49"/>
        <v>2.7760100960007184E-3</v>
      </c>
      <c r="O107" s="28">
        <f t="shared" si="49"/>
        <v>2.7615670161954585E-3</v>
      </c>
      <c r="P107" s="28">
        <f t="shared" si="49"/>
        <v>3.1180218586571917E-3</v>
      </c>
      <c r="Q107" s="28">
        <f t="shared" si="49"/>
        <v>3.0008374512832093E-3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0.63307704065891268</v>
      </c>
      <c r="C110" s="32">
        <f t="shared" si="51"/>
        <v>0.63407034579882615</v>
      </c>
      <c r="D110" s="32">
        <f t="shared" si="51"/>
        <v>0.63388565950653541</v>
      </c>
      <c r="E110" s="32">
        <f t="shared" si="51"/>
        <v>0.63520620262085536</v>
      </c>
      <c r="F110" s="32">
        <f t="shared" si="51"/>
        <v>0.63664739063419118</v>
      </c>
      <c r="G110" s="32">
        <f t="shared" si="51"/>
        <v>0.63794985266186932</v>
      </c>
      <c r="H110" s="32">
        <f t="shared" si="51"/>
        <v>0.641582243554225</v>
      </c>
      <c r="I110" s="32">
        <f t="shared" si="51"/>
        <v>0.64443811860136679</v>
      </c>
      <c r="J110" s="32">
        <f t="shared" si="51"/>
        <v>0.65020489172372764</v>
      </c>
      <c r="K110" s="32">
        <f t="shared" si="51"/>
        <v>0.66719034092698004</v>
      </c>
      <c r="L110" s="32">
        <f t="shared" si="51"/>
        <v>0.65259982586801235</v>
      </c>
      <c r="M110" s="32">
        <f t="shared" si="51"/>
        <v>0.66882065468197838</v>
      </c>
      <c r="N110" s="32">
        <f t="shared" si="51"/>
        <v>0.67816477902383965</v>
      </c>
      <c r="O110" s="32">
        <f t="shared" si="51"/>
        <v>0.67665145908975444</v>
      </c>
      <c r="P110" s="32">
        <f t="shared" si="51"/>
        <v>0.68752263899332611</v>
      </c>
      <c r="Q110" s="32">
        <f t="shared" si="51"/>
        <v>0.69706684257315121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0.51709282413171853</v>
      </c>
      <c r="C111" s="31">
        <f t="shared" si="52"/>
        <v>0.51725392534034265</v>
      </c>
      <c r="D111" s="31">
        <f t="shared" si="52"/>
        <v>0.52243824779041392</v>
      </c>
      <c r="E111" s="31">
        <f t="shared" si="52"/>
        <v>0.52299060438050482</v>
      </c>
      <c r="F111" s="31">
        <f t="shared" si="52"/>
        <v>0.5166315359598399</v>
      </c>
      <c r="G111" s="31">
        <f t="shared" si="52"/>
        <v>0.51854102693983284</v>
      </c>
      <c r="H111" s="31">
        <f t="shared" si="52"/>
        <v>0.51702185168880344</v>
      </c>
      <c r="I111" s="31">
        <f t="shared" si="52"/>
        <v>0.5120253113954093</v>
      </c>
      <c r="J111" s="31">
        <f t="shared" si="52"/>
        <v>0.50661791598153327</v>
      </c>
      <c r="K111" s="31">
        <f t="shared" si="52"/>
        <v>0.53341322278825509</v>
      </c>
      <c r="L111" s="31">
        <f t="shared" si="52"/>
        <v>0.52003485325574339</v>
      </c>
      <c r="M111" s="31">
        <f t="shared" si="52"/>
        <v>0.51743432529935218</v>
      </c>
      <c r="N111" s="31">
        <f t="shared" si="52"/>
        <v>0.53098491676595572</v>
      </c>
      <c r="O111" s="31">
        <f t="shared" si="52"/>
        <v>0.52908485806527095</v>
      </c>
      <c r="P111" s="31">
        <f t="shared" si="52"/>
        <v>0.53837572323174643</v>
      </c>
      <c r="Q111" s="31">
        <f t="shared" si="52"/>
        <v>0.54621494906251855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9.2645618160289468E-3</v>
      </c>
      <c r="C112" s="29">
        <f t="shared" si="53"/>
        <v>9.0516219423416241E-3</v>
      </c>
      <c r="D112" s="29">
        <f t="shared" si="53"/>
        <v>8.8174283710158886E-3</v>
      </c>
      <c r="E112" s="29">
        <f t="shared" si="53"/>
        <v>8.5468348497875074E-3</v>
      </c>
      <c r="F112" s="29">
        <f t="shared" si="53"/>
        <v>8.1441330104236112E-3</v>
      </c>
      <c r="G112" s="29">
        <f t="shared" si="53"/>
        <v>8.0368964727852224E-3</v>
      </c>
      <c r="H112" s="29">
        <f t="shared" si="53"/>
        <v>7.7760362781420529E-3</v>
      </c>
      <c r="I112" s="29">
        <f t="shared" si="53"/>
        <v>7.4338622432444266E-3</v>
      </c>
      <c r="J112" s="29">
        <f t="shared" si="53"/>
        <v>7.4600307269193479E-3</v>
      </c>
      <c r="K112" s="29">
        <f t="shared" si="53"/>
        <v>7.6773453681165185E-3</v>
      </c>
      <c r="L112" s="29">
        <f t="shared" si="53"/>
        <v>9.6654348191771086E-3</v>
      </c>
      <c r="M112" s="29">
        <f t="shared" si="53"/>
        <v>9.3384502885676974E-3</v>
      </c>
      <c r="N112" s="29">
        <f t="shared" si="53"/>
        <v>9.4521090490642598E-3</v>
      </c>
      <c r="O112" s="29">
        <f t="shared" si="53"/>
        <v>9.242184801265917E-3</v>
      </c>
      <c r="P112" s="29">
        <f t="shared" si="53"/>
        <v>9.3606276330648139E-3</v>
      </c>
      <c r="Q112" s="29">
        <f t="shared" si="53"/>
        <v>9.227216407622878E-3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0.46288092671568881</v>
      </c>
      <c r="C113" s="29">
        <f t="shared" si="54"/>
        <v>0.4645306282430593</v>
      </c>
      <c r="D113" s="29">
        <f t="shared" si="54"/>
        <v>0.46986393818425282</v>
      </c>
      <c r="E113" s="29">
        <f t="shared" si="54"/>
        <v>0.46995985002245427</v>
      </c>
      <c r="F113" s="29">
        <f t="shared" si="54"/>
        <v>0.46369989213437413</v>
      </c>
      <c r="G113" s="29">
        <f t="shared" si="54"/>
        <v>0.46621554451879121</v>
      </c>
      <c r="H113" s="29">
        <f t="shared" si="54"/>
        <v>0.46395245951307185</v>
      </c>
      <c r="I113" s="29">
        <f t="shared" si="54"/>
        <v>0.45911779542830211</v>
      </c>
      <c r="J113" s="29">
        <f t="shared" si="54"/>
        <v>0.45243339289703988</v>
      </c>
      <c r="K113" s="29">
        <f t="shared" si="54"/>
        <v>0.47425726968795767</v>
      </c>
      <c r="L113" s="29">
        <f t="shared" si="54"/>
        <v>0.45887420495397135</v>
      </c>
      <c r="M113" s="29">
        <f t="shared" si="54"/>
        <v>0.45576918061844973</v>
      </c>
      <c r="N113" s="29">
        <f t="shared" si="54"/>
        <v>0.46519845251915032</v>
      </c>
      <c r="O113" s="29">
        <f t="shared" si="54"/>
        <v>0.46215695254201034</v>
      </c>
      <c r="P113" s="29">
        <f t="shared" si="54"/>
        <v>0.46804638766880591</v>
      </c>
      <c r="Q113" s="29">
        <f t="shared" si="54"/>
        <v>0.47346042697102297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4.4947335600000755E-2</v>
      </c>
      <c r="C114" s="29">
        <f t="shared" si="55"/>
        <v>4.3671675154941657E-2</v>
      </c>
      <c r="D114" s="29">
        <f t="shared" si="55"/>
        <v>4.3756881235145234E-2</v>
      </c>
      <c r="E114" s="29">
        <f t="shared" si="55"/>
        <v>4.4483919508263046E-2</v>
      </c>
      <c r="F114" s="29">
        <f t="shared" si="55"/>
        <v>4.4787510815042175E-2</v>
      </c>
      <c r="G114" s="29">
        <f t="shared" si="55"/>
        <v>4.4288585948256423E-2</v>
      </c>
      <c r="H114" s="29">
        <f t="shared" si="55"/>
        <v>4.5293355897589586E-2</v>
      </c>
      <c r="I114" s="29">
        <f t="shared" si="55"/>
        <v>4.5473653723862729E-2</v>
      </c>
      <c r="J114" s="29">
        <f t="shared" si="55"/>
        <v>4.6724492357574178E-2</v>
      </c>
      <c r="K114" s="29">
        <f t="shared" si="55"/>
        <v>5.147860773218093E-2</v>
      </c>
      <c r="L114" s="29">
        <f t="shared" si="55"/>
        <v>5.1495213482594865E-2</v>
      </c>
      <c r="M114" s="29">
        <f t="shared" si="55"/>
        <v>5.2326694392334679E-2</v>
      </c>
      <c r="N114" s="29">
        <f t="shared" si="55"/>
        <v>5.6334355197741166E-2</v>
      </c>
      <c r="O114" s="29">
        <f t="shared" si="55"/>
        <v>5.7685720721994724E-2</v>
      </c>
      <c r="P114" s="29">
        <f t="shared" si="55"/>
        <v>6.0968707929875771E-2</v>
      </c>
      <c r="Q114" s="29">
        <f t="shared" si="55"/>
        <v>6.3527305683872631E-2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8.7755724258255074E-3</v>
      </c>
      <c r="C115" s="30">
        <f t="shared" si="56"/>
        <v>8.8791600360413978E-3</v>
      </c>
      <c r="D115" s="30">
        <f t="shared" si="56"/>
        <v>9.2263051550110844E-3</v>
      </c>
      <c r="E115" s="30">
        <f t="shared" si="56"/>
        <v>9.7609677040164794E-3</v>
      </c>
      <c r="F115" s="30">
        <f t="shared" si="56"/>
        <v>9.2147729818468967E-3</v>
      </c>
      <c r="G115" s="30">
        <f t="shared" si="56"/>
        <v>9.2584723269454952E-3</v>
      </c>
      <c r="H115" s="30">
        <f t="shared" si="56"/>
        <v>9.2187997559367955E-3</v>
      </c>
      <c r="I115" s="30">
        <f t="shared" si="56"/>
        <v>9.1057576156114341E-3</v>
      </c>
      <c r="J115" s="30">
        <f t="shared" si="56"/>
        <v>9.4799342648740573E-3</v>
      </c>
      <c r="K115" s="30">
        <f t="shared" si="56"/>
        <v>1.0261817916420177E-2</v>
      </c>
      <c r="L115" s="30">
        <f t="shared" si="56"/>
        <v>1.0075717416293099E-2</v>
      </c>
      <c r="M115" s="30">
        <f t="shared" si="56"/>
        <v>9.9023574593871764E-3</v>
      </c>
      <c r="N115" s="30">
        <f t="shared" si="56"/>
        <v>1.0581398279974648E-2</v>
      </c>
      <c r="O115" s="30">
        <f t="shared" si="56"/>
        <v>1.0766483923985331E-2</v>
      </c>
      <c r="P115" s="30">
        <f t="shared" si="56"/>
        <v>1.0553689388683597E-2</v>
      </c>
      <c r="Q115" s="30">
        <f t="shared" si="56"/>
        <v>1.0315253092422523E-2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5.9612383226235782E-4</v>
      </c>
      <c r="C116" s="29">
        <f t="shared" si="57"/>
        <v>6.0413691302145533E-4</v>
      </c>
      <c r="D116" s="29">
        <f t="shared" si="57"/>
        <v>6.1384157753738245E-4</v>
      </c>
      <c r="E116" s="29">
        <f t="shared" si="57"/>
        <v>6.062982069336883E-4</v>
      </c>
      <c r="F116" s="29">
        <f t="shared" si="57"/>
        <v>5.8000479506380739E-4</v>
      </c>
      <c r="G116" s="29">
        <f t="shared" si="57"/>
        <v>5.7248657721271315E-4</v>
      </c>
      <c r="H116" s="29">
        <f t="shared" si="57"/>
        <v>5.5510554366720551E-4</v>
      </c>
      <c r="I116" s="29">
        <f t="shared" si="57"/>
        <v>5.2489183397999833E-4</v>
      </c>
      <c r="J116" s="29">
        <f t="shared" si="57"/>
        <v>5.3504832193165721E-4</v>
      </c>
      <c r="K116" s="29">
        <f t="shared" si="57"/>
        <v>5.6087502046476645E-4</v>
      </c>
      <c r="L116" s="29">
        <f t="shared" si="57"/>
        <v>5.2986041622334718E-4</v>
      </c>
      <c r="M116" s="29">
        <f t="shared" si="57"/>
        <v>5.0742756541971524E-4</v>
      </c>
      <c r="N116" s="29">
        <f t="shared" si="57"/>
        <v>5.2581956719864186E-4</v>
      </c>
      <c r="O116" s="29">
        <f t="shared" si="57"/>
        <v>5.1581933303844636E-4</v>
      </c>
      <c r="P116" s="29">
        <f t="shared" si="57"/>
        <v>5.1512537621248636E-4</v>
      </c>
      <c r="Q116" s="29">
        <f t="shared" si="57"/>
        <v>4.9483461971924531E-4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8.0233714057116236E-3</v>
      </c>
      <c r="C117" s="29">
        <f t="shared" si="58"/>
        <v>8.1425255544938114E-3</v>
      </c>
      <c r="D117" s="29">
        <f t="shared" si="58"/>
        <v>8.3152349520622549E-3</v>
      </c>
      <c r="E117" s="29">
        <f t="shared" si="58"/>
        <v>8.7244533068186955E-3</v>
      </c>
      <c r="F117" s="29">
        <f t="shared" si="58"/>
        <v>8.3005600194513349E-3</v>
      </c>
      <c r="G117" s="29">
        <f t="shared" si="58"/>
        <v>8.0523478993146363E-3</v>
      </c>
      <c r="H117" s="29">
        <f t="shared" si="58"/>
        <v>7.8001904146670284E-3</v>
      </c>
      <c r="I117" s="29">
        <f t="shared" si="58"/>
        <v>7.4758709238944157E-3</v>
      </c>
      <c r="J117" s="29">
        <f t="shared" si="58"/>
        <v>7.7564488071822603E-3</v>
      </c>
      <c r="K117" s="29">
        <f t="shared" si="58"/>
        <v>8.4979630769422311E-3</v>
      </c>
      <c r="L117" s="29">
        <f t="shared" si="58"/>
        <v>8.3144489887241289E-3</v>
      </c>
      <c r="M117" s="29">
        <f t="shared" si="58"/>
        <v>8.0767629414795605E-3</v>
      </c>
      <c r="N117" s="29">
        <f t="shared" si="58"/>
        <v>8.7232950426829256E-3</v>
      </c>
      <c r="O117" s="29">
        <f t="shared" si="58"/>
        <v>8.8457281784083269E-3</v>
      </c>
      <c r="P117" s="29">
        <f t="shared" si="58"/>
        <v>8.7983971231168079E-3</v>
      </c>
      <c r="Q117" s="29">
        <f t="shared" si="58"/>
        <v>8.7661576607848592E-3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1.5607718785152659E-4</v>
      </c>
      <c r="C118" s="29">
        <f t="shared" si="59"/>
        <v>1.3249756852613158E-4</v>
      </c>
      <c r="D118" s="29">
        <f t="shared" si="59"/>
        <v>2.9722862541144845E-4</v>
      </c>
      <c r="E118" s="29">
        <f t="shared" si="59"/>
        <v>4.3021619026409623E-4</v>
      </c>
      <c r="F118" s="29">
        <f t="shared" si="59"/>
        <v>3.3420816733175572E-4</v>
      </c>
      <c r="G118" s="29">
        <f t="shared" si="59"/>
        <v>6.3363785041814524E-4</v>
      </c>
      <c r="H118" s="29">
        <f t="shared" si="59"/>
        <v>8.6350379760256175E-4</v>
      </c>
      <c r="I118" s="29">
        <f t="shared" si="59"/>
        <v>1.1049948577370203E-3</v>
      </c>
      <c r="J118" s="29">
        <f t="shared" si="59"/>
        <v>1.1884371357601406E-3</v>
      </c>
      <c r="K118" s="29">
        <f t="shared" si="59"/>
        <v>1.2029798190131783E-3</v>
      </c>
      <c r="L118" s="29">
        <f t="shared" si="59"/>
        <v>1.2314080113456222E-3</v>
      </c>
      <c r="M118" s="29">
        <f t="shared" si="59"/>
        <v>1.3181669524878999E-3</v>
      </c>
      <c r="N118" s="29">
        <f t="shared" si="59"/>
        <v>1.3322836700930805E-3</v>
      </c>
      <c r="O118" s="29">
        <f t="shared" si="59"/>
        <v>1.4049364125385557E-3</v>
      </c>
      <c r="P118" s="29">
        <f t="shared" si="59"/>
        <v>1.240166889354304E-3</v>
      </c>
      <c r="Q118" s="29">
        <f t="shared" si="59"/>
        <v>1.0542608119184171E-3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0.10720864410136871</v>
      </c>
      <c r="C119" s="30">
        <f t="shared" si="60"/>
        <v>0.10793726042244217</v>
      </c>
      <c r="D119" s="30">
        <f t="shared" si="60"/>
        <v>0.1022211065611105</v>
      </c>
      <c r="E119" s="30">
        <f t="shared" si="60"/>
        <v>0.10245463053633397</v>
      </c>
      <c r="F119" s="30">
        <f t="shared" si="60"/>
        <v>0.11080108169250434</v>
      </c>
      <c r="G119" s="30">
        <f t="shared" si="60"/>
        <v>0.11015035339509101</v>
      </c>
      <c r="H119" s="30">
        <f t="shared" si="60"/>
        <v>0.11534159210948476</v>
      </c>
      <c r="I119" s="30">
        <f t="shared" si="60"/>
        <v>0.12330704959034616</v>
      </c>
      <c r="J119" s="30">
        <f t="shared" si="60"/>
        <v>0.13410704147732028</v>
      </c>
      <c r="K119" s="30">
        <f t="shared" si="60"/>
        <v>0.12351530022230471</v>
      </c>
      <c r="L119" s="30">
        <f t="shared" si="60"/>
        <v>0.12248925519597588</v>
      </c>
      <c r="M119" s="30">
        <f t="shared" si="60"/>
        <v>0.14148397192323905</v>
      </c>
      <c r="N119" s="30">
        <f t="shared" si="60"/>
        <v>0.13659846397790928</v>
      </c>
      <c r="O119" s="30">
        <f t="shared" si="60"/>
        <v>0.13680011710049814</v>
      </c>
      <c r="P119" s="30">
        <f t="shared" si="60"/>
        <v>0.13859322637289606</v>
      </c>
      <c r="Q119" s="30">
        <f t="shared" si="60"/>
        <v>0.14053664041821018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4.9618314634285877E-2</v>
      </c>
      <c r="C120" s="29">
        <f t="shared" si="61"/>
        <v>4.755498255210179E-2</v>
      </c>
      <c r="D120" s="29">
        <f t="shared" si="61"/>
        <v>4.6234661795044249E-2</v>
      </c>
      <c r="E120" s="29">
        <f t="shared" si="61"/>
        <v>3.9533277961143531E-2</v>
      </c>
      <c r="F120" s="29">
        <f t="shared" si="61"/>
        <v>3.8095893508590592E-2</v>
      </c>
      <c r="G120" s="29">
        <f t="shared" si="61"/>
        <v>3.5743333034186434E-2</v>
      </c>
      <c r="H120" s="29">
        <f t="shared" si="61"/>
        <v>3.2912265083937145E-2</v>
      </c>
      <c r="I120" s="29">
        <f t="shared" si="61"/>
        <v>3.0443458166919849E-2</v>
      </c>
      <c r="J120" s="29">
        <f t="shared" si="61"/>
        <v>3.1019979888178867E-2</v>
      </c>
      <c r="K120" s="29">
        <f t="shared" si="61"/>
        <v>2.8901444402493391E-2</v>
      </c>
      <c r="L120" s="29">
        <f t="shared" si="61"/>
        <v>2.653006409170967E-2</v>
      </c>
      <c r="M120" s="29">
        <f t="shared" si="61"/>
        <v>3.0503761641563893E-2</v>
      </c>
      <c r="N120" s="29">
        <f t="shared" si="61"/>
        <v>2.8144183481076116E-2</v>
      </c>
      <c r="O120" s="29">
        <f t="shared" si="61"/>
        <v>2.554886004951655E-2</v>
      </c>
      <c r="P120" s="29">
        <f t="shared" si="61"/>
        <v>2.6709688347881979E-2</v>
      </c>
      <c r="Q120" s="29">
        <f t="shared" si="61"/>
        <v>2.6612363776166353E-2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4.6043902145690499E-2</v>
      </c>
      <c r="C121" s="29">
        <f t="shared" si="62"/>
        <v>4.7490818687222845E-2</v>
      </c>
      <c r="D121" s="29">
        <f t="shared" si="62"/>
        <v>4.4848750356234035E-2</v>
      </c>
      <c r="E121" s="29">
        <f t="shared" si="62"/>
        <v>4.6030607211153401E-2</v>
      </c>
      <c r="F121" s="29">
        <f t="shared" si="62"/>
        <v>4.8024590716585436E-2</v>
      </c>
      <c r="G121" s="29">
        <f t="shared" si="62"/>
        <v>4.9434587686421214E-2</v>
      </c>
      <c r="H121" s="29">
        <f t="shared" si="62"/>
        <v>5.3592351614269819E-2</v>
      </c>
      <c r="I121" s="29">
        <f t="shared" si="62"/>
        <v>5.4138140712786234E-2</v>
      </c>
      <c r="J121" s="29">
        <f t="shared" si="62"/>
        <v>5.7020133731206901E-2</v>
      </c>
      <c r="K121" s="29">
        <f t="shared" si="62"/>
        <v>5.499755695817897E-2</v>
      </c>
      <c r="L121" s="29">
        <f t="shared" si="62"/>
        <v>5.5099788177187047E-2</v>
      </c>
      <c r="M121" s="29">
        <f t="shared" si="62"/>
        <v>6.322135060082433E-2</v>
      </c>
      <c r="N121" s="29">
        <f t="shared" si="62"/>
        <v>6.0145114927885476E-2</v>
      </c>
      <c r="O121" s="29">
        <f t="shared" si="62"/>
        <v>6.156811947855443E-2</v>
      </c>
      <c r="P121" s="29">
        <f t="shared" si="62"/>
        <v>6.0529510813335859E-2</v>
      </c>
      <c r="Q121" s="29">
        <f t="shared" si="62"/>
        <v>6.0082885785085062E-2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1.1546427321392326E-2</v>
      </c>
      <c r="C122" s="29">
        <f t="shared" si="63"/>
        <v>1.2891459183117532E-2</v>
      </c>
      <c r="D122" s="29">
        <f t="shared" si="63"/>
        <v>1.1137694409832215E-2</v>
      </c>
      <c r="E122" s="29">
        <f t="shared" si="63"/>
        <v>1.6890745364037032E-2</v>
      </c>
      <c r="F122" s="29">
        <f t="shared" si="63"/>
        <v>2.4680597467328313E-2</v>
      </c>
      <c r="G122" s="29">
        <f t="shared" si="63"/>
        <v>2.4972432674483371E-2</v>
      </c>
      <c r="H122" s="29">
        <f t="shared" si="63"/>
        <v>2.8836975411277804E-2</v>
      </c>
      <c r="I122" s="29">
        <f t="shared" si="63"/>
        <v>3.8725450710640076E-2</v>
      </c>
      <c r="J122" s="29">
        <f t="shared" si="63"/>
        <v>4.606692785793453E-2</v>
      </c>
      <c r="K122" s="29">
        <f t="shared" si="63"/>
        <v>3.9616298861632357E-2</v>
      </c>
      <c r="L122" s="29">
        <f t="shared" si="63"/>
        <v>4.0859402927079159E-2</v>
      </c>
      <c r="M122" s="29">
        <f t="shared" si="63"/>
        <v>4.7758859680850835E-2</v>
      </c>
      <c r="N122" s="29">
        <f t="shared" si="63"/>
        <v>4.8309165568947703E-2</v>
      </c>
      <c r="O122" s="29">
        <f t="shared" si="63"/>
        <v>4.9683137572427157E-2</v>
      </c>
      <c r="P122" s="29">
        <f t="shared" si="63"/>
        <v>5.1354027211678234E-2</v>
      </c>
      <c r="Q122" s="29">
        <f t="shared" si="63"/>
        <v>5.384139085695875E-2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0.36692295934108732</v>
      </c>
      <c r="C123" s="32">
        <f t="shared" si="64"/>
        <v>0.36592965420117379</v>
      </c>
      <c r="D123" s="32">
        <f t="shared" si="64"/>
        <v>0.36611434049346453</v>
      </c>
      <c r="E123" s="32">
        <f t="shared" si="64"/>
        <v>0.36479379737914452</v>
      </c>
      <c r="F123" s="32">
        <f t="shared" si="64"/>
        <v>0.36335260936580893</v>
      </c>
      <c r="G123" s="32">
        <f t="shared" si="64"/>
        <v>0.36205014733813062</v>
      </c>
      <c r="H123" s="32">
        <f t="shared" si="64"/>
        <v>0.35841775644577495</v>
      </c>
      <c r="I123" s="32">
        <f t="shared" si="64"/>
        <v>0.35556188139863326</v>
      </c>
      <c r="J123" s="32">
        <f t="shared" si="64"/>
        <v>0.3497951082762723</v>
      </c>
      <c r="K123" s="32">
        <f t="shared" si="64"/>
        <v>0.33280965907301996</v>
      </c>
      <c r="L123" s="32">
        <f t="shared" si="64"/>
        <v>0.34740017413198759</v>
      </c>
      <c r="M123" s="32">
        <f t="shared" si="64"/>
        <v>0.33117934531802168</v>
      </c>
      <c r="N123" s="32">
        <f t="shared" si="64"/>
        <v>0.32183522097616035</v>
      </c>
      <c r="O123" s="32">
        <f t="shared" si="64"/>
        <v>0.32334854091024556</v>
      </c>
      <c r="P123" s="32">
        <f t="shared" si="64"/>
        <v>0.31247736100667389</v>
      </c>
      <c r="Q123" s="32">
        <f t="shared" si="64"/>
        <v>0.30293315742684895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0.31268625441801851</v>
      </c>
      <c r="C124" s="31">
        <f t="shared" si="65"/>
        <v>0.31623866679791834</v>
      </c>
      <c r="D124" s="31">
        <f t="shared" si="65"/>
        <v>0.31642130114862749</v>
      </c>
      <c r="E124" s="31">
        <f t="shared" si="65"/>
        <v>0.31442777493738111</v>
      </c>
      <c r="F124" s="31">
        <f t="shared" si="65"/>
        <v>0.31510942939469083</v>
      </c>
      <c r="G124" s="31">
        <f t="shared" si="65"/>
        <v>0.31335716790056911</v>
      </c>
      <c r="H124" s="31">
        <f t="shared" si="65"/>
        <v>0.30688945965863706</v>
      </c>
      <c r="I124" s="31">
        <f t="shared" si="65"/>
        <v>0.30523000907253728</v>
      </c>
      <c r="J124" s="31">
        <f t="shared" si="65"/>
        <v>0.30403275657019468</v>
      </c>
      <c r="K124" s="31">
        <f t="shared" si="65"/>
        <v>0.28695363123807294</v>
      </c>
      <c r="L124" s="31">
        <f t="shared" si="65"/>
        <v>0.29769423259999295</v>
      </c>
      <c r="M124" s="31">
        <f t="shared" si="65"/>
        <v>0.28372774865834244</v>
      </c>
      <c r="N124" s="31">
        <f t="shared" si="65"/>
        <v>0.27453524823003106</v>
      </c>
      <c r="O124" s="31">
        <f t="shared" si="65"/>
        <v>0.27717181571649524</v>
      </c>
      <c r="P124" s="31">
        <f t="shared" si="65"/>
        <v>0.27031219967502618</v>
      </c>
      <c r="Q124" s="31">
        <f t="shared" si="65"/>
        <v>0.26161166441411937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7.8033531206818163E-2</v>
      </c>
      <c r="C125" s="29">
        <f t="shared" si="66"/>
        <v>7.7111362080099791E-2</v>
      </c>
      <c r="D125" s="29">
        <f t="shared" si="66"/>
        <v>7.6352763879531549E-2</v>
      </c>
      <c r="E125" s="29">
        <f t="shared" si="66"/>
        <v>7.5444908783286302E-2</v>
      </c>
      <c r="F125" s="29">
        <f t="shared" si="66"/>
        <v>7.7944863300736661E-2</v>
      </c>
      <c r="G125" s="29">
        <f t="shared" si="66"/>
        <v>7.8145676913551329E-2</v>
      </c>
      <c r="H125" s="29">
        <f t="shared" si="66"/>
        <v>7.8610193231666056E-2</v>
      </c>
      <c r="I125" s="29">
        <f t="shared" si="66"/>
        <v>8.0061380409793867E-2</v>
      </c>
      <c r="J125" s="29">
        <f t="shared" si="66"/>
        <v>8.4028917561557545E-2</v>
      </c>
      <c r="K125" s="29">
        <f t="shared" si="66"/>
        <v>8.8409571962912645E-2</v>
      </c>
      <c r="L125" s="29">
        <f t="shared" si="66"/>
        <v>8.8860758493573985E-2</v>
      </c>
      <c r="M125" s="29">
        <f t="shared" si="66"/>
        <v>9.2076079300608432E-2</v>
      </c>
      <c r="N125" s="29">
        <f t="shared" si="66"/>
        <v>9.6372734226836315E-2</v>
      </c>
      <c r="O125" s="29">
        <f t="shared" si="66"/>
        <v>9.9324513703026862E-2</v>
      </c>
      <c r="P125" s="29">
        <f t="shared" si="66"/>
        <v>0.10279859874757552</v>
      </c>
      <c r="Q125" s="29">
        <f t="shared" si="66"/>
        <v>0.10628002354113986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0.23465272321120037</v>
      </c>
      <c r="C126" s="29">
        <f t="shared" si="67"/>
        <v>0.23912730471781857</v>
      </c>
      <c r="D126" s="29">
        <f t="shared" si="67"/>
        <v>0.24006853726909594</v>
      </c>
      <c r="E126" s="29">
        <f t="shared" si="67"/>
        <v>0.23898286615409481</v>
      </c>
      <c r="F126" s="29">
        <f t="shared" si="67"/>
        <v>0.23716456609395414</v>
      </c>
      <c r="G126" s="29">
        <f t="shared" si="67"/>
        <v>0.23521149098701774</v>
      </c>
      <c r="H126" s="29">
        <f t="shared" si="67"/>
        <v>0.22827926642697099</v>
      </c>
      <c r="I126" s="29">
        <f t="shared" si="67"/>
        <v>0.2251686286627434</v>
      </c>
      <c r="J126" s="29">
        <f t="shared" si="67"/>
        <v>0.22000383900863715</v>
      </c>
      <c r="K126" s="29">
        <f t="shared" si="67"/>
        <v>0.19854405927516031</v>
      </c>
      <c r="L126" s="29">
        <f t="shared" si="67"/>
        <v>0.20883347410641898</v>
      </c>
      <c r="M126" s="29">
        <f t="shared" si="67"/>
        <v>0.19165166935773401</v>
      </c>
      <c r="N126" s="29">
        <f t="shared" si="67"/>
        <v>0.17816251400319472</v>
      </c>
      <c r="O126" s="29">
        <f t="shared" si="67"/>
        <v>0.17784730201346835</v>
      </c>
      <c r="P126" s="29">
        <f t="shared" si="67"/>
        <v>0.16751360092745066</v>
      </c>
      <c r="Q126" s="29">
        <f t="shared" si="67"/>
        <v>0.15533164087297954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1.3382759495980164E-2</v>
      </c>
      <c r="C127" s="30">
        <f t="shared" si="68"/>
        <v>1.2837780935811617E-2</v>
      </c>
      <c r="D127" s="30">
        <f t="shared" si="68"/>
        <v>1.2262494160437076E-2</v>
      </c>
      <c r="E127" s="30">
        <f t="shared" si="68"/>
        <v>1.2005090283789E-2</v>
      </c>
      <c r="F127" s="30">
        <f t="shared" si="68"/>
        <v>1.203404624266533E-2</v>
      </c>
      <c r="G127" s="30">
        <f t="shared" si="68"/>
        <v>1.1841993042149848E-2</v>
      </c>
      <c r="H127" s="30">
        <f t="shared" si="68"/>
        <v>1.2317537705287256E-2</v>
      </c>
      <c r="I127" s="30">
        <f t="shared" si="68"/>
        <v>1.0810806577360471E-2</v>
      </c>
      <c r="J127" s="30">
        <f t="shared" si="68"/>
        <v>1.1190253919602929E-2</v>
      </c>
      <c r="K127" s="30">
        <f t="shared" si="68"/>
        <v>9.645709107126553E-3</v>
      </c>
      <c r="L127" s="30">
        <f t="shared" si="68"/>
        <v>9.8543746522785896E-3</v>
      </c>
      <c r="M127" s="30">
        <f t="shared" si="68"/>
        <v>9.466780841545154E-3</v>
      </c>
      <c r="N127" s="30">
        <f t="shared" si="68"/>
        <v>9.4089726229897447E-3</v>
      </c>
      <c r="O127" s="30">
        <f t="shared" si="68"/>
        <v>8.7808644678860209E-3</v>
      </c>
      <c r="P127" s="30">
        <f t="shared" si="68"/>
        <v>8.3447535510706213E-3</v>
      </c>
      <c r="Q127" s="30">
        <f t="shared" si="68"/>
        <v>6.9887195316835678E-3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3.2300605950309801E-3</v>
      </c>
      <c r="C128" s="30">
        <f t="shared" si="69"/>
        <v>2.8057094663871758E-3</v>
      </c>
      <c r="D128" s="30">
        <f t="shared" si="69"/>
        <v>2.5458576552116622E-3</v>
      </c>
      <c r="E128" s="30">
        <f t="shared" si="69"/>
        <v>3.004525378618885E-3</v>
      </c>
      <c r="F128" s="30">
        <f t="shared" si="69"/>
        <v>3.3698709752820253E-3</v>
      </c>
      <c r="G128" s="30">
        <f t="shared" si="69"/>
        <v>3.610461539505535E-3</v>
      </c>
      <c r="H128" s="30">
        <f t="shared" si="69"/>
        <v>4.3907978260558974E-3</v>
      </c>
      <c r="I128" s="30">
        <f t="shared" si="69"/>
        <v>5.0347268953861461E-3</v>
      </c>
      <c r="J128" s="30">
        <f t="shared" si="69"/>
        <v>5.2070397752402792E-3</v>
      </c>
      <c r="K128" s="30">
        <f t="shared" si="69"/>
        <v>4.5723856595915446E-3</v>
      </c>
      <c r="L128" s="30">
        <f t="shared" si="69"/>
        <v>5.6839349992806694E-3</v>
      </c>
      <c r="M128" s="30">
        <f t="shared" si="69"/>
        <v>6.0306082672940643E-3</v>
      </c>
      <c r="N128" s="30">
        <f t="shared" si="69"/>
        <v>6.9560841391235586E-3</v>
      </c>
      <c r="O128" s="30">
        <f t="shared" si="69"/>
        <v>6.8585314664341198E-3</v>
      </c>
      <c r="P128" s="30">
        <f t="shared" si="69"/>
        <v>6.1360635862950947E-3</v>
      </c>
      <c r="Q128" s="30">
        <f t="shared" si="69"/>
        <v>5.9094140127721453E-3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2.2042757008073231E-3</v>
      </c>
      <c r="C129" s="29">
        <f t="shared" si="70"/>
        <v>1.9795286323574359E-3</v>
      </c>
      <c r="D129" s="29">
        <f t="shared" si="70"/>
        <v>1.6511080717118447E-3</v>
      </c>
      <c r="E129" s="29">
        <f t="shared" si="70"/>
        <v>2.0671791622748226E-3</v>
      </c>
      <c r="F129" s="29">
        <f t="shared" si="70"/>
        <v>2.1150582388393528E-3</v>
      </c>
      <c r="G129" s="29">
        <f t="shared" si="70"/>
        <v>2.2346696041739959E-3</v>
      </c>
      <c r="H129" s="29">
        <f t="shared" si="70"/>
        <v>2.5705134095714926E-3</v>
      </c>
      <c r="I129" s="29">
        <f t="shared" si="70"/>
        <v>2.5333763034670956E-3</v>
      </c>
      <c r="J129" s="29">
        <f t="shared" si="70"/>
        <v>2.1237205621681297E-3</v>
      </c>
      <c r="K129" s="29">
        <f t="shared" si="70"/>
        <v>1.8813886442759116E-3</v>
      </c>
      <c r="L129" s="29">
        <f t="shared" si="70"/>
        <v>2.0086579222845583E-3</v>
      </c>
      <c r="M129" s="29">
        <f t="shared" si="70"/>
        <v>1.8475941459332804E-3</v>
      </c>
      <c r="N129" s="29">
        <f t="shared" si="70"/>
        <v>1.9495681112836919E-3</v>
      </c>
      <c r="O129" s="29">
        <f t="shared" si="70"/>
        <v>2.051112507887786E-3</v>
      </c>
      <c r="P129" s="29">
        <f t="shared" si="70"/>
        <v>1.8512783662866456E-3</v>
      </c>
      <c r="Q129" s="29">
        <f t="shared" si="70"/>
        <v>1.9533184198478161E-3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1.025784894223657E-3</v>
      </c>
      <c r="C130" s="29">
        <f t="shared" si="71"/>
        <v>8.2618083402974016E-4</v>
      </c>
      <c r="D130" s="29">
        <f t="shared" si="71"/>
        <v>8.9474958349981739E-4</v>
      </c>
      <c r="E130" s="29">
        <f t="shared" si="71"/>
        <v>9.3734621634406217E-4</v>
      </c>
      <c r="F130" s="29">
        <f t="shared" si="71"/>
        <v>1.2548127364426724E-3</v>
      </c>
      <c r="G130" s="29">
        <f t="shared" si="71"/>
        <v>1.3757919353315396E-3</v>
      </c>
      <c r="H130" s="29">
        <f t="shared" si="71"/>
        <v>1.820284416484404E-3</v>
      </c>
      <c r="I130" s="29">
        <f t="shared" si="71"/>
        <v>2.5013505919190505E-3</v>
      </c>
      <c r="J130" s="29">
        <f t="shared" si="71"/>
        <v>3.0833192130721491E-3</v>
      </c>
      <c r="K130" s="29">
        <f t="shared" si="71"/>
        <v>2.6909970153156325E-3</v>
      </c>
      <c r="L130" s="29">
        <f t="shared" si="71"/>
        <v>3.6752770769961115E-3</v>
      </c>
      <c r="M130" s="29">
        <f t="shared" si="71"/>
        <v>4.1830141213607839E-3</v>
      </c>
      <c r="N130" s="29">
        <f t="shared" si="71"/>
        <v>5.0065160278398675E-3</v>
      </c>
      <c r="O130" s="29">
        <f t="shared" si="71"/>
        <v>4.8074189585463343E-3</v>
      </c>
      <c r="P130" s="29">
        <f t="shared" si="71"/>
        <v>4.2847852200084491E-3</v>
      </c>
      <c r="Q130" s="29">
        <f t="shared" si="71"/>
        <v>3.9560955929243292E-3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3.7623884832057676E-2</v>
      </c>
      <c r="C131" s="30">
        <f t="shared" si="72"/>
        <v>3.4047497001056665E-2</v>
      </c>
      <c r="D131" s="30">
        <f t="shared" si="72"/>
        <v>3.4884687529188316E-2</v>
      </c>
      <c r="E131" s="30">
        <f t="shared" si="72"/>
        <v>3.5356406779355566E-2</v>
      </c>
      <c r="F131" s="30">
        <f t="shared" si="72"/>
        <v>3.28392627531707E-2</v>
      </c>
      <c r="G131" s="30">
        <f t="shared" si="72"/>
        <v>3.324052485590611E-2</v>
      </c>
      <c r="H131" s="30">
        <f t="shared" si="72"/>
        <v>3.4819961255794764E-2</v>
      </c>
      <c r="I131" s="30">
        <f t="shared" si="72"/>
        <v>3.4486338853349403E-2</v>
      </c>
      <c r="J131" s="30">
        <f t="shared" si="72"/>
        <v>2.9365058011234426E-2</v>
      </c>
      <c r="K131" s="30">
        <f t="shared" si="72"/>
        <v>3.163793306822895E-2</v>
      </c>
      <c r="L131" s="30">
        <f t="shared" si="72"/>
        <v>3.4167631880435388E-2</v>
      </c>
      <c r="M131" s="30">
        <f t="shared" si="72"/>
        <v>3.1954207550839997E-2</v>
      </c>
      <c r="N131" s="30">
        <f t="shared" si="72"/>
        <v>3.0934915984015959E-2</v>
      </c>
      <c r="O131" s="30">
        <f t="shared" si="72"/>
        <v>3.0537329259430167E-2</v>
      </c>
      <c r="P131" s="30">
        <f t="shared" si="72"/>
        <v>2.7684344194282017E-2</v>
      </c>
      <c r="Q131" s="30">
        <f t="shared" si="72"/>
        <v>2.8423359468273849E-2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3.738726377965336E-2</v>
      </c>
      <c r="C132" s="29">
        <f t="shared" si="73"/>
        <v>3.3857025079485403E-2</v>
      </c>
      <c r="D132" s="29">
        <f t="shared" si="73"/>
        <v>3.468174936178129E-2</v>
      </c>
      <c r="E132" s="29">
        <f t="shared" si="73"/>
        <v>3.5141343784493489E-2</v>
      </c>
      <c r="F132" s="29">
        <f t="shared" si="73"/>
        <v>3.2620822623972659E-2</v>
      </c>
      <c r="G132" s="29">
        <f t="shared" si="73"/>
        <v>3.3075422615346566E-2</v>
      </c>
      <c r="H132" s="29">
        <f t="shared" si="73"/>
        <v>3.4690451489194779E-2</v>
      </c>
      <c r="I132" s="29">
        <f t="shared" si="73"/>
        <v>3.4295683354155559E-2</v>
      </c>
      <c r="J132" s="29">
        <f t="shared" si="73"/>
        <v>2.9237495283967768E-2</v>
      </c>
      <c r="K132" s="29">
        <f t="shared" si="73"/>
        <v>3.1517113849124853E-2</v>
      </c>
      <c r="L132" s="29">
        <f t="shared" si="73"/>
        <v>3.4057364028772193E-2</v>
      </c>
      <c r="M132" s="29">
        <f t="shared" si="73"/>
        <v>3.1837930126363302E-2</v>
      </c>
      <c r="N132" s="29">
        <f t="shared" si="73"/>
        <v>3.0766398527983272E-2</v>
      </c>
      <c r="O132" s="29">
        <f t="shared" si="73"/>
        <v>3.0374904595462108E-2</v>
      </c>
      <c r="P132" s="29">
        <f t="shared" si="73"/>
        <v>2.7519464963921728E-2</v>
      </c>
      <c r="Q132" s="29">
        <f t="shared" si="73"/>
        <v>2.8253375657277528E-2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2.3662105240431958E-4</v>
      </c>
      <c r="C133" s="28">
        <f t="shared" si="74"/>
        <v>1.9047192157126526E-4</v>
      </c>
      <c r="D133" s="28">
        <f t="shared" si="74"/>
        <v>2.0293816740702235E-4</v>
      </c>
      <c r="E133" s="28">
        <f t="shared" si="74"/>
        <v>2.1506299486207965E-4</v>
      </c>
      <c r="F133" s="28">
        <f t="shared" si="74"/>
        <v>2.1844012919804127E-4</v>
      </c>
      <c r="G133" s="28">
        <f t="shared" si="74"/>
        <v>1.6510224055953855E-4</v>
      </c>
      <c r="H133" s="28">
        <f t="shared" si="74"/>
        <v>1.2950976659998375E-4</v>
      </c>
      <c r="I133" s="28">
        <f t="shared" si="74"/>
        <v>1.9065549919384657E-4</v>
      </c>
      <c r="J133" s="28">
        <f t="shared" si="74"/>
        <v>1.2756272726665712E-4</v>
      </c>
      <c r="K133" s="28">
        <f t="shared" si="74"/>
        <v>1.2081921910409795E-4</v>
      </c>
      <c r="L133" s="28">
        <f t="shared" si="74"/>
        <v>1.1026785166319245E-4</v>
      </c>
      <c r="M133" s="28">
        <f t="shared" si="74"/>
        <v>1.1627742447669643E-4</v>
      </c>
      <c r="N133" s="28">
        <f t="shared" si="74"/>
        <v>1.6851745603268695E-4</v>
      </c>
      <c r="O133" s="28">
        <f t="shared" si="74"/>
        <v>1.6242466396806232E-4</v>
      </c>
      <c r="P133" s="28">
        <f t="shared" si="74"/>
        <v>1.6487923036028406E-4</v>
      </c>
      <c r="Q133" s="28">
        <f t="shared" si="74"/>
        <v>1.6998381099631935E-4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0.62394670943441433</v>
      </c>
      <c r="C136" s="32">
        <f t="shared" si="76"/>
        <v>0.62453530986736905</v>
      </c>
      <c r="D136" s="32">
        <f t="shared" si="76"/>
        <v>0.62404710604048175</v>
      </c>
      <c r="E136" s="32">
        <f t="shared" si="76"/>
        <v>0.62487730401096075</v>
      </c>
      <c r="F136" s="32">
        <f t="shared" si="76"/>
        <v>0.62647144842605451</v>
      </c>
      <c r="G136" s="32">
        <f t="shared" si="76"/>
        <v>0.62784604182609483</v>
      </c>
      <c r="H136" s="32">
        <f t="shared" si="76"/>
        <v>0.63199589167096293</v>
      </c>
      <c r="I136" s="32">
        <f t="shared" si="76"/>
        <v>0.6350511254488127</v>
      </c>
      <c r="J136" s="32">
        <f t="shared" si="76"/>
        <v>0.63792639770820114</v>
      </c>
      <c r="K136" s="32">
        <f t="shared" si="76"/>
        <v>0.65676534092126981</v>
      </c>
      <c r="L136" s="32">
        <f t="shared" si="76"/>
        <v>0.64174563741550195</v>
      </c>
      <c r="M136" s="32">
        <f t="shared" si="76"/>
        <v>0.66027883999167369</v>
      </c>
      <c r="N136" s="32">
        <f t="shared" si="76"/>
        <v>0.66905436080281233</v>
      </c>
      <c r="O136" s="32">
        <f t="shared" si="76"/>
        <v>0.67157137108035614</v>
      </c>
      <c r="P136" s="32">
        <f t="shared" si="76"/>
        <v>0.69624820348521332</v>
      </c>
      <c r="Q136" s="32">
        <f t="shared" si="76"/>
        <v>0.70567090449106984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0.51229527246954432</v>
      </c>
      <c r="C137" s="31">
        <f t="shared" si="77"/>
        <v>0.51269887903569711</v>
      </c>
      <c r="D137" s="31">
        <f t="shared" si="77"/>
        <v>0.51799778037897204</v>
      </c>
      <c r="E137" s="31">
        <f t="shared" si="77"/>
        <v>0.51859472302174781</v>
      </c>
      <c r="F137" s="31">
        <f t="shared" si="77"/>
        <v>0.51207449624798784</v>
      </c>
      <c r="G137" s="31">
        <f t="shared" si="77"/>
        <v>0.51475913477991131</v>
      </c>
      <c r="H137" s="31">
        <f t="shared" si="77"/>
        <v>0.51364082380525367</v>
      </c>
      <c r="I137" s="31">
        <f t="shared" si="77"/>
        <v>0.5091820822428097</v>
      </c>
      <c r="J137" s="31">
        <f t="shared" si="77"/>
        <v>0.49921517573480279</v>
      </c>
      <c r="K137" s="31">
        <f t="shared" si="77"/>
        <v>0.52726580620567365</v>
      </c>
      <c r="L137" s="31">
        <f t="shared" si="77"/>
        <v>0.51350175460185155</v>
      </c>
      <c r="M137" s="31">
        <f t="shared" si="77"/>
        <v>0.51080415219251996</v>
      </c>
      <c r="N137" s="31">
        <f t="shared" si="77"/>
        <v>0.52453358656638494</v>
      </c>
      <c r="O137" s="31">
        <f t="shared" si="77"/>
        <v>0.52569799464444844</v>
      </c>
      <c r="P137" s="31">
        <f t="shared" si="77"/>
        <v>0.53862984662430735</v>
      </c>
      <c r="Q137" s="31">
        <f t="shared" si="77"/>
        <v>0.54611387887835328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9.0282372075625363E-3</v>
      </c>
      <c r="C138" s="29">
        <f t="shared" si="78"/>
        <v>8.8259922449260807E-3</v>
      </c>
      <c r="D138" s="29">
        <f t="shared" si="78"/>
        <v>8.5983667359152173E-3</v>
      </c>
      <c r="E138" s="29">
        <f t="shared" si="78"/>
        <v>8.3258598256697007E-3</v>
      </c>
      <c r="F138" s="29">
        <f t="shared" si="78"/>
        <v>7.9273810774100912E-3</v>
      </c>
      <c r="G138" s="29">
        <f t="shared" si="78"/>
        <v>7.8365682555572302E-3</v>
      </c>
      <c r="H138" s="29">
        <f t="shared" si="78"/>
        <v>7.5774784463925812E-3</v>
      </c>
      <c r="I138" s="29">
        <f t="shared" si="78"/>
        <v>7.2393881206421883E-3</v>
      </c>
      <c r="J138" s="29">
        <f t="shared" si="78"/>
        <v>7.1038253688809894E-3</v>
      </c>
      <c r="K138" s="29">
        <f t="shared" si="78"/>
        <v>7.3551398756437963E-3</v>
      </c>
      <c r="L138" s="29">
        <f t="shared" si="78"/>
        <v>9.2165279883634731E-3</v>
      </c>
      <c r="M138" s="29">
        <f t="shared" si="78"/>
        <v>8.9074230117111037E-3</v>
      </c>
      <c r="N138" s="29">
        <f t="shared" si="78"/>
        <v>8.9818924071140525E-3</v>
      </c>
      <c r="O138" s="29">
        <f t="shared" si="78"/>
        <v>8.9935291824319186E-3</v>
      </c>
      <c r="P138" s="29">
        <f t="shared" si="78"/>
        <v>9.6938957470107338E-3</v>
      </c>
      <c r="Q138" s="29">
        <f t="shared" si="78"/>
        <v>9.572156622588911E-3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0.45653598547080709</v>
      </c>
      <c r="C139" s="29">
        <f t="shared" si="79"/>
        <v>0.45844190165685916</v>
      </c>
      <c r="D139" s="29">
        <f t="shared" si="79"/>
        <v>0.46390781203095754</v>
      </c>
      <c r="E139" s="29">
        <f t="shared" si="79"/>
        <v>0.46398033621155682</v>
      </c>
      <c r="F139" s="29">
        <f t="shared" si="79"/>
        <v>0.45755638656788272</v>
      </c>
      <c r="G139" s="29">
        <f t="shared" si="79"/>
        <v>0.46088925092658212</v>
      </c>
      <c r="H139" s="29">
        <f t="shared" si="79"/>
        <v>0.45903372938751497</v>
      </c>
      <c r="I139" s="29">
        <f t="shared" si="79"/>
        <v>0.4547249087793036</v>
      </c>
      <c r="J139" s="29">
        <f t="shared" si="79"/>
        <v>0.4431762813272217</v>
      </c>
      <c r="K139" s="29">
        <f t="shared" si="79"/>
        <v>0.46642882756914389</v>
      </c>
      <c r="L139" s="29">
        <f t="shared" si="79"/>
        <v>0.45081300429961868</v>
      </c>
      <c r="M139" s="29">
        <f t="shared" si="79"/>
        <v>0.44793653174707243</v>
      </c>
      <c r="N139" s="29">
        <f t="shared" si="79"/>
        <v>0.45738282206666819</v>
      </c>
      <c r="O139" s="29">
        <f t="shared" si="79"/>
        <v>0.45798158495153646</v>
      </c>
      <c r="P139" s="29">
        <f t="shared" si="79"/>
        <v>0.47049432135800451</v>
      </c>
      <c r="Q139" s="29">
        <f t="shared" si="79"/>
        <v>0.47568465500315638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4.6731049791174685E-2</v>
      </c>
      <c r="C140" s="29">
        <f t="shared" si="80"/>
        <v>4.5430985133911875E-2</v>
      </c>
      <c r="D140" s="29">
        <f t="shared" si="80"/>
        <v>4.5491601612099308E-2</v>
      </c>
      <c r="E140" s="29">
        <f t="shared" si="80"/>
        <v>4.6288526984521176E-2</v>
      </c>
      <c r="F140" s="29">
        <f t="shared" si="80"/>
        <v>4.6590728602694996E-2</v>
      </c>
      <c r="G140" s="29">
        <f t="shared" si="80"/>
        <v>4.6033315597771997E-2</v>
      </c>
      <c r="H140" s="29">
        <f t="shared" si="80"/>
        <v>4.7029615971346195E-2</v>
      </c>
      <c r="I140" s="29">
        <f t="shared" si="80"/>
        <v>4.7217785342863902E-2</v>
      </c>
      <c r="J140" s="29">
        <f t="shared" si="80"/>
        <v>4.8935069038700138E-2</v>
      </c>
      <c r="K140" s="29">
        <f t="shared" si="80"/>
        <v>5.3481838760886045E-2</v>
      </c>
      <c r="L140" s="29">
        <f t="shared" si="80"/>
        <v>5.3472222313869396E-2</v>
      </c>
      <c r="M140" s="29">
        <f t="shared" si="80"/>
        <v>5.3960197433736402E-2</v>
      </c>
      <c r="N140" s="29">
        <f t="shared" si="80"/>
        <v>5.8168872092602741E-2</v>
      </c>
      <c r="O140" s="29">
        <f t="shared" si="80"/>
        <v>5.8722880510480087E-2</v>
      </c>
      <c r="P140" s="29">
        <f t="shared" si="80"/>
        <v>5.8441629519292097E-2</v>
      </c>
      <c r="Q140" s="29">
        <f t="shared" si="80"/>
        <v>6.085706725260797E-2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3.2705112805912219E-3</v>
      </c>
      <c r="C141" s="30">
        <f t="shared" si="81"/>
        <v>2.6537542038962731E-3</v>
      </c>
      <c r="D141" s="30">
        <f t="shared" si="81"/>
        <v>2.5992681172606457E-3</v>
      </c>
      <c r="E141" s="30">
        <f t="shared" si="81"/>
        <v>2.508916872308635E-3</v>
      </c>
      <c r="F141" s="30">
        <f t="shared" si="81"/>
        <v>2.2169905848611871E-3</v>
      </c>
      <c r="G141" s="30">
        <f t="shared" si="81"/>
        <v>1.6525536997568043E-3</v>
      </c>
      <c r="H141" s="30">
        <f t="shared" si="81"/>
        <v>1.7011834733208343E-3</v>
      </c>
      <c r="I141" s="30">
        <f t="shared" si="81"/>
        <v>1.189170077586392E-3</v>
      </c>
      <c r="J141" s="30">
        <f t="shared" si="81"/>
        <v>1.2254455772500767E-3</v>
      </c>
      <c r="K141" s="30">
        <f t="shared" si="81"/>
        <v>9.9775872339452859E-4</v>
      </c>
      <c r="L141" s="30">
        <f t="shared" si="81"/>
        <v>9.4198148001776896E-4</v>
      </c>
      <c r="M141" s="30">
        <f t="shared" si="81"/>
        <v>9.2495609876960924E-4</v>
      </c>
      <c r="N141" s="30">
        <f t="shared" si="81"/>
        <v>9.7014812347368125E-4</v>
      </c>
      <c r="O141" s="30">
        <f t="shared" si="81"/>
        <v>1.2815417615643923E-3</v>
      </c>
      <c r="P141" s="30">
        <f t="shared" si="81"/>
        <v>1.1073481149863628E-3</v>
      </c>
      <c r="Q141" s="30">
        <f t="shared" si="81"/>
        <v>1.1239260952374717E-3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3.2705112805912219E-3</v>
      </c>
      <c r="C143" s="29">
        <f t="shared" si="83"/>
        <v>2.6537542038962731E-3</v>
      </c>
      <c r="D143" s="29">
        <f t="shared" si="83"/>
        <v>2.5992681172606457E-3</v>
      </c>
      <c r="E143" s="29">
        <f t="shared" si="83"/>
        <v>2.508916872308635E-3</v>
      </c>
      <c r="F143" s="29">
        <f t="shared" si="83"/>
        <v>2.2169905848611871E-3</v>
      </c>
      <c r="G143" s="29">
        <f t="shared" si="83"/>
        <v>1.6525536997568043E-3</v>
      </c>
      <c r="H143" s="29">
        <f t="shared" si="83"/>
        <v>1.7011834733208343E-3</v>
      </c>
      <c r="I143" s="29">
        <f t="shared" si="83"/>
        <v>1.189170077586392E-3</v>
      </c>
      <c r="J143" s="29">
        <f t="shared" si="83"/>
        <v>1.2254455772500767E-3</v>
      </c>
      <c r="K143" s="29">
        <f t="shared" si="83"/>
        <v>9.9775872339452859E-4</v>
      </c>
      <c r="L143" s="29">
        <f t="shared" si="83"/>
        <v>9.4198148001776896E-4</v>
      </c>
      <c r="M143" s="29">
        <f t="shared" si="83"/>
        <v>9.2495609876960924E-4</v>
      </c>
      <c r="N143" s="29">
        <f t="shared" si="83"/>
        <v>9.7014812347368125E-4</v>
      </c>
      <c r="O143" s="29">
        <f t="shared" si="83"/>
        <v>1.2815417615643923E-3</v>
      </c>
      <c r="P143" s="29">
        <f t="shared" si="83"/>
        <v>1.1073481149863628E-3</v>
      </c>
      <c r="Q143" s="29">
        <f t="shared" si="83"/>
        <v>1.1239260952374717E-3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0.10838092568427879</v>
      </c>
      <c r="C145" s="30">
        <f t="shared" si="85"/>
        <v>0.10918267662777564</v>
      </c>
      <c r="D145" s="30">
        <f t="shared" si="85"/>
        <v>0.10345005754424906</v>
      </c>
      <c r="E145" s="30">
        <f t="shared" si="85"/>
        <v>0.10377366411690445</v>
      </c>
      <c r="F145" s="30">
        <f t="shared" si="85"/>
        <v>0.11217996159320549</v>
      </c>
      <c r="G145" s="30">
        <f t="shared" si="85"/>
        <v>0.11143435334642665</v>
      </c>
      <c r="H145" s="30">
        <f t="shared" si="85"/>
        <v>0.11665388439238839</v>
      </c>
      <c r="I145" s="30">
        <f t="shared" si="85"/>
        <v>0.12467987312841654</v>
      </c>
      <c r="J145" s="30">
        <f t="shared" si="85"/>
        <v>0.13748577639614828</v>
      </c>
      <c r="K145" s="30">
        <f t="shared" si="85"/>
        <v>0.12850177599220156</v>
      </c>
      <c r="L145" s="30">
        <f t="shared" si="85"/>
        <v>0.12730190133363256</v>
      </c>
      <c r="M145" s="30">
        <f t="shared" si="85"/>
        <v>0.14854973170038416</v>
      </c>
      <c r="N145" s="30">
        <f t="shared" si="85"/>
        <v>0.14355062611295372</v>
      </c>
      <c r="O145" s="30">
        <f t="shared" si="85"/>
        <v>0.14459183467434336</v>
      </c>
      <c r="P145" s="30">
        <f t="shared" si="85"/>
        <v>0.15651100874591964</v>
      </c>
      <c r="Q145" s="30">
        <f t="shared" si="85"/>
        <v>0.15843309951747905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5.0160870105520214E-2</v>
      </c>
      <c r="C146" s="29">
        <f t="shared" si="86"/>
        <v>4.8103687843332479E-2</v>
      </c>
      <c r="D146" s="29">
        <f t="shared" si="86"/>
        <v>4.679051698953024E-2</v>
      </c>
      <c r="E146" s="29">
        <f t="shared" si="86"/>
        <v>4.004224198656435E-2</v>
      </c>
      <c r="F146" s="29">
        <f t="shared" si="86"/>
        <v>3.8569983301360196E-2</v>
      </c>
      <c r="G146" s="29">
        <f t="shared" si="86"/>
        <v>3.6159985695407168E-2</v>
      </c>
      <c r="H146" s="29">
        <f t="shared" si="86"/>
        <v>3.3286722473440944E-2</v>
      </c>
      <c r="I146" s="29">
        <f t="shared" si="86"/>
        <v>3.0782396581963078E-2</v>
      </c>
      <c r="J146" s="29">
        <f t="shared" si="86"/>
        <v>3.180150700319808E-2</v>
      </c>
      <c r="K146" s="29">
        <f t="shared" si="86"/>
        <v>3.0068233876904021E-2</v>
      </c>
      <c r="L146" s="29">
        <f t="shared" si="86"/>
        <v>2.7572439688479129E-2</v>
      </c>
      <c r="M146" s="29">
        <f t="shared" si="86"/>
        <v>3.2027130325159504E-2</v>
      </c>
      <c r="N146" s="29">
        <f t="shared" si="86"/>
        <v>2.9576578260789913E-2</v>
      </c>
      <c r="O146" s="29">
        <f t="shared" si="86"/>
        <v>2.7004045220836881E-2</v>
      </c>
      <c r="P146" s="29">
        <f t="shared" si="86"/>
        <v>3.0162803594517333E-2</v>
      </c>
      <c r="Q146" s="29">
        <f t="shared" si="86"/>
        <v>3.0001281274391344E-2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4.6547372914704906E-2</v>
      </c>
      <c r="C147" s="29">
        <f t="shared" si="87"/>
        <v>4.8038783634323949E-2</v>
      </c>
      <c r="D147" s="29">
        <f t="shared" si="87"/>
        <v>4.5387943461230214E-2</v>
      </c>
      <c r="E147" s="29">
        <f t="shared" si="87"/>
        <v>4.6623219924973397E-2</v>
      </c>
      <c r="F147" s="29">
        <f t="shared" si="87"/>
        <v>4.8622239601117757E-2</v>
      </c>
      <c r="G147" s="29">
        <f t="shared" si="87"/>
        <v>5.0010836479341486E-2</v>
      </c>
      <c r="H147" s="29">
        <f t="shared" si="87"/>
        <v>5.4202095490349711E-2</v>
      </c>
      <c r="I147" s="29">
        <f t="shared" si="87"/>
        <v>5.474088089775371E-2</v>
      </c>
      <c r="J147" s="29">
        <f t="shared" si="87"/>
        <v>5.8456716887404954E-2</v>
      </c>
      <c r="K147" s="29">
        <f t="shared" si="87"/>
        <v>5.7217880955950033E-2</v>
      </c>
      <c r="L147" s="29">
        <f t="shared" si="87"/>
        <v>5.726467833291847E-2</v>
      </c>
      <c r="M147" s="29">
        <f t="shared" si="87"/>
        <v>6.6378647290052467E-2</v>
      </c>
      <c r="N147" s="29">
        <f t="shared" si="87"/>
        <v>6.3206193203825409E-2</v>
      </c>
      <c r="O147" s="29">
        <f t="shared" si="87"/>
        <v>6.5074851846168069E-2</v>
      </c>
      <c r="P147" s="29">
        <f t="shared" si="87"/>
        <v>6.8354962534770275E-2</v>
      </c>
      <c r="Q147" s="29">
        <f t="shared" si="87"/>
        <v>6.7734064188233301E-2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1.1672682664053686E-2</v>
      </c>
      <c r="C148" s="29">
        <f t="shared" si="88"/>
        <v>1.3040205150119227E-2</v>
      </c>
      <c r="D148" s="29">
        <f t="shared" si="88"/>
        <v>1.1271597093488624E-2</v>
      </c>
      <c r="E148" s="29">
        <f t="shared" si="88"/>
        <v>1.7108202205366709E-2</v>
      </c>
      <c r="F148" s="29">
        <f t="shared" si="88"/>
        <v>2.4987738690727554E-2</v>
      </c>
      <c r="G148" s="29">
        <f t="shared" si="88"/>
        <v>2.5263531171678007E-2</v>
      </c>
      <c r="H148" s="29">
        <f t="shared" si="88"/>
        <v>2.9165066428597734E-2</v>
      </c>
      <c r="I148" s="29">
        <f t="shared" si="88"/>
        <v>3.9156595648699742E-2</v>
      </c>
      <c r="J148" s="29">
        <f t="shared" si="88"/>
        <v>4.7227552505545271E-2</v>
      </c>
      <c r="K148" s="29">
        <f t="shared" si="88"/>
        <v>4.1215661159347501E-2</v>
      </c>
      <c r="L148" s="29">
        <f t="shared" si="88"/>
        <v>4.246478331223498E-2</v>
      </c>
      <c r="M148" s="29">
        <f t="shared" si="88"/>
        <v>5.0143954085172159E-2</v>
      </c>
      <c r="N148" s="29">
        <f t="shared" si="88"/>
        <v>5.0767854648338412E-2</v>
      </c>
      <c r="O148" s="29">
        <f t="shared" si="88"/>
        <v>5.2512937607338384E-2</v>
      </c>
      <c r="P148" s="29">
        <f t="shared" si="88"/>
        <v>5.7993242616632031E-2</v>
      </c>
      <c r="Q148" s="29">
        <f t="shared" si="88"/>
        <v>6.0697754054854412E-2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0.37605329056558567</v>
      </c>
      <c r="C149" s="32">
        <f t="shared" si="89"/>
        <v>0.3754646901326309</v>
      </c>
      <c r="D149" s="32">
        <f t="shared" si="89"/>
        <v>0.37595289395951814</v>
      </c>
      <c r="E149" s="32">
        <f t="shared" si="89"/>
        <v>0.37512269598903913</v>
      </c>
      <c r="F149" s="32">
        <f t="shared" si="89"/>
        <v>0.37352855157394554</v>
      </c>
      <c r="G149" s="32">
        <f t="shared" si="89"/>
        <v>0.37215395817390512</v>
      </c>
      <c r="H149" s="32">
        <f t="shared" si="89"/>
        <v>0.36800410832903713</v>
      </c>
      <c r="I149" s="32">
        <f t="shared" si="89"/>
        <v>0.36494887455118735</v>
      </c>
      <c r="J149" s="32">
        <f t="shared" si="89"/>
        <v>0.36207360229179886</v>
      </c>
      <c r="K149" s="32">
        <f t="shared" si="89"/>
        <v>0.34323465907873019</v>
      </c>
      <c r="L149" s="32">
        <f t="shared" si="89"/>
        <v>0.358254362584498</v>
      </c>
      <c r="M149" s="32">
        <f t="shared" si="89"/>
        <v>0.3397211600083262</v>
      </c>
      <c r="N149" s="32">
        <f t="shared" si="89"/>
        <v>0.33094563919718772</v>
      </c>
      <c r="O149" s="32">
        <f t="shared" si="89"/>
        <v>0.32842862891964386</v>
      </c>
      <c r="P149" s="32">
        <f t="shared" si="89"/>
        <v>0.30375179651478662</v>
      </c>
      <c r="Q149" s="32">
        <f t="shared" si="89"/>
        <v>0.29432909550893027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0.3252499033949241</v>
      </c>
      <c r="C150" s="31">
        <f t="shared" si="90"/>
        <v>0.32918536653548508</v>
      </c>
      <c r="D150" s="31">
        <f t="shared" si="90"/>
        <v>0.32957012189044227</v>
      </c>
      <c r="E150" s="31">
        <f t="shared" si="90"/>
        <v>0.32777845012439544</v>
      </c>
      <c r="F150" s="31">
        <f t="shared" si="90"/>
        <v>0.32839252572778144</v>
      </c>
      <c r="G150" s="31">
        <f t="shared" si="90"/>
        <v>0.32632437823484983</v>
      </c>
      <c r="H150" s="31">
        <f t="shared" si="90"/>
        <v>0.31954533958785275</v>
      </c>
      <c r="I150" s="31">
        <f t="shared" si="90"/>
        <v>0.31776853218671114</v>
      </c>
      <c r="J150" s="31">
        <f t="shared" si="90"/>
        <v>0.31934723138440796</v>
      </c>
      <c r="K150" s="31">
        <f t="shared" si="90"/>
        <v>0.29906907451891201</v>
      </c>
      <c r="L150" s="31">
        <f t="shared" si="90"/>
        <v>0.3100954383415499</v>
      </c>
      <c r="M150" s="31">
        <f t="shared" si="90"/>
        <v>0.29299090267308558</v>
      </c>
      <c r="N150" s="31">
        <f t="shared" si="90"/>
        <v>0.28422871017860463</v>
      </c>
      <c r="O150" s="31">
        <f t="shared" si="90"/>
        <v>0.28253197616853676</v>
      </c>
      <c r="P150" s="31">
        <f t="shared" si="90"/>
        <v>0.25973350801339862</v>
      </c>
      <c r="Q150" s="31">
        <f t="shared" si="90"/>
        <v>0.25119414915144639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8.0744393776762499E-2</v>
      </c>
      <c r="C151" s="29">
        <f t="shared" si="91"/>
        <v>7.986871976920687E-2</v>
      </c>
      <c r="D151" s="29">
        <f t="shared" si="91"/>
        <v>7.9151100445608039E-2</v>
      </c>
      <c r="E151" s="29">
        <f t="shared" si="91"/>
        <v>7.8298247685711864E-2</v>
      </c>
      <c r="F151" s="29">
        <f t="shared" si="91"/>
        <v>8.0917049508882621E-2</v>
      </c>
      <c r="G151" s="29">
        <f t="shared" si="91"/>
        <v>8.1090167673108213E-2</v>
      </c>
      <c r="H151" s="29">
        <f t="shared" si="91"/>
        <v>8.159337488544903E-2</v>
      </c>
      <c r="I151" s="29">
        <f t="shared" si="91"/>
        <v>8.3116705287714907E-2</v>
      </c>
      <c r="J151" s="29">
        <f t="shared" si="91"/>
        <v>8.7925060825850554E-2</v>
      </c>
      <c r="K151" s="29">
        <f t="shared" si="91"/>
        <v>9.1867296160605863E-2</v>
      </c>
      <c r="L151" s="29">
        <f t="shared" si="91"/>
        <v>9.2286910374339073E-2</v>
      </c>
      <c r="M151" s="29">
        <f t="shared" si="91"/>
        <v>9.4853028432825975E-2</v>
      </c>
      <c r="N151" s="29">
        <f t="shared" si="91"/>
        <v>9.9539459816983047E-2</v>
      </c>
      <c r="O151" s="29">
        <f t="shared" si="91"/>
        <v>0.10112024607054289</v>
      </c>
      <c r="P151" s="29">
        <f t="shared" si="91"/>
        <v>9.8944135473986866E-2</v>
      </c>
      <c r="Q151" s="29">
        <f t="shared" si="91"/>
        <v>0.10220600000703821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0.24450550961816161</v>
      </c>
      <c r="C152" s="29">
        <f t="shared" si="92"/>
        <v>0.24931664676627821</v>
      </c>
      <c r="D152" s="29">
        <f t="shared" si="92"/>
        <v>0.25041902144483424</v>
      </c>
      <c r="E152" s="29">
        <f t="shared" si="92"/>
        <v>0.24948020243868355</v>
      </c>
      <c r="F152" s="29">
        <f t="shared" si="92"/>
        <v>0.24747547621889884</v>
      </c>
      <c r="G152" s="29">
        <f t="shared" si="92"/>
        <v>0.24523421056174161</v>
      </c>
      <c r="H152" s="29">
        <f t="shared" si="92"/>
        <v>0.23795196470240376</v>
      </c>
      <c r="I152" s="29">
        <f t="shared" si="92"/>
        <v>0.23465182689899622</v>
      </c>
      <c r="J152" s="29">
        <f t="shared" si="92"/>
        <v>0.23142217055855738</v>
      </c>
      <c r="K152" s="29">
        <f t="shared" si="92"/>
        <v>0.20720177835830614</v>
      </c>
      <c r="L152" s="29">
        <f t="shared" si="92"/>
        <v>0.21780852796721084</v>
      </c>
      <c r="M152" s="29">
        <f t="shared" si="92"/>
        <v>0.19813787424025964</v>
      </c>
      <c r="N152" s="29">
        <f t="shared" si="92"/>
        <v>0.18468925036162159</v>
      </c>
      <c r="O152" s="29">
        <f t="shared" si="92"/>
        <v>0.18141173009799386</v>
      </c>
      <c r="P152" s="29">
        <f t="shared" si="92"/>
        <v>0.16078937253941172</v>
      </c>
      <c r="Q152" s="29">
        <f t="shared" si="92"/>
        <v>0.14898814914440817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8.5045961135259956E-3</v>
      </c>
      <c r="C153" s="30">
        <f t="shared" si="93"/>
        <v>8.2442998970957485E-3</v>
      </c>
      <c r="D153" s="30">
        <f t="shared" si="93"/>
        <v>7.6544369033905348E-3</v>
      </c>
      <c r="E153" s="30">
        <f t="shared" si="93"/>
        <v>7.5743395903940082E-3</v>
      </c>
      <c r="F153" s="30">
        <f t="shared" si="93"/>
        <v>7.7122248734801521E-3</v>
      </c>
      <c r="G153" s="30">
        <f t="shared" si="93"/>
        <v>7.7919822063590169E-3</v>
      </c>
      <c r="H153" s="30">
        <f t="shared" si="93"/>
        <v>7.9752447287365601E-3</v>
      </c>
      <c r="I153" s="30">
        <f t="shared" si="93"/>
        <v>6.3803245744969402E-3</v>
      </c>
      <c r="J153" s="30">
        <f t="shared" si="93"/>
        <v>6.819683904308641E-3</v>
      </c>
      <c r="K153" s="30">
        <f t="shared" si="93"/>
        <v>6.096913603324745E-3</v>
      </c>
      <c r="L153" s="30">
        <f t="shared" si="93"/>
        <v>6.3046231204827259E-3</v>
      </c>
      <c r="M153" s="30">
        <f t="shared" si="93"/>
        <v>6.2537892037441587E-3</v>
      </c>
      <c r="N153" s="30">
        <f t="shared" si="93"/>
        <v>6.3994515021788276E-3</v>
      </c>
      <c r="O153" s="30">
        <f t="shared" si="93"/>
        <v>5.8823925423147705E-3</v>
      </c>
      <c r="P153" s="30">
        <f t="shared" si="93"/>
        <v>5.7078036071329602E-3</v>
      </c>
      <c r="Q153" s="30">
        <f t="shared" si="93"/>
        <v>4.3762419610875571E-3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3.2653799536421957E-3</v>
      </c>
      <c r="C154" s="30">
        <f t="shared" si="94"/>
        <v>2.8380826804489407E-3</v>
      </c>
      <c r="D154" s="30">
        <f t="shared" si="94"/>
        <v>2.5764651723239208E-3</v>
      </c>
      <c r="E154" s="30">
        <f t="shared" si="94"/>
        <v>3.0432065963181586E-3</v>
      </c>
      <c r="F154" s="30">
        <f t="shared" si="94"/>
        <v>3.4118078163741365E-3</v>
      </c>
      <c r="G154" s="30">
        <f t="shared" si="94"/>
        <v>3.6525479450243291E-3</v>
      </c>
      <c r="H154" s="30">
        <f t="shared" si="94"/>
        <v>4.4407538739787795E-3</v>
      </c>
      <c r="I154" s="30">
        <f t="shared" si="94"/>
        <v>5.0907803944578106E-3</v>
      </c>
      <c r="J154" s="30">
        <f t="shared" si="94"/>
        <v>5.3382275705903537E-3</v>
      </c>
      <c r="K154" s="30">
        <f t="shared" si="94"/>
        <v>4.7569789064293129E-3</v>
      </c>
      <c r="L154" s="30">
        <f t="shared" si="94"/>
        <v>5.9072588147223897E-3</v>
      </c>
      <c r="M154" s="30">
        <f t="shared" si="94"/>
        <v>6.3317789847084941E-3</v>
      </c>
      <c r="N154" s="30">
        <f t="shared" si="94"/>
        <v>7.310113191514798E-3</v>
      </c>
      <c r="O154" s="30">
        <f t="shared" si="94"/>
        <v>7.2491725074686555E-3</v>
      </c>
      <c r="P154" s="30">
        <f t="shared" si="94"/>
        <v>6.9293538129794434E-3</v>
      </c>
      <c r="Q154" s="30">
        <f t="shared" si="94"/>
        <v>6.6619407977124194E-3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2.2283785315946373E-3</v>
      </c>
      <c r="C155" s="29">
        <f t="shared" si="95"/>
        <v>2.0023690956785432E-3</v>
      </c>
      <c r="D155" s="29">
        <f t="shared" si="95"/>
        <v>1.6709584818302796E-3</v>
      </c>
      <c r="E155" s="29">
        <f t="shared" si="95"/>
        <v>2.0937926859176522E-3</v>
      </c>
      <c r="F155" s="29">
        <f t="shared" si="95"/>
        <v>2.1413793834509334E-3</v>
      </c>
      <c r="G155" s="29">
        <f t="shared" si="95"/>
        <v>2.2607186868557269E-3</v>
      </c>
      <c r="H155" s="29">
        <f t="shared" si="95"/>
        <v>2.5997592769883299E-3</v>
      </c>
      <c r="I155" s="29">
        <f t="shared" si="95"/>
        <v>2.5615813301200219E-3</v>
      </c>
      <c r="J155" s="29">
        <f t="shared" si="95"/>
        <v>2.1772262449584255E-3</v>
      </c>
      <c r="K155" s="29">
        <f t="shared" si="95"/>
        <v>1.9573427881880903E-3</v>
      </c>
      <c r="L155" s="29">
        <f t="shared" si="95"/>
        <v>2.0875788021289966E-3</v>
      </c>
      <c r="M155" s="29">
        <f t="shared" si="95"/>
        <v>1.9398636533790195E-3</v>
      </c>
      <c r="N155" s="29">
        <f t="shared" si="95"/>
        <v>2.0487911421162236E-3</v>
      </c>
      <c r="O155" s="29">
        <f t="shared" si="95"/>
        <v>2.1679376226053579E-3</v>
      </c>
      <c r="P155" s="29">
        <f t="shared" si="95"/>
        <v>2.0906176453201102E-3</v>
      </c>
      <c r="Q155" s="29">
        <f t="shared" si="95"/>
        <v>2.2020612608935975E-3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1.0370014220475584E-3</v>
      </c>
      <c r="C156" s="29">
        <f t="shared" si="96"/>
        <v>8.3571358477039755E-4</v>
      </c>
      <c r="D156" s="29">
        <f t="shared" si="96"/>
        <v>9.0550669049364125E-4</v>
      </c>
      <c r="E156" s="29">
        <f t="shared" si="96"/>
        <v>9.4941391040050658E-4</v>
      </c>
      <c r="F156" s="29">
        <f t="shared" si="96"/>
        <v>1.270428432923203E-3</v>
      </c>
      <c r="G156" s="29">
        <f t="shared" si="96"/>
        <v>1.3918292581686026E-3</v>
      </c>
      <c r="H156" s="29">
        <f t="shared" si="96"/>
        <v>1.8409945969904502E-3</v>
      </c>
      <c r="I156" s="29">
        <f t="shared" si="96"/>
        <v>2.5291990643377888E-3</v>
      </c>
      <c r="J156" s="29">
        <f t="shared" si="96"/>
        <v>3.1610013256319282E-3</v>
      </c>
      <c r="K156" s="29">
        <f t="shared" si="96"/>
        <v>2.7996361182412227E-3</v>
      </c>
      <c r="L156" s="29">
        <f t="shared" si="96"/>
        <v>3.8196800125933936E-3</v>
      </c>
      <c r="M156" s="29">
        <f t="shared" si="96"/>
        <v>4.3919153313294748E-3</v>
      </c>
      <c r="N156" s="29">
        <f t="shared" si="96"/>
        <v>5.2613220493985743E-3</v>
      </c>
      <c r="O156" s="29">
        <f t="shared" si="96"/>
        <v>5.0812348848632985E-3</v>
      </c>
      <c r="P156" s="29">
        <f t="shared" si="96"/>
        <v>4.8387361676593323E-3</v>
      </c>
      <c r="Q156" s="29">
        <f t="shared" si="96"/>
        <v>4.459879536818822E-3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3.9033411103493315E-2</v>
      </c>
      <c r="C157" s="30">
        <f t="shared" si="97"/>
        <v>3.519694101960115E-2</v>
      </c>
      <c r="D157" s="30">
        <f t="shared" si="97"/>
        <v>3.6151869993361396E-2</v>
      </c>
      <c r="E157" s="30">
        <f t="shared" si="97"/>
        <v>3.6726699677931601E-2</v>
      </c>
      <c r="F157" s="30">
        <f t="shared" si="97"/>
        <v>3.4011993156309789E-2</v>
      </c>
      <c r="G157" s="30">
        <f t="shared" si="97"/>
        <v>3.4385049787672012E-2</v>
      </c>
      <c r="H157" s="30">
        <f t="shared" si="97"/>
        <v>3.6042770138469037E-2</v>
      </c>
      <c r="I157" s="30">
        <f t="shared" si="97"/>
        <v>3.5709237395521447E-2</v>
      </c>
      <c r="J157" s="30">
        <f t="shared" si="97"/>
        <v>3.0568459432491903E-2</v>
      </c>
      <c r="K157" s="30">
        <f t="shared" si="97"/>
        <v>3.331169205006404E-2</v>
      </c>
      <c r="L157" s="30">
        <f t="shared" si="97"/>
        <v>3.5947042307742989E-2</v>
      </c>
      <c r="M157" s="30">
        <f t="shared" si="97"/>
        <v>3.4144689146787907E-2</v>
      </c>
      <c r="N157" s="30">
        <f t="shared" si="97"/>
        <v>3.3007364324889467E-2</v>
      </c>
      <c r="O157" s="30">
        <f t="shared" si="97"/>
        <v>3.2765087701323622E-2</v>
      </c>
      <c r="P157" s="30">
        <f t="shared" si="97"/>
        <v>3.1381131081275625E-2</v>
      </c>
      <c r="Q157" s="30">
        <f t="shared" si="97"/>
        <v>3.2096763598683943E-2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3.8787925374003489E-2</v>
      </c>
      <c r="C158" s="29">
        <f t="shared" si="98"/>
        <v>3.5000038763049787E-2</v>
      </c>
      <c r="D158" s="29">
        <f t="shared" si="98"/>
        <v>3.5941560119189496E-2</v>
      </c>
      <c r="E158" s="29">
        <f t="shared" si="98"/>
        <v>3.6503301580001916E-2</v>
      </c>
      <c r="F158" s="29">
        <f t="shared" si="98"/>
        <v>3.3785752261829602E-2</v>
      </c>
      <c r="G158" s="29">
        <f t="shared" si="98"/>
        <v>3.4214262810441494E-2</v>
      </c>
      <c r="H158" s="29">
        <f t="shared" si="98"/>
        <v>3.5908712242368614E-2</v>
      </c>
      <c r="I158" s="29">
        <f t="shared" si="98"/>
        <v>3.5511821180642104E-2</v>
      </c>
      <c r="J158" s="29">
        <f t="shared" si="98"/>
        <v>3.0435669091943042E-2</v>
      </c>
      <c r="K158" s="29">
        <f t="shared" si="98"/>
        <v>3.3184481065331083E-2</v>
      </c>
      <c r="L158" s="29">
        <f t="shared" si="98"/>
        <v>3.5831031834942545E-2</v>
      </c>
      <c r="M158" s="29">
        <f t="shared" si="98"/>
        <v>3.4020440829653803E-2</v>
      </c>
      <c r="N158" s="29">
        <f t="shared" si="98"/>
        <v>3.2827557239935738E-2</v>
      </c>
      <c r="O158" s="29">
        <f t="shared" si="98"/>
        <v>3.2590813837536793E-2</v>
      </c>
      <c r="P158" s="29">
        <f t="shared" si="98"/>
        <v>3.1194234953117222E-2</v>
      </c>
      <c r="Q158" s="29">
        <f t="shared" si="98"/>
        <v>3.1904811264434285E-2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2.4548572948983029E-4</v>
      </c>
      <c r="C159" s="28">
        <f t="shared" si="99"/>
        <v>1.9690225655136589E-4</v>
      </c>
      <c r="D159" s="28">
        <f t="shared" si="99"/>
        <v>2.1030987417190115E-4</v>
      </c>
      <c r="E159" s="28">
        <f t="shared" si="99"/>
        <v>2.2339809792968192E-4</v>
      </c>
      <c r="F159" s="28">
        <f t="shared" si="99"/>
        <v>2.2624089448018627E-4</v>
      </c>
      <c r="G159" s="28">
        <f t="shared" si="99"/>
        <v>1.7078697723051287E-4</v>
      </c>
      <c r="H159" s="28">
        <f t="shared" si="99"/>
        <v>1.3405789610042017E-4</v>
      </c>
      <c r="I159" s="28">
        <f t="shared" si="99"/>
        <v>1.9741621487934455E-4</v>
      </c>
      <c r="J159" s="28">
        <f t="shared" si="99"/>
        <v>1.3279034054885957E-4</v>
      </c>
      <c r="K159" s="28">
        <f t="shared" si="99"/>
        <v>1.2721098473296132E-4</v>
      </c>
      <c r="L159" s="28">
        <f t="shared" si="99"/>
        <v>1.1601047280044031E-4</v>
      </c>
      <c r="M159" s="28">
        <f t="shared" si="99"/>
        <v>1.2424831713410899E-4</v>
      </c>
      <c r="N159" s="28">
        <f t="shared" si="99"/>
        <v>1.7980708495372947E-4</v>
      </c>
      <c r="O159" s="28">
        <f t="shared" si="99"/>
        <v>1.7427386378683228E-4</v>
      </c>
      <c r="P159" s="28">
        <f t="shared" si="99"/>
        <v>1.8689612815840455E-4</v>
      </c>
      <c r="Q159" s="28">
        <f t="shared" si="99"/>
        <v>1.9195233424965628E-4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34.431513621176201</v>
      </c>
      <c r="C162" s="24">
        <f t="shared" si="100"/>
        <v>34.272419443845116</v>
      </c>
      <c r="D162" s="24">
        <f t="shared" si="100"/>
        <v>34.159552621097468</v>
      </c>
      <c r="E162" s="24">
        <f t="shared" si="100"/>
        <v>34.313415296559391</v>
      </c>
      <c r="F162" s="24">
        <f t="shared" si="100"/>
        <v>33.930219732923739</v>
      </c>
      <c r="G162" s="24">
        <f t="shared" si="100"/>
        <v>33.13776863112713</v>
      </c>
      <c r="H162" s="24">
        <f t="shared" si="100"/>
        <v>33.551025593357586</v>
      </c>
      <c r="I162" s="24">
        <f t="shared" si="100"/>
        <v>33.585078531920871</v>
      </c>
      <c r="J162" s="24">
        <f t="shared" si="100"/>
        <v>32.843655369787491</v>
      </c>
      <c r="K162" s="24">
        <f t="shared" si="100"/>
        <v>32.734235112522335</v>
      </c>
      <c r="L162" s="24">
        <f t="shared" si="100"/>
        <v>32.897774746537223</v>
      </c>
      <c r="M162" s="24">
        <f t="shared" si="100"/>
        <v>33.198348903781913</v>
      </c>
      <c r="N162" s="24">
        <f t="shared" si="100"/>
        <v>32.695026434494451</v>
      </c>
      <c r="O162" s="24">
        <f t="shared" si="100"/>
        <v>32.849333039894162</v>
      </c>
      <c r="P162" s="24">
        <f t="shared" si="100"/>
        <v>32.290878098334566</v>
      </c>
      <c r="Q162" s="24">
        <f t="shared" si="100"/>
        <v>32.545468917632633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34.264154091334895</v>
      </c>
      <c r="C163" s="22">
        <f t="shared" si="101"/>
        <v>34.017279104318284</v>
      </c>
      <c r="D163" s="22">
        <f t="shared" si="101"/>
        <v>34.157689755129127</v>
      </c>
      <c r="E163" s="22">
        <f t="shared" si="101"/>
        <v>34.157493888365927</v>
      </c>
      <c r="F163" s="22">
        <f t="shared" si="101"/>
        <v>34.363476927486495</v>
      </c>
      <c r="G163" s="22">
        <f t="shared" si="101"/>
        <v>34.106131099113597</v>
      </c>
      <c r="H163" s="22">
        <f t="shared" si="101"/>
        <v>34.51907973556569</v>
      </c>
      <c r="I163" s="22">
        <f t="shared" si="101"/>
        <v>34.902433594461272</v>
      </c>
      <c r="J163" s="22">
        <f t="shared" si="101"/>
        <v>34.080522526488423</v>
      </c>
      <c r="K163" s="22">
        <f t="shared" si="101"/>
        <v>33.970257805274578</v>
      </c>
      <c r="L163" s="22">
        <f t="shared" si="101"/>
        <v>34.200711941755792</v>
      </c>
      <c r="M163" s="22">
        <f t="shared" si="101"/>
        <v>34.354859115766942</v>
      </c>
      <c r="N163" s="22">
        <f t="shared" si="101"/>
        <v>34.475831049354362</v>
      </c>
      <c r="O163" s="22">
        <f t="shared" si="101"/>
        <v>34.810999504084791</v>
      </c>
      <c r="P163" s="22">
        <f t="shared" si="101"/>
        <v>34.450469025322491</v>
      </c>
      <c r="Q163" s="22">
        <f t="shared" si="101"/>
        <v>34.85469473422706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43.674373576036984</v>
      </c>
      <c r="C164" s="20">
        <f t="shared" si="102"/>
        <v>43.206893840200586</v>
      </c>
      <c r="D164" s="20">
        <f t="shared" si="102"/>
        <v>42.679818202370775</v>
      </c>
      <c r="E164" s="20">
        <f t="shared" si="102"/>
        <v>42.0869647341434</v>
      </c>
      <c r="F164" s="20">
        <f t="shared" si="102"/>
        <v>41.606841386174246</v>
      </c>
      <c r="G164" s="20">
        <f t="shared" si="102"/>
        <v>41.16731862492388</v>
      </c>
      <c r="H164" s="20">
        <f t="shared" si="102"/>
        <v>40.733827745592571</v>
      </c>
      <c r="I164" s="20">
        <f t="shared" si="102"/>
        <v>40.439815322876441</v>
      </c>
      <c r="J164" s="20">
        <f t="shared" si="102"/>
        <v>39.815301630920032</v>
      </c>
      <c r="K164" s="20">
        <f t="shared" si="102"/>
        <v>39.27441166608083</v>
      </c>
      <c r="L164" s="20">
        <f t="shared" si="102"/>
        <v>38.738354675521862</v>
      </c>
      <c r="M164" s="20">
        <f t="shared" si="102"/>
        <v>38.20143420760391</v>
      </c>
      <c r="N164" s="20">
        <f t="shared" si="102"/>
        <v>37.768696843158374</v>
      </c>
      <c r="O164" s="20">
        <f t="shared" si="102"/>
        <v>37.362705330242761</v>
      </c>
      <c r="P164" s="20">
        <f t="shared" si="102"/>
        <v>36.991898296850863</v>
      </c>
      <c r="Q164" s="20">
        <f t="shared" si="102"/>
        <v>36.741762895276572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35.409738293271197</v>
      </c>
      <c r="C165" s="20">
        <f t="shared" si="103"/>
        <v>35.161276452287794</v>
      </c>
      <c r="D165" s="20">
        <f t="shared" si="103"/>
        <v>35.253902939778847</v>
      </c>
      <c r="E165" s="20">
        <f t="shared" si="103"/>
        <v>35.110340512773639</v>
      </c>
      <c r="F165" s="20">
        <f t="shared" si="103"/>
        <v>35.149404108910652</v>
      </c>
      <c r="G165" s="20">
        <f t="shared" si="103"/>
        <v>34.846586467859638</v>
      </c>
      <c r="H165" s="20">
        <f t="shared" si="103"/>
        <v>35.163688937970043</v>
      </c>
      <c r="I165" s="20">
        <f t="shared" si="103"/>
        <v>35.439529788037859</v>
      </c>
      <c r="J165" s="20">
        <f t="shared" si="103"/>
        <v>34.489827002775534</v>
      </c>
      <c r="K165" s="20">
        <f t="shared" si="103"/>
        <v>34.168321727266658</v>
      </c>
      <c r="L165" s="20">
        <f t="shared" si="103"/>
        <v>34.254983103013757</v>
      </c>
      <c r="M165" s="20">
        <f t="shared" si="103"/>
        <v>34.301316156473078</v>
      </c>
      <c r="N165" s="20">
        <f t="shared" si="103"/>
        <v>34.250198726685909</v>
      </c>
      <c r="O165" s="20">
        <f t="shared" si="103"/>
        <v>34.48986642941221</v>
      </c>
      <c r="P165" s="20">
        <f t="shared" si="103"/>
        <v>33.946431065918198</v>
      </c>
      <c r="Q165" s="20">
        <f t="shared" si="103"/>
        <v>34.196290346313916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24.872638267897461</v>
      </c>
      <c r="C166" s="20">
        <f t="shared" si="104"/>
        <v>24.47001638932473</v>
      </c>
      <c r="D166" s="20">
        <f t="shared" si="104"/>
        <v>24.857604841502965</v>
      </c>
      <c r="E166" s="20">
        <f t="shared" si="104"/>
        <v>25.819947365476484</v>
      </c>
      <c r="F166" s="20">
        <f t="shared" si="104"/>
        <v>27.204523877061877</v>
      </c>
      <c r="G166" s="20">
        <f t="shared" si="104"/>
        <v>27.180332445170961</v>
      </c>
      <c r="H166" s="20">
        <f t="shared" si="104"/>
        <v>28.434874440587929</v>
      </c>
      <c r="I166" s="20">
        <f t="shared" si="104"/>
        <v>29.694149383381561</v>
      </c>
      <c r="J166" s="20">
        <f t="shared" si="104"/>
        <v>29.950140778969097</v>
      </c>
      <c r="K166" s="20">
        <f t="shared" si="104"/>
        <v>31.643072711627777</v>
      </c>
      <c r="L166" s="20">
        <f t="shared" si="104"/>
        <v>33.008961781432106</v>
      </c>
      <c r="M166" s="20">
        <f t="shared" si="104"/>
        <v>34.20525044045592</v>
      </c>
      <c r="N166" s="20">
        <f t="shared" si="104"/>
        <v>35.903801063626098</v>
      </c>
      <c r="O166" s="20">
        <f t="shared" si="104"/>
        <v>37.177488137385467</v>
      </c>
      <c r="P166" s="20">
        <f t="shared" si="104"/>
        <v>38.425078048018754</v>
      </c>
      <c r="Q166" s="20">
        <f t="shared" si="104"/>
        <v>40.342719994795409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9.5828969100488486</v>
      </c>
      <c r="C167" s="21">
        <f t="shared" si="105"/>
        <v>10.116903037720723</v>
      </c>
      <c r="D167" s="21">
        <f t="shared" si="105"/>
        <v>10.522270745327354</v>
      </c>
      <c r="E167" s="21">
        <f t="shared" si="105"/>
        <v>11.25691765818044</v>
      </c>
      <c r="F167" s="21">
        <f t="shared" si="105"/>
        <v>10.98490626039588</v>
      </c>
      <c r="G167" s="21">
        <f t="shared" si="105"/>
        <v>10.699896084581892</v>
      </c>
      <c r="H167" s="21">
        <f t="shared" si="105"/>
        <v>10.737640098371415</v>
      </c>
      <c r="I167" s="21">
        <f t="shared" si="105"/>
        <v>10.431146841341613</v>
      </c>
      <c r="J167" s="21">
        <f t="shared" si="105"/>
        <v>9.995081489752577</v>
      </c>
      <c r="K167" s="21">
        <f t="shared" si="105"/>
        <v>10.789614320648948</v>
      </c>
      <c r="L167" s="21">
        <f t="shared" si="105"/>
        <v>10.848325839326192</v>
      </c>
      <c r="M167" s="21">
        <f t="shared" si="105"/>
        <v>11.099999373458452</v>
      </c>
      <c r="N167" s="21">
        <f t="shared" si="105"/>
        <v>11.1486283004824</v>
      </c>
      <c r="O167" s="21">
        <f t="shared" si="105"/>
        <v>11.428287950769837</v>
      </c>
      <c r="P167" s="21">
        <f t="shared" si="105"/>
        <v>11.43015303519058</v>
      </c>
      <c r="Q167" s="21">
        <f t="shared" si="105"/>
        <v>10.668199692388219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5.110798072645629</v>
      </c>
      <c r="C168" s="20">
        <f t="shared" si="106"/>
        <v>5.1655106401486703</v>
      </c>
      <c r="D168" s="20">
        <f t="shared" si="106"/>
        <v>5.1885928398323067</v>
      </c>
      <c r="E168" s="20">
        <f t="shared" si="106"/>
        <v>5.1678979409470553</v>
      </c>
      <c r="F168" s="20">
        <f t="shared" si="106"/>
        <v>5.122869784848735</v>
      </c>
      <c r="G168" s="20">
        <f t="shared" si="106"/>
        <v>5.0363263026453238</v>
      </c>
      <c r="H168" s="20">
        <f t="shared" si="106"/>
        <v>5.0145554550062892</v>
      </c>
      <c r="I168" s="20">
        <f t="shared" si="106"/>
        <v>4.9699138105991363</v>
      </c>
      <c r="J168" s="20">
        <f t="shared" si="106"/>
        <v>4.860791540511042</v>
      </c>
      <c r="K168" s="20">
        <f t="shared" si="106"/>
        <v>4.8862723339639027</v>
      </c>
      <c r="L168" s="20">
        <f t="shared" si="106"/>
        <v>4.8319446910798272</v>
      </c>
      <c r="M168" s="20">
        <f t="shared" si="106"/>
        <v>4.8563239261050928</v>
      </c>
      <c r="N168" s="20">
        <f t="shared" si="106"/>
        <v>4.8038500897661764</v>
      </c>
      <c r="O168" s="20">
        <f t="shared" si="106"/>
        <v>4.7744283330168704</v>
      </c>
      <c r="P168" s="20">
        <f t="shared" si="106"/>
        <v>4.765735113961151</v>
      </c>
      <c r="Q168" s="20">
        <f t="shared" si="106"/>
        <v>4.5933699852069472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10.254156165653162</v>
      </c>
      <c r="C169" s="20">
        <f t="shared" si="107"/>
        <v>10.903319255621968</v>
      </c>
      <c r="D169" s="20">
        <f t="shared" si="107"/>
        <v>11.427244801029236</v>
      </c>
      <c r="E169" s="20">
        <f t="shared" si="107"/>
        <v>12.377500533390448</v>
      </c>
      <c r="F169" s="20">
        <f t="shared" si="107"/>
        <v>12.019880028178122</v>
      </c>
      <c r="G169" s="20">
        <f t="shared" si="107"/>
        <v>11.765455964657871</v>
      </c>
      <c r="H169" s="20">
        <f t="shared" si="107"/>
        <v>11.89136640295045</v>
      </c>
      <c r="I169" s="20">
        <f t="shared" si="107"/>
        <v>11.509745466689374</v>
      </c>
      <c r="J169" s="20">
        <f t="shared" si="107"/>
        <v>10.929352486307589</v>
      </c>
      <c r="K169" s="20">
        <f t="shared" si="107"/>
        <v>12.037179786991121</v>
      </c>
      <c r="L169" s="20">
        <f t="shared" si="107"/>
        <v>12.147987043569939</v>
      </c>
      <c r="M169" s="20">
        <f t="shared" si="107"/>
        <v>12.546080921948624</v>
      </c>
      <c r="N169" s="20">
        <f t="shared" si="107"/>
        <v>12.599874162443188</v>
      </c>
      <c r="O169" s="20">
        <f t="shared" si="107"/>
        <v>13.041557282280642</v>
      </c>
      <c r="P169" s="20">
        <f t="shared" si="107"/>
        <v>12.97246081695234</v>
      </c>
      <c r="Q169" s="20">
        <f t="shared" si="107"/>
        <v>11.847158812964681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9.3667668256069287</v>
      </c>
      <c r="C170" s="20">
        <f t="shared" si="108"/>
        <v>9.5275622000048905</v>
      </c>
      <c r="D170" s="20">
        <f t="shared" si="108"/>
        <v>9.6307588697318227</v>
      </c>
      <c r="E170" s="20">
        <f t="shared" si="108"/>
        <v>9.5764473376904036</v>
      </c>
      <c r="F170" s="20">
        <f t="shared" si="108"/>
        <v>9.529836862160149</v>
      </c>
      <c r="G170" s="20">
        <f t="shared" si="108"/>
        <v>9.427901117051352</v>
      </c>
      <c r="H170" s="20">
        <f t="shared" si="108"/>
        <v>9.396435908498832</v>
      </c>
      <c r="I170" s="20">
        <f t="shared" si="108"/>
        <v>9.3802550691415298</v>
      </c>
      <c r="J170" s="20">
        <f t="shared" si="108"/>
        <v>9.2344588769114324</v>
      </c>
      <c r="K170" s="20">
        <f t="shared" si="108"/>
        <v>9.2309118886039947</v>
      </c>
      <c r="L170" s="20">
        <f t="shared" si="108"/>
        <v>9.1423392724018484</v>
      </c>
      <c r="M170" s="20">
        <f t="shared" si="108"/>
        <v>9.163576386191405</v>
      </c>
      <c r="N170" s="20">
        <f t="shared" si="108"/>
        <v>9.0427785209530072</v>
      </c>
      <c r="O170" s="20">
        <f t="shared" si="108"/>
        <v>9.0186982316954474</v>
      </c>
      <c r="P170" s="20">
        <f t="shared" si="108"/>
        <v>9.0527026668388402</v>
      </c>
      <c r="Q170" s="20">
        <f t="shared" si="108"/>
        <v>8.8407282391240649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45.05623413183222</v>
      </c>
      <c r="C171" s="21">
        <f t="shared" si="109"/>
        <v>44.646203931323669</v>
      </c>
      <c r="D171" s="21">
        <f t="shared" si="109"/>
        <v>42.862074048089639</v>
      </c>
      <c r="E171" s="21">
        <f t="shared" si="109"/>
        <v>43.903547405890841</v>
      </c>
      <c r="F171" s="21">
        <f t="shared" si="109"/>
        <v>38.336103889709022</v>
      </c>
      <c r="G171" s="21">
        <f t="shared" si="109"/>
        <v>34.612262696343493</v>
      </c>
      <c r="H171" s="21">
        <f t="shared" si="109"/>
        <v>35.099042037930595</v>
      </c>
      <c r="I171" s="21">
        <f t="shared" si="109"/>
        <v>33.828179706391531</v>
      </c>
      <c r="J171" s="21">
        <f t="shared" si="109"/>
        <v>33.668253059008521</v>
      </c>
      <c r="K171" s="21">
        <f t="shared" si="109"/>
        <v>33.126522718678942</v>
      </c>
      <c r="L171" s="21">
        <f t="shared" si="109"/>
        <v>33.078018437900447</v>
      </c>
      <c r="M171" s="21">
        <f t="shared" si="109"/>
        <v>33.74580878443107</v>
      </c>
      <c r="N171" s="21">
        <f t="shared" si="109"/>
        <v>31.106179495863035</v>
      </c>
      <c r="O171" s="21">
        <f t="shared" si="109"/>
        <v>30.688074099550249</v>
      </c>
      <c r="P171" s="21">
        <f t="shared" si="109"/>
        <v>29.234796958948362</v>
      </c>
      <c r="Q171" s="21">
        <f t="shared" si="109"/>
        <v>29.400184521178282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103.47431801300903</v>
      </c>
      <c r="C172" s="20">
        <f t="shared" si="110"/>
        <v>101.69380642799462</v>
      </c>
      <c r="D172" s="20">
        <f t="shared" si="110"/>
        <v>99.41791892255965</v>
      </c>
      <c r="E172" s="20">
        <f t="shared" si="110"/>
        <v>99.858223349512159</v>
      </c>
      <c r="F172" s="20">
        <f t="shared" si="110"/>
        <v>94.906181888069867</v>
      </c>
      <c r="G172" s="20">
        <f t="shared" si="110"/>
        <v>91.336997287311732</v>
      </c>
      <c r="H172" s="20">
        <f t="shared" si="110"/>
        <v>83.967625098571673</v>
      </c>
      <c r="I172" s="20">
        <f t="shared" si="110"/>
        <v>81.674194700364239</v>
      </c>
      <c r="J172" s="20">
        <f t="shared" si="110"/>
        <v>85.901628892724304</v>
      </c>
      <c r="K172" s="20">
        <f t="shared" si="110"/>
        <v>86.288806917571165</v>
      </c>
      <c r="L172" s="20">
        <f t="shared" si="110"/>
        <v>86.149362040336072</v>
      </c>
      <c r="M172" s="20">
        <f t="shared" si="110"/>
        <v>83.638362431871613</v>
      </c>
      <c r="N172" s="20">
        <f t="shared" si="110"/>
        <v>77.023359578759283</v>
      </c>
      <c r="O172" s="20">
        <f t="shared" si="110"/>
        <v>78.204816873357302</v>
      </c>
      <c r="P172" s="20">
        <f t="shared" si="110"/>
        <v>77.754737878789825</v>
      </c>
      <c r="Q172" s="20">
        <f t="shared" si="110"/>
        <v>76.55084069205968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34.781415917432071</v>
      </c>
      <c r="C173" s="20">
        <f t="shared" si="111"/>
        <v>35.003642923935359</v>
      </c>
      <c r="D173" s="20">
        <f t="shared" si="111"/>
        <v>33.761218315783275</v>
      </c>
      <c r="E173" s="20">
        <f t="shared" si="111"/>
        <v>34.457298855670054</v>
      </c>
      <c r="F173" s="20">
        <f t="shared" si="111"/>
        <v>33.503584210450235</v>
      </c>
      <c r="G173" s="20">
        <f t="shared" si="111"/>
        <v>32.659427546024475</v>
      </c>
      <c r="H173" s="20">
        <f t="shared" si="111"/>
        <v>33.264054852618941</v>
      </c>
      <c r="I173" s="20">
        <f t="shared" si="111"/>
        <v>36.074647616441418</v>
      </c>
      <c r="J173" s="20">
        <f t="shared" si="111"/>
        <v>37.528397985683526</v>
      </c>
      <c r="K173" s="20">
        <f t="shared" si="111"/>
        <v>35.690046757077944</v>
      </c>
      <c r="L173" s="20">
        <f t="shared" si="111"/>
        <v>36.629480402136245</v>
      </c>
      <c r="M173" s="20">
        <f t="shared" si="111"/>
        <v>37.377194394365659</v>
      </c>
      <c r="N173" s="20">
        <f t="shared" si="111"/>
        <v>35.077641626261823</v>
      </c>
      <c r="O173" s="20">
        <f t="shared" si="111"/>
        <v>35.532440192744332</v>
      </c>
      <c r="P173" s="20">
        <f t="shared" si="111"/>
        <v>33.226331423571814</v>
      </c>
      <c r="Q173" s="20">
        <f t="shared" si="111"/>
        <v>33.094019832785989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20.042043705704153</v>
      </c>
      <c r="C174" s="20">
        <f t="shared" si="112"/>
        <v>21.730414419245275</v>
      </c>
      <c r="D174" s="20">
        <f t="shared" si="112"/>
        <v>18.832096871839113</v>
      </c>
      <c r="E174" s="20">
        <f t="shared" si="112"/>
        <v>28.064154682319423</v>
      </c>
      <c r="F174" s="20">
        <f t="shared" si="112"/>
        <v>23.384360724041819</v>
      </c>
      <c r="G174" s="20">
        <f t="shared" si="112"/>
        <v>19.54889421568782</v>
      </c>
      <c r="H174" s="20">
        <f t="shared" si="112"/>
        <v>22.474594047798341</v>
      </c>
      <c r="I174" s="20">
        <f t="shared" si="112"/>
        <v>21.858650145880134</v>
      </c>
      <c r="J174" s="20">
        <f t="shared" si="112"/>
        <v>21.908537395254172</v>
      </c>
      <c r="K174" s="20">
        <f t="shared" si="112"/>
        <v>21.383280013509321</v>
      </c>
      <c r="L174" s="20">
        <f t="shared" si="112"/>
        <v>21.609132571954305</v>
      </c>
      <c r="M174" s="20">
        <f t="shared" si="112"/>
        <v>22.353927114711777</v>
      </c>
      <c r="N174" s="20">
        <f t="shared" si="112"/>
        <v>20.900981809076281</v>
      </c>
      <c r="O174" s="20">
        <f t="shared" si="112"/>
        <v>20.715634972669001</v>
      </c>
      <c r="P174" s="20">
        <f t="shared" si="112"/>
        <v>19.939836464392005</v>
      </c>
      <c r="Q174" s="20">
        <f t="shared" si="112"/>
        <v>20.57399063432976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32.436669608274393</v>
      </c>
      <c r="C175" s="24">
        <f t="shared" si="113"/>
        <v>33.837473535950494</v>
      </c>
      <c r="D175" s="24">
        <f t="shared" si="113"/>
        <v>33.045099320118538</v>
      </c>
      <c r="E175" s="24">
        <f t="shared" si="113"/>
        <v>34.45792472059388</v>
      </c>
      <c r="F175" s="24">
        <f t="shared" si="113"/>
        <v>35.105905769668745</v>
      </c>
      <c r="G175" s="24">
        <f t="shared" si="113"/>
        <v>35.793791592524073</v>
      </c>
      <c r="H175" s="24">
        <f t="shared" si="113"/>
        <v>36.034601024141686</v>
      </c>
      <c r="I175" s="24">
        <f t="shared" si="113"/>
        <v>36.91343643241224</v>
      </c>
      <c r="J175" s="24">
        <f t="shared" si="113"/>
        <v>34.109370904672573</v>
      </c>
      <c r="K175" s="24">
        <f t="shared" si="113"/>
        <v>35.651082822521431</v>
      </c>
      <c r="L175" s="24">
        <f t="shared" si="113"/>
        <v>34.441884170186647</v>
      </c>
      <c r="M175" s="24">
        <f t="shared" si="113"/>
        <v>34.618562761349281</v>
      </c>
      <c r="N175" s="24">
        <f t="shared" si="113"/>
        <v>34.623532391644289</v>
      </c>
      <c r="O175" s="24">
        <f t="shared" si="113"/>
        <v>35.861148037546464</v>
      </c>
      <c r="P175" s="24">
        <f t="shared" si="113"/>
        <v>34.043791186069392</v>
      </c>
      <c r="Q175" s="24">
        <f t="shared" si="113"/>
        <v>33.482819049651475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44.854297501442105</v>
      </c>
      <c r="C176" s="22">
        <f t="shared" si="114"/>
        <v>47.467208145687323</v>
      </c>
      <c r="D176" s="22">
        <f t="shared" si="114"/>
        <v>45.826244560543174</v>
      </c>
      <c r="E176" s="22">
        <f t="shared" si="114"/>
        <v>48.170639359132998</v>
      </c>
      <c r="F176" s="22">
        <f t="shared" si="114"/>
        <v>48.964907855840003</v>
      </c>
      <c r="G176" s="22">
        <f t="shared" si="114"/>
        <v>47.881157441823525</v>
      </c>
      <c r="H176" s="22">
        <f t="shared" si="114"/>
        <v>51.842907973916596</v>
      </c>
      <c r="I176" s="22">
        <f t="shared" si="114"/>
        <v>52.516843426253033</v>
      </c>
      <c r="J176" s="22">
        <f t="shared" si="114"/>
        <v>48.322988888522644</v>
      </c>
      <c r="K176" s="22">
        <f t="shared" si="114"/>
        <v>49.03150821575781</v>
      </c>
      <c r="L176" s="22">
        <f t="shared" si="114"/>
        <v>50.840570278117774</v>
      </c>
      <c r="M176" s="22">
        <f t="shared" si="114"/>
        <v>52.769462696492738</v>
      </c>
      <c r="N176" s="22">
        <f t="shared" si="114"/>
        <v>52.888908083242541</v>
      </c>
      <c r="O176" s="22">
        <f t="shared" si="114"/>
        <v>56.295667008379361</v>
      </c>
      <c r="P176" s="22">
        <f t="shared" si="114"/>
        <v>54.522493543231427</v>
      </c>
      <c r="Q176" s="22">
        <f t="shared" si="114"/>
        <v>50.286636489394432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265.76487794201279</v>
      </c>
      <c r="C177" s="20">
        <f t="shared" si="115"/>
        <v>259.18356325055015</v>
      </c>
      <c r="D177" s="20">
        <f t="shared" si="115"/>
        <v>255.68492184124142</v>
      </c>
      <c r="E177" s="20">
        <f t="shared" si="115"/>
        <v>253.55769727108813</v>
      </c>
      <c r="F177" s="20">
        <f t="shared" si="115"/>
        <v>251.66215663009811</v>
      </c>
      <c r="G177" s="20">
        <f t="shared" si="115"/>
        <v>245.19841455035933</v>
      </c>
      <c r="H177" s="20">
        <f t="shared" si="115"/>
        <v>248.54163289350328</v>
      </c>
      <c r="I177" s="20">
        <f t="shared" si="115"/>
        <v>251.6989618485116</v>
      </c>
      <c r="J177" s="20">
        <f t="shared" si="115"/>
        <v>239.74253410260735</v>
      </c>
      <c r="K177" s="20">
        <f t="shared" si="115"/>
        <v>237.22175562997754</v>
      </c>
      <c r="L177" s="20">
        <f t="shared" si="115"/>
        <v>237.03711037973085</v>
      </c>
      <c r="M177" s="20">
        <f t="shared" si="115"/>
        <v>238.14984528511283</v>
      </c>
      <c r="N177" s="20">
        <f t="shared" si="115"/>
        <v>237.46435385151548</v>
      </c>
      <c r="O177" s="20">
        <f t="shared" si="115"/>
        <v>237.52755495067029</v>
      </c>
      <c r="P177" s="20">
        <f t="shared" si="115"/>
        <v>235.53547054444479</v>
      </c>
      <c r="Q177" s="20">
        <f t="shared" si="115"/>
        <v>238.4884449123542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35.140614199951173</v>
      </c>
      <c r="C178" s="20">
        <f t="shared" si="116"/>
        <v>37.570637624191818</v>
      </c>
      <c r="D178" s="20">
        <f t="shared" si="116"/>
        <v>36.339966466774023</v>
      </c>
      <c r="E178" s="20">
        <f t="shared" si="116"/>
        <v>38.36106608914946</v>
      </c>
      <c r="F178" s="20">
        <f t="shared" si="116"/>
        <v>38.716363309458451</v>
      </c>
      <c r="G178" s="20">
        <f t="shared" si="116"/>
        <v>37.78028173919936</v>
      </c>
      <c r="H178" s="20">
        <f t="shared" si="116"/>
        <v>40.740018535531483</v>
      </c>
      <c r="I178" s="20">
        <f t="shared" si="116"/>
        <v>40.984786223646722</v>
      </c>
      <c r="J178" s="20">
        <f t="shared" si="116"/>
        <v>37.030308661054313</v>
      </c>
      <c r="K178" s="20">
        <f t="shared" si="116"/>
        <v>36.23234817283177</v>
      </c>
      <c r="L178" s="20">
        <f t="shared" si="116"/>
        <v>38.104368442051133</v>
      </c>
      <c r="M178" s="20">
        <f t="shared" si="116"/>
        <v>38.406298260147622</v>
      </c>
      <c r="N178" s="20">
        <f t="shared" si="116"/>
        <v>37.233936036304577</v>
      </c>
      <c r="O178" s="20">
        <f t="shared" si="116"/>
        <v>39.474763505475551</v>
      </c>
      <c r="P178" s="20">
        <f t="shared" si="116"/>
        <v>37.049348343776302</v>
      </c>
      <c r="Q178" s="20">
        <f t="shared" si="116"/>
        <v>32.654862194962512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5.6419863864458737</v>
      </c>
      <c r="C179" s="21">
        <f t="shared" si="117"/>
        <v>5.619146287650068</v>
      </c>
      <c r="D179" s="21">
        <f t="shared" si="117"/>
        <v>5.5504160343850293</v>
      </c>
      <c r="E179" s="21">
        <f t="shared" si="117"/>
        <v>5.3195720876008812</v>
      </c>
      <c r="F179" s="21">
        <f t="shared" si="117"/>
        <v>5.5012170451228046</v>
      </c>
      <c r="G179" s="21">
        <f t="shared" si="117"/>
        <v>5.6457131754343761</v>
      </c>
      <c r="H179" s="21">
        <f t="shared" si="117"/>
        <v>5.2717758264212096</v>
      </c>
      <c r="I179" s="21">
        <f t="shared" si="117"/>
        <v>5.1014031891809228</v>
      </c>
      <c r="J179" s="21">
        <f t="shared" si="117"/>
        <v>5.0184278046742303</v>
      </c>
      <c r="K179" s="21">
        <f t="shared" si="117"/>
        <v>5.0389010453764005</v>
      </c>
      <c r="L179" s="21">
        <f t="shared" si="117"/>
        <v>4.884957636031273</v>
      </c>
      <c r="M179" s="21">
        <f t="shared" si="117"/>
        <v>4.9664533334079302</v>
      </c>
      <c r="N179" s="21">
        <f t="shared" si="117"/>
        <v>4.8749114748921816</v>
      </c>
      <c r="O179" s="21">
        <f t="shared" si="117"/>
        <v>4.5057839265784905</v>
      </c>
      <c r="P179" s="21">
        <f t="shared" si="117"/>
        <v>4.1319697459535165</v>
      </c>
      <c r="Q179" s="21">
        <f t="shared" si="117"/>
        <v>3.9517808097545215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120.17792149629179</v>
      </c>
      <c r="C180" s="21">
        <f t="shared" si="118"/>
        <v>123.14317507064199</v>
      </c>
      <c r="D180" s="21">
        <f t="shared" si="118"/>
        <v>108.22514902387616</v>
      </c>
      <c r="E180" s="21">
        <f t="shared" si="118"/>
        <v>118.01952355784772</v>
      </c>
      <c r="F180" s="21">
        <f t="shared" si="118"/>
        <v>112.8412945813063</v>
      </c>
      <c r="G180" s="21">
        <f t="shared" si="118"/>
        <v>109.33988904761702</v>
      </c>
      <c r="H180" s="21">
        <f t="shared" si="118"/>
        <v>115.03271056608384</v>
      </c>
      <c r="I180" s="21">
        <f t="shared" si="118"/>
        <v>111.93381609942888</v>
      </c>
      <c r="J180" s="21">
        <f t="shared" si="118"/>
        <v>101.37391196072602</v>
      </c>
      <c r="K180" s="21">
        <f t="shared" si="118"/>
        <v>96.704839398763454</v>
      </c>
      <c r="L180" s="21">
        <f t="shared" si="118"/>
        <v>88.958979706587499</v>
      </c>
      <c r="M180" s="21">
        <f t="shared" si="118"/>
        <v>89.601275209379864</v>
      </c>
      <c r="N180" s="21">
        <f t="shared" si="118"/>
        <v>90.870388936517344</v>
      </c>
      <c r="O180" s="21">
        <f t="shared" si="118"/>
        <v>97.325907552803642</v>
      </c>
      <c r="P180" s="21">
        <f t="shared" si="118"/>
        <v>87.83719487260413</v>
      </c>
      <c r="Q180" s="21">
        <f t="shared" si="118"/>
        <v>95.45323585167435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199.85629992299144</v>
      </c>
      <c r="C181" s="20">
        <f t="shared" si="119"/>
        <v>191.84681274903244</v>
      </c>
      <c r="D181" s="20">
        <f t="shared" si="119"/>
        <v>178.95978388977642</v>
      </c>
      <c r="E181" s="20">
        <f t="shared" si="119"/>
        <v>193.51574747580045</v>
      </c>
      <c r="F181" s="20">
        <f t="shared" si="119"/>
        <v>206.14276916739212</v>
      </c>
      <c r="G181" s="20">
        <f t="shared" si="119"/>
        <v>192.23490749178976</v>
      </c>
      <c r="H181" s="20">
        <f t="shared" si="119"/>
        <v>221.9527866662427</v>
      </c>
      <c r="I181" s="20">
        <f t="shared" si="119"/>
        <v>261.43419378227907</v>
      </c>
      <c r="J181" s="20">
        <f t="shared" si="119"/>
        <v>272.16139463802875</v>
      </c>
      <c r="K181" s="20">
        <f t="shared" si="119"/>
        <v>251.27918619398864</v>
      </c>
      <c r="L181" s="20">
        <f t="shared" si="119"/>
        <v>247.77707955076204</v>
      </c>
      <c r="M181" s="20">
        <f t="shared" si="119"/>
        <v>243.47909157853269</v>
      </c>
      <c r="N181" s="20">
        <f t="shared" si="119"/>
        <v>245.72513848880706</v>
      </c>
      <c r="O181" s="20">
        <f t="shared" si="119"/>
        <v>244.1011688211228</v>
      </c>
      <c r="P181" s="20">
        <f t="shared" si="119"/>
        <v>212.8748258919959</v>
      </c>
      <c r="Q181" s="20">
        <f t="shared" si="119"/>
        <v>220.65120660883119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64.726383229527343</v>
      </c>
      <c r="C182" s="20">
        <f t="shared" si="120"/>
        <v>66.275545416575042</v>
      </c>
      <c r="D182" s="20">
        <f t="shared" si="120"/>
        <v>62.580510834166923</v>
      </c>
      <c r="E182" s="20">
        <f t="shared" si="120"/>
        <v>63.438619165135336</v>
      </c>
      <c r="F182" s="20">
        <f t="shared" si="120"/>
        <v>64.009145131546759</v>
      </c>
      <c r="G182" s="20">
        <f t="shared" si="120"/>
        <v>64.301805063837904</v>
      </c>
      <c r="H182" s="20">
        <f t="shared" si="120"/>
        <v>68.460979027880896</v>
      </c>
      <c r="I182" s="20">
        <f t="shared" si="120"/>
        <v>70.881483705757375</v>
      </c>
      <c r="J182" s="20">
        <f t="shared" si="120"/>
        <v>70.780789708259363</v>
      </c>
      <c r="K182" s="20">
        <f t="shared" si="120"/>
        <v>67.62212120081864</v>
      </c>
      <c r="L182" s="20">
        <f t="shared" si="120"/>
        <v>65.880324783751632</v>
      </c>
      <c r="M182" s="20">
        <f t="shared" si="120"/>
        <v>70.04772489990421</v>
      </c>
      <c r="N182" s="20">
        <f t="shared" si="120"/>
        <v>72.964716254270627</v>
      </c>
      <c r="O182" s="20">
        <f t="shared" si="120"/>
        <v>77.455281477403119</v>
      </c>
      <c r="P182" s="20">
        <f t="shared" si="120"/>
        <v>70.0578450732894</v>
      </c>
      <c r="Q182" s="20">
        <f t="shared" si="120"/>
        <v>74.563853618965126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19.37424535714263</v>
      </c>
      <c r="C183" s="18">
        <f t="shared" si="121"/>
        <v>18.457507863867011</v>
      </c>
      <c r="D183" s="18">
        <f t="shared" si="121"/>
        <v>17.96688104075475</v>
      </c>
      <c r="E183" s="18">
        <f t="shared" si="121"/>
        <v>19.896289263683951</v>
      </c>
      <c r="F183" s="18">
        <f t="shared" si="121"/>
        <v>19.346995816223604</v>
      </c>
      <c r="G183" s="18">
        <f t="shared" si="121"/>
        <v>23.085797188745762</v>
      </c>
      <c r="H183" s="18">
        <f t="shared" si="121"/>
        <v>21.074792434113206</v>
      </c>
      <c r="I183" s="18">
        <f t="shared" si="121"/>
        <v>20.823660229870544</v>
      </c>
      <c r="J183" s="18">
        <f t="shared" si="121"/>
        <v>17.456070415616225</v>
      </c>
      <c r="K183" s="18">
        <f t="shared" si="121"/>
        <v>20.797640619032766</v>
      </c>
      <c r="L183" s="18">
        <f t="shared" si="121"/>
        <v>15.892429579388256</v>
      </c>
      <c r="M183" s="18">
        <f t="shared" si="121"/>
        <v>14.417598155575799</v>
      </c>
      <c r="N183" s="18">
        <f t="shared" si="121"/>
        <v>14.745987250837063</v>
      </c>
      <c r="O183" s="18">
        <f t="shared" si="121"/>
        <v>14.724510407362148</v>
      </c>
      <c r="P183" s="18">
        <f t="shared" si="121"/>
        <v>12.988426271906357</v>
      </c>
      <c r="Q183" s="18">
        <f t="shared" si="121"/>
        <v>14.108659281516006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19.530918974817698</v>
      </c>
      <c r="C184" s="16">
        <f t="shared" si="122"/>
        <v>18.590172528440803</v>
      </c>
      <c r="D184" s="16">
        <f t="shared" si="122"/>
        <v>18.101062649664982</v>
      </c>
      <c r="E184" s="16">
        <f t="shared" si="122"/>
        <v>20.051533654223576</v>
      </c>
      <c r="F184" s="16">
        <f t="shared" si="122"/>
        <v>19.511946288750167</v>
      </c>
      <c r="G184" s="16">
        <f t="shared" si="122"/>
        <v>23.23265112350354</v>
      </c>
      <c r="H184" s="16">
        <f t="shared" si="122"/>
        <v>21.175103225395553</v>
      </c>
      <c r="I184" s="16">
        <f t="shared" si="122"/>
        <v>20.97086565068042</v>
      </c>
      <c r="J184" s="16">
        <f t="shared" si="122"/>
        <v>17.552955776570137</v>
      </c>
      <c r="K184" s="16">
        <f t="shared" si="122"/>
        <v>20.899035228934434</v>
      </c>
      <c r="L184" s="16">
        <f t="shared" si="122"/>
        <v>15.95785570762404</v>
      </c>
      <c r="M184" s="16">
        <f t="shared" si="122"/>
        <v>14.484469653488102</v>
      </c>
      <c r="N184" s="16">
        <f t="shared" si="122"/>
        <v>14.848294017856698</v>
      </c>
      <c r="O184" s="16">
        <f t="shared" si="122"/>
        <v>14.824177087174229</v>
      </c>
      <c r="P184" s="16">
        <f t="shared" si="122"/>
        <v>13.086788866227003</v>
      </c>
      <c r="Q184" s="16">
        <f t="shared" si="122"/>
        <v>14.215863786405244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8.5443690982591729</v>
      </c>
      <c r="C185" s="14">
        <f t="shared" si="123"/>
        <v>8.1364455779201386</v>
      </c>
      <c r="D185" s="14">
        <f t="shared" si="123"/>
        <v>7.9259140123997556</v>
      </c>
      <c r="E185" s="14">
        <f t="shared" si="123"/>
        <v>8.7838894571357091</v>
      </c>
      <c r="F185" s="14">
        <f t="shared" si="123"/>
        <v>8.5513334030618768</v>
      </c>
      <c r="G185" s="14">
        <f t="shared" si="123"/>
        <v>10.186523689526362</v>
      </c>
      <c r="H185" s="14">
        <f t="shared" si="123"/>
        <v>9.2885248233687925</v>
      </c>
      <c r="I185" s="14">
        <f t="shared" si="123"/>
        <v>9.2030450759025175</v>
      </c>
      <c r="J185" s="14">
        <f t="shared" si="123"/>
        <v>7.7065398976223234</v>
      </c>
      <c r="K185" s="14">
        <f t="shared" si="123"/>
        <v>9.1797190966179887</v>
      </c>
      <c r="L185" s="14">
        <f t="shared" si="123"/>
        <v>7.0124805362681544</v>
      </c>
      <c r="M185" s="14">
        <f t="shared" si="123"/>
        <v>6.3678630469217419</v>
      </c>
      <c r="N185" s="14">
        <f t="shared" si="123"/>
        <v>6.5307289035415046</v>
      </c>
      <c r="O185" s="14">
        <f t="shared" si="123"/>
        <v>6.5230344652208174</v>
      </c>
      <c r="P185" s="14">
        <f t="shared" si="123"/>
        <v>5.7611098462194388</v>
      </c>
      <c r="Q185" s="14">
        <f t="shared" si="123"/>
        <v>6.2609508553420588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101.03792585895874</v>
      </c>
      <c r="C188" s="24">
        <f t="shared" si="124"/>
        <v>100.44831000471147</v>
      </c>
      <c r="D188" s="24">
        <f t="shared" si="124"/>
        <v>100.02002911723898</v>
      </c>
      <c r="E188" s="24">
        <f t="shared" si="124"/>
        <v>100.31712299873816</v>
      </c>
      <c r="F188" s="24">
        <f t="shared" si="124"/>
        <v>99.267491979458725</v>
      </c>
      <c r="G188" s="24">
        <f t="shared" si="124"/>
        <v>97.043797752051987</v>
      </c>
      <c r="H188" s="24">
        <f t="shared" si="124"/>
        <v>98.366069055798121</v>
      </c>
      <c r="I188" s="24">
        <f t="shared" si="124"/>
        <v>98.527667956377996</v>
      </c>
      <c r="J188" s="24">
        <f t="shared" si="124"/>
        <v>94.614845617004903</v>
      </c>
      <c r="K188" s="24">
        <f t="shared" si="124"/>
        <v>93.232023093783852</v>
      </c>
      <c r="L188" s="24">
        <f t="shared" si="124"/>
        <v>93.699515351527864</v>
      </c>
      <c r="M188" s="24">
        <f t="shared" si="124"/>
        <v>93.964566508601862</v>
      </c>
      <c r="N188" s="24">
        <f t="shared" si="124"/>
        <v>92.393669331107887</v>
      </c>
      <c r="O188" s="24">
        <f t="shared" si="124"/>
        <v>92.851780695106385</v>
      </c>
      <c r="P188" s="24">
        <f t="shared" si="124"/>
        <v>87.166101525287843</v>
      </c>
      <c r="Q188" s="24">
        <f t="shared" si="124"/>
        <v>87.974310965546053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101.07161936620263</v>
      </c>
      <c r="C189" s="22">
        <f t="shared" si="125"/>
        <v>100.33130502988513</v>
      </c>
      <c r="D189" s="22">
        <f t="shared" si="125"/>
        <v>100.72790003142154</v>
      </c>
      <c r="E189" s="22">
        <f t="shared" si="125"/>
        <v>100.65869760631547</v>
      </c>
      <c r="F189" s="22">
        <f t="shared" si="125"/>
        <v>101.26687108738643</v>
      </c>
      <c r="G189" s="22">
        <f t="shared" si="125"/>
        <v>100.74680899391333</v>
      </c>
      <c r="H189" s="22">
        <f t="shared" si="125"/>
        <v>102.06749141822078</v>
      </c>
      <c r="I189" s="22">
        <f t="shared" si="125"/>
        <v>103.32888865208574</v>
      </c>
      <c r="J189" s="22">
        <f t="shared" si="125"/>
        <v>98.605454029494382</v>
      </c>
      <c r="K189" s="22">
        <f t="shared" si="125"/>
        <v>97.155436787090238</v>
      </c>
      <c r="L189" s="22">
        <f t="shared" si="125"/>
        <v>97.81365277179853</v>
      </c>
      <c r="M189" s="22">
        <f t="shared" si="125"/>
        <v>97.233805213891415</v>
      </c>
      <c r="N189" s="22">
        <f t="shared" si="125"/>
        <v>97.55290533418372</v>
      </c>
      <c r="O189" s="22">
        <f t="shared" si="125"/>
        <v>98.506300764973119</v>
      </c>
      <c r="P189" s="22">
        <f t="shared" si="125"/>
        <v>91.873607379919932</v>
      </c>
      <c r="Q189" s="22">
        <f t="shared" si="125"/>
        <v>93.050448282545304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126.71911603068911</v>
      </c>
      <c r="C190" s="20">
        <f t="shared" si="126"/>
        <v>125.36274582919521</v>
      </c>
      <c r="D190" s="20">
        <f t="shared" si="126"/>
        <v>123.78412206997328</v>
      </c>
      <c r="E190" s="20">
        <f t="shared" si="126"/>
        <v>121.84353477894986</v>
      </c>
      <c r="F190" s="20">
        <f t="shared" si="126"/>
        <v>120.41142137157115</v>
      </c>
      <c r="G190" s="20">
        <f t="shared" si="126"/>
        <v>119.4450154258501</v>
      </c>
      <c r="H190" s="20">
        <f t="shared" si="126"/>
        <v>118.14062142414227</v>
      </c>
      <c r="I190" s="20">
        <f t="shared" si="126"/>
        <v>117.24136929286006</v>
      </c>
      <c r="J190" s="20">
        <f t="shared" si="126"/>
        <v>111.32408340491874</v>
      </c>
      <c r="K190" s="20">
        <f t="shared" si="126"/>
        <v>108.86592866493642</v>
      </c>
      <c r="L190" s="20">
        <f t="shared" si="126"/>
        <v>106.98970041111775</v>
      </c>
      <c r="M190" s="20">
        <f t="shared" si="126"/>
        <v>104.4688612631881</v>
      </c>
      <c r="N190" s="20">
        <f t="shared" si="126"/>
        <v>102.80292520249847</v>
      </c>
      <c r="O190" s="20">
        <f t="shared" si="126"/>
        <v>103.54528890522755</v>
      </c>
      <c r="P190" s="20">
        <f t="shared" si="126"/>
        <v>102.11526700908047</v>
      </c>
      <c r="Q190" s="20">
        <f t="shared" si="126"/>
        <v>101.77395092604357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103.98383226476425</v>
      </c>
      <c r="C191" s="20">
        <f t="shared" si="127"/>
        <v>103.25542993615079</v>
      </c>
      <c r="D191" s="20">
        <f t="shared" si="127"/>
        <v>103.52259065013908</v>
      </c>
      <c r="E191" s="20">
        <f t="shared" si="127"/>
        <v>103.01606607061773</v>
      </c>
      <c r="F191" s="20">
        <f t="shared" si="127"/>
        <v>103.12017741001098</v>
      </c>
      <c r="G191" s="20">
        <f t="shared" si="127"/>
        <v>102.50569034497128</v>
      </c>
      <c r="H191" s="20">
        <f t="shared" si="127"/>
        <v>103.54834052954406</v>
      </c>
      <c r="I191" s="20">
        <f t="shared" si="127"/>
        <v>104.49534296377577</v>
      </c>
      <c r="J191" s="20">
        <f t="shared" si="127"/>
        <v>99.197409485340074</v>
      </c>
      <c r="K191" s="20">
        <f t="shared" si="127"/>
        <v>97.229369690711124</v>
      </c>
      <c r="L191" s="20">
        <f t="shared" si="127"/>
        <v>97.472341390899217</v>
      </c>
      <c r="M191" s="20">
        <f t="shared" si="127"/>
        <v>96.652310301706052</v>
      </c>
      <c r="N191" s="20">
        <f t="shared" si="127"/>
        <v>96.458172885444213</v>
      </c>
      <c r="O191" s="20">
        <f t="shared" si="127"/>
        <v>97.338929738600783</v>
      </c>
      <c r="P191" s="20">
        <f t="shared" si="127"/>
        <v>90.959966865360698</v>
      </c>
      <c r="Q191" s="20">
        <f t="shared" si="127"/>
        <v>91.738578567063101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76.994696405841381</v>
      </c>
      <c r="C192" s="20">
        <f t="shared" si="128"/>
        <v>75.7469026225221</v>
      </c>
      <c r="D192" s="20">
        <f t="shared" si="128"/>
        <v>76.862145411368815</v>
      </c>
      <c r="E192" s="20">
        <f t="shared" si="128"/>
        <v>79.846662551640179</v>
      </c>
      <c r="F192" s="20">
        <f t="shared" si="128"/>
        <v>84.139855834639533</v>
      </c>
      <c r="G192" s="20">
        <f t="shared" si="128"/>
        <v>84.064592110526164</v>
      </c>
      <c r="H192" s="20">
        <f t="shared" si="128"/>
        <v>87.875102430632211</v>
      </c>
      <c r="I192" s="20">
        <f t="shared" si="128"/>
        <v>91.791193912984141</v>
      </c>
      <c r="J192" s="20">
        <f t="shared" si="128"/>
        <v>92.100489661465019</v>
      </c>
      <c r="K192" s="20">
        <f t="shared" si="128"/>
        <v>95.117542721515193</v>
      </c>
      <c r="L192" s="20">
        <f t="shared" si="128"/>
        <v>99.276872271835657</v>
      </c>
      <c r="M192" s="20">
        <f t="shared" si="128"/>
        <v>101.12835225287121</v>
      </c>
      <c r="N192" s="20">
        <f t="shared" si="128"/>
        <v>106.19207110751128</v>
      </c>
      <c r="O192" s="20">
        <f t="shared" si="128"/>
        <v>107.78432362728735</v>
      </c>
      <c r="P192" s="20">
        <f t="shared" si="128"/>
        <v>98.179488935929399</v>
      </c>
      <c r="Q192" s="20">
        <f t="shared" si="128"/>
        <v>103.19373069638435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10.633454695260715</v>
      </c>
      <c r="C193" s="21">
        <f t="shared" si="129"/>
        <v>8.9973520563194018</v>
      </c>
      <c r="D193" s="21">
        <f t="shared" si="129"/>
        <v>8.8165990947878381</v>
      </c>
      <c r="E193" s="21">
        <f t="shared" si="129"/>
        <v>8.5989215478944185</v>
      </c>
      <c r="F193" s="21">
        <f t="shared" si="129"/>
        <v>7.8576670325663143</v>
      </c>
      <c r="G193" s="21">
        <f t="shared" si="129"/>
        <v>5.6829483821953906</v>
      </c>
      <c r="H193" s="21">
        <f t="shared" si="129"/>
        <v>5.8974356853571139</v>
      </c>
      <c r="I193" s="21">
        <f t="shared" si="129"/>
        <v>4.0554991309807242</v>
      </c>
      <c r="J193" s="21">
        <f t="shared" si="129"/>
        <v>3.7936957624607088</v>
      </c>
      <c r="K193" s="21">
        <f t="shared" si="129"/>
        <v>3.0353556571773206</v>
      </c>
      <c r="L193" s="21">
        <f t="shared" si="129"/>
        <v>2.9375411375712699</v>
      </c>
      <c r="M193" s="21">
        <f t="shared" si="129"/>
        <v>2.9725926633481836</v>
      </c>
      <c r="N193" s="21">
        <f t="shared" si="129"/>
        <v>2.9278631244367288</v>
      </c>
      <c r="O193" s="21">
        <f t="shared" si="129"/>
        <v>3.87415123892929</v>
      </c>
      <c r="P193" s="21">
        <f t="shared" si="129"/>
        <v>3.1968524435822223</v>
      </c>
      <c r="Q193" s="21">
        <f t="shared" si="129"/>
        <v>3.1037487485481328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12.445033059660261</v>
      </c>
      <c r="C195" s="20">
        <f t="shared" si="131"/>
        <v>10.573983021868109</v>
      </c>
      <c r="D195" s="20">
        <f t="shared" si="131"/>
        <v>10.623960360684498</v>
      </c>
      <c r="E195" s="20">
        <f t="shared" si="131"/>
        <v>10.578208046952462</v>
      </c>
      <c r="F195" s="20">
        <f t="shared" si="131"/>
        <v>9.544971708838391</v>
      </c>
      <c r="G195" s="20">
        <f t="shared" si="131"/>
        <v>7.1848832719641127</v>
      </c>
      <c r="H195" s="20">
        <f t="shared" si="131"/>
        <v>7.7188981079843195</v>
      </c>
      <c r="I195" s="20">
        <f t="shared" si="131"/>
        <v>5.4504488007989842</v>
      </c>
      <c r="J195" s="20">
        <f t="shared" si="131"/>
        <v>5.0700587099474905</v>
      </c>
      <c r="K195" s="20">
        <f t="shared" si="131"/>
        <v>4.0891955185934084</v>
      </c>
      <c r="L195" s="20">
        <f t="shared" si="131"/>
        <v>3.9862823961781837</v>
      </c>
      <c r="M195" s="20">
        <f t="shared" si="131"/>
        <v>4.1192845700415894</v>
      </c>
      <c r="N195" s="20">
        <f t="shared" si="131"/>
        <v>4.0138213737769526</v>
      </c>
      <c r="O195" s="20">
        <f t="shared" si="131"/>
        <v>5.3810268118380735</v>
      </c>
      <c r="P195" s="20">
        <f t="shared" si="131"/>
        <v>4.3520478463925238</v>
      </c>
      <c r="Q195" s="20">
        <f t="shared" si="131"/>
        <v>4.0558346598819526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135.61736903631851</v>
      </c>
      <c r="C197" s="21">
        <f t="shared" si="133"/>
        <v>134.38326845455708</v>
      </c>
      <c r="D197" s="21">
        <f t="shared" si="133"/>
        <v>129.01247192013761</v>
      </c>
      <c r="E197" s="21">
        <f t="shared" si="133"/>
        <v>132.15581385856203</v>
      </c>
      <c r="F197" s="21">
        <f t="shared" si="133"/>
        <v>115.39774387645416</v>
      </c>
      <c r="G197" s="21">
        <f t="shared" si="133"/>
        <v>104.19361282761965</v>
      </c>
      <c r="H197" s="21">
        <f t="shared" si="133"/>
        <v>105.65404357735656</v>
      </c>
      <c r="I197" s="21">
        <f t="shared" si="133"/>
        <v>101.82899109997109</v>
      </c>
      <c r="J197" s="21">
        <f t="shared" si="133"/>
        <v>101.3477774189665</v>
      </c>
      <c r="K197" s="21">
        <f t="shared" si="133"/>
        <v>99.716415242009873</v>
      </c>
      <c r="L197" s="21">
        <f t="shared" si="133"/>
        <v>99.570624657632379</v>
      </c>
      <c r="M197" s="21">
        <f t="shared" si="133"/>
        <v>101.58144731866174</v>
      </c>
      <c r="N197" s="21">
        <f t="shared" si="133"/>
        <v>93.635448734430355</v>
      </c>
      <c r="O197" s="21">
        <f t="shared" si="133"/>
        <v>92.376916745873018</v>
      </c>
      <c r="P197" s="21">
        <f t="shared" si="133"/>
        <v>88.002224618518085</v>
      </c>
      <c r="Q197" s="21">
        <f t="shared" si="133"/>
        <v>88.500140849491956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311.45334363036289</v>
      </c>
      <c r="C198" s="20">
        <f t="shared" si="134"/>
        <v>306.0942451098507</v>
      </c>
      <c r="D198" s="20">
        <f t="shared" si="134"/>
        <v>299.24243654109659</v>
      </c>
      <c r="E198" s="20">
        <f t="shared" si="134"/>
        <v>300.58720893824932</v>
      </c>
      <c r="F198" s="20">
        <f t="shared" si="134"/>
        <v>285.68263747719061</v>
      </c>
      <c r="G198" s="20">
        <f t="shared" si="134"/>
        <v>274.95260323436958</v>
      </c>
      <c r="H198" s="20">
        <f t="shared" si="134"/>
        <v>252.75673084366284</v>
      </c>
      <c r="I198" s="20">
        <f t="shared" si="134"/>
        <v>245.85422323712302</v>
      </c>
      <c r="J198" s="20">
        <f t="shared" si="134"/>
        <v>258.58006798535274</v>
      </c>
      <c r="K198" s="20">
        <f t="shared" si="134"/>
        <v>259.74384858928761</v>
      </c>
      <c r="L198" s="20">
        <f t="shared" si="134"/>
        <v>259.32465719845743</v>
      </c>
      <c r="M198" s="20">
        <f t="shared" si="134"/>
        <v>251.76773689039737</v>
      </c>
      <c r="N198" s="20">
        <f t="shared" si="134"/>
        <v>231.85479393731669</v>
      </c>
      <c r="O198" s="20">
        <f t="shared" si="134"/>
        <v>235.41131431060541</v>
      </c>
      <c r="P198" s="20">
        <f t="shared" si="134"/>
        <v>234.05635132584143</v>
      </c>
      <c r="Q198" s="20">
        <f t="shared" si="134"/>
        <v>230.43257359538464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104.69059851470219</v>
      </c>
      <c r="C199" s="20">
        <f t="shared" si="135"/>
        <v>105.35954974291592</v>
      </c>
      <c r="D199" s="20">
        <f t="shared" si="135"/>
        <v>101.61939959013151</v>
      </c>
      <c r="E199" s="20">
        <f t="shared" si="135"/>
        <v>103.72128547015244</v>
      </c>
      <c r="F199" s="20">
        <f t="shared" si="135"/>
        <v>100.85109433091363</v>
      </c>
      <c r="G199" s="20">
        <f t="shared" si="135"/>
        <v>98.31497520853091</v>
      </c>
      <c r="H199" s="20">
        <f t="shared" si="135"/>
        <v>100.13042228218576</v>
      </c>
      <c r="I199" s="20">
        <f t="shared" si="135"/>
        <v>108.59126925990471</v>
      </c>
      <c r="J199" s="20">
        <f t="shared" si="135"/>
        <v>112.96754005256516</v>
      </c>
      <c r="K199" s="20">
        <f t="shared" si="135"/>
        <v>107.43305455446416</v>
      </c>
      <c r="L199" s="20">
        <f t="shared" si="135"/>
        <v>110.26114673018813</v>
      </c>
      <c r="M199" s="20">
        <f t="shared" si="135"/>
        <v>112.51262423564538</v>
      </c>
      <c r="N199" s="20">
        <f t="shared" si="135"/>
        <v>105.59029644438921</v>
      </c>
      <c r="O199" s="20">
        <f t="shared" si="135"/>
        <v>106.95937642795774</v>
      </c>
      <c r="P199" s="20">
        <f t="shared" si="135"/>
        <v>100.01749234969458</v>
      </c>
      <c r="Q199" s="20">
        <f t="shared" si="135"/>
        <v>99.619286891470864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60.32570830322021</v>
      </c>
      <c r="C200" s="20">
        <f t="shared" si="136"/>
        <v>65.407668679338911</v>
      </c>
      <c r="D200" s="20">
        <f t="shared" si="136"/>
        <v>56.683569865274443</v>
      </c>
      <c r="E200" s="20">
        <f t="shared" si="136"/>
        <v>84.477027972387887</v>
      </c>
      <c r="F200" s="20">
        <f t="shared" si="136"/>
        <v>70.390629087166587</v>
      </c>
      <c r="G200" s="20">
        <f t="shared" si="136"/>
        <v>58.848216107311828</v>
      </c>
      <c r="H200" s="20">
        <f t="shared" si="136"/>
        <v>67.652323284019872</v>
      </c>
      <c r="I200" s="20">
        <f t="shared" si="136"/>
        <v>65.798523907618275</v>
      </c>
      <c r="J200" s="20">
        <f t="shared" si="136"/>
        <v>65.948820320964714</v>
      </c>
      <c r="K200" s="20">
        <f t="shared" si="136"/>
        <v>64.367275948977067</v>
      </c>
      <c r="L200" s="20">
        <f t="shared" si="136"/>
        <v>65.047270970553654</v>
      </c>
      <c r="M200" s="20">
        <f t="shared" si="136"/>
        <v>67.289668002146882</v>
      </c>
      <c r="N200" s="20">
        <f t="shared" si="136"/>
        <v>62.915884959234681</v>
      </c>
      <c r="O200" s="20">
        <f t="shared" si="136"/>
        <v>62.357985743920814</v>
      </c>
      <c r="P200" s="20">
        <f t="shared" si="136"/>
        <v>60.022649374304557</v>
      </c>
      <c r="Q200" s="20">
        <f t="shared" si="136"/>
        <v>61.931620451657601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98.980156285008661</v>
      </c>
      <c r="C201" s="24">
        <f t="shared" si="137"/>
        <v>103.31127940242278</v>
      </c>
      <c r="D201" s="24">
        <f t="shared" si="137"/>
        <v>100.92345487338262</v>
      </c>
      <c r="E201" s="24">
        <f t="shared" si="137"/>
        <v>105.30430218691652</v>
      </c>
      <c r="F201" s="24">
        <f t="shared" si="137"/>
        <v>107.29852729691407</v>
      </c>
      <c r="G201" s="24">
        <f t="shared" si="137"/>
        <v>109.48119332920827</v>
      </c>
      <c r="H201" s="24">
        <f t="shared" si="137"/>
        <v>110.11854508604874</v>
      </c>
      <c r="I201" s="24">
        <f t="shared" si="137"/>
        <v>112.79391659783929</v>
      </c>
      <c r="J201" s="24">
        <f t="shared" si="137"/>
        <v>103.66789925487586</v>
      </c>
      <c r="K201" s="24">
        <f t="shared" si="137"/>
        <v>106.3825444713019</v>
      </c>
      <c r="L201" s="24">
        <f t="shared" si="137"/>
        <v>102.87342713059783</v>
      </c>
      <c r="M201" s="24">
        <f t="shared" si="137"/>
        <v>101.81184678285192</v>
      </c>
      <c r="N201" s="24">
        <f t="shared" si="137"/>
        <v>101.98324182223513</v>
      </c>
      <c r="O201" s="24">
        <f t="shared" si="137"/>
        <v>103.73631576498806</v>
      </c>
      <c r="P201" s="24">
        <f t="shared" si="137"/>
        <v>88.212249763162248</v>
      </c>
      <c r="Q201" s="24">
        <f t="shared" si="137"/>
        <v>86.865226144435582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138.91521569030138</v>
      </c>
      <c r="C202" s="22">
        <f t="shared" si="138"/>
        <v>147.0271553023583</v>
      </c>
      <c r="D202" s="22">
        <f t="shared" si="138"/>
        <v>141.95959272371726</v>
      </c>
      <c r="E202" s="22">
        <f t="shared" si="138"/>
        <v>149.23579610424025</v>
      </c>
      <c r="F202" s="22">
        <f t="shared" si="138"/>
        <v>151.7172157880681</v>
      </c>
      <c r="G202" s="22">
        <f t="shared" si="138"/>
        <v>148.37216350072796</v>
      </c>
      <c r="H202" s="22">
        <f t="shared" si="138"/>
        <v>160.6635897116945</v>
      </c>
      <c r="I202" s="22">
        <f t="shared" si="138"/>
        <v>162.76710510145492</v>
      </c>
      <c r="J202" s="22">
        <f t="shared" si="138"/>
        <v>149.03354230892472</v>
      </c>
      <c r="K202" s="22">
        <f t="shared" si="138"/>
        <v>147.85549500136378</v>
      </c>
      <c r="L202" s="22">
        <f t="shared" si="138"/>
        <v>153.38758880962465</v>
      </c>
      <c r="M202" s="22">
        <f t="shared" si="138"/>
        <v>156.23017620400645</v>
      </c>
      <c r="N202" s="22">
        <f t="shared" si="138"/>
        <v>156.84431428119674</v>
      </c>
      <c r="O202" s="22">
        <f t="shared" si="138"/>
        <v>163.42934452070853</v>
      </c>
      <c r="P202" s="22">
        <f t="shared" si="138"/>
        <v>139.64607311160677</v>
      </c>
      <c r="Q202" s="22">
        <f t="shared" si="138"/>
        <v>128.92660842818728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818.77783359277737</v>
      </c>
      <c r="C203" s="20">
        <f t="shared" si="139"/>
        <v>798.81115326445752</v>
      </c>
      <c r="D203" s="20">
        <f t="shared" si="139"/>
        <v>788.32566903000509</v>
      </c>
      <c r="E203" s="20">
        <f t="shared" si="139"/>
        <v>782.04186894390159</v>
      </c>
      <c r="F203" s="20">
        <f t="shared" si="139"/>
        <v>776.76296513730279</v>
      </c>
      <c r="G203" s="20">
        <f t="shared" si="139"/>
        <v>757.10968575559764</v>
      </c>
      <c r="H203" s="20">
        <f t="shared" si="139"/>
        <v>767.80825508108012</v>
      </c>
      <c r="I203" s="20">
        <f t="shared" si="139"/>
        <v>777.91301315448402</v>
      </c>
      <c r="J203" s="20">
        <f t="shared" si="139"/>
        <v>736.5741227824052</v>
      </c>
      <c r="K203" s="20">
        <f t="shared" si="139"/>
        <v>713.21192732649274</v>
      </c>
      <c r="L203" s="20">
        <f t="shared" si="139"/>
        <v>713.0192999182525</v>
      </c>
      <c r="M203" s="20">
        <f t="shared" si="139"/>
        <v>703.37125122081443</v>
      </c>
      <c r="N203" s="20">
        <f t="shared" si="139"/>
        <v>702.54455513163157</v>
      </c>
      <c r="O203" s="20">
        <f t="shared" si="139"/>
        <v>688.70335397566612</v>
      </c>
      <c r="P203" s="20">
        <f t="shared" si="139"/>
        <v>604.2962036388501</v>
      </c>
      <c r="Q203" s="20">
        <f t="shared" si="139"/>
        <v>612.39219378646101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109.02090213747547</v>
      </c>
      <c r="C204" s="20">
        <f t="shared" si="140"/>
        <v>116.55985249328005</v>
      </c>
      <c r="D204" s="20">
        <f t="shared" si="140"/>
        <v>112.74179515788929</v>
      </c>
      <c r="E204" s="20">
        <f t="shared" si="140"/>
        <v>119.01209262301975</v>
      </c>
      <c r="F204" s="20">
        <f t="shared" si="140"/>
        <v>120.11437339889409</v>
      </c>
      <c r="G204" s="20">
        <f t="shared" si="140"/>
        <v>117.21025633698878</v>
      </c>
      <c r="H204" s="20">
        <f t="shared" si="140"/>
        <v>126.39259941698135</v>
      </c>
      <c r="I204" s="20">
        <f t="shared" si="140"/>
        <v>127.15197129422259</v>
      </c>
      <c r="J204" s="20">
        <f t="shared" si="140"/>
        <v>114.37194132911034</v>
      </c>
      <c r="K204" s="20">
        <f t="shared" si="140"/>
        <v>109.40457866508901</v>
      </c>
      <c r="L204" s="20">
        <f t="shared" si="140"/>
        <v>115.10770228405823</v>
      </c>
      <c r="M204" s="20">
        <f t="shared" si="140"/>
        <v>113.83800330735029</v>
      </c>
      <c r="N204" s="20">
        <f t="shared" si="140"/>
        <v>110.56014045210486</v>
      </c>
      <c r="O204" s="20">
        <f t="shared" si="140"/>
        <v>114.67642622390906</v>
      </c>
      <c r="P204" s="20">
        <f t="shared" si="140"/>
        <v>94.793492196405964</v>
      </c>
      <c r="Q204" s="20">
        <f t="shared" si="140"/>
        <v>83.632909331496975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10.675234568509502</v>
      </c>
      <c r="C205" s="21">
        <f t="shared" si="141"/>
        <v>10.737729878827327</v>
      </c>
      <c r="D205" s="21">
        <f t="shared" si="141"/>
        <v>10.30453329118887</v>
      </c>
      <c r="E205" s="21">
        <f t="shared" si="141"/>
        <v>9.9744082922853785</v>
      </c>
      <c r="F205" s="21">
        <f t="shared" si="141"/>
        <v>10.482016673871303</v>
      </c>
      <c r="G205" s="21">
        <f t="shared" si="141"/>
        <v>11.054010290851044</v>
      </c>
      <c r="H205" s="21">
        <f t="shared" si="141"/>
        <v>10.159086295609105</v>
      </c>
      <c r="I205" s="21">
        <f t="shared" si="141"/>
        <v>8.9631092710673617</v>
      </c>
      <c r="J205" s="21">
        <f t="shared" si="141"/>
        <v>8.9800642135562878</v>
      </c>
      <c r="K205" s="21">
        <f t="shared" si="141"/>
        <v>9.2153990370295737</v>
      </c>
      <c r="L205" s="21">
        <f t="shared" si="141"/>
        <v>9.052024336089513</v>
      </c>
      <c r="M205" s="21">
        <f t="shared" si="141"/>
        <v>9.4062648058743488</v>
      </c>
      <c r="N205" s="21">
        <f t="shared" si="141"/>
        <v>9.4973321757514135</v>
      </c>
      <c r="O205" s="21">
        <f t="shared" si="141"/>
        <v>8.5965386338912797</v>
      </c>
      <c r="P205" s="21">
        <f t="shared" si="141"/>
        <v>7.5336132795570725</v>
      </c>
      <c r="Q205" s="21">
        <f t="shared" si="141"/>
        <v>6.6074535153834688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361.7304873259622</v>
      </c>
      <c r="C206" s="21">
        <f t="shared" si="142"/>
        <v>370.65597736640507</v>
      </c>
      <c r="D206" s="21">
        <f t="shared" si="142"/>
        <v>325.75171196406069</v>
      </c>
      <c r="E206" s="21">
        <f t="shared" si="142"/>
        <v>355.25526087430342</v>
      </c>
      <c r="F206" s="21">
        <f t="shared" si="142"/>
        <v>339.67016701132832</v>
      </c>
      <c r="G206" s="21">
        <f t="shared" si="142"/>
        <v>329.14687392702075</v>
      </c>
      <c r="H206" s="21">
        <f t="shared" si="142"/>
        <v>346.26788394498959</v>
      </c>
      <c r="I206" s="21">
        <f t="shared" si="142"/>
        <v>336.94120293504818</v>
      </c>
      <c r="J206" s="21">
        <f t="shared" si="142"/>
        <v>305.15455160322233</v>
      </c>
      <c r="K206" s="21">
        <f t="shared" si="142"/>
        <v>291.09786147163499</v>
      </c>
      <c r="L206" s="21">
        <f t="shared" si="142"/>
        <v>267.78209809997259</v>
      </c>
      <c r="M206" s="21">
        <f t="shared" si="142"/>
        <v>269.71726401667223</v>
      </c>
      <c r="N206" s="21">
        <f t="shared" si="142"/>
        <v>273.53695576387423</v>
      </c>
      <c r="O206" s="21">
        <f t="shared" si="142"/>
        <v>292.96941965327306</v>
      </c>
      <c r="P206" s="21">
        <f t="shared" si="142"/>
        <v>264.40643880283392</v>
      </c>
      <c r="Q206" s="21">
        <f t="shared" si="142"/>
        <v>287.33237409880024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601.55905399427354</v>
      </c>
      <c r="C207" s="20">
        <f t="shared" si="143"/>
        <v>577.45114857831152</v>
      </c>
      <c r="D207" s="20">
        <f t="shared" si="143"/>
        <v>538.65905014325165</v>
      </c>
      <c r="E207" s="20">
        <f t="shared" si="143"/>
        <v>582.50944657562945</v>
      </c>
      <c r="F207" s="20">
        <f t="shared" si="143"/>
        <v>620.52238137708889</v>
      </c>
      <c r="G207" s="20">
        <f t="shared" si="143"/>
        <v>578.68651058368368</v>
      </c>
      <c r="H207" s="20">
        <f t="shared" si="143"/>
        <v>668.11536819748289</v>
      </c>
      <c r="I207" s="20">
        <f t="shared" si="143"/>
        <v>786.96460829235536</v>
      </c>
      <c r="J207" s="20">
        <f t="shared" si="143"/>
        <v>819.25701334926066</v>
      </c>
      <c r="K207" s="20">
        <f t="shared" si="143"/>
        <v>756.39269128798321</v>
      </c>
      <c r="L207" s="20">
        <f t="shared" si="143"/>
        <v>745.85237422944022</v>
      </c>
      <c r="M207" s="20">
        <f t="shared" si="143"/>
        <v>732.91941741195149</v>
      </c>
      <c r="N207" s="20">
        <f t="shared" si="143"/>
        <v>739.67886704921489</v>
      </c>
      <c r="O207" s="20">
        <f t="shared" si="143"/>
        <v>734.79076192955461</v>
      </c>
      <c r="P207" s="20">
        <f t="shared" si="143"/>
        <v>640.79317089429287</v>
      </c>
      <c r="Q207" s="20">
        <f t="shared" si="143"/>
        <v>664.2020511614561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194.82369021656243</v>
      </c>
      <c r="C208" s="20">
        <f t="shared" si="144"/>
        <v>199.48671168970628</v>
      </c>
      <c r="D208" s="20">
        <f t="shared" si="144"/>
        <v>188.36387589836366</v>
      </c>
      <c r="E208" s="20">
        <f t="shared" si="144"/>
        <v>190.95911016764271</v>
      </c>
      <c r="F208" s="20">
        <f t="shared" si="144"/>
        <v>192.67766377333552</v>
      </c>
      <c r="G208" s="20">
        <f t="shared" si="144"/>
        <v>193.56831536027784</v>
      </c>
      <c r="H208" s="20">
        <f t="shared" si="144"/>
        <v>206.07910762189798</v>
      </c>
      <c r="I208" s="20">
        <f t="shared" si="144"/>
        <v>213.36619457719681</v>
      </c>
      <c r="J208" s="20">
        <f t="shared" si="144"/>
        <v>213.06349659184224</v>
      </c>
      <c r="K208" s="20">
        <f t="shared" si="144"/>
        <v>203.55397922294381</v>
      </c>
      <c r="L208" s="20">
        <f t="shared" si="144"/>
        <v>198.31130766436004</v>
      </c>
      <c r="M208" s="20">
        <f t="shared" si="144"/>
        <v>210.85727481495573</v>
      </c>
      <c r="N208" s="20">
        <f t="shared" si="144"/>
        <v>219.63751444170919</v>
      </c>
      <c r="O208" s="20">
        <f t="shared" si="144"/>
        <v>233.15507077295183</v>
      </c>
      <c r="P208" s="20">
        <f t="shared" si="144"/>
        <v>210.8872596955683</v>
      </c>
      <c r="Q208" s="20">
        <f t="shared" si="144"/>
        <v>224.45136501799229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59.845987425857949</v>
      </c>
      <c r="C209" s="18">
        <f t="shared" si="145"/>
        <v>56.776825597208479</v>
      </c>
      <c r="D209" s="18">
        <f t="shared" si="145"/>
        <v>55.377963065351331</v>
      </c>
      <c r="E209" s="18">
        <f t="shared" si="145"/>
        <v>61.4210122006224</v>
      </c>
      <c r="F209" s="18">
        <f t="shared" si="145"/>
        <v>59.575854500586949</v>
      </c>
      <c r="G209" s="18">
        <f t="shared" si="145"/>
        <v>71.059895506032845</v>
      </c>
      <c r="H209" s="18">
        <f t="shared" si="145"/>
        <v>64.92781401349437</v>
      </c>
      <c r="I209" s="18">
        <f t="shared" si="145"/>
        <v>64.191115066207445</v>
      </c>
      <c r="J209" s="18">
        <f t="shared" si="145"/>
        <v>53.355185156130901</v>
      </c>
      <c r="K209" s="18">
        <f t="shared" si="145"/>
        <v>63.358530321223213</v>
      </c>
      <c r="L209" s="18">
        <f t="shared" si="145"/>
        <v>48.427653861220328</v>
      </c>
      <c r="M209" s="18">
        <f t="shared" si="145"/>
        <v>44.169039475724119</v>
      </c>
      <c r="N209" s="18">
        <f t="shared" si="145"/>
        <v>45.068189026565975</v>
      </c>
      <c r="O209" s="18">
        <f t="shared" si="145"/>
        <v>44.994318240042247</v>
      </c>
      <c r="P209" s="18">
        <f t="shared" si="145"/>
        <v>39.244750257992571</v>
      </c>
      <c r="Q209" s="18">
        <f t="shared" si="145"/>
        <v>42.541141195616909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60.329943687405397</v>
      </c>
      <c r="C210" s="16">
        <f t="shared" si="146"/>
        <v>57.184913112542212</v>
      </c>
      <c r="D210" s="16">
        <f t="shared" si="146"/>
        <v>55.791540923713335</v>
      </c>
      <c r="E210" s="16">
        <f t="shared" si="146"/>
        <v>61.900260741847461</v>
      </c>
      <c r="F210" s="16">
        <f t="shared" si="146"/>
        <v>60.083792034889044</v>
      </c>
      <c r="G210" s="16">
        <f t="shared" si="146"/>
        <v>71.511923442223178</v>
      </c>
      <c r="H210" s="16">
        <f t="shared" si="146"/>
        <v>65.236854324106616</v>
      </c>
      <c r="I210" s="16">
        <f t="shared" si="146"/>
        <v>64.644891203604345</v>
      </c>
      <c r="J210" s="16">
        <f t="shared" si="146"/>
        <v>53.651319179971104</v>
      </c>
      <c r="K210" s="16">
        <f t="shared" si="146"/>
        <v>63.667421775957955</v>
      </c>
      <c r="L210" s="16">
        <f t="shared" si="146"/>
        <v>48.627021357288484</v>
      </c>
      <c r="M210" s="16">
        <f t="shared" si="146"/>
        <v>44.373903683979712</v>
      </c>
      <c r="N210" s="16">
        <f t="shared" si="146"/>
        <v>45.380869394201312</v>
      </c>
      <c r="O210" s="16">
        <f t="shared" si="146"/>
        <v>45.298873989967284</v>
      </c>
      <c r="P210" s="16">
        <f t="shared" si="146"/>
        <v>39.541954504914429</v>
      </c>
      <c r="Q210" s="16">
        <f t="shared" si="146"/>
        <v>42.864389626832072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26.393090217978042</v>
      </c>
      <c r="C211" s="14">
        <f t="shared" si="147"/>
        <v>25.028381673514012</v>
      </c>
      <c r="D211" s="14">
        <f t="shared" si="147"/>
        <v>24.429447294842561</v>
      </c>
      <c r="E211" s="14">
        <f t="shared" si="147"/>
        <v>27.116382073335185</v>
      </c>
      <c r="F211" s="14">
        <f t="shared" si="147"/>
        <v>26.332408372136872</v>
      </c>
      <c r="G211" s="14">
        <f t="shared" si="147"/>
        <v>31.354919348435892</v>
      </c>
      <c r="H211" s="14">
        <f t="shared" si="147"/>
        <v>28.616348847888027</v>
      </c>
      <c r="I211" s="14">
        <f t="shared" si="147"/>
        <v>28.369350964502594</v>
      </c>
      <c r="J211" s="14">
        <f t="shared" si="147"/>
        <v>23.55535085278434</v>
      </c>
      <c r="K211" s="14">
        <f t="shared" si="147"/>
        <v>27.965360176054027</v>
      </c>
      <c r="L211" s="14">
        <f t="shared" si="147"/>
        <v>21.36853766899063</v>
      </c>
      <c r="M211" s="14">
        <f t="shared" si="147"/>
        <v>19.508269772848205</v>
      </c>
      <c r="N211" s="14">
        <f t="shared" si="147"/>
        <v>19.959879233542591</v>
      </c>
      <c r="O211" s="14">
        <f t="shared" si="147"/>
        <v>19.932716300853144</v>
      </c>
      <c r="P211" s="14">
        <f t="shared" si="147"/>
        <v>17.407291105988573</v>
      </c>
      <c r="Q211" s="14">
        <f t="shared" si="147"/>
        <v>18.878334860979454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64303.87177540797</v>
      </c>
      <c r="C4" s="79">
        <f t="shared" si="0"/>
        <v>65603.854438941315</v>
      </c>
      <c r="D4" s="79">
        <f t="shared" si="0"/>
        <v>66903.697382352315</v>
      </c>
      <c r="E4" s="79">
        <f t="shared" si="0"/>
        <v>68164.076907720009</v>
      </c>
      <c r="F4" s="79">
        <f t="shared" si="0"/>
        <v>69449.197980074779</v>
      </c>
      <c r="G4" s="79">
        <f t="shared" si="0"/>
        <v>70353.379204750439</v>
      </c>
      <c r="H4" s="79">
        <f t="shared" si="0"/>
        <v>70898.631197742623</v>
      </c>
      <c r="I4" s="79">
        <f t="shared" si="0"/>
        <v>72230.081587303284</v>
      </c>
      <c r="J4" s="79">
        <f t="shared" si="0"/>
        <v>71845.557909925425</v>
      </c>
      <c r="K4" s="79">
        <f t="shared" si="0"/>
        <v>72775.992478810891</v>
      </c>
      <c r="L4" s="79">
        <f t="shared" si="0"/>
        <v>73490.914655306537</v>
      </c>
      <c r="M4" s="79">
        <f t="shared" si="0"/>
        <v>74234.85827140999</v>
      </c>
      <c r="N4" s="79">
        <f t="shared" si="0"/>
        <v>74012.638686463513</v>
      </c>
      <c r="O4" s="79">
        <f t="shared" si="0"/>
        <v>73857.041328892592</v>
      </c>
      <c r="P4" s="79">
        <f t="shared" si="0"/>
        <v>74262.478897711582</v>
      </c>
      <c r="Q4" s="79">
        <f t="shared" si="0"/>
        <v>75037.504752533554</v>
      </c>
    </row>
    <row r="5" spans="1:17" ht="11.45" customHeight="1" x14ac:dyDescent="0.25">
      <c r="A5" s="23" t="s">
        <v>30</v>
      </c>
      <c r="B5" s="78">
        <v>903.87177540797063</v>
      </c>
      <c r="C5" s="78">
        <v>903.85443894131515</v>
      </c>
      <c r="D5" s="78">
        <v>903.69738235231659</v>
      </c>
      <c r="E5" s="78">
        <v>904.07690772001229</v>
      </c>
      <c r="F5" s="78">
        <v>904.19798007477982</v>
      </c>
      <c r="G5" s="78">
        <v>903.37920475043779</v>
      </c>
      <c r="H5" s="78">
        <v>903.63119774261611</v>
      </c>
      <c r="I5" s="78">
        <v>905.08158730327955</v>
      </c>
      <c r="J5" s="78">
        <v>905.55790992542143</v>
      </c>
      <c r="K5" s="78">
        <v>905.9924788108948</v>
      </c>
      <c r="L5" s="78">
        <v>1205.9146553065254</v>
      </c>
      <c r="M5" s="78">
        <v>1204.8582714100037</v>
      </c>
      <c r="N5" s="78">
        <v>1202.6386864635247</v>
      </c>
      <c r="O5" s="78">
        <v>1202.0413288926025</v>
      </c>
      <c r="P5" s="78">
        <v>1202.4788977115891</v>
      </c>
      <c r="Q5" s="78">
        <v>1202.5047525335333</v>
      </c>
    </row>
    <row r="6" spans="1:17" ht="11.45" customHeight="1" x14ac:dyDescent="0.25">
      <c r="A6" s="19" t="s">
        <v>29</v>
      </c>
      <c r="B6" s="76">
        <v>55700</v>
      </c>
      <c r="C6" s="76">
        <v>57000</v>
      </c>
      <c r="D6" s="76">
        <v>58300</v>
      </c>
      <c r="E6" s="76">
        <v>59590</v>
      </c>
      <c r="F6" s="76">
        <v>60940</v>
      </c>
      <c r="G6" s="76">
        <v>61910</v>
      </c>
      <c r="H6" s="76">
        <v>62455</v>
      </c>
      <c r="I6" s="76">
        <v>63785</v>
      </c>
      <c r="J6" s="76">
        <v>63400</v>
      </c>
      <c r="K6" s="76">
        <v>64330</v>
      </c>
      <c r="L6" s="76">
        <v>64745.000000000007</v>
      </c>
      <c r="M6" s="76">
        <v>65489.999999999993</v>
      </c>
      <c r="N6" s="76">
        <v>65269.999999999993</v>
      </c>
      <c r="O6" s="76">
        <v>65114.999999999993</v>
      </c>
      <c r="P6" s="76">
        <v>65519.999999999993</v>
      </c>
      <c r="Q6" s="76">
        <v>66295.000000000015</v>
      </c>
    </row>
    <row r="7" spans="1:17" ht="11.45" customHeight="1" x14ac:dyDescent="0.25">
      <c r="A7" s="62" t="s">
        <v>59</v>
      </c>
      <c r="B7" s="77">
        <f t="shared" ref="B7" si="1">IF(B34=0,0,B34*B144)</f>
        <v>46006.367562368483</v>
      </c>
      <c r="C7" s="77">
        <f t="shared" ref="C7:Q7" si="2">IF(C34=0,0,C34*C144)</f>
        <v>46697.375798518013</v>
      </c>
      <c r="D7" s="77">
        <f t="shared" si="2"/>
        <v>47347.667307887175</v>
      </c>
      <c r="E7" s="77">
        <f t="shared" si="2"/>
        <v>47836.623271071352</v>
      </c>
      <c r="F7" s="77">
        <f t="shared" si="2"/>
        <v>48830.279719996281</v>
      </c>
      <c r="G7" s="77">
        <f t="shared" si="2"/>
        <v>48823.725744205134</v>
      </c>
      <c r="H7" s="77">
        <f t="shared" si="2"/>
        <v>48288.677770098227</v>
      </c>
      <c r="I7" s="77">
        <f t="shared" si="2"/>
        <v>48080.340538089476</v>
      </c>
      <c r="J7" s="77">
        <f t="shared" si="2"/>
        <v>45304.553541401452</v>
      </c>
      <c r="K7" s="77">
        <f t="shared" si="2"/>
        <v>44563.90824574342</v>
      </c>
      <c r="L7" s="77">
        <f t="shared" si="2"/>
        <v>43100.556748005481</v>
      </c>
      <c r="M7" s="77">
        <f t="shared" si="2"/>
        <v>41073.24357312778</v>
      </c>
      <c r="N7" s="77">
        <f t="shared" si="2"/>
        <v>39679.919402787964</v>
      </c>
      <c r="O7" s="77">
        <f t="shared" si="2"/>
        <v>39378.468763468692</v>
      </c>
      <c r="P7" s="77">
        <f t="shared" si="2"/>
        <v>38645.248202647112</v>
      </c>
      <c r="Q7" s="77">
        <f t="shared" si="2"/>
        <v>38238.272464635957</v>
      </c>
    </row>
    <row r="8" spans="1:17" ht="11.45" customHeight="1" x14ac:dyDescent="0.25">
      <c r="A8" s="62" t="s">
        <v>58</v>
      </c>
      <c r="B8" s="77">
        <f t="shared" ref="B8" si="3">IF(B35=0,0,B35*B145)</f>
        <v>9693.632437631517</v>
      </c>
      <c r="C8" s="77">
        <f t="shared" ref="C8:Q8" si="4">IF(C35=0,0,C35*C145)</f>
        <v>10302.624201481987</v>
      </c>
      <c r="D8" s="77">
        <f t="shared" si="4"/>
        <v>10952.332692112825</v>
      </c>
      <c r="E8" s="77">
        <f t="shared" si="4"/>
        <v>11753.376728928648</v>
      </c>
      <c r="F8" s="77">
        <f t="shared" si="4"/>
        <v>12109.720280003719</v>
      </c>
      <c r="G8" s="77">
        <f t="shared" si="4"/>
        <v>13086.274255794866</v>
      </c>
      <c r="H8" s="77">
        <f t="shared" si="4"/>
        <v>14166.259392228778</v>
      </c>
      <c r="I8" s="77">
        <f t="shared" si="4"/>
        <v>15702.38796371394</v>
      </c>
      <c r="J8" s="77">
        <f t="shared" si="4"/>
        <v>18091.009046174127</v>
      </c>
      <c r="K8" s="77">
        <f t="shared" si="4"/>
        <v>19758.36496401074</v>
      </c>
      <c r="L8" s="77">
        <f t="shared" si="4"/>
        <v>21634.177150564108</v>
      </c>
      <c r="M8" s="77">
        <f t="shared" si="4"/>
        <v>24403.180690631503</v>
      </c>
      <c r="N8" s="77">
        <f t="shared" si="4"/>
        <v>25569.486858171804</v>
      </c>
      <c r="O8" s="77">
        <f t="shared" si="4"/>
        <v>25709.663782907315</v>
      </c>
      <c r="P8" s="77">
        <f t="shared" si="4"/>
        <v>26836.531922407456</v>
      </c>
      <c r="Q8" s="77">
        <f t="shared" si="4"/>
        <v>28001.764815805844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0</v>
      </c>
      <c r="E9" s="77">
        <f t="shared" si="6"/>
        <v>0</v>
      </c>
      <c r="F9" s="77">
        <f t="shared" si="6"/>
        <v>0</v>
      </c>
      <c r="G9" s="77">
        <f t="shared" si="6"/>
        <v>0</v>
      </c>
      <c r="H9" s="77">
        <f t="shared" si="6"/>
        <v>0</v>
      </c>
      <c r="I9" s="77">
        <f t="shared" si="6"/>
        <v>0</v>
      </c>
      <c r="J9" s="77">
        <f t="shared" si="6"/>
        <v>0</v>
      </c>
      <c r="K9" s="77">
        <f t="shared" si="6"/>
        <v>0</v>
      </c>
      <c r="L9" s="77">
        <f t="shared" si="6"/>
        <v>0</v>
      </c>
      <c r="M9" s="77">
        <f t="shared" si="6"/>
        <v>0</v>
      </c>
      <c r="N9" s="77">
        <f t="shared" si="6"/>
        <v>0</v>
      </c>
      <c r="O9" s="77">
        <f t="shared" si="6"/>
        <v>0</v>
      </c>
      <c r="P9" s="77">
        <f t="shared" si="6"/>
        <v>0</v>
      </c>
      <c r="Q9" s="77">
        <f t="shared" si="6"/>
        <v>0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6.2837672996376354E-2</v>
      </c>
      <c r="I10" s="77">
        <f t="shared" si="8"/>
        <v>2.2153111920881052</v>
      </c>
      <c r="J10" s="77">
        <f t="shared" si="8"/>
        <v>4.2688283391311233</v>
      </c>
      <c r="K10" s="77">
        <f t="shared" si="8"/>
        <v>7.3908746427788659</v>
      </c>
      <c r="L10" s="77">
        <f t="shared" si="8"/>
        <v>9.6317444777170991</v>
      </c>
      <c r="M10" s="77">
        <f t="shared" si="8"/>
        <v>12.21630507993167</v>
      </c>
      <c r="N10" s="77">
        <f t="shared" si="8"/>
        <v>16.088508646004332</v>
      </c>
      <c r="O10" s="77">
        <f t="shared" si="8"/>
        <v>19.449520057376944</v>
      </c>
      <c r="P10" s="77">
        <f t="shared" si="8"/>
        <v>23.729412704931608</v>
      </c>
      <c r="Q10" s="77">
        <f t="shared" si="8"/>
        <v>28.370735800994147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3.3795801213382728E-2</v>
      </c>
      <c r="K11" s="77">
        <f t="shared" si="10"/>
        <v>8.3932104011826492E-2</v>
      </c>
      <c r="L11" s="77">
        <f t="shared" si="10"/>
        <v>0.18196825528495694</v>
      </c>
      <c r="M11" s="77">
        <f t="shared" si="10"/>
        <v>0.24529171730086319</v>
      </c>
      <c r="N11" s="77">
        <f t="shared" si="10"/>
        <v>2.3041836375945843</v>
      </c>
      <c r="O11" s="77">
        <f t="shared" si="10"/>
        <v>3.9623960599152452</v>
      </c>
      <c r="P11" s="77">
        <f t="shared" si="10"/>
        <v>7.0911104072447735</v>
      </c>
      <c r="Q11" s="77">
        <f t="shared" si="10"/>
        <v>13.876530888071203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5.6187004501802945E-2</v>
      </c>
      <c r="J12" s="77">
        <f t="shared" si="12"/>
        <v>0.13478828406808724</v>
      </c>
      <c r="K12" s="77">
        <f t="shared" si="12"/>
        <v>0.25198349905457185</v>
      </c>
      <c r="L12" s="77">
        <f t="shared" si="12"/>
        <v>0.45238869742202525</v>
      </c>
      <c r="M12" s="77">
        <f t="shared" si="12"/>
        <v>1.1141394434850118</v>
      </c>
      <c r="N12" s="77">
        <f t="shared" si="12"/>
        <v>2.201046756628938</v>
      </c>
      <c r="O12" s="77">
        <f t="shared" si="12"/>
        <v>3.4555375066907641</v>
      </c>
      <c r="P12" s="77">
        <f t="shared" si="12"/>
        <v>7.3993518332511714</v>
      </c>
      <c r="Q12" s="77">
        <f t="shared" si="12"/>
        <v>12.715452869140007</v>
      </c>
    </row>
    <row r="13" spans="1:17" ht="11.45" customHeight="1" x14ac:dyDescent="0.25">
      <c r="A13" s="19" t="s">
        <v>28</v>
      </c>
      <c r="B13" s="76">
        <v>7700</v>
      </c>
      <c r="C13" s="76">
        <v>7700</v>
      </c>
      <c r="D13" s="76">
        <v>7700</v>
      </c>
      <c r="E13" s="76">
        <v>7670</v>
      </c>
      <c r="F13" s="76">
        <v>7605</v>
      </c>
      <c r="G13" s="76">
        <v>7539.9999999999991</v>
      </c>
      <c r="H13" s="76">
        <v>7540.0000000000009</v>
      </c>
      <c r="I13" s="76">
        <v>7540</v>
      </c>
      <c r="J13" s="76">
        <v>7540</v>
      </c>
      <c r="K13" s="76">
        <v>7540</v>
      </c>
      <c r="L13" s="76">
        <v>7540</v>
      </c>
      <c r="M13" s="76">
        <v>7540</v>
      </c>
      <c r="N13" s="76">
        <v>7540</v>
      </c>
      <c r="O13" s="76">
        <v>7540</v>
      </c>
      <c r="P13" s="76">
        <v>7540</v>
      </c>
      <c r="Q13" s="76">
        <v>7540</v>
      </c>
    </row>
    <row r="14" spans="1:17" ht="11.45" customHeight="1" x14ac:dyDescent="0.25">
      <c r="A14" s="62" t="s">
        <v>59</v>
      </c>
      <c r="B14" s="75">
        <f t="shared" ref="B14" si="13">IF(B41=0,0,B41*B151)</f>
        <v>3.9219142497203245</v>
      </c>
      <c r="C14" s="75">
        <f t="shared" ref="C14:Q14" si="14">IF(C41=0,0,C41*C151)</f>
        <v>4.4173536057395548</v>
      </c>
      <c r="D14" s="75">
        <f t="shared" si="14"/>
        <v>4.1844391077427661</v>
      </c>
      <c r="E14" s="75">
        <f t="shared" si="14"/>
        <v>4.0385507283837416</v>
      </c>
      <c r="F14" s="75">
        <f t="shared" si="14"/>
        <v>4.0165452699125144</v>
      </c>
      <c r="G14" s="75">
        <f t="shared" si="14"/>
        <v>4.3147399364463856</v>
      </c>
      <c r="H14" s="75">
        <f t="shared" si="14"/>
        <v>3.9703715405427262</v>
      </c>
      <c r="I14" s="75">
        <f t="shared" si="14"/>
        <v>3.9857239655856174</v>
      </c>
      <c r="J14" s="75">
        <f t="shared" si="14"/>
        <v>3.6372105685955969</v>
      </c>
      <c r="K14" s="75">
        <f t="shared" si="14"/>
        <v>3.5832388128361599</v>
      </c>
      <c r="L14" s="75">
        <f t="shared" si="14"/>
        <v>3.6827790812624617</v>
      </c>
      <c r="M14" s="75">
        <f t="shared" si="14"/>
        <v>3.5547919387283997</v>
      </c>
      <c r="N14" s="75">
        <f t="shared" si="14"/>
        <v>3.5402055552644138</v>
      </c>
      <c r="O14" s="75">
        <f t="shared" si="14"/>
        <v>3.5287692990855444</v>
      </c>
      <c r="P14" s="75">
        <f t="shared" si="14"/>
        <v>3.5162467555955912</v>
      </c>
      <c r="Q14" s="75">
        <f t="shared" si="14"/>
        <v>3.506532160712458</v>
      </c>
    </row>
    <row r="15" spans="1:17" ht="11.45" customHeight="1" x14ac:dyDescent="0.25">
      <c r="A15" s="62" t="s">
        <v>58</v>
      </c>
      <c r="B15" s="75">
        <f t="shared" ref="B15" si="15">IF(B42=0,0,B42*B152)</f>
        <v>7609.0002311696308</v>
      </c>
      <c r="C15" s="75">
        <f t="shared" ref="C15:Q15" si="16">IF(C42=0,0,C42*C152)</f>
        <v>7608.9848134074136</v>
      </c>
      <c r="D15" s="75">
        <f t="shared" si="16"/>
        <v>7567.295275751876</v>
      </c>
      <c r="E15" s="75">
        <f t="shared" si="16"/>
        <v>7540.3351123566099</v>
      </c>
      <c r="F15" s="75">
        <f t="shared" si="16"/>
        <v>7482.4992948960562</v>
      </c>
      <c r="G15" s="75">
        <f t="shared" si="16"/>
        <v>7420.7139990747619</v>
      </c>
      <c r="H15" s="75">
        <f t="shared" si="16"/>
        <v>7387.5859925090499</v>
      </c>
      <c r="I15" s="75">
        <f t="shared" si="16"/>
        <v>7388.8084180973838</v>
      </c>
      <c r="J15" s="75">
        <f t="shared" si="16"/>
        <v>7388.3278075184844</v>
      </c>
      <c r="K15" s="75">
        <f t="shared" si="16"/>
        <v>7395.9114327923044</v>
      </c>
      <c r="L15" s="75">
        <f t="shared" si="16"/>
        <v>7408.0488319332226</v>
      </c>
      <c r="M15" s="75">
        <f t="shared" si="16"/>
        <v>7428.1711161094363</v>
      </c>
      <c r="N15" s="75">
        <f t="shared" si="16"/>
        <v>7415.074812157879</v>
      </c>
      <c r="O15" s="75">
        <f t="shared" si="16"/>
        <v>7448.1083712140517</v>
      </c>
      <c r="P15" s="75">
        <f t="shared" si="16"/>
        <v>7448.0389200729132</v>
      </c>
      <c r="Q15" s="75">
        <f t="shared" si="16"/>
        <v>7456.8008394148928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87.077854580649159</v>
      </c>
      <c r="C17" s="75">
        <f t="shared" ref="C17:Q17" si="20">IF(C44=0,0,C44*C154)</f>
        <v>86.597832986846839</v>
      </c>
      <c r="D17" s="75">
        <f t="shared" si="20"/>
        <v>128.52028514038079</v>
      </c>
      <c r="E17" s="75">
        <f t="shared" si="20"/>
        <v>125.62633691500655</v>
      </c>
      <c r="F17" s="75">
        <f t="shared" si="20"/>
        <v>118.48415983403014</v>
      </c>
      <c r="G17" s="75">
        <f t="shared" si="20"/>
        <v>114.97126098879144</v>
      </c>
      <c r="H17" s="75">
        <f t="shared" si="20"/>
        <v>148.44363595040772</v>
      </c>
      <c r="I17" s="75">
        <f t="shared" si="20"/>
        <v>147.20585793703003</v>
      </c>
      <c r="J17" s="75">
        <f t="shared" si="20"/>
        <v>148.03498191291973</v>
      </c>
      <c r="K17" s="75">
        <f t="shared" si="20"/>
        <v>140.5053283948603</v>
      </c>
      <c r="L17" s="75">
        <f t="shared" si="20"/>
        <v>128.26838898551517</v>
      </c>
      <c r="M17" s="75">
        <f t="shared" si="20"/>
        <v>108.27409195183526</v>
      </c>
      <c r="N17" s="75">
        <f t="shared" si="20"/>
        <v>120.78070157930009</v>
      </c>
      <c r="O17" s="75">
        <f t="shared" si="20"/>
        <v>87.780514214958643</v>
      </c>
      <c r="P17" s="75">
        <f t="shared" si="20"/>
        <v>85.654077207605354</v>
      </c>
      <c r="Q17" s="75">
        <f t="shared" si="20"/>
        <v>76.454312892736496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0.60428070755646957</v>
      </c>
      <c r="O18" s="75">
        <f t="shared" si="22"/>
        <v>0.58234527190415619</v>
      </c>
      <c r="P18" s="75">
        <f t="shared" si="22"/>
        <v>2.7907559638859603</v>
      </c>
      <c r="Q18" s="75">
        <f t="shared" si="22"/>
        <v>3.2383155316585603</v>
      </c>
    </row>
    <row r="19" spans="1:17" ht="11.45" customHeight="1" x14ac:dyDescent="0.25">
      <c r="A19" s="25" t="s">
        <v>51</v>
      </c>
      <c r="B19" s="79">
        <f t="shared" ref="B19" si="23">B20+B26</f>
        <v>29703.892012209904</v>
      </c>
      <c r="C19" s="79">
        <f t="shared" ref="C19:Q19" si="24">C20+C26</f>
        <v>28743.947843875452</v>
      </c>
      <c r="D19" s="79">
        <f t="shared" si="24"/>
        <v>30203.348127245372</v>
      </c>
      <c r="E19" s="79">
        <f t="shared" si="24"/>
        <v>29059.36781925453</v>
      </c>
      <c r="F19" s="79">
        <f t="shared" si="24"/>
        <v>29727.602108970452</v>
      </c>
      <c r="G19" s="79">
        <f t="shared" si="24"/>
        <v>30283.724677968909</v>
      </c>
      <c r="H19" s="79">
        <f t="shared" si="24"/>
        <v>28020.816072914586</v>
      </c>
      <c r="I19" s="79">
        <f t="shared" si="24"/>
        <v>28616.136555509307</v>
      </c>
      <c r="J19" s="79">
        <f t="shared" si="24"/>
        <v>30408.304877165287</v>
      </c>
      <c r="K19" s="79">
        <f t="shared" si="24"/>
        <v>27124.370935049188</v>
      </c>
      <c r="L19" s="79">
        <f t="shared" si="24"/>
        <v>28300.646410649613</v>
      </c>
      <c r="M19" s="79">
        <f t="shared" si="24"/>
        <v>26500.859530673653</v>
      </c>
      <c r="N19" s="79">
        <f t="shared" si="24"/>
        <v>24944.336617885889</v>
      </c>
      <c r="O19" s="79">
        <f t="shared" si="24"/>
        <v>23925.287446051832</v>
      </c>
      <c r="P19" s="79">
        <f t="shared" si="24"/>
        <v>23559.661682081747</v>
      </c>
      <c r="Q19" s="79">
        <f t="shared" si="24"/>
        <v>24910.394258094278</v>
      </c>
    </row>
    <row r="20" spans="1:17" ht="11.45" customHeight="1" x14ac:dyDescent="0.25">
      <c r="A20" s="23" t="s">
        <v>27</v>
      </c>
      <c r="B20" s="78">
        <v>1251.1007954956556</v>
      </c>
      <c r="C20" s="78">
        <v>1283.6187514744311</v>
      </c>
      <c r="D20" s="78">
        <v>1306.2409354654492</v>
      </c>
      <c r="E20" s="78">
        <v>1324.6489791068059</v>
      </c>
      <c r="F20" s="78">
        <v>1430.7145951089353</v>
      </c>
      <c r="G20" s="78">
        <v>1474.7608352214304</v>
      </c>
      <c r="H20" s="78">
        <v>1497.1588348440566</v>
      </c>
      <c r="I20" s="78">
        <v>1566.1163882169569</v>
      </c>
      <c r="J20" s="78">
        <v>1693.9839838924843</v>
      </c>
      <c r="K20" s="78">
        <v>1727.3008018365756</v>
      </c>
      <c r="L20" s="78">
        <v>1811.8824546745827</v>
      </c>
      <c r="M20" s="78">
        <v>1905.6245311192708</v>
      </c>
      <c r="N20" s="78">
        <v>1950.2675804372675</v>
      </c>
      <c r="O20" s="78">
        <v>2032.0084785103304</v>
      </c>
      <c r="P20" s="78">
        <v>2074.0059045783869</v>
      </c>
      <c r="Q20" s="78">
        <v>2133.8327951424244</v>
      </c>
    </row>
    <row r="21" spans="1:17" ht="11.45" customHeight="1" x14ac:dyDescent="0.25">
      <c r="A21" s="62" t="s">
        <v>59</v>
      </c>
      <c r="B21" s="77">
        <f t="shared" ref="B21" si="25">IF(B48=0,0,B48*B158)</f>
        <v>113.01254163493704</v>
      </c>
      <c r="C21" s="77">
        <f t="shared" ref="C21:Q21" si="26">IF(C48=0,0,C48*C158)</f>
        <v>106.72288295205882</v>
      </c>
      <c r="D21" s="77">
        <f t="shared" si="26"/>
        <v>100.65850454245142</v>
      </c>
      <c r="E21" s="77">
        <f t="shared" si="26"/>
        <v>93.168392781944092</v>
      </c>
      <c r="F21" s="77">
        <f t="shared" si="26"/>
        <v>87.577962876737331</v>
      </c>
      <c r="G21" s="77">
        <f t="shared" si="26"/>
        <v>84.374646512444755</v>
      </c>
      <c r="H21" s="77">
        <f t="shared" si="26"/>
        <v>78.204978190645832</v>
      </c>
      <c r="I21" s="77">
        <f t="shared" si="26"/>
        <v>74.207382127986961</v>
      </c>
      <c r="J21" s="77">
        <f t="shared" si="26"/>
        <v>74.779412856427641</v>
      </c>
      <c r="K21" s="77">
        <f t="shared" si="26"/>
        <v>72.337668603062838</v>
      </c>
      <c r="L21" s="77">
        <f t="shared" si="26"/>
        <v>72.064695585322013</v>
      </c>
      <c r="M21" s="77">
        <f t="shared" si="26"/>
        <v>71.556450430216486</v>
      </c>
      <c r="N21" s="77">
        <f t="shared" si="26"/>
        <v>70.122652295883057</v>
      </c>
      <c r="O21" s="77">
        <f t="shared" si="26"/>
        <v>68.188615437555271</v>
      </c>
      <c r="P21" s="77">
        <f t="shared" si="26"/>
        <v>66.837128421938118</v>
      </c>
      <c r="Q21" s="77">
        <f t="shared" si="26"/>
        <v>65.962778417828346</v>
      </c>
    </row>
    <row r="22" spans="1:17" ht="11.45" customHeight="1" x14ac:dyDescent="0.25">
      <c r="A22" s="62" t="s">
        <v>58</v>
      </c>
      <c r="B22" s="77">
        <f t="shared" ref="B22" si="27">IF(B49=0,0,B49*B159)</f>
        <v>1137.7180406800794</v>
      </c>
      <c r="C22" s="77">
        <f t="shared" ref="C22:Q22" si="28">IF(C49=0,0,C49*C159)</f>
        <v>1176.5232014816802</v>
      </c>
      <c r="D22" s="77">
        <f t="shared" si="28"/>
        <v>1205.2497819569328</v>
      </c>
      <c r="E22" s="77">
        <f t="shared" si="28"/>
        <v>1231.1713443031583</v>
      </c>
      <c r="F22" s="77">
        <f t="shared" si="28"/>
        <v>1342.8489321325094</v>
      </c>
      <c r="G22" s="77">
        <f t="shared" si="28"/>
        <v>1390.1158607383597</v>
      </c>
      <c r="H22" s="77">
        <f t="shared" si="28"/>
        <v>1418.6939499696412</v>
      </c>
      <c r="I22" s="77">
        <f t="shared" si="28"/>
        <v>1491.6340709160249</v>
      </c>
      <c r="J22" s="77">
        <f t="shared" si="28"/>
        <v>1618.8941508051405</v>
      </c>
      <c r="K22" s="77">
        <f t="shared" si="28"/>
        <v>1654.6306255572788</v>
      </c>
      <c r="L22" s="77">
        <f t="shared" si="28"/>
        <v>1739.4384561889549</v>
      </c>
      <c r="M22" s="77">
        <f t="shared" si="28"/>
        <v>1833.6730697195549</v>
      </c>
      <c r="N22" s="77">
        <f t="shared" si="28"/>
        <v>1879.6948044699247</v>
      </c>
      <c r="O22" s="77">
        <f t="shared" si="28"/>
        <v>1963.3089641174038</v>
      </c>
      <c r="P22" s="77">
        <f t="shared" si="28"/>
        <v>2006.5850010214936</v>
      </c>
      <c r="Q22" s="77">
        <f t="shared" si="28"/>
        <v>2067.1452555607525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1.1709245843966333E-2</v>
      </c>
      <c r="D24" s="77">
        <f t="shared" si="32"/>
        <v>1.1656668547843984E-2</v>
      </c>
      <c r="E24" s="77">
        <f t="shared" si="32"/>
        <v>1.1517021559262637E-2</v>
      </c>
      <c r="F24" s="77">
        <f t="shared" si="32"/>
        <v>1.0901674195392022E-2</v>
      </c>
      <c r="G24" s="77">
        <f t="shared" si="32"/>
        <v>1.5100601422063728E-2</v>
      </c>
      <c r="H24" s="77">
        <f t="shared" si="32"/>
        <v>1.4266307889488083E-2</v>
      </c>
      <c r="I24" s="77">
        <f t="shared" si="32"/>
        <v>3.8749958124976669E-2</v>
      </c>
      <c r="J24" s="77">
        <f t="shared" si="32"/>
        <v>6.1018362637978031E-2</v>
      </c>
      <c r="K24" s="77">
        <f t="shared" si="32"/>
        <v>7.319537016440178E-2</v>
      </c>
      <c r="L24" s="77">
        <f t="shared" si="32"/>
        <v>0.10062984020068667</v>
      </c>
      <c r="M24" s="77">
        <f t="shared" si="32"/>
        <v>0.11296595590652783</v>
      </c>
      <c r="N24" s="77">
        <f t="shared" si="32"/>
        <v>0.13655136531026194</v>
      </c>
      <c r="O24" s="77">
        <f t="shared" si="32"/>
        <v>0.18718710470439201</v>
      </c>
      <c r="P24" s="77">
        <f t="shared" si="32"/>
        <v>0.20779948652181901</v>
      </c>
      <c r="Q24" s="77">
        <f t="shared" si="32"/>
        <v>0.24897954920918267</v>
      </c>
    </row>
    <row r="25" spans="1:17" ht="11.45" customHeight="1" x14ac:dyDescent="0.25">
      <c r="A25" s="62" t="s">
        <v>55</v>
      </c>
      <c r="B25" s="77">
        <f t="shared" ref="B25" si="33">IF(B52=0,0,B52*B162)</f>
        <v>0.37021318063928454</v>
      </c>
      <c r="C25" s="77">
        <f t="shared" ref="C25:Q25" si="34">IF(C52=0,0,C52*C162)</f>
        <v>0.36095779484804352</v>
      </c>
      <c r="D25" s="77">
        <f t="shared" si="34"/>
        <v>0.32099229751699299</v>
      </c>
      <c r="E25" s="77">
        <f t="shared" si="34"/>
        <v>0.29772500014439363</v>
      </c>
      <c r="F25" s="77">
        <f t="shared" si="34"/>
        <v>0.27679842549324374</v>
      </c>
      <c r="G25" s="77">
        <f t="shared" si="34"/>
        <v>0.25522736920377781</v>
      </c>
      <c r="H25" s="77">
        <f t="shared" si="34"/>
        <v>0.24564037588006898</v>
      </c>
      <c r="I25" s="77">
        <f t="shared" si="34"/>
        <v>0.23618521482009031</v>
      </c>
      <c r="J25" s="77">
        <f t="shared" si="34"/>
        <v>0.24940186827832583</v>
      </c>
      <c r="K25" s="77">
        <f t="shared" si="34"/>
        <v>0.25931230606945327</v>
      </c>
      <c r="L25" s="77">
        <f t="shared" si="34"/>
        <v>0.27867306010516513</v>
      </c>
      <c r="M25" s="77">
        <f t="shared" si="34"/>
        <v>0.28204501359306611</v>
      </c>
      <c r="N25" s="77">
        <f t="shared" si="34"/>
        <v>0.31357230614956211</v>
      </c>
      <c r="O25" s="77">
        <f t="shared" si="34"/>
        <v>0.32371185066700536</v>
      </c>
      <c r="P25" s="77">
        <f t="shared" si="34"/>
        <v>0.37597564843371267</v>
      </c>
      <c r="Q25" s="77">
        <f t="shared" si="34"/>
        <v>0.47578161463449709</v>
      </c>
    </row>
    <row r="26" spans="1:17" ht="11.45" customHeight="1" x14ac:dyDescent="0.25">
      <c r="A26" s="19" t="s">
        <v>24</v>
      </c>
      <c r="B26" s="76">
        <v>28452.791216714249</v>
      </c>
      <c r="C26" s="76">
        <v>27460.329092401022</v>
      </c>
      <c r="D26" s="76">
        <v>28897.107191779924</v>
      </c>
      <c r="E26" s="76">
        <v>27734.718840147725</v>
      </c>
      <c r="F26" s="76">
        <v>28296.887513861515</v>
      </c>
      <c r="G26" s="76">
        <v>28808.963842747478</v>
      </c>
      <c r="H26" s="76">
        <v>26523.657238070529</v>
      </c>
      <c r="I26" s="76">
        <v>27050.02016729235</v>
      </c>
      <c r="J26" s="76">
        <v>28714.320893272801</v>
      </c>
      <c r="K26" s="76">
        <v>25397.070133212612</v>
      </c>
      <c r="L26" s="76">
        <v>26488.763955975031</v>
      </c>
      <c r="M26" s="76">
        <v>24595.234999554381</v>
      </c>
      <c r="N26" s="76">
        <v>22994.069037448622</v>
      </c>
      <c r="O26" s="76">
        <v>21893.278967541501</v>
      </c>
      <c r="P26" s="76">
        <v>21485.655777503362</v>
      </c>
      <c r="Q26" s="76">
        <v>22776.561462951853</v>
      </c>
    </row>
    <row r="27" spans="1:17" ht="11.45" customHeight="1" x14ac:dyDescent="0.25">
      <c r="A27" s="17" t="s">
        <v>23</v>
      </c>
      <c r="B27" s="75">
        <v>27717</v>
      </c>
      <c r="C27" s="75">
        <v>26678</v>
      </c>
      <c r="D27" s="75">
        <v>28071</v>
      </c>
      <c r="E27" s="75">
        <v>26896</v>
      </c>
      <c r="F27" s="75">
        <v>27331</v>
      </c>
      <c r="G27" s="75">
        <v>27815</v>
      </c>
      <c r="H27" s="75">
        <v>25465</v>
      </c>
      <c r="I27" s="75">
        <v>25964</v>
      </c>
      <c r="J27" s="75">
        <v>27615</v>
      </c>
      <c r="K27" s="75">
        <v>24394</v>
      </c>
      <c r="L27" s="75">
        <v>25156</v>
      </c>
      <c r="M27" s="75">
        <v>23732</v>
      </c>
      <c r="N27" s="75">
        <v>21928</v>
      </c>
      <c r="O27" s="75">
        <v>20968</v>
      </c>
      <c r="P27" s="75">
        <v>20298</v>
      </c>
      <c r="Q27" s="75">
        <v>21434</v>
      </c>
    </row>
    <row r="28" spans="1:17" ht="11.45" customHeight="1" x14ac:dyDescent="0.25">
      <c r="A28" s="15" t="s">
        <v>22</v>
      </c>
      <c r="B28" s="74">
        <v>735.79121671424946</v>
      </c>
      <c r="C28" s="74">
        <v>782.32909240102163</v>
      </c>
      <c r="D28" s="74">
        <v>826.1071917799236</v>
      </c>
      <c r="E28" s="74">
        <v>838.71884014772513</v>
      </c>
      <c r="F28" s="74">
        <v>965.88751386151489</v>
      </c>
      <c r="G28" s="74">
        <v>993.96384274747834</v>
      </c>
      <c r="H28" s="74">
        <v>1058.6572380705293</v>
      </c>
      <c r="I28" s="74">
        <v>1086.0201672923504</v>
      </c>
      <c r="J28" s="74">
        <v>1099.3208932728012</v>
      </c>
      <c r="K28" s="74">
        <v>1003.0701332126118</v>
      </c>
      <c r="L28" s="74">
        <v>1332.7639559750314</v>
      </c>
      <c r="M28" s="74">
        <v>863.23499955438092</v>
      </c>
      <c r="N28" s="74">
        <v>1066.0690374486221</v>
      </c>
      <c r="O28" s="74">
        <v>925.27896754150061</v>
      </c>
      <c r="P28" s="74">
        <v>1187.6557775033616</v>
      </c>
      <c r="Q28" s="74">
        <v>1342.5614629518532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41000.546956768652</v>
      </c>
      <c r="C30" s="68">
        <f t="shared" si="35"/>
        <v>41946.04057697508</v>
      </c>
      <c r="D30" s="68">
        <f t="shared" si="35"/>
        <v>42857.272517263984</v>
      </c>
      <c r="E30" s="68">
        <f t="shared" si="35"/>
        <v>43717.415773962537</v>
      </c>
      <c r="F30" s="68">
        <f t="shared" si="35"/>
        <v>44865.043233517019</v>
      </c>
      <c r="G30" s="68">
        <f t="shared" si="35"/>
        <v>45671.654537916278</v>
      </c>
      <c r="H30" s="68">
        <f t="shared" si="35"/>
        <v>45940.238689038</v>
      </c>
      <c r="I30" s="68">
        <f t="shared" si="35"/>
        <v>46956.245512204456</v>
      </c>
      <c r="J30" s="68">
        <f t="shared" si="35"/>
        <v>47227.154758915472</v>
      </c>
      <c r="K30" s="68">
        <f t="shared" si="35"/>
        <v>47563.084757983866</v>
      </c>
      <c r="L30" s="68">
        <f t="shared" si="35"/>
        <v>48582.93638490147</v>
      </c>
      <c r="M30" s="68">
        <f t="shared" si="35"/>
        <v>49163.687838495985</v>
      </c>
      <c r="N30" s="68">
        <f t="shared" si="35"/>
        <v>48958.414815324184</v>
      </c>
      <c r="O30" s="68">
        <f t="shared" si="35"/>
        <v>49139.315619087029</v>
      </c>
      <c r="P30" s="68">
        <f t="shared" si="35"/>
        <v>49383.87877617366</v>
      </c>
      <c r="Q30" s="68">
        <f t="shared" si="35"/>
        <v>49867.688948314499</v>
      </c>
    </row>
    <row r="31" spans="1:17" ht="11.45" customHeight="1" x14ac:dyDescent="0.25">
      <c r="A31" s="25" t="s">
        <v>39</v>
      </c>
      <c r="B31" s="79">
        <f t="shared" ref="B31:Q31" si="36">B32+B33+B40</f>
        <v>34957.969404553442</v>
      </c>
      <c r="C31" s="79">
        <f t="shared" si="36"/>
        <v>35740.932798356611</v>
      </c>
      <c r="D31" s="79">
        <f t="shared" si="36"/>
        <v>36535.778020555983</v>
      </c>
      <c r="E31" s="79">
        <f t="shared" si="36"/>
        <v>37329.373749132414</v>
      </c>
      <c r="F31" s="79">
        <f t="shared" si="36"/>
        <v>38159.178020751686</v>
      </c>
      <c r="G31" s="79">
        <f t="shared" si="36"/>
        <v>38752.011679722105</v>
      </c>
      <c r="H31" s="79">
        <f t="shared" si="36"/>
        <v>39090.543125645228</v>
      </c>
      <c r="I31" s="79">
        <f t="shared" si="36"/>
        <v>39909.047261933505</v>
      </c>
      <c r="J31" s="79">
        <f t="shared" si="36"/>
        <v>39701.092670803439</v>
      </c>
      <c r="K31" s="79">
        <f t="shared" si="36"/>
        <v>40290.184837803681</v>
      </c>
      <c r="L31" s="79">
        <f t="shared" si="36"/>
        <v>40842.908678980704</v>
      </c>
      <c r="M31" s="79">
        <f t="shared" si="36"/>
        <v>41312.095033081408</v>
      </c>
      <c r="N31" s="79">
        <f t="shared" si="36"/>
        <v>41199.855668409364</v>
      </c>
      <c r="O31" s="79">
        <f t="shared" si="36"/>
        <v>41124.781578065318</v>
      </c>
      <c r="P31" s="79">
        <f t="shared" si="36"/>
        <v>41393.855222170481</v>
      </c>
      <c r="Q31" s="79">
        <f t="shared" si="36"/>
        <v>41882.624096108942</v>
      </c>
    </row>
    <row r="32" spans="1:17" ht="11.45" customHeight="1" x14ac:dyDescent="0.25">
      <c r="A32" s="23" t="s">
        <v>30</v>
      </c>
      <c r="B32" s="78">
        <v>844.73997701679491</v>
      </c>
      <c r="C32" s="78">
        <v>844.72377471150946</v>
      </c>
      <c r="D32" s="78">
        <v>844.57699285263232</v>
      </c>
      <c r="E32" s="78">
        <v>844.93168945795537</v>
      </c>
      <c r="F32" s="78">
        <v>845.04484119138294</v>
      </c>
      <c r="G32" s="78">
        <v>844.27963060788579</v>
      </c>
      <c r="H32" s="78">
        <v>844.5151380772113</v>
      </c>
      <c r="I32" s="78">
        <v>845.87064233951355</v>
      </c>
      <c r="J32" s="78">
        <v>846.31580366861806</v>
      </c>
      <c r="K32" s="78">
        <v>846.72194281392035</v>
      </c>
      <c r="L32" s="78">
        <v>1127.0230423425471</v>
      </c>
      <c r="M32" s="78">
        <v>1126.0357676729006</v>
      </c>
      <c r="N32" s="78">
        <v>1123.9613892182472</v>
      </c>
      <c r="O32" s="78">
        <v>1123.4031111145816</v>
      </c>
      <c r="P32" s="78">
        <v>1123.8120539360646</v>
      </c>
      <c r="Q32" s="78">
        <v>1123.8362173210592</v>
      </c>
    </row>
    <row r="33" spans="1:17" ht="11.45" customHeight="1" x14ac:dyDescent="0.25">
      <c r="A33" s="19" t="s">
        <v>29</v>
      </c>
      <c r="B33" s="76">
        <v>33757.57575757576</v>
      </c>
      <c r="C33" s="76">
        <v>34545.454545454544</v>
      </c>
      <c r="D33" s="76">
        <v>35333.333333333336</v>
      </c>
      <c r="E33" s="76">
        <v>36115.15151515152</v>
      </c>
      <c r="F33" s="76">
        <v>36933.333333333336</v>
      </c>
      <c r="G33" s="76">
        <v>37521.21212121212</v>
      </c>
      <c r="H33" s="76">
        <v>37851.515151515152</v>
      </c>
      <c r="I33" s="76">
        <v>38657.57575757576</v>
      </c>
      <c r="J33" s="76">
        <v>38424.242424242424</v>
      </c>
      <c r="K33" s="76">
        <v>38987.878787878799</v>
      </c>
      <c r="L33" s="76">
        <v>39239.393939393944</v>
      </c>
      <c r="M33" s="76">
        <v>39690.909090909088</v>
      </c>
      <c r="N33" s="76">
        <v>39557.575757575753</v>
      </c>
      <c r="O33" s="76">
        <v>39463.636363636353</v>
      </c>
      <c r="P33" s="76">
        <v>39709.090909090904</v>
      </c>
      <c r="Q33" s="76">
        <v>40178.78787878788</v>
      </c>
    </row>
    <row r="34" spans="1:17" ht="11.45" customHeight="1" x14ac:dyDescent="0.25">
      <c r="A34" s="62" t="s">
        <v>59</v>
      </c>
      <c r="B34" s="77">
        <v>28272.984969892506</v>
      </c>
      <c r="C34" s="77">
        <v>28713.150070995285</v>
      </c>
      <c r="D34" s="77">
        <v>29129.677676572526</v>
      </c>
      <c r="E34" s="77">
        <v>29452.735562367103</v>
      </c>
      <c r="F34" s="77">
        <v>30068.105827656898</v>
      </c>
      <c r="G34" s="77">
        <v>30094.779703545493</v>
      </c>
      <c r="H34" s="77">
        <v>29802.121900842278</v>
      </c>
      <c r="I34" s="77">
        <v>29719.995195413117</v>
      </c>
      <c r="J34" s="77">
        <v>28093.220732284593</v>
      </c>
      <c r="K34" s="77">
        <v>27682.909207087039</v>
      </c>
      <c r="L34" s="77">
        <v>26832.79506332177</v>
      </c>
      <c r="M34" s="77">
        <v>25651.093197831982</v>
      </c>
      <c r="N34" s="77">
        <v>24819.714511919534</v>
      </c>
      <c r="O34" s="77">
        <v>24637.348410919498</v>
      </c>
      <c r="P34" s="77">
        <v>24207.770583059471</v>
      </c>
      <c r="Q34" s="77">
        <v>23977.864819613711</v>
      </c>
    </row>
    <row r="35" spans="1:17" ht="11.45" customHeight="1" x14ac:dyDescent="0.25">
      <c r="A35" s="62" t="s">
        <v>58</v>
      </c>
      <c r="B35" s="77">
        <v>5484.5907876832525</v>
      </c>
      <c r="C35" s="77">
        <v>5832.3044744592589</v>
      </c>
      <c r="D35" s="77">
        <v>6203.6556567608104</v>
      </c>
      <c r="E35" s="77">
        <v>6662.4159527844149</v>
      </c>
      <c r="F35" s="77">
        <v>6865.2275056764383</v>
      </c>
      <c r="G35" s="77">
        <v>7426.432417666625</v>
      </c>
      <c r="H35" s="77">
        <v>8049.3539893963989</v>
      </c>
      <c r="I35" s="77">
        <v>8936.1585888437185</v>
      </c>
      <c r="J35" s="77">
        <v>10328.242625442608</v>
      </c>
      <c r="K35" s="77">
        <v>11300.129600184167</v>
      </c>
      <c r="L35" s="77">
        <v>12400.162582902538</v>
      </c>
      <c r="M35" s="77">
        <v>14031.279565972598</v>
      </c>
      <c r="N35" s="77">
        <v>14724.887217811331</v>
      </c>
      <c r="O35" s="77">
        <v>14809.333115070951</v>
      </c>
      <c r="P35" s="77">
        <v>15477.080788331956</v>
      </c>
      <c r="Q35" s="77">
        <v>16165.964171810341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3.9261276473837148E-2</v>
      </c>
      <c r="I37" s="77">
        <v>1.3841369522574856</v>
      </c>
      <c r="J37" s="77">
        <v>2.6671842168891744</v>
      </c>
      <c r="K37" s="77">
        <v>4.6178535724953882</v>
      </c>
      <c r="L37" s="77">
        <v>6.0179596861712596</v>
      </c>
      <c r="M37" s="77">
        <v>7.6328054232625258</v>
      </c>
      <c r="N37" s="77">
        <v>10.052176598565655</v>
      </c>
      <c r="O37" s="77">
        <v>12.152152488208023</v>
      </c>
      <c r="P37" s="77">
        <v>14.826249737539275</v>
      </c>
      <c r="Q37" s="77">
        <v>17.726170447356544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2.1115777078027323E-2</v>
      </c>
      <c r="K38" s="77">
        <v>5.2441177139535472E-2</v>
      </c>
      <c r="L38" s="77">
        <v>0.11369462998122896</v>
      </c>
      <c r="M38" s="77">
        <v>0.15325942974124537</v>
      </c>
      <c r="N38" s="77">
        <v>1.4396648782221708</v>
      </c>
      <c r="O38" s="77">
        <v>2.4757238737364853</v>
      </c>
      <c r="P38" s="77">
        <v>4.4305594546983906</v>
      </c>
      <c r="Q38" s="77">
        <v>8.6701223917970669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3.7836366667880775E-2</v>
      </c>
      <c r="J39" s="77">
        <v>9.0766521257971217E-2</v>
      </c>
      <c r="K39" s="77">
        <v>0.16968585794920665</v>
      </c>
      <c r="L39" s="77">
        <v>0.30463885348284531</v>
      </c>
      <c r="M39" s="77">
        <v>0.75026225150505854</v>
      </c>
      <c r="N39" s="77">
        <v>1.4821863681002949</v>
      </c>
      <c r="O39" s="77">
        <v>2.3269612839668441</v>
      </c>
      <c r="P39" s="77">
        <v>4.9827285072398464</v>
      </c>
      <c r="Q39" s="77">
        <v>8.5625945246734059</v>
      </c>
    </row>
    <row r="40" spans="1:17" ht="11.45" customHeight="1" x14ac:dyDescent="0.25">
      <c r="A40" s="19" t="s">
        <v>28</v>
      </c>
      <c r="B40" s="76">
        <v>355.65366996088164</v>
      </c>
      <c r="C40" s="76">
        <v>350.75447819056069</v>
      </c>
      <c r="D40" s="76">
        <v>357.86769437001107</v>
      </c>
      <c r="E40" s="76">
        <v>369.29054452293781</v>
      </c>
      <c r="F40" s="76">
        <v>380.79984622696713</v>
      </c>
      <c r="G40" s="76">
        <v>386.51992790209687</v>
      </c>
      <c r="H40" s="76">
        <v>394.51283605286341</v>
      </c>
      <c r="I40" s="76">
        <v>405.60086201822952</v>
      </c>
      <c r="J40" s="76">
        <v>430.5344428924007</v>
      </c>
      <c r="K40" s="76">
        <v>455.58410711096371</v>
      </c>
      <c r="L40" s="76">
        <v>476.49169724421199</v>
      </c>
      <c r="M40" s="76">
        <v>495.15017449941524</v>
      </c>
      <c r="N40" s="76">
        <v>518.31852161536267</v>
      </c>
      <c r="O40" s="76">
        <v>537.74210331438348</v>
      </c>
      <c r="P40" s="76">
        <v>560.95225914350965</v>
      </c>
      <c r="Q40" s="76">
        <v>580.00000000000011</v>
      </c>
    </row>
    <row r="41" spans="1:17" ht="11.45" customHeight="1" x14ac:dyDescent="0.25">
      <c r="A41" s="62" t="s">
        <v>59</v>
      </c>
      <c r="B41" s="75">
        <v>0.47098601429620374</v>
      </c>
      <c r="C41" s="75">
        <v>0.5231762406892676</v>
      </c>
      <c r="D41" s="75">
        <v>0.50564110348973845</v>
      </c>
      <c r="E41" s="75">
        <v>0.50555884663333528</v>
      </c>
      <c r="F41" s="75">
        <v>0.52290592175943162</v>
      </c>
      <c r="G41" s="75">
        <v>0.57508033419019144</v>
      </c>
      <c r="H41" s="75">
        <v>0.54012501263554735</v>
      </c>
      <c r="I41" s="75">
        <v>0.55745278489939398</v>
      </c>
      <c r="J41" s="75">
        <v>0.53998083649401973</v>
      </c>
      <c r="K41" s="75">
        <v>0.53992530127950733</v>
      </c>
      <c r="L41" s="75">
        <v>0.55726942401963941</v>
      </c>
      <c r="M41" s="75">
        <v>0.53977591573706396</v>
      </c>
      <c r="N41" s="75">
        <v>0.53970649220624767</v>
      </c>
      <c r="O41" s="75">
        <v>0.53962559150387146</v>
      </c>
      <c r="P41" s="75">
        <v>0.53955172681256469</v>
      </c>
      <c r="Q41" s="75">
        <v>0.53946648626345506</v>
      </c>
    </row>
    <row r="42" spans="1:17" ht="11.45" customHeight="1" x14ac:dyDescent="0.25">
      <c r="A42" s="62" t="s">
        <v>58</v>
      </c>
      <c r="B42" s="75">
        <v>351.16394274390308</v>
      </c>
      <c r="C42" s="75">
        <v>346.29017452825485</v>
      </c>
      <c r="D42" s="75">
        <v>351.3940993023491</v>
      </c>
      <c r="E42" s="75">
        <v>362.74150278556164</v>
      </c>
      <c r="F42" s="75">
        <v>374.34918187175401</v>
      </c>
      <c r="G42" s="75">
        <v>380.05652231735939</v>
      </c>
      <c r="H42" s="75">
        <v>386.21229281267824</v>
      </c>
      <c r="I42" s="75">
        <v>397.13143343631668</v>
      </c>
      <c r="J42" s="75">
        <v>421.54818310256769</v>
      </c>
      <c r="K42" s="75">
        <v>446.56055700159061</v>
      </c>
      <c r="L42" s="75">
        <v>467.83400681485193</v>
      </c>
      <c r="M42" s="75">
        <v>487.50446331869409</v>
      </c>
      <c r="N42" s="75">
        <v>509.43927984844265</v>
      </c>
      <c r="O42" s="75">
        <v>530.90394017102778</v>
      </c>
      <c r="P42" s="75">
        <v>553.83595225639897</v>
      </c>
      <c r="Q42" s="75">
        <v>573.3331835490651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4.0187412026823601</v>
      </c>
      <c r="C44" s="75">
        <v>3.9411274216165517</v>
      </c>
      <c r="D44" s="75">
        <v>5.9679539641722288</v>
      </c>
      <c r="E44" s="75">
        <v>6.0434828907428519</v>
      </c>
      <c r="F44" s="75">
        <v>5.9277584334536808</v>
      </c>
      <c r="G44" s="75">
        <v>5.8883252505472745</v>
      </c>
      <c r="H44" s="75">
        <v>7.7604182275496205</v>
      </c>
      <c r="I44" s="75">
        <v>7.9119757970134224</v>
      </c>
      <c r="J44" s="75">
        <v>8.4462789533390179</v>
      </c>
      <c r="K44" s="75">
        <v>8.4836248080936496</v>
      </c>
      <c r="L44" s="75">
        <v>8.10042100534044</v>
      </c>
      <c r="M44" s="75">
        <v>7.1059352649841054</v>
      </c>
      <c r="N44" s="75">
        <v>8.298019263576677</v>
      </c>
      <c r="O44" s="75">
        <v>6.2570277638648415</v>
      </c>
      <c r="P44" s="75">
        <v>6.3692346299464342</v>
      </c>
      <c r="Q44" s="75">
        <v>5.8783646701617451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4.1516011137086382E-2</v>
      </c>
      <c r="O45" s="75">
        <v>4.1509787987079202E-2</v>
      </c>
      <c r="P45" s="75">
        <v>0.20752053035174992</v>
      </c>
      <c r="Q45" s="75">
        <v>0.24898529450973897</v>
      </c>
    </row>
    <row r="46" spans="1:17" ht="11.45" customHeight="1" x14ac:dyDescent="0.25">
      <c r="A46" s="25" t="s">
        <v>18</v>
      </c>
      <c r="B46" s="79">
        <f t="shared" ref="B46" si="37">B47+B53</f>
        <v>6042.5775522152144</v>
      </c>
      <c r="C46" s="79">
        <f t="shared" ref="C46:Q46" si="38">C47+C53</f>
        <v>6205.1077786184687</v>
      </c>
      <c r="D46" s="79">
        <f t="shared" si="38"/>
        <v>6321.4944967080028</v>
      </c>
      <c r="E46" s="79">
        <f t="shared" si="38"/>
        <v>6388.0420248301234</v>
      </c>
      <c r="F46" s="79">
        <f t="shared" si="38"/>
        <v>6705.8652127653368</v>
      </c>
      <c r="G46" s="79">
        <f t="shared" si="38"/>
        <v>6919.6428581941755</v>
      </c>
      <c r="H46" s="79">
        <f t="shared" si="38"/>
        <v>6849.6955633927737</v>
      </c>
      <c r="I46" s="79">
        <f t="shared" si="38"/>
        <v>7047.1982502709479</v>
      </c>
      <c r="J46" s="79">
        <f t="shared" si="38"/>
        <v>7526.0620881120312</v>
      </c>
      <c r="K46" s="79">
        <f t="shared" si="38"/>
        <v>7272.8999201801853</v>
      </c>
      <c r="L46" s="79">
        <f t="shared" si="38"/>
        <v>7740.0277059207665</v>
      </c>
      <c r="M46" s="79">
        <f t="shared" si="38"/>
        <v>7851.5928054145788</v>
      </c>
      <c r="N46" s="79">
        <f t="shared" si="38"/>
        <v>7758.5591469148212</v>
      </c>
      <c r="O46" s="79">
        <f t="shared" si="38"/>
        <v>8014.5340410217132</v>
      </c>
      <c r="P46" s="79">
        <f t="shared" si="38"/>
        <v>7990.0235540031827</v>
      </c>
      <c r="Q46" s="79">
        <f t="shared" si="38"/>
        <v>7985.0648522055544</v>
      </c>
    </row>
    <row r="47" spans="1:17" ht="11.45" customHeight="1" x14ac:dyDescent="0.25">
      <c r="A47" s="23" t="s">
        <v>27</v>
      </c>
      <c r="B47" s="78">
        <v>3821.6950263398176</v>
      </c>
      <c r="C47" s="78">
        <v>3911.9022385388398</v>
      </c>
      <c r="D47" s="78">
        <v>3972.5898273212688</v>
      </c>
      <c r="E47" s="78">
        <v>4017.011850640768</v>
      </c>
      <c r="F47" s="78">
        <v>4307.9493677812879</v>
      </c>
      <c r="G47" s="78">
        <v>4449.7390218771725</v>
      </c>
      <c r="H47" s="78">
        <v>4489.7485414786806</v>
      </c>
      <c r="I47" s="78">
        <v>4685.4215440984981</v>
      </c>
      <c r="J47" s="78">
        <v>5071.3270462865321</v>
      </c>
      <c r="K47" s="78">
        <v>5135.2515347320568</v>
      </c>
      <c r="L47" s="78">
        <v>5387.2552187136989</v>
      </c>
      <c r="M47" s="78">
        <v>5657.9936851576431</v>
      </c>
      <c r="N47" s="78">
        <v>5766.2371586708277</v>
      </c>
      <c r="O47" s="78">
        <v>6012.3939371719489</v>
      </c>
      <c r="P47" s="78">
        <v>6114.2954125259648</v>
      </c>
      <c r="Q47" s="78">
        <v>6277.5343572649763</v>
      </c>
    </row>
    <row r="48" spans="1:17" ht="11.45" customHeight="1" x14ac:dyDescent="0.25">
      <c r="A48" s="62" t="s">
        <v>59</v>
      </c>
      <c r="B48" s="77">
        <v>424.83291770994049</v>
      </c>
      <c r="C48" s="77">
        <v>400.98645710682945</v>
      </c>
      <c r="D48" s="77">
        <v>378.00573169085988</v>
      </c>
      <c r="E48" s="77">
        <v>349.47267421519695</v>
      </c>
      <c r="F48" s="77">
        <v>326.940448680109</v>
      </c>
      <c r="G48" s="77">
        <v>315.95546237321719</v>
      </c>
      <c r="H48" s="77">
        <v>291.4373890518093</v>
      </c>
      <c r="I48" s="77">
        <v>276.22609795323677</v>
      </c>
      <c r="J48" s="77">
        <v>278.77304913160464</v>
      </c>
      <c r="K48" s="77">
        <v>267.9589688925513</v>
      </c>
      <c r="L48" s="77">
        <v>267.11832365458065</v>
      </c>
      <c r="M48" s="77">
        <v>265.00815661303074</v>
      </c>
      <c r="N48" s="77">
        <v>258.71752218002564</v>
      </c>
      <c r="O48" s="77">
        <v>251.91879695647515</v>
      </c>
      <c r="P48" s="77">
        <v>246.10881522022615</v>
      </c>
      <c r="Q48" s="77">
        <v>242.46017698268463</v>
      </c>
    </row>
    <row r="49" spans="1:17" ht="11.45" customHeight="1" x14ac:dyDescent="0.25">
      <c r="A49" s="62" t="s">
        <v>58</v>
      </c>
      <c r="B49" s="77">
        <v>3395.5287169755111</v>
      </c>
      <c r="C49" s="77">
        <v>3509.5697371132078</v>
      </c>
      <c r="D49" s="77">
        <v>3593.3821422571327</v>
      </c>
      <c r="E49" s="77">
        <v>3666.4214234318738</v>
      </c>
      <c r="F49" s="77">
        <v>3979.9671040400749</v>
      </c>
      <c r="G49" s="77">
        <v>4132.8008876780323</v>
      </c>
      <c r="H49" s="77">
        <v>4197.3649767316301</v>
      </c>
      <c r="I49" s="77">
        <v>4408.1901090890578</v>
      </c>
      <c r="J49" s="77">
        <v>4791.411448611736</v>
      </c>
      <c r="K49" s="77">
        <v>4866.0702159273851</v>
      </c>
      <c r="L49" s="77">
        <v>5118.7381393930918</v>
      </c>
      <c r="M49" s="77">
        <v>5391.5281722944319</v>
      </c>
      <c r="N49" s="77">
        <v>5505.8627507078936</v>
      </c>
      <c r="O49" s="77">
        <v>5758.5877014360567</v>
      </c>
      <c r="P49" s="77">
        <v>5866.0367850553093</v>
      </c>
      <c r="Q49" s="77">
        <v>6032.4101669664387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4.5828417768045873E-2</v>
      </c>
      <c r="D51" s="77">
        <v>4.5571336699370892E-2</v>
      </c>
      <c r="E51" s="77">
        <v>4.4889930465047183E-2</v>
      </c>
      <c r="F51" s="77">
        <v>4.1912175719308331E-2</v>
      </c>
      <c r="G51" s="77">
        <v>5.8611364150009879E-2</v>
      </c>
      <c r="H51" s="77">
        <v>5.459193831628488E-2</v>
      </c>
      <c r="I51" s="77">
        <v>0.14782398210885725</v>
      </c>
      <c r="J51" s="77">
        <v>0.23386621037223604</v>
      </c>
      <c r="K51" s="77">
        <v>0.27526618614553905</v>
      </c>
      <c r="L51" s="77">
        <v>0.37921210020122598</v>
      </c>
      <c r="M51" s="77">
        <v>0.42468680663565372</v>
      </c>
      <c r="N51" s="77">
        <v>0.50758288071390367</v>
      </c>
      <c r="O51" s="77">
        <v>0.69862147587268164</v>
      </c>
      <c r="P51" s="77">
        <v>0.76787567217971131</v>
      </c>
      <c r="Q51" s="77">
        <v>0.91517711979838889</v>
      </c>
    </row>
    <row r="52" spans="1:17" ht="11.45" customHeight="1" x14ac:dyDescent="0.25">
      <c r="A52" s="62" t="s">
        <v>55</v>
      </c>
      <c r="B52" s="77">
        <v>1.3333916543661237</v>
      </c>
      <c r="C52" s="77">
        <v>1.3002159010341381</v>
      </c>
      <c r="D52" s="77">
        <v>1.1563820365765982</v>
      </c>
      <c r="E52" s="77">
        <v>1.0728630632319234</v>
      </c>
      <c r="F52" s="77">
        <v>0.99990288538474237</v>
      </c>
      <c r="G52" s="77">
        <v>0.92406046177251389</v>
      </c>
      <c r="H52" s="77">
        <v>0.89158375692470515</v>
      </c>
      <c r="I52" s="77">
        <v>0.85751307409454547</v>
      </c>
      <c r="J52" s="77">
        <v>0.90868233281988253</v>
      </c>
      <c r="K52" s="77">
        <v>0.94708372597406554</v>
      </c>
      <c r="L52" s="77">
        <v>1.0195435658251746</v>
      </c>
      <c r="M52" s="77">
        <v>1.0326694435444788</v>
      </c>
      <c r="N52" s="77">
        <v>1.1493029021952692</v>
      </c>
      <c r="O52" s="77">
        <v>1.1888173035440071</v>
      </c>
      <c r="P52" s="77">
        <v>1.381936578249048</v>
      </c>
      <c r="Q52" s="77">
        <v>1.7488361960539971</v>
      </c>
    </row>
    <row r="53" spans="1:17" ht="11.45" customHeight="1" x14ac:dyDescent="0.25">
      <c r="A53" s="19" t="s">
        <v>24</v>
      </c>
      <c r="B53" s="76">
        <v>2220.8825258753968</v>
      </c>
      <c r="C53" s="76">
        <v>2293.2055400796294</v>
      </c>
      <c r="D53" s="76">
        <v>2348.9046693867344</v>
      </c>
      <c r="E53" s="76">
        <v>2371.030174189355</v>
      </c>
      <c r="F53" s="76">
        <v>2397.9158449840484</v>
      </c>
      <c r="G53" s="76">
        <v>2469.903836317003</v>
      </c>
      <c r="H53" s="76">
        <v>2359.9470219140926</v>
      </c>
      <c r="I53" s="76">
        <v>2361.7767061724498</v>
      </c>
      <c r="J53" s="76">
        <v>2454.7350418254991</v>
      </c>
      <c r="K53" s="76">
        <v>2137.6483854481285</v>
      </c>
      <c r="L53" s="76">
        <v>2352.7724872070676</v>
      </c>
      <c r="M53" s="76">
        <v>2193.5991202569357</v>
      </c>
      <c r="N53" s="76">
        <v>1992.3219882439937</v>
      </c>
      <c r="O53" s="76">
        <v>2002.1401038497643</v>
      </c>
      <c r="P53" s="76">
        <v>1875.7281414772181</v>
      </c>
      <c r="Q53" s="76">
        <v>1707.5304949405784</v>
      </c>
    </row>
    <row r="54" spans="1:17" ht="11.45" customHeight="1" x14ac:dyDescent="0.25">
      <c r="A54" s="17" t="s">
        <v>23</v>
      </c>
      <c r="B54" s="75">
        <v>2168</v>
      </c>
      <c r="C54" s="75">
        <v>2237</v>
      </c>
      <c r="D54" s="75">
        <v>2290</v>
      </c>
      <c r="E54" s="75">
        <v>2311</v>
      </c>
      <c r="F54" s="75">
        <v>2328</v>
      </c>
      <c r="G54" s="75">
        <v>2398</v>
      </c>
      <c r="H54" s="75">
        <v>2284</v>
      </c>
      <c r="I54" s="75">
        <v>2284</v>
      </c>
      <c r="J54" s="75">
        <v>2375</v>
      </c>
      <c r="K54" s="75">
        <v>2064</v>
      </c>
      <c r="L54" s="75">
        <v>2258</v>
      </c>
      <c r="M54" s="75">
        <v>2132</v>
      </c>
      <c r="N54" s="75">
        <v>1916</v>
      </c>
      <c r="O54" s="75">
        <v>1936</v>
      </c>
      <c r="P54" s="75">
        <v>1791</v>
      </c>
      <c r="Q54" s="75">
        <v>1611</v>
      </c>
    </row>
    <row r="55" spans="1:17" ht="11.45" customHeight="1" x14ac:dyDescent="0.25">
      <c r="A55" s="15" t="s">
        <v>22</v>
      </c>
      <c r="B55" s="74">
        <v>52.882525875396844</v>
      </c>
      <c r="C55" s="74">
        <v>56.205540079629266</v>
      </c>
      <c r="D55" s="74">
        <v>58.904669386734625</v>
      </c>
      <c r="E55" s="74">
        <v>60.030174189355179</v>
      </c>
      <c r="F55" s="74">
        <v>69.915844984048292</v>
      </c>
      <c r="G55" s="74">
        <v>71.903836317002956</v>
      </c>
      <c r="H55" s="74">
        <v>75.947021914092645</v>
      </c>
      <c r="I55" s="74">
        <v>77.776706172449835</v>
      </c>
      <c r="J55" s="74">
        <v>79.735041825498982</v>
      </c>
      <c r="K55" s="74">
        <v>73.648385448128295</v>
      </c>
      <c r="L55" s="74">
        <v>94.772487207067627</v>
      </c>
      <c r="M55" s="74">
        <v>61.599120256935969</v>
      </c>
      <c r="N55" s="74">
        <v>76.321988243993772</v>
      </c>
      <c r="O55" s="74">
        <v>66.14010384976423</v>
      </c>
      <c r="P55" s="74">
        <v>84.728141477218017</v>
      </c>
      <c r="Q55" s="74">
        <v>96.530494940578293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2645404.1473632399</v>
      </c>
      <c r="C57" s="41">
        <f t="shared" ref="C57:Q57" si="40">C58+C73</f>
        <v>2692496.2416479955</v>
      </c>
      <c r="D57" s="41">
        <f t="shared" si="40"/>
        <v>2751276.9961104323</v>
      </c>
      <c r="E57" s="41">
        <f t="shared" si="40"/>
        <v>2860915.2373434044</v>
      </c>
      <c r="F57" s="41">
        <f t="shared" si="40"/>
        <v>2987621.5393527537</v>
      </c>
      <c r="G57" s="41">
        <f t="shared" si="40"/>
        <v>3110659.9274860825</v>
      </c>
      <c r="H57" s="41">
        <f t="shared" si="40"/>
        <v>3235361.4943754598</v>
      </c>
      <c r="I57" s="41">
        <f t="shared" si="40"/>
        <v>3358211.0200726171</v>
      </c>
      <c r="J57" s="41">
        <f t="shared" si="40"/>
        <v>3565290.0593155939</v>
      </c>
      <c r="K57" s="41">
        <f t="shared" si="40"/>
        <v>3696963.4515935075</v>
      </c>
      <c r="L57" s="41">
        <f t="shared" si="40"/>
        <v>3849929.9704377302</v>
      </c>
      <c r="M57" s="41">
        <f t="shared" si="40"/>
        <v>4006566.6955324346</v>
      </c>
      <c r="N57" s="41">
        <f t="shared" si="40"/>
        <v>4127932.9057440469</v>
      </c>
      <c r="O57" s="41">
        <f t="shared" si="40"/>
        <v>4232784.1188688204</v>
      </c>
      <c r="P57" s="41">
        <f t="shared" si="40"/>
        <v>4332764.8016644381</v>
      </c>
      <c r="Q57" s="41">
        <f t="shared" si="40"/>
        <v>4427786.652881654</v>
      </c>
    </row>
    <row r="58" spans="1:17" ht="11.45" customHeight="1" x14ac:dyDescent="0.25">
      <c r="A58" s="25" t="s">
        <v>39</v>
      </c>
      <c r="B58" s="40">
        <f t="shared" ref="B58" si="41">B59+B60+B67</f>
        <v>2338002</v>
      </c>
      <c r="C58" s="40">
        <f t="shared" ref="C58:Q58" si="42">C59+C60+C67</f>
        <v>2376607</v>
      </c>
      <c r="D58" s="40">
        <f t="shared" si="42"/>
        <v>2428265</v>
      </c>
      <c r="E58" s="40">
        <f t="shared" si="42"/>
        <v>2530317</v>
      </c>
      <c r="F58" s="40">
        <f t="shared" si="42"/>
        <v>2629162</v>
      </c>
      <c r="G58" s="40">
        <f t="shared" si="42"/>
        <v>2743071</v>
      </c>
      <c r="H58" s="40">
        <f t="shared" si="42"/>
        <v>2855175</v>
      </c>
      <c r="I58" s="40">
        <f t="shared" si="42"/>
        <v>2958431</v>
      </c>
      <c r="J58" s="40">
        <f t="shared" si="42"/>
        <v>3134312</v>
      </c>
      <c r="K58" s="40">
        <f t="shared" si="42"/>
        <v>3245878</v>
      </c>
      <c r="L58" s="40">
        <f t="shared" si="42"/>
        <v>3377900</v>
      </c>
      <c r="M58" s="40">
        <f t="shared" si="42"/>
        <v>3508472</v>
      </c>
      <c r="N58" s="40">
        <f t="shared" si="42"/>
        <v>3610433</v>
      </c>
      <c r="O58" s="40">
        <f t="shared" si="42"/>
        <v>3697187</v>
      </c>
      <c r="P58" s="40">
        <f t="shared" si="42"/>
        <v>3779392</v>
      </c>
      <c r="Q58" s="40">
        <f t="shared" si="42"/>
        <v>3855584</v>
      </c>
    </row>
    <row r="59" spans="1:17" ht="11.45" customHeight="1" x14ac:dyDescent="0.25">
      <c r="A59" s="23" t="s">
        <v>30</v>
      </c>
      <c r="B59" s="39">
        <v>193422</v>
      </c>
      <c r="C59" s="39">
        <v>206235</v>
      </c>
      <c r="D59" s="39">
        <v>223577</v>
      </c>
      <c r="E59" s="39">
        <v>245382</v>
      </c>
      <c r="F59" s="39">
        <v>271720</v>
      </c>
      <c r="G59" s="39">
        <v>301805</v>
      </c>
      <c r="H59" s="39">
        <v>338443</v>
      </c>
      <c r="I59" s="39">
        <v>376532</v>
      </c>
      <c r="J59" s="39">
        <v>421544</v>
      </c>
      <c r="K59" s="39">
        <v>456197</v>
      </c>
      <c r="L59" s="39">
        <v>486766</v>
      </c>
      <c r="M59" s="39">
        <v>515517</v>
      </c>
      <c r="N59" s="39">
        <v>538019</v>
      </c>
      <c r="O59" s="39">
        <v>554252</v>
      </c>
      <c r="P59" s="39">
        <v>568191</v>
      </c>
      <c r="Q59" s="39">
        <v>581147</v>
      </c>
    </row>
    <row r="60" spans="1:17" ht="11.45" customHeight="1" x14ac:dyDescent="0.25">
      <c r="A60" s="19" t="s">
        <v>29</v>
      </c>
      <c r="B60" s="38">
        <f>SUM(B61:B66)</f>
        <v>2134728</v>
      </c>
      <c r="C60" s="38">
        <f t="shared" ref="C60:Q60" si="43">SUM(C61:C66)</f>
        <v>2160603</v>
      </c>
      <c r="D60" s="38">
        <f t="shared" si="43"/>
        <v>2194683</v>
      </c>
      <c r="E60" s="38">
        <f t="shared" si="43"/>
        <v>2274577</v>
      </c>
      <c r="F60" s="38">
        <f t="shared" si="43"/>
        <v>2346726</v>
      </c>
      <c r="G60" s="38">
        <f t="shared" si="43"/>
        <v>2430345</v>
      </c>
      <c r="H60" s="38">
        <f t="shared" si="43"/>
        <v>2505543</v>
      </c>
      <c r="I60" s="38">
        <f t="shared" si="43"/>
        <v>2570356</v>
      </c>
      <c r="J60" s="38">
        <f t="shared" si="43"/>
        <v>2700492</v>
      </c>
      <c r="K60" s="38">
        <f t="shared" si="43"/>
        <v>2776664</v>
      </c>
      <c r="L60" s="38">
        <f t="shared" si="43"/>
        <v>2877484</v>
      </c>
      <c r="M60" s="38">
        <f t="shared" si="43"/>
        <v>2978729</v>
      </c>
      <c r="N60" s="38">
        <f t="shared" si="43"/>
        <v>3057484</v>
      </c>
      <c r="O60" s="38">
        <f t="shared" si="43"/>
        <v>3127399</v>
      </c>
      <c r="P60" s="38">
        <f t="shared" si="43"/>
        <v>3194950</v>
      </c>
      <c r="Q60" s="38">
        <f t="shared" si="43"/>
        <v>3257581</v>
      </c>
    </row>
    <row r="61" spans="1:17" ht="11.45" customHeight="1" x14ac:dyDescent="0.25">
      <c r="A61" s="62" t="s">
        <v>59</v>
      </c>
      <c r="B61" s="42">
        <v>1915317</v>
      </c>
      <c r="C61" s="42">
        <v>1929038</v>
      </c>
      <c r="D61" s="42">
        <v>1950046</v>
      </c>
      <c r="E61" s="42">
        <v>2008757</v>
      </c>
      <c r="F61" s="42">
        <v>2070877</v>
      </c>
      <c r="G61" s="42">
        <v>2127307</v>
      </c>
      <c r="H61" s="42">
        <v>2171334</v>
      </c>
      <c r="I61" s="42">
        <v>2197893</v>
      </c>
      <c r="J61" s="42">
        <v>2250395</v>
      </c>
      <c r="K61" s="42">
        <v>2278828</v>
      </c>
      <c r="L61" s="42">
        <v>2318157</v>
      </c>
      <c r="M61" s="42">
        <v>2356892</v>
      </c>
      <c r="N61" s="42">
        <v>2387812</v>
      </c>
      <c r="O61" s="42">
        <v>2415860</v>
      </c>
      <c r="P61" s="42">
        <v>2441717</v>
      </c>
      <c r="Q61" s="42">
        <v>2465176</v>
      </c>
    </row>
    <row r="62" spans="1:17" ht="11.45" customHeight="1" x14ac:dyDescent="0.25">
      <c r="A62" s="62" t="s">
        <v>58</v>
      </c>
      <c r="B62" s="42">
        <v>219411</v>
      </c>
      <c r="C62" s="42">
        <v>231565</v>
      </c>
      <c r="D62" s="42">
        <v>244637</v>
      </c>
      <c r="E62" s="42">
        <v>265820</v>
      </c>
      <c r="F62" s="42">
        <v>275849</v>
      </c>
      <c r="G62" s="42">
        <v>303038</v>
      </c>
      <c r="H62" s="42">
        <v>334206</v>
      </c>
      <c r="I62" s="42">
        <v>372354</v>
      </c>
      <c r="J62" s="42">
        <v>449878</v>
      </c>
      <c r="K62" s="42">
        <v>497452</v>
      </c>
      <c r="L62" s="42">
        <v>558809</v>
      </c>
      <c r="M62" s="42">
        <v>621145</v>
      </c>
      <c r="N62" s="42">
        <v>668590</v>
      </c>
      <c r="O62" s="42">
        <v>710105</v>
      </c>
      <c r="P62" s="42">
        <v>751175</v>
      </c>
      <c r="Q62" s="42">
        <v>789410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3</v>
      </c>
      <c r="I64" s="42">
        <v>106</v>
      </c>
      <c r="J64" s="42">
        <v>210</v>
      </c>
      <c r="K64" s="42">
        <v>366</v>
      </c>
      <c r="L64" s="42">
        <v>484</v>
      </c>
      <c r="M64" s="42">
        <v>621</v>
      </c>
      <c r="N64" s="42">
        <v>830</v>
      </c>
      <c r="O64" s="42">
        <v>1016</v>
      </c>
      <c r="P64" s="42">
        <v>1249</v>
      </c>
      <c r="Q64" s="42">
        <v>1499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2</v>
      </c>
      <c r="K65" s="42">
        <v>5</v>
      </c>
      <c r="L65" s="42">
        <v>11</v>
      </c>
      <c r="M65" s="42">
        <v>15</v>
      </c>
      <c r="N65" s="42">
        <v>143</v>
      </c>
      <c r="O65" s="42">
        <v>249</v>
      </c>
      <c r="P65" s="42">
        <v>449</v>
      </c>
      <c r="Q65" s="42">
        <v>882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3</v>
      </c>
      <c r="J66" s="42">
        <v>7</v>
      </c>
      <c r="K66" s="42">
        <v>13</v>
      </c>
      <c r="L66" s="42">
        <v>23</v>
      </c>
      <c r="M66" s="42">
        <v>56</v>
      </c>
      <c r="N66" s="42">
        <v>109</v>
      </c>
      <c r="O66" s="42">
        <v>169</v>
      </c>
      <c r="P66" s="42">
        <v>360</v>
      </c>
      <c r="Q66" s="42">
        <v>614</v>
      </c>
    </row>
    <row r="67" spans="1:17" ht="11.45" customHeight="1" x14ac:dyDescent="0.25">
      <c r="A67" s="19" t="s">
        <v>28</v>
      </c>
      <c r="B67" s="38">
        <f>SUM(B68:B72)</f>
        <v>9852</v>
      </c>
      <c r="C67" s="38">
        <f t="shared" ref="C67:Q67" si="44">SUM(C68:C72)</f>
        <v>9769</v>
      </c>
      <c r="D67" s="38">
        <f t="shared" si="44"/>
        <v>10005</v>
      </c>
      <c r="E67" s="38">
        <f t="shared" si="44"/>
        <v>10358</v>
      </c>
      <c r="F67" s="38">
        <f t="shared" si="44"/>
        <v>10716</v>
      </c>
      <c r="G67" s="38">
        <f t="shared" si="44"/>
        <v>10921</v>
      </c>
      <c r="H67" s="38">
        <f t="shared" si="44"/>
        <v>11189</v>
      </c>
      <c r="I67" s="38">
        <f t="shared" si="44"/>
        <v>11543</v>
      </c>
      <c r="J67" s="38">
        <f t="shared" si="44"/>
        <v>12276</v>
      </c>
      <c r="K67" s="38">
        <f t="shared" si="44"/>
        <v>13017</v>
      </c>
      <c r="L67" s="38">
        <f t="shared" si="44"/>
        <v>13650</v>
      </c>
      <c r="M67" s="38">
        <f t="shared" si="44"/>
        <v>14226</v>
      </c>
      <c r="N67" s="38">
        <f t="shared" si="44"/>
        <v>14930</v>
      </c>
      <c r="O67" s="38">
        <f t="shared" si="44"/>
        <v>15536</v>
      </c>
      <c r="P67" s="38">
        <f t="shared" si="44"/>
        <v>16251</v>
      </c>
      <c r="Q67" s="38">
        <f t="shared" si="44"/>
        <v>16856</v>
      </c>
    </row>
    <row r="68" spans="1:17" ht="11.45" customHeight="1" x14ac:dyDescent="0.25">
      <c r="A68" s="62" t="s">
        <v>59</v>
      </c>
      <c r="B68" s="37">
        <v>27</v>
      </c>
      <c r="C68" s="37">
        <v>30</v>
      </c>
      <c r="D68" s="37">
        <v>29</v>
      </c>
      <c r="E68" s="37">
        <v>29</v>
      </c>
      <c r="F68" s="37">
        <v>30</v>
      </c>
      <c r="G68" s="37">
        <v>33</v>
      </c>
      <c r="H68" s="37">
        <v>31</v>
      </c>
      <c r="I68" s="37">
        <v>32</v>
      </c>
      <c r="J68" s="37">
        <v>31</v>
      </c>
      <c r="K68" s="37">
        <v>31</v>
      </c>
      <c r="L68" s="37">
        <v>32</v>
      </c>
      <c r="M68" s="37">
        <v>31</v>
      </c>
      <c r="N68" s="37">
        <v>31</v>
      </c>
      <c r="O68" s="37">
        <v>31</v>
      </c>
      <c r="P68" s="37">
        <v>31</v>
      </c>
      <c r="Q68" s="37">
        <v>31</v>
      </c>
    </row>
    <row r="69" spans="1:17" ht="11.45" customHeight="1" x14ac:dyDescent="0.25">
      <c r="A69" s="62" t="s">
        <v>58</v>
      </c>
      <c r="B69" s="37">
        <v>9720</v>
      </c>
      <c r="C69" s="37">
        <v>9636</v>
      </c>
      <c r="D69" s="37">
        <v>9820</v>
      </c>
      <c r="E69" s="37">
        <v>10171</v>
      </c>
      <c r="F69" s="37">
        <v>10531</v>
      </c>
      <c r="G69" s="37">
        <v>10734</v>
      </c>
      <c r="H69" s="37">
        <v>10955</v>
      </c>
      <c r="I69" s="37">
        <v>11304</v>
      </c>
      <c r="J69" s="37">
        <v>12024</v>
      </c>
      <c r="K69" s="37">
        <v>12764</v>
      </c>
      <c r="L69" s="37">
        <v>13406</v>
      </c>
      <c r="M69" s="37">
        <v>14009</v>
      </c>
      <c r="N69" s="37">
        <v>14699</v>
      </c>
      <c r="O69" s="37">
        <v>15338</v>
      </c>
      <c r="P69" s="37">
        <v>16046</v>
      </c>
      <c r="Q69" s="37">
        <v>16663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105</v>
      </c>
      <c r="C71" s="37">
        <v>103</v>
      </c>
      <c r="D71" s="37">
        <v>156</v>
      </c>
      <c r="E71" s="37">
        <v>158</v>
      </c>
      <c r="F71" s="37">
        <v>155</v>
      </c>
      <c r="G71" s="37">
        <v>154</v>
      </c>
      <c r="H71" s="37">
        <v>203</v>
      </c>
      <c r="I71" s="37">
        <v>207</v>
      </c>
      <c r="J71" s="37">
        <v>221</v>
      </c>
      <c r="K71" s="37">
        <v>222</v>
      </c>
      <c r="L71" s="37">
        <v>212</v>
      </c>
      <c r="M71" s="37">
        <v>186</v>
      </c>
      <c r="N71" s="37">
        <v>199</v>
      </c>
      <c r="O71" s="37">
        <v>166</v>
      </c>
      <c r="P71" s="37">
        <v>169</v>
      </c>
      <c r="Q71" s="37">
        <v>156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1</v>
      </c>
      <c r="O72" s="37">
        <v>1</v>
      </c>
      <c r="P72" s="37">
        <v>5</v>
      </c>
      <c r="Q72" s="37">
        <v>6</v>
      </c>
    </row>
    <row r="73" spans="1:17" ht="11.45" customHeight="1" x14ac:dyDescent="0.25">
      <c r="A73" s="25" t="s">
        <v>18</v>
      </c>
      <c r="B73" s="40">
        <f t="shared" ref="B73" si="45">B74+B80</f>
        <v>307402.14736323996</v>
      </c>
      <c r="C73" s="40">
        <f t="shared" ref="C73:Q73" si="46">C74+C80</f>
        <v>315889.24164799566</v>
      </c>
      <c r="D73" s="40">
        <f t="shared" si="46"/>
        <v>323011.9961104322</v>
      </c>
      <c r="E73" s="40">
        <f t="shared" si="46"/>
        <v>330598.23734340421</v>
      </c>
      <c r="F73" s="40">
        <f t="shared" si="46"/>
        <v>358459.53935275349</v>
      </c>
      <c r="G73" s="40">
        <f t="shared" si="46"/>
        <v>367588.92748608242</v>
      </c>
      <c r="H73" s="40">
        <f t="shared" si="46"/>
        <v>380186.49437545991</v>
      </c>
      <c r="I73" s="40">
        <f t="shared" si="46"/>
        <v>399780.02007261704</v>
      </c>
      <c r="J73" s="40">
        <f t="shared" si="46"/>
        <v>430978.05931559409</v>
      </c>
      <c r="K73" s="40">
        <f t="shared" si="46"/>
        <v>451085.45159350737</v>
      </c>
      <c r="L73" s="40">
        <f t="shared" si="46"/>
        <v>472029.9704377302</v>
      </c>
      <c r="M73" s="40">
        <f t="shared" si="46"/>
        <v>498094.6955324345</v>
      </c>
      <c r="N73" s="40">
        <f t="shared" si="46"/>
        <v>517499.90574404702</v>
      </c>
      <c r="O73" s="40">
        <f t="shared" si="46"/>
        <v>535597.11886882072</v>
      </c>
      <c r="P73" s="40">
        <f t="shared" si="46"/>
        <v>553372.80166443787</v>
      </c>
      <c r="Q73" s="40">
        <f t="shared" si="46"/>
        <v>572202.65288165386</v>
      </c>
    </row>
    <row r="74" spans="1:17" ht="11.45" customHeight="1" x14ac:dyDescent="0.25">
      <c r="A74" s="23" t="s">
        <v>27</v>
      </c>
      <c r="B74" s="39">
        <f>SUM(B75:B79)</f>
        <v>239095</v>
      </c>
      <c r="C74" s="39">
        <f t="shared" ref="C74:Q74" si="47">SUM(C75:C79)</f>
        <v>243988</v>
      </c>
      <c r="D74" s="39">
        <f t="shared" si="47"/>
        <v>247230</v>
      </c>
      <c r="E74" s="39">
        <f t="shared" si="47"/>
        <v>250107</v>
      </c>
      <c r="F74" s="39">
        <f t="shared" si="47"/>
        <v>272690</v>
      </c>
      <c r="G74" s="39">
        <f t="shared" si="47"/>
        <v>276453</v>
      </c>
      <c r="H74" s="39">
        <f t="shared" si="47"/>
        <v>284627</v>
      </c>
      <c r="I74" s="39">
        <f t="shared" si="47"/>
        <v>297531</v>
      </c>
      <c r="J74" s="39">
        <f t="shared" si="47"/>
        <v>318797</v>
      </c>
      <c r="K74" s="39">
        <f t="shared" si="47"/>
        <v>332645</v>
      </c>
      <c r="L74" s="39">
        <f t="shared" si="47"/>
        <v>347258</v>
      </c>
      <c r="M74" s="39">
        <f t="shared" si="47"/>
        <v>365568</v>
      </c>
      <c r="N74" s="39">
        <f t="shared" si="47"/>
        <v>379215</v>
      </c>
      <c r="O74" s="39">
        <f t="shared" si="47"/>
        <v>391952</v>
      </c>
      <c r="P74" s="39">
        <f t="shared" si="47"/>
        <v>404817</v>
      </c>
      <c r="Q74" s="39">
        <f t="shared" si="47"/>
        <v>418870</v>
      </c>
    </row>
    <row r="75" spans="1:17" ht="11.45" customHeight="1" x14ac:dyDescent="0.25">
      <c r="A75" s="62" t="s">
        <v>59</v>
      </c>
      <c r="B75" s="42">
        <v>41753</v>
      </c>
      <c r="C75" s="42">
        <v>39509</v>
      </c>
      <c r="D75" s="42">
        <v>37341</v>
      </c>
      <c r="E75" s="42">
        <v>34723</v>
      </c>
      <c r="F75" s="42">
        <v>33268</v>
      </c>
      <c r="G75" s="42">
        <v>31658</v>
      </c>
      <c r="H75" s="42">
        <v>29917</v>
      </c>
      <c r="I75" s="42">
        <v>28517</v>
      </c>
      <c r="J75" s="42">
        <v>28565</v>
      </c>
      <c r="K75" s="42">
        <v>28345</v>
      </c>
      <c r="L75" s="42">
        <v>28166</v>
      </c>
      <c r="M75" s="42">
        <v>28063</v>
      </c>
      <c r="N75" s="42">
        <v>27920</v>
      </c>
      <c r="O75" s="42">
        <v>27005</v>
      </c>
      <c r="P75" s="42">
        <v>26823</v>
      </c>
      <c r="Q75" s="42">
        <v>26660</v>
      </c>
    </row>
    <row r="76" spans="1:17" ht="11.45" customHeight="1" x14ac:dyDescent="0.25">
      <c r="A76" s="62" t="s">
        <v>58</v>
      </c>
      <c r="B76" s="42">
        <v>197185</v>
      </c>
      <c r="C76" s="42">
        <v>204323</v>
      </c>
      <c r="D76" s="42">
        <v>209750</v>
      </c>
      <c r="E76" s="42">
        <v>215255</v>
      </c>
      <c r="F76" s="42">
        <v>239303</v>
      </c>
      <c r="G76" s="42">
        <v>244685</v>
      </c>
      <c r="H76" s="42">
        <v>254605</v>
      </c>
      <c r="I76" s="42">
        <v>268906</v>
      </c>
      <c r="J76" s="42">
        <v>290114</v>
      </c>
      <c r="K76" s="42">
        <v>304174</v>
      </c>
      <c r="L76" s="42">
        <v>318951</v>
      </c>
      <c r="M76" s="42">
        <v>337359</v>
      </c>
      <c r="N76" s="42">
        <v>351128</v>
      </c>
      <c r="O76" s="42">
        <v>364762</v>
      </c>
      <c r="P76" s="42">
        <v>377780</v>
      </c>
      <c r="Q76" s="42">
        <v>391942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3</v>
      </c>
      <c r="D78" s="42">
        <v>3</v>
      </c>
      <c r="E78" s="42">
        <v>3</v>
      </c>
      <c r="F78" s="42">
        <v>3</v>
      </c>
      <c r="G78" s="42">
        <v>4</v>
      </c>
      <c r="H78" s="42">
        <v>4</v>
      </c>
      <c r="I78" s="42">
        <v>11</v>
      </c>
      <c r="J78" s="42">
        <v>17</v>
      </c>
      <c r="K78" s="42">
        <v>22</v>
      </c>
      <c r="L78" s="42">
        <v>30</v>
      </c>
      <c r="M78" s="42">
        <v>34</v>
      </c>
      <c r="N78" s="42">
        <v>43</v>
      </c>
      <c r="O78" s="42">
        <v>58</v>
      </c>
      <c r="P78" s="42">
        <v>67</v>
      </c>
      <c r="Q78" s="42">
        <v>82</v>
      </c>
    </row>
    <row r="79" spans="1:17" ht="11.45" customHeight="1" x14ac:dyDescent="0.25">
      <c r="A79" s="62" t="s">
        <v>55</v>
      </c>
      <c r="B79" s="42">
        <v>157</v>
      </c>
      <c r="C79" s="42">
        <v>153</v>
      </c>
      <c r="D79" s="42">
        <v>136</v>
      </c>
      <c r="E79" s="42">
        <v>126</v>
      </c>
      <c r="F79" s="42">
        <v>116</v>
      </c>
      <c r="G79" s="42">
        <v>106</v>
      </c>
      <c r="H79" s="42">
        <v>101</v>
      </c>
      <c r="I79" s="42">
        <v>97</v>
      </c>
      <c r="J79" s="42">
        <v>101</v>
      </c>
      <c r="K79" s="42">
        <v>104</v>
      </c>
      <c r="L79" s="42">
        <v>111</v>
      </c>
      <c r="M79" s="42">
        <v>112</v>
      </c>
      <c r="N79" s="42">
        <v>124</v>
      </c>
      <c r="O79" s="42">
        <v>127</v>
      </c>
      <c r="P79" s="42">
        <v>147</v>
      </c>
      <c r="Q79" s="42">
        <v>186</v>
      </c>
    </row>
    <row r="80" spans="1:17" ht="11.45" customHeight="1" x14ac:dyDescent="0.25">
      <c r="A80" s="19" t="s">
        <v>24</v>
      </c>
      <c r="B80" s="38">
        <f>SUM(B81:B82)</f>
        <v>68307.147363239957</v>
      </c>
      <c r="C80" s="38">
        <f t="shared" ref="C80:Q80" si="48">SUM(C81:C82)</f>
        <v>71901.241647995645</v>
      </c>
      <c r="D80" s="38">
        <f t="shared" si="48"/>
        <v>75781.99611043217</v>
      </c>
      <c r="E80" s="38">
        <f t="shared" si="48"/>
        <v>80491.23734340418</v>
      </c>
      <c r="F80" s="38">
        <f t="shared" si="48"/>
        <v>85769.539352753505</v>
      </c>
      <c r="G80" s="38">
        <f t="shared" si="48"/>
        <v>91135.927486082393</v>
      </c>
      <c r="H80" s="38">
        <f t="shared" si="48"/>
        <v>95559.494375459908</v>
      </c>
      <c r="I80" s="38">
        <f t="shared" si="48"/>
        <v>102249.02007261706</v>
      </c>
      <c r="J80" s="38">
        <f t="shared" si="48"/>
        <v>112181.0593155941</v>
      </c>
      <c r="K80" s="38">
        <f t="shared" si="48"/>
        <v>118440.45159350739</v>
      </c>
      <c r="L80" s="38">
        <f t="shared" si="48"/>
        <v>124771.97043773021</v>
      </c>
      <c r="M80" s="38">
        <f t="shared" si="48"/>
        <v>132526.69553243453</v>
      </c>
      <c r="N80" s="38">
        <f t="shared" si="48"/>
        <v>138284.90574404699</v>
      </c>
      <c r="O80" s="38">
        <f t="shared" si="48"/>
        <v>143645.11886882075</v>
      </c>
      <c r="P80" s="38">
        <f t="shared" si="48"/>
        <v>148555.80166443787</v>
      </c>
      <c r="Q80" s="38">
        <f t="shared" si="48"/>
        <v>153332.65288165386</v>
      </c>
    </row>
    <row r="81" spans="1:17" ht="11.45" customHeight="1" x14ac:dyDescent="0.25">
      <c r="A81" s="17" t="s">
        <v>23</v>
      </c>
      <c r="B81" s="37">
        <v>67685</v>
      </c>
      <c r="C81" s="37">
        <v>71240</v>
      </c>
      <c r="D81" s="37">
        <v>75089</v>
      </c>
      <c r="E81" s="37">
        <v>79785</v>
      </c>
      <c r="F81" s="37">
        <v>84947</v>
      </c>
      <c r="G81" s="37">
        <v>90290</v>
      </c>
      <c r="H81" s="37">
        <v>94666</v>
      </c>
      <c r="I81" s="37">
        <v>101334</v>
      </c>
      <c r="J81" s="37">
        <v>111243</v>
      </c>
      <c r="K81" s="37">
        <v>117574</v>
      </c>
      <c r="L81" s="37">
        <v>123657</v>
      </c>
      <c r="M81" s="37">
        <v>131802</v>
      </c>
      <c r="N81" s="37">
        <v>137387</v>
      </c>
      <c r="O81" s="37">
        <v>142867</v>
      </c>
      <c r="P81" s="37">
        <v>147559</v>
      </c>
      <c r="Q81" s="37">
        <v>152197</v>
      </c>
    </row>
    <row r="82" spans="1:17" ht="11.45" customHeight="1" x14ac:dyDescent="0.25">
      <c r="A82" s="15" t="s">
        <v>22</v>
      </c>
      <c r="B82" s="36">
        <v>622.14736323996294</v>
      </c>
      <c r="C82" s="36">
        <v>661.24164799563846</v>
      </c>
      <c r="D82" s="36">
        <v>692.99611043217203</v>
      </c>
      <c r="E82" s="36">
        <v>706.23734340417855</v>
      </c>
      <c r="F82" s="36">
        <v>822.53935275350932</v>
      </c>
      <c r="G82" s="36">
        <v>845.92748608238765</v>
      </c>
      <c r="H82" s="36">
        <v>893.4943754599135</v>
      </c>
      <c r="I82" s="36">
        <v>915.02007261705694</v>
      </c>
      <c r="J82" s="36">
        <v>938.05931559410567</v>
      </c>
      <c r="K82" s="36">
        <v>866.45159350739175</v>
      </c>
      <c r="L82" s="36">
        <v>1114.9704377302073</v>
      </c>
      <c r="M82" s="36">
        <v>724.69553243454084</v>
      </c>
      <c r="N82" s="36">
        <v>897.90574404698555</v>
      </c>
      <c r="O82" s="36">
        <v>778.11886882075567</v>
      </c>
      <c r="P82" s="36">
        <v>996.80166443785902</v>
      </c>
      <c r="Q82" s="36">
        <v>1135.6528816538623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2645404.1473632399</v>
      </c>
      <c r="C84" s="41">
        <f t="shared" si="49"/>
        <v>2692496.2416479955</v>
      </c>
      <c r="D84" s="41">
        <f t="shared" si="49"/>
        <v>2751276.9961104323</v>
      </c>
      <c r="E84" s="41">
        <f t="shared" si="49"/>
        <v>2860915.2373434044</v>
      </c>
      <c r="F84" s="41">
        <f t="shared" si="49"/>
        <v>2987621.5393527537</v>
      </c>
      <c r="G84" s="41">
        <f t="shared" si="49"/>
        <v>3110659.9274860825</v>
      </c>
      <c r="H84" s="41">
        <f t="shared" si="49"/>
        <v>3235361.4943754598</v>
      </c>
      <c r="I84" s="41">
        <f t="shared" si="49"/>
        <v>3358211.0200726171</v>
      </c>
      <c r="J84" s="41">
        <f t="shared" si="49"/>
        <v>3565290.0593155939</v>
      </c>
      <c r="K84" s="41">
        <f t="shared" si="49"/>
        <v>3696963.4515935075</v>
      </c>
      <c r="L84" s="41">
        <f t="shared" si="49"/>
        <v>3849929.9704377302</v>
      </c>
      <c r="M84" s="41">
        <f t="shared" si="49"/>
        <v>4006566.6955324346</v>
      </c>
      <c r="N84" s="41">
        <f t="shared" si="49"/>
        <v>4127932.9057440469</v>
      </c>
      <c r="O84" s="41">
        <f t="shared" si="49"/>
        <v>4232784.1188688204</v>
      </c>
      <c r="P84" s="41">
        <f t="shared" si="49"/>
        <v>4332764.8016644381</v>
      </c>
      <c r="Q84" s="41">
        <f t="shared" si="49"/>
        <v>4427786.652881654</v>
      </c>
    </row>
    <row r="85" spans="1:17" ht="11.45" customHeight="1" x14ac:dyDescent="0.25">
      <c r="A85" s="25" t="s">
        <v>39</v>
      </c>
      <c r="B85" s="40">
        <f t="shared" ref="B85:Q85" si="50">B86+B87+B94</f>
        <v>2338002</v>
      </c>
      <c r="C85" s="40">
        <f t="shared" si="50"/>
        <v>2376607</v>
      </c>
      <c r="D85" s="40">
        <f t="shared" si="50"/>
        <v>2428265</v>
      </c>
      <c r="E85" s="40">
        <f t="shared" si="50"/>
        <v>2530317</v>
      </c>
      <c r="F85" s="40">
        <f t="shared" si="50"/>
        <v>2629162</v>
      </c>
      <c r="G85" s="40">
        <f t="shared" si="50"/>
        <v>2743071</v>
      </c>
      <c r="H85" s="40">
        <f t="shared" si="50"/>
        <v>2855175</v>
      </c>
      <c r="I85" s="40">
        <f t="shared" si="50"/>
        <v>2958431</v>
      </c>
      <c r="J85" s="40">
        <f t="shared" si="50"/>
        <v>3134312</v>
      </c>
      <c r="K85" s="40">
        <f t="shared" si="50"/>
        <v>3245878</v>
      </c>
      <c r="L85" s="40">
        <f t="shared" si="50"/>
        <v>3377900</v>
      </c>
      <c r="M85" s="40">
        <f t="shared" si="50"/>
        <v>3508472</v>
      </c>
      <c r="N85" s="40">
        <f t="shared" si="50"/>
        <v>3610433</v>
      </c>
      <c r="O85" s="40">
        <f t="shared" si="50"/>
        <v>3697187</v>
      </c>
      <c r="P85" s="40">
        <f t="shared" si="50"/>
        <v>3779392</v>
      </c>
      <c r="Q85" s="40">
        <f t="shared" si="50"/>
        <v>3855584</v>
      </c>
    </row>
    <row r="86" spans="1:17" ht="11.45" customHeight="1" x14ac:dyDescent="0.25">
      <c r="A86" s="23" t="s">
        <v>30</v>
      </c>
      <c r="B86" s="39">
        <v>193422</v>
      </c>
      <c r="C86" s="39">
        <v>206235</v>
      </c>
      <c r="D86" s="39">
        <v>223577</v>
      </c>
      <c r="E86" s="39">
        <v>245382</v>
      </c>
      <c r="F86" s="39">
        <v>271720</v>
      </c>
      <c r="G86" s="39">
        <v>301805</v>
      </c>
      <c r="H86" s="39">
        <v>338443</v>
      </c>
      <c r="I86" s="39">
        <v>376532</v>
      </c>
      <c r="J86" s="39">
        <v>421544</v>
      </c>
      <c r="K86" s="39">
        <v>456197</v>
      </c>
      <c r="L86" s="39">
        <v>486766</v>
      </c>
      <c r="M86" s="39">
        <v>515517</v>
      </c>
      <c r="N86" s="39">
        <v>538019</v>
      </c>
      <c r="O86" s="39">
        <v>554252</v>
      </c>
      <c r="P86" s="39">
        <v>568191</v>
      </c>
      <c r="Q86" s="39">
        <v>581147</v>
      </c>
    </row>
    <row r="87" spans="1:17" ht="11.45" customHeight="1" x14ac:dyDescent="0.25">
      <c r="A87" s="19" t="s">
        <v>29</v>
      </c>
      <c r="B87" s="38">
        <f>SUM(B88:B93)</f>
        <v>2134728</v>
      </c>
      <c r="C87" s="38">
        <f t="shared" ref="C87" si="51">SUM(C88:C93)</f>
        <v>2160603</v>
      </c>
      <c r="D87" s="38">
        <f t="shared" ref="D87" si="52">SUM(D88:D93)</f>
        <v>2194683</v>
      </c>
      <c r="E87" s="38">
        <f t="shared" ref="E87" si="53">SUM(E88:E93)</f>
        <v>2274577</v>
      </c>
      <c r="F87" s="38">
        <f t="shared" ref="F87" si="54">SUM(F88:F93)</f>
        <v>2346726</v>
      </c>
      <c r="G87" s="38">
        <f t="shared" ref="G87" si="55">SUM(G88:G93)</f>
        <v>2430345</v>
      </c>
      <c r="H87" s="38">
        <f t="shared" ref="H87" si="56">SUM(H88:H93)</f>
        <v>2505543</v>
      </c>
      <c r="I87" s="38">
        <f t="shared" ref="I87" si="57">SUM(I88:I93)</f>
        <v>2570356</v>
      </c>
      <c r="J87" s="38">
        <f t="shared" ref="J87" si="58">SUM(J88:J93)</f>
        <v>2700492</v>
      </c>
      <c r="K87" s="38">
        <f t="shared" ref="K87" si="59">SUM(K88:K93)</f>
        <v>2776664</v>
      </c>
      <c r="L87" s="38">
        <f t="shared" ref="L87" si="60">SUM(L88:L93)</f>
        <v>2877484</v>
      </c>
      <c r="M87" s="38">
        <f t="shared" ref="M87" si="61">SUM(M88:M93)</f>
        <v>2978729</v>
      </c>
      <c r="N87" s="38">
        <f t="shared" ref="N87" si="62">SUM(N88:N93)</f>
        <v>3057484</v>
      </c>
      <c r="O87" s="38">
        <f t="shared" ref="O87" si="63">SUM(O88:O93)</f>
        <v>3127399</v>
      </c>
      <c r="P87" s="38">
        <f t="shared" ref="P87" si="64">SUM(P88:P93)</f>
        <v>3194950</v>
      </c>
      <c r="Q87" s="38">
        <f t="shared" ref="Q87" si="65">SUM(Q88:Q93)</f>
        <v>3257581</v>
      </c>
    </row>
    <row r="88" spans="1:17" ht="11.45" customHeight="1" x14ac:dyDescent="0.25">
      <c r="A88" s="62" t="s">
        <v>59</v>
      </c>
      <c r="B88" s="42">
        <v>1915317</v>
      </c>
      <c r="C88" s="42">
        <v>1929038</v>
      </c>
      <c r="D88" s="42">
        <v>1950046</v>
      </c>
      <c r="E88" s="42">
        <v>2008757</v>
      </c>
      <c r="F88" s="42">
        <v>2070877</v>
      </c>
      <c r="G88" s="42">
        <v>2127307</v>
      </c>
      <c r="H88" s="42">
        <v>2171334</v>
      </c>
      <c r="I88" s="42">
        <v>2197893</v>
      </c>
      <c r="J88" s="42">
        <v>2250395</v>
      </c>
      <c r="K88" s="42">
        <v>2278828</v>
      </c>
      <c r="L88" s="42">
        <v>2318157</v>
      </c>
      <c r="M88" s="42">
        <v>2356892</v>
      </c>
      <c r="N88" s="42">
        <v>2387812</v>
      </c>
      <c r="O88" s="42">
        <v>2415860</v>
      </c>
      <c r="P88" s="42">
        <v>2441717</v>
      </c>
      <c r="Q88" s="42">
        <v>2465176</v>
      </c>
    </row>
    <row r="89" spans="1:17" ht="11.45" customHeight="1" x14ac:dyDescent="0.25">
      <c r="A89" s="62" t="s">
        <v>58</v>
      </c>
      <c r="B89" s="42">
        <v>219411</v>
      </c>
      <c r="C89" s="42">
        <v>231565</v>
      </c>
      <c r="D89" s="42">
        <v>244637</v>
      </c>
      <c r="E89" s="42">
        <v>265820</v>
      </c>
      <c r="F89" s="42">
        <v>275849</v>
      </c>
      <c r="G89" s="42">
        <v>303038</v>
      </c>
      <c r="H89" s="42">
        <v>334206</v>
      </c>
      <c r="I89" s="42">
        <v>372354</v>
      </c>
      <c r="J89" s="42">
        <v>449878</v>
      </c>
      <c r="K89" s="42">
        <v>497452</v>
      </c>
      <c r="L89" s="42">
        <v>558809</v>
      </c>
      <c r="M89" s="42">
        <v>621145</v>
      </c>
      <c r="N89" s="42">
        <v>668590</v>
      </c>
      <c r="O89" s="42">
        <v>710105</v>
      </c>
      <c r="P89" s="42">
        <v>751175</v>
      </c>
      <c r="Q89" s="42">
        <v>789410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3</v>
      </c>
      <c r="I91" s="42">
        <v>106</v>
      </c>
      <c r="J91" s="42">
        <v>210</v>
      </c>
      <c r="K91" s="42">
        <v>366</v>
      </c>
      <c r="L91" s="42">
        <v>484</v>
      </c>
      <c r="M91" s="42">
        <v>621</v>
      </c>
      <c r="N91" s="42">
        <v>830</v>
      </c>
      <c r="O91" s="42">
        <v>1016</v>
      </c>
      <c r="P91" s="42">
        <v>1249</v>
      </c>
      <c r="Q91" s="42">
        <v>1499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2</v>
      </c>
      <c r="K92" s="42">
        <v>5</v>
      </c>
      <c r="L92" s="42">
        <v>11</v>
      </c>
      <c r="M92" s="42">
        <v>15</v>
      </c>
      <c r="N92" s="42">
        <v>143</v>
      </c>
      <c r="O92" s="42">
        <v>249</v>
      </c>
      <c r="P92" s="42">
        <v>449</v>
      </c>
      <c r="Q92" s="42">
        <v>882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3</v>
      </c>
      <c r="J93" s="42">
        <v>7</v>
      </c>
      <c r="K93" s="42">
        <v>13</v>
      </c>
      <c r="L93" s="42">
        <v>23</v>
      </c>
      <c r="M93" s="42">
        <v>56</v>
      </c>
      <c r="N93" s="42">
        <v>109</v>
      </c>
      <c r="O93" s="42">
        <v>169</v>
      </c>
      <c r="P93" s="42">
        <v>360</v>
      </c>
      <c r="Q93" s="42">
        <v>614</v>
      </c>
    </row>
    <row r="94" spans="1:17" ht="11.45" customHeight="1" x14ac:dyDescent="0.25">
      <c r="A94" s="19" t="s">
        <v>28</v>
      </c>
      <c r="B94" s="38">
        <f>SUM(B95:B99)</f>
        <v>9852</v>
      </c>
      <c r="C94" s="38">
        <f t="shared" ref="C94" si="66">SUM(C95:C99)</f>
        <v>9769</v>
      </c>
      <c r="D94" s="38">
        <f t="shared" ref="D94" si="67">SUM(D95:D99)</f>
        <v>10005</v>
      </c>
      <c r="E94" s="38">
        <f t="shared" ref="E94" si="68">SUM(E95:E99)</f>
        <v>10358</v>
      </c>
      <c r="F94" s="38">
        <f t="shared" ref="F94" si="69">SUM(F95:F99)</f>
        <v>10716</v>
      </c>
      <c r="G94" s="38">
        <f t="shared" ref="G94" si="70">SUM(G95:G99)</f>
        <v>10921</v>
      </c>
      <c r="H94" s="38">
        <f t="shared" ref="H94" si="71">SUM(H95:H99)</f>
        <v>11189</v>
      </c>
      <c r="I94" s="38">
        <f t="shared" ref="I94" si="72">SUM(I95:I99)</f>
        <v>11543</v>
      </c>
      <c r="J94" s="38">
        <f t="shared" ref="J94" si="73">SUM(J95:J99)</f>
        <v>12276</v>
      </c>
      <c r="K94" s="38">
        <f t="shared" ref="K94" si="74">SUM(K95:K99)</f>
        <v>13017</v>
      </c>
      <c r="L94" s="38">
        <f t="shared" ref="L94" si="75">SUM(L95:L99)</f>
        <v>13650</v>
      </c>
      <c r="M94" s="38">
        <f t="shared" ref="M94" si="76">SUM(M95:M99)</f>
        <v>14226</v>
      </c>
      <c r="N94" s="38">
        <f t="shared" ref="N94" si="77">SUM(N95:N99)</f>
        <v>14930</v>
      </c>
      <c r="O94" s="38">
        <f t="shared" ref="O94" si="78">SUM(O95:O99)</f>
        <v>15536</v>
      </c>
      <c r="P94" s="38">
        <f t="shared" ref="P94" si="79">SUM(P95:P99)</f>
        <v>16251</v>
      </c>
      <c r="Q94" s="38">
        <f t="shared" ref="Q94" si="80">SUM(Q95:Q99)</f>
        <v>16856</v>
      </c>
    </row>
    <row r="95" spans="1:17" ht="11.45" customHeight="1" x14ac:dyDescent="0.25">
      <c r="A95" s="62" t="s">
        <v>59</v>
      </c>
      <c r="B95" s="37">
        <v>27</v>
      </c>
      <c r="C95" s="37">
        <v>30</v>
      </c>
      <c r="D95" s="37">
        <v>29</v>
      </c>
      <c r="E95" s="37">
        <v>29</v>
      </c>
      <c r="F95" s="37">
        <v>30</v>
      </c>
      <c r="G95" s="37">
        <v>33</v>
      </c>
      <c r="H95" s="37">
        <v>31</v>
      </c>
      <c r="I95" s="37">
        <v>32</v>
      </c>
      <c r="J95" s="37">
        <v>31</v>
      </c>
      <c r="K95" s="37">
        <v>31</v>
      </c>
      <c r="L95" s="37">
        <v>32</v>
      </c>
      <c r="M95" s="37">
        <v>31</v>
      </c>
      <c r="N95" s="37">
        <v>31</v>
      </c>
      <c r="O95" s="37">
        <v>31</v>
      </c>
      <c r="P95" s="37">
        <v>31</v>
      </c>
      <c r="Q95" s="37">
        <v>31</v>
      </c>
    </row>
    <row r="96" spans="1:17" ht="11.45" customHeight="1" x14ac:dyDescent="0.25">
      <c r="A96" s="62" t="s">
        <v>58</v>
      </c>
      <c r="B96" s="37">
        <v>9720</v>
      </c>
      <c r="C96" s="37">
        <v>9636</v>
      </c>
      <c r="D96" s="37">
        <v>9820</v>
      </c>
      <c r="E96" s="37">
        <v>10171</v>
      </c>
      <c r="F96" s="37">
        <v>10531</v>
      </c>
      <c r="G96" s="37">
        <v>10734</v>
      </c>
      <c r="H96" s="37">
        <v>10955</v>
      </c>
      <c r="I96" s="37">
        <v>11304</v>
      </c>
      <c r="J96" s="37">
        <v>12024</v>
      </c>
      <c r="K96" s="37">
        <v>12764</v>
      </c>
      <c r="L96" s="37">
        <v>13406</v>
      </c>
      <c r="M96" s="37">
        <v>14009</v>
      </c>
      <c r="N96" s="37">
        <v>14699</v>
      </c>
      <c r="O96" s="37">
        <v>15338</v>
      </c>
      <c r="P96" s="37">
        <v>16046</v>
      </c>
      <c r="Q96" s="37">
        <v>16663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105</v>
      </c>
      <c r="C98" s="37">
        <v>103</v>
      </c>
      <c r="D98" s="37">
        <v>156</v>
      </c>
      <c r="E98" s="37">
        <v>158</v>
      </c>
      <c r="F98" s="37">
        <v>155</v>
      </c>
      <c r="G98" s="37">
        <v>154</v>
      </c>
      <c r="H98" s="37">
        <v>203</v>
      </c>
      <c r="I98" s="37">
        <v>207</v>
      </c>
      <c r="J98" s="37">
        <v>221</v>
      </c>
      <c r="K98" s="37">
        <v>222</v>
      </c>
      <c r="L98" s="37">
        <v>212</v>
      </c>
      <c r="M98" s="37">
        <v>186</v>
      </c>
      <c r="N98" s="37">
        <v>199</v>
      </c>
      <c r="O98" s="37">
        <v>166</v>
      </c>
      <c r="P98" s="37">
        <v>169</v>
      </c>
      <c r="Q98" s="37">
        <v>156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1</v>
      </c>
      <c r="O99" s="37">
        <v>1</v>
      </c>
      <c r="P99" s="37">
        <v>5</v>
      </c>
      <c r="Q99" s="37">
        <v>6</v>
      </c>
    </row>
    <row r="100" spans="1:17" ht="11.45" customHeight="1" x14ac:dyDescent="0.25">
      <c r="A100" s="25" t="s">
        <v>18</v>
      </c>
      <c r="B100" s="40">
        <f t="shared" ref="B100:Q100" si="81">B101+B107</f>
        <v>307402.14736323996</v>
      </c>
      <c r="C100" s="40">
        <f t="shared" si="81"/>
        <v>315889.24164799566</v>
      </c>
      <c r="D100" s="40">
        <f t="shared" si="81"/>
        <v>323011.9961104322</v>
      </c>
      <c r="E100" s="40">
        <f t="shared" si="81"/>
        <v>330598.23734340421</v>
      </c>
      <c r="F100" s="40">
        <f t="shared" si="81"/>
        <v>358459.53935275349</v>
      </c>
      <c r="G100" s="40">
        <f t="shared" si="81"/>
        <v>367588.92748608242</v>
      </c>
      <c r="H100" s="40">
        <f t="shared" si="81"/>
        <v>380186.49437545991</v>
      </c>
      <c r="I100" s="40">
        <f t="shared" si="81"/>
        <v>399780.02007261704</v>
      </c>
      <c r="J100" s="40">
        <f t="shared" si="81"/>
        <v>430978.05931559409</v>
      </c>
      <c r="K100" s="40">
        <f t="shared" si="81"/>
        <v>451085.45159350737</v>
      </c>
      <c r="L100" s="40">
        <f t="shared" si="81"/>
        <v>472029.9704377302</v>
      </c>
      <c r="M100" s="40">
        <f t="shared" si="81"/>
        <v>498094.6955324345</v>
      </c>
      <c r="N100" s="40">
        <f t="shared" si="81"/>
        <v>517499.90574404702</v>
      </c>
      <c r="O100" s="40">
        <f t="shared" si="81"/>
        <v>535597.11886882072</v>
      </c>
      <c r="P100" s="40">
        <f t="shared" si="81"/>
        <v>553372.80166443787</v>
      </c>
      <c r="Q100" s="40">
        <f t="shared" si="81"/>
        <v>572202.65288165386</v>
      </c>
    </row>
    <row r="101" spans="1:17" ht="11.45" customHeight="1" x14ac:dyDescent="0.25">
      <c r="A101" s="23" t="s">
        <v>27</v>
      </c>
      <c r="B101" s="39">
        <f>SUM(B102:B106)</f>
        <v>239095</v>
      </c>
      <c r="C101" s="39">
        <f t="shared" ref="C101" si="82">SUM(C102:C106)</f>
        <v>243988</v>
      </c>
      <c r="D101" s="39">
        <f t="shared" ref="D101" si="83">SUM(D102:D106)</f>
        <v>247230</v>
      </c>
      <c r="E101" s="39">
        <f t="shared" ref="E101" si="84">SUM(E102:E106)</f>
        <v>250107</v>
      </c>
      <c r="F101" s="39">
        <f t="shared" ref="F101" si="85">SUM(F102:F106)</f>
        <v>272690</v>
      </c>
      <c r="G101" s="39">
        <f t="shared" ref="G101" si="86">SUM(G102:G106)</f>
        <v>276453</v>
      </c>
      <c r="H101" s="39">
        <f t="shared" ref="H101" si="87">SUM(H102:H106)</f>
        <v>284627</v>
      </c>
      <c r="I101" s="39">
        <f t="shared" ref="I101" si="88">SUM(I102:I106)</f>
        <v>297531</v>
      </c>
      <c r="J101" s="39">
        <f t="shared" ref="J101" si="89">SUM(J102:J106)</f>
        <v>318797</v>
      </c>
      <c r="K101" s="39">
        <f t="shared" ref="K101" si="90">SUM(K102:K106)</f>
        <v>332645</v>
      </c>
      <c r="L101" s="39">
        <f t="shared" ref="L101" si="91">SUM(L102:L106)</f>
        <v>347258</v>
      </c>
      <c r="M101" s="39">
        <f t="shared" ref="M101" si="92">SUM(M102:M106)</f>
        <v>365568</v>
      </c>
      <c r="N101" s="39">
        <f t="shared" ref="N101" si="93">SUM(N102:N106)</f>
        <v>379215</v>
      </c>
      <c r="O101" s="39">
        <f t="shared" ref="O101" si="94">SUM(O102:O106)</f>
        <v>391952</v>
      </c>
      <c r="P101" s="39">
        <f t="shared" ref="P101" si="95">SUM(P102:P106)</f>
        <v>404817</v>
      </c>
      <c r="Q101" s="39">
        <f t="shared" ref="Q101" si="96">SUM(Q102:Q106)</f>
        <v>418870</v>
      </c>
    </row>
    <row r="102" spans="1:17" ht="11.45" customHeight="1" x14ac:dyDescent="0.25">
      <c r="A102" s="62" t="s">
        <v>59</v>
      </c>
      <c r="B102" s="42">
        <v>41753</v>
      </c>
      <c r="C102" s="42">
        <v>39509</v>
      </c>
      <c r="D102" s="42">
        <v>37341</v>
      </c>
      <c r="E102" s="42">
        <v>34723</v>
      </c>
      <c r="F102" s="42">
        <v>33268</v>
      </c>
      <c r="G102" s="42">
        <v>31658</v>
      </c>
      <c r="H102" s="42">
        <v>29917</v>
      </c>
      <c r="I102" s="42">
        <v>28517</v>
      </c>
      <c r="J102" s="42">
        <v>28565</v>
      </c>
      <c r="K102" s="42">
        <v>28345</v>
      </c>
      <c r="L102" s="42">
        <v>28166</v>
      </c>
      <c r="M102" s="42">
        <v>28063</v>
      </c>
      <c r="N102" s="42">
        <v>27920</v>
      </c>
      <c r="O102" s="42">
        <v>27005</v>
      </c>
      <c r="P102" s="42">
        <v>26823</v>
      </c>
      <c r="Q102" s="42">
        <v>26660</v>
      </c>
    </row>
    <row r="103" spans="1:17" ht="11.45" customHeight="1" x14ac:dyDescent="0.25">
      <c r="A103" s="62" t="s">
        <v>58</v>
      </c>
      <c r="B103" s="42">
        <v>197185</v>
      </c>
      <c r="C103" s="42">
        <v>204323</v>
      </c>
      <c r="D103" s="42">
        <v>209750</v>
      </c>
      <c r="E103" s="42">
        <v>215255</v>
      </c>
      <c r="F103" s="42">
        <v>239303</v>
      </c>
      <c r="G103" s="42">
        <v>244685</v>
      </c>
      <c r="H103" s="42">
        <v>254605</v>
      </c>
      <c r="I103" s="42">
        <v>268906</v>
      </c>
      <c r="J103" s="42">
        <v>290114</v>
      </c>
      <c r="K103" s="42">
        <v>304174</v>
      </c>
      <c r="L103" s="42">
        <v>318951</v>
      </c>
      <c r="M103" s="42">
        <v>337359</v>
      </c>
      <c r="N103" s="42">
        <v>351128</v>
      </c>
      <c r="O103" s="42">
        <v>364762</v>
      </c>
      <c r="P103" s="42">
        <v>377780</v>
      </c>
      <c r="Q103" s="42">
        <v>391942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3</v>
      </c>
      <c r="D105" s="42">
        <v>3</v>
      </c>
      <c r="E105" s="42">
        <v>3</v>
      </c>
      <c r="F105" s="42">
        <v>3</v>
      </c>
      <c r="G105" s="42">
        <v>4</v>
      </c>
      <c r="H105" s="42">
        <v>4</v>
      </c>
      <c r="I105" s="42">
        <v>11</v>
      </c>
      <c r="J105" s="42">
        <v>17</v>
      </c>
      <c r="K105" s="42">
        <v>22</v>
      </c>
      <c r="L105" s="42">
        <v>30</v>
      </c>
      <c r="M105" s="42">
        <v>34</v>
      </c>
      <c r="N105" s="42">
        <v>43</v>
      </c>
      <c r="O105" s="42">
        <v>58</v>
      </c>
      <c r="P105" s="42">
        <v>67</v>
      </c>
      <c r="Q105" s="42">
        <v>82</v>
      </c>
    </row>
    <row r="106" spans="1:17" ht="11.45" customHeight="1" x14ac:dyDescent="0.25">
      <c r="A106" s="62" t="s">
        <v>55</v>
      </c>
      <c r="B106" s="42">
        <v>157</v>
      </c>
      <c r="C106" s="42">
        <v>153</v>
      </c>
      <c r="D106" s="42">
        <v>136</v>
      </c>
      <c r="E106" s="42">
        <v>126</v>
      </c>
      <c r="F106" s="42">
        <v>116</v>
      </c>
      <c r="G106" s="42">
        <v>106</v>
      </c>
      <c r="H106" s="42">
        <v>101</v>
      </c>
      <c r="I106" s="42">
        <v>97</v>
      </c>
      <c r="J106" s="42">
        <v>101</v>
      </c>
      <c r="K106" s="42">
        <v>104</v>
      </c>
      <c r="L106" s="42">
        <v>111</v>
      </c>
      <c r="M106" s="42">
        <v>112</v>
      </c>
      <c r="N106" s="42">
        <v>124</v>
      </c>
      <c r="O106" s="42">
        <v>127</v>
      </c>
      <c r="P106" s="42">
        <v>147</v>
      </c>
      <c r="Q106" s="42">
        <v>186</v>
      </c>
    </row>
    <row r="107" spans="1:17" ht="11.45" customHeight="1" x14ac:dyDescent="0.25">
      <c r="A107" s="19" t="s">
        <v>24</v>
      </c>
      <c r="B107" s="38">
        <f>SUM(B108:B109)</f>
        <v>68307.147363239957</v>
      </c>
      <c r="C107" s="38">
        <f t="shared" ref="C107" si="97">SUM(C108:C109)</f>
        <v>71901.241647995645</v>
      </c>
      <c r="D107" s="38">
        <f t="shared" ref="D107" si="98">SUM(D108:D109)</f>
        <v>75781.99611043217</v>
      </c>
      <c r="E107" s="38">
        <f t="shared" ref="E107" si="99">SUM(E108:E109)</f>
        <v>80491.23734340418</v>
      </c>
      <c r="F107" s="38">
        <f t="shared" ref="F107" si="100">SUM(F108:F109)</f>
        <v>85769.539352753505</v>
      </c>
      <c r="G107" s="38">
        <f t="shared" ref="G107" si="101">SUM(G108:G109)</f>
        <v>91135.927486082393</v>
      </c>
      <c r="H107" s="38">
        <f t="shared" ref="H107" si="102">SUM(H108:H109)</f>
        <v>95559.494375459908</v>
      </c>
      <c r="I107" s="38">
        <f t="shared" ref="I107" si="103">SUM(I108:I109)</f>
        <v>102249.02007261706</v>
      </c>
      <c r="J107" s="38">
        <f t="shared" ref="J107" si="104">SUM(J108:J109)</f>
        <v>112181.0593155941</v>
      </c>
      <c r="K107" s="38">
        <f t="shared" ref="K107" si="105">SUM(K108:K109)</f>
        <v>118440.45159350739</v>
      </c>
      <c r="L107" s="38">
        <f t="shared" ref="L107" si="106">SUM(L108:L109)</f>
        <v>124771.97043773021</v>
      </c>
      <c r="M107" s="38">
        <f t="shared" ref="M107" si="107">SUM(M108:M109)</f>
        <v>132526.69553243453</v>
      </c>
      <c r="N107" s="38">
        <f t="shared" ref="N107" si="108">SUM(N108:N109)</f>
        <v>138284.90574404699</v>
      </c>
      <c r="O107" s="38">
        <f t="shared" ref="O107" si="109">SUM(O108:O109)</f>
        <v>143645.11886882075</v>
      </c>
      <c r="P107" s="38">
        <f t="shared" ref="P107" si="110">SUM(P108:P109)</f>
        <v>148555.80166443787</v>
      </c>
      <c r="Q107" s="38">
        <f t="shared" ref="Q107" si="111">SUM(Q108:Q109)</f>
        <v>153332.65288165386</v>
      </c>
    </row>
    <row r="108" spans="1:17" ht="11.45" customHeight="1" x14ac:dyDescent="0.25">
      <c r="A108" s="17" t="s">
        <v>23</v>
      </c>
      <c r="B108" s="37">
        <v>67685</v>
      </c>
      <c r="C108" s="37">
        <v>71240</v>
      </c>
      <c r="D108" s="37">
        <v>75089</v>
      </c>
      <c r="E108" s="37">
        <v>79785</v>
      </c>
      <c r="F108" s="37">
        <v>84947</v>
      </c>
      <c r="G108" s="37">
        <v>90290</v>
      </c>
      <c r="H108" s="37">
        <v>94666</v>
      </c>
      <c r="I108" s="37">
        <v>101334</v>
      </c>
      <c r="J108" s="37">
        <v>111243</v>
      </c>
      <c r="K108" s="37">
        <v>117574</v>
      </c>
      <c r="L108" s="37">
        <v>123657</v>
      </c>
      <c r="M108" s="37">
        <v>131802</v>
      </c>
      <c r="N108" s="37">
        <v>137387</v>
      </c>
      <c r="O108" s="37">
        <v>142867</v>
      </c>
      <c r="P108" s="37">
        <v>147559</v>
      </c>
      <c r="Q108" s="37">
        <v>152197</v>
      </c>
    </row>
    <row r="109" spans="1:17" ht="11.45" customHeight="1" x14ac:dyDescent="0.25">
      <c r="A109" s="15" t="s">
        <v>22</v>
      </c>
      <c r="B109" s="36">
        <v>622.14736323996294</v>
      </c>
      <c r="C109" s="36">
        <v>661.24164799563846</v>
      </c>
      <c r="D109" s="36">
        <v>692.99611043217203</v>
      </c>
      <c r="E109" s="36">
        <v>706.23734340417855</v>
      </c>
      <c r="F109" s="36">
        <v>822.53935275350932</v>
      </c>
      <c r="G109" s="36">
        <v>845.92748608238765</v>
      </c>
      <c r="H109" s="36">
        <v>893.4943754599135</v>
      </c>
      <c r="I109" s="36">
        <v>915.02007261705694</v>
      </c>
      <c r="J109" s="36">
        <v>938.05931559410567</v>
      </c>
      <c r="K109" s="36">
        <v>866.45159350739175</v>
      </c>
      <c r="L109" s="36">
        <v>1114.9704377302073</v>
      </c>
      <c r="M109" s="36">
        <v>724.69553243454084</v>
      </c>
      <c r="N109" s="36">
        <v>897.90574404698555</v>
      </c>
      <c r="O109" s="36">
        <v>778.11886882075567</v>
      </c>
      <c r="P109" s="36">
        <v>996.80166443785902</v>
      </c>
      <c r="Q109" s="36">
        <v>1135.6528816538623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221356</v>
      </c>
      <c r="D111" s="41">
        <f t="shared" si="112"/>
        <v>239777</v>
      </c>
      <c r="E111" s="41">
        <f t="shared" si="112"/>
        <v>281410</v>
      </c>
      <c r="F111" s="41">
        <f t="shared" si="112"/>
        <v>303423</v>
      </c>
      <c r="G111" s="41">
        <f t="shared" si="112"/>
        <v>295938</v>
      </c>
      <c r="H111" s="41">
        <f t="shared" si="112"/>
        <v>319142</v>
      </c>
      <c r="I111" s="41">
        <f t="shared" si="112"/>
        <v>312262</v>
      </c>
      <c r="J111" s="41">
        <f t="shared" si="112"/>
        <v>357952</v>
      </c>
      <c r="K111" s="41">
        <f t="shared" si="112"/>
        <v>289759</v>
      </c>
      <c r="L111" s="41">
        <f t="shared" si="112"/>
        <v>320135</v>
      </c>
      <c r="M111" s="41">
        <f t="shared" si="112"/>
        <v>334984</v>
      </c>
      <c r="N111" s="41">
        <f t="shared" si="112"/>
        <v>306649</v>
      </c>
      <c r="O111" s="41">
        <f t="shared" si="112"/>
        <v>290890</v>
      </c>
      <c r="P111" s="41">
        <f t="shared" si="112"/>
        <v>292135</v>
      </c>
      <c r="Q111" s="41">
        <f t="shared" si="112"/>
        <v>304248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201189</v>
      </c>
      <c r="D112" s="40">
        <f t="shared" si="113"/>
        <v>216180</v>
      </c>
      <c r="E112" s="40">
        <f t="shared" si="113"/>
        <v>255229</v>
      </c>
      <c r="F112" s="40">
        <f t="shared" si="113"/>
        <v>258963</v>
      </c>
      <c r="G112" s="40">
        <f t="shared" si="113"/>
        <v>262044</v>
      </c>
      <c r="H112" s="40">
        <f t="shared" si="113"/>
        <v>282755</v>
      </c>
      <c r="I112" s="40">
        <f t="shared" si="113"/>
        <v>268279</v>
      </c>
      <c r="J112" s="40">
        <f t="shared" si="113"/>
        <v>302220</v>
      </c>
      <c r="K112" s="40">
        <f t="shared" si="113"/>
        <v>240954</v>
      </c>
      <c r="L112" s="40">
        <f t="shared" si="113"/>
        <v>270079</v>
      </c>
      <c r="M112" s="40">
        <f t="shared" si="113"/>
        <v>281026</v>
      </c>
      <c r="N112" s="40">
        <f t="shared" si="113"/>
        <v>255656</v>
      </c>
      <c r="O112" s="40">
        <f t="shared" si="113"/>
        <v>241642</v>
      </c>
      <c r="P112" s="40">
        <f t="shared" si="113"/>
        <v>242554</v>
      </c>
      <c r="Q112" s="40">
        <f t="shared" si="113"/>
        <v>252945</v>
      </c>
    </row>
    <row r="113" spans="1:17" ht="11.45" customHeight="1" x14ac:dyDescent="0.25">
      <c r="A113" s="23" t="s">
        <v>30</v>
      </c>
      <c r="B113" s="39"/>
      <c r="C113" s="39">
        <v>19643</v>
      </c>
      <c r="D113" s="39">
        <v>25545</v>
      </c>
      <c r="E113" s="39">
        <v>31449</v>
      </c>
      <c r="F113" s="39">
        <v>37524</v>
      </c>
      <c r="G113" s="39">
        <v>42701</v>
      </c>
      <c r="H113" s="39">
        <v>51456</v>
      </c>
      <c r="I113" s="39">
        <v>53958</v>
      </c>
      <c r="J113" s="39">
        <v>63325</v>
      </c>
      <c r="K113" s="39">
        <v>51220</v>
      </c>
      <c r="L113" s="39">
        <v>46765</v>
      </c>
      <c r="M113" s="39">
        <v>45669</v>
      </c>
      <c r="N113" s="39">
        <v>37199</v>
      </c>
      <c r="O113" s="39">
        <v>30379</v>
      </c>
      <c r="P113" s="39">
        <v>27816</v>
      </c>
      <c r="Q113" s="39">
        <v>26849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180962</v>
      </c>
      <c r="D114" s="38">
        <f t="shared" ref="D114" si="115">SUM(D115:D120)</f>
        <v>189700</v>
      </c>
      <c r="E114" s="38">
        <f t="shared" ref="E114" si="116">SUM(E115:E120)</f>
        <v>222704</v>
      </c>
      <c r="F114" s="38">
        <f t="shared" ref="F114" si="117">SUM(F115:F120)</f>
        <v>220339</v>
      </c>
      <c r="G114" s="38">
        <f t="shared" ref="G114" si="118">SUM(G115:G120)</f>
        <v>218382</v>
      </c>
      <c r="H114" s="38">
        <f t="shared" ref="H114" si="119">SUM(H115:H120)</f>
        <v>230266</v>
      </c>
      <c r="I114" s="38">
        <f t="shared" ref="I114" si="120">SUM(I115:I120)</f>
        <v>213204</v>
      </c>
      <c r="J114" s="38">
        <f t="shared" ref="J114" si="121">SUM(J115:J120)</f>
        <v>237399</v>
      </c>
      <c r="K114" s="38">
        <f t="shared" ref="K114" si="122">SUM(K115:K120)</f>
        <v>188234</v>
      </c>
      <c r="L114" s="38">
        <f t="shared" ref="L114" si="123">SUM(L115:L120)</f>
        <v>221930</v>
      </c>
      <c r="M114" s="38">
        <f t="shared" ref="M114" si="124">SUM(M115:M120)</f>
        <v>234016</v>
      </c>
      <c r="N114" s="38">
        <f t="shared" ref="N114" si="125">SUM(N115:N120)</f>
        <v>217015</v>
      </c>
      <c r="O114" s="38">
        <f t="shared" ref="O114" si="126">SUM(O115:O120)</f>
        <v>209883</v>
      </c>
      <c r="P114" s="38">
        <f t="shared" ref="P114" si="127">SUM(P115:P120)</f>
        <v>213271</v>
      </c>
      <c r="Q114" s="38">
        <f t="shared" ref="Q114" si="128">SUM(Q115:Q120)</f>
        <v>224711</v>
      </c>
    </row>
    <row r="115" spans="1:17" ht="11.45" customHeight="1" x14ac:dyDescent="0.25">
      <c r="A115" s="62" t="s">
        <v>59</v>
      </c>
      <c r="B115" s="42"/>
      <c r="C115" s="42">
        <v>155279</v>
      </c>
      <c r="D115" s="42">
        <v>163404</v>
      </c>
      <c r="E115" s="42">
        <v>191542</v>
      </c>
      <c r="F115" s="42">
        <v>189103</v>
      </c>
      <c r="G115" s="42">
        <v>186327</v>
      </c>
      <c r="H115" s="42">
        <v>188028</v>
      </c>
      <c r="I115" s="42">
        <v>162617</v>
      </c>
      <c r="J115" s="42">
        <v>144864</v>
      </c>
      <c r="K115" s="42">
        <v>124028</v>
      </c>
      <c r="L115" s="42">
        <v>141934</v>
      </c>
      <c r="M115" s="42">
        <v>150939</v>
      </c>
      <c r="N115" s="42">
        <v>147047</v>
      </c>
      <c r="O115" s="42">
        <v>144514</v>
      </c>
      <c r="P115" s="42">
        <v>146358</v>
      </c>
      <c r="Q115" s="42">
        <v>158520</v>
      </c>
    </row>
    <row r="116" spans="1:17" ht="11.45" customHeight="1" x14ac:dyDescent="0.25">
      <c r="A116" s="62" t="s">
        <v>58</v>
      </c>
      <c r="B116" s="42"/>
      <c r="C116" s="42">
        <v>25683</v>
      </c>
      <c r="D116" s="42">
        <v>26296</v>
      </c>
      <c r="E116" s="42">
        <v>31162</v>
      </c>
      <c r="F116" s="42">
        <v>31236</v>
      </c>
      <c r="G116" s="42">
        <v>32055</v>
      </c>
      <c r="H116" s="42">
        <v>42235</v>
      </c>
      <c r="I116" s="42">
        <v>50481</v>
      </c>
      <c r="J116" s="42">
        <v>92424</v>
      </c>
      <c r="K116" s="42">
        <v>64041</v>
      </c>
      <c r="L116" s="42">
        <v>79857</v>
      </c>
      <c r="M116" s="42">
        <v>82903</v>
      </c>
      <c r="N116" s="42">
        <v>69578</v>
      </c>
      <c r="O116" s="42">
        <v>65017</v>
      </c>
      <c r="P116" s="42">
        <v>66277</v>
      </c>
      <c r="Q116" s="42">
        <v>65254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3</v>
      </c>
      <c r="I118" s="42">
        <v>103</v>
      </c>
      <c r="J118" s="42">
        <v>104</v>
      </c>
      <c r="K118" s="42">
        <v>156</v>
      </c>
      <c r="L118" s="42">
        <v>118</v>
      </c>
      <c r="M118" s="42">
        <v>137</v>
      </c>
      <c r="N118" s="42">
        <v>209</v>
      </c>
      <c r="O118" s="42">
        <v>186</v>
      </c>
      <c r="P118" s="42">
        <v>233</v>
      </c>
      <c r="Q118" s="42">
        <v>250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2</v>
      </c>
      <c r="K119" s="42">
        <v>3</v>
      </c>
      <c r="L119" s="42">
        <v>6</v>
      </c>
      <c r="M119" s="42">
        <v>4</v>
      </c>
      <c r="N119" s="42">
        <v>128</v>
      </c>
      <c r="O119" s="42">
        <v>106</v>
      </c>
      <c r="P119" s="42">
        <v>212</v>
      </c>
      <c r="Q119" s="42">
        <v>433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3</v>
      </c>
      <c r="J120" s="42">
        <v>5</v>
      </c>
      <c r="K120" s="42">
        <v>6</v>
      </c>
      <c r="L120" s="42">
        <v>15</v>
      </c>
      <c r="M120" s="42">
        <v>33</v>
      </c>
      <c r="N120" s="42">
        <v>53</v>
      </c>
      <c r="O120" s="42">
        <v>60</v>
      </c>
      <c r="P120" s="42">
        <v>191</v>
      </c>
      <c r="Q120" s="42">
        <v>254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584</v>
      </c>
      <c r="D121" s="38">
        <f t="shared" ref="D121" si="130">SUM(D122:D126)</f>
        <v>935</v>
      </c>
      <c r="E121" s="38">
        <f t="shared" ref="E121" si="131">SUM(E122:E126)</f>
        <v>1076</v>
      </c>
      <c r="F121" s="38">
        <f t="shared" ref="F121" si="132">SUM(F122:F126)</f>
        <v>1100</v>
      </c>
      <c r="G121" s="38">
        <f t="shared" ref="G121" si="133">SUM(G122:G126)</f>
        <v>961</v>
      </c>
      <c r="H121" s="38">
        <f t="shared" ref="H121" si="134">SUM(H122:H126)</f>
        <v>1033</v>
      </c>
      <c r="I121" s="38">
        <f t="shared" ref="I121" si="135">SUM(I122:I126)</f>
        <v>1117</v>
      </c>
      <c r="J121" s="38">
        <f t="shared" ref="J121" si="136">SUM(J122:J126)</f>
        <v>1496</v>
      </c>
      <c r="K121" s="38">
        <f t="shared" ref="K121" si="137">SUM(K122:K126)</f>
        <v>1500</v>
      </c>
      <c r="L121" s="38">
        <f t="shared" ref="L121" si="138">SUM(L122:L126)</f>
        <v>1384</v>
      </c>
      <c r="M121" s="38">
        <f t="shared" ref="M121" si="139">SUM(M122:M126)</f>
        <v>1341</v>
      </c>
      <c r="N121" s="38">
        <f t="shared" ref="N121" si="140">SUM(N122:N126)</f>
        <v>1442</v>
      </c>
      <c r="O121" s="38">
        <f t="shared" ref="O121" si="141">SUM(O122:O126)</f>
        <v>1380</v>
      </c>
      <c r="P121" s="38">
        <f t="shared" ref="P121" si="142">SUM(P122:P126)</f>
        <v>1467</v>
      </c>
      <c r="Q121" s="38">
        <f t="shared" ref="Q121" si="143">SUM(Q122:Q126)</f>
        <v>1385</v>
      </c>
    </row>
    <row r="122" spans="1:17" ht="11.45" customHeight="1" x14ac:dyDescent="0.25">
      <c r="A122" s="62" t="s">
        <v>59</v>
      </c>
      <c r="B122" s="37"/>
      <c r="C122" s="37">
        <v>3</v>
      </c>
      <c r="D122" s="37">
        <v>0</v>
      </c>
      <c r="E122" s="37">
        <v>0</v>
      </c>
      <c r="F122" s="37">
        <v>1</v>
      </c>
      <c r="G122" s="37">
        <v>3</v>
      </c>
      <c r="H122" s="37">
        <v>0</v>
      </c>
      <c r="I122" s="37">
        <v>1</v>
      </c>
      <c r="J122" s="37">
        <v>0</v>
      </c>
      <c r="K122" s="37">
        <v>2</v>
      </c>
      <c r="L122" s="37">
        <v>1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575</v>
      </c>
      <c r="D123" s="37">
        <v>874</v>
      </c>
      <c r="E123" s="37">
        <v>1066</v>
      </c>
      <c r="F123" s="37">
        <v>1093</v>
      </c>
      <c r="G123" s="37">
        <v>950</v>
      </c>
      <c r="H123" s="37">
        <v>974</v>
      </c>
      <c r="I123" s="37">
        <v>1103</v>
      </c>
      <c r="J123" s="37">
        <v>1472</v>
      </c>
      <c r="K123" s="37">
        <v>1486</v>
      </c>
      <c r="L123" s="37">
        <v>1383</v>
      </c>
      <c r="M123" s="37">
        <v>1341</v>
      </c>
      <c r="N123" s="37">
        <v>1428</v>
      </c>
      <c r="O123" s="37">
        <v>1380</v>
      </c>
      <c r="P123" s="37">
        <v>1460</v>
      </c>
      <c r="Q123" s="37">
        <v>1384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6</v>
      </c>
      <c r="D125" s="37">
        <v>61</v>
      </c>
      <c r="E125" s="37">
        <v>10</v>
      </c>
      <c r="F125" s="37">
        <v>6</v>
      </c>
      <c r="G125" s="37">
        <v>8</v>
      </c>
      <c r="H125" s="37">
        <v>59</v>
      </c>
      <c r="I125" s="37">
        <v>13</v>
      </c>
      <c r="J125" s="37">
        <v>24</v>
      </c>
      <c r="K125" s="37">
        <v>12</v>
      </c>
      <c r="L125" s="37">
        <v>0</v>
      </c>
      <c r="M125" s="37">
        <v>0</v>
      </c>
      <c r="N125" s="37">
        <v>13</v>
      </c>
      <c r="O125" s="37">
        <v>0</v>
      </c>
      <c r="P125" s="37">
        <v>3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1</v>
      </c>
      <c r="O126" s="37">
        <v>0</v>
      </c>
      <c r="P126" s="37">
        <v>4</v>
      </c>
      <c r="Q126" s="37">
        <v>1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20167</v>
      </c>
      <c r="D127" s="40">
        <f t="shared" si="144"/>
        <v>23597</v>
      </c>
      <c r="E127" s="40">
        <f t="shared" si="144"/>
        <v>26181</v>
      </c>
      <c r="F127" s="40">
        <f t="shared" si="144"/>
        <v>44460</v>
      </c>
      <c r="G127" s="40">
        <f t="shared" si="144"/>
        <v>33894</v>
      </c>
      <c r="H127" s="40">
        <f t="shared" si="144"/>
        <v>36387</v>
      </c>
      <c r="I127" s="40">
        <f t="shared" si="144"/>
        <v>43983</v>
      </c>
      <c r="J127" s="40">
        <f t="shared" si="144"/>
        <v>55732</v>
      </c>
      <c r="K127" s="40">
        <f t="shared" si="144"/>
        <v>48805</v>
      </c>
      <c r="L127" s="40">
        <f t="shared" si="144"/>
        <v>50056</v>
      </c>
      <c r="M127" s="40">
        <f t="shared" si="144"/>
        <v>53958</v>
      </c>
      <c r="N127" s="40">
        <f t="shared" si="144"/>
        <v>50993</v>
      </c>
      <c r="O127" s="40">
        <f t="shared" si="144"/>
        <v>49248</v>
      </c>
      <c r="P127" s="40">
        <f t="shared" si="144"/>
        <v>49581</v>
      </c>
      <c r="Q127" s="40">
        <f t="shared" si="144"/>
        <v>51303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14591</v>
      </c>
      <c r="D128" s="39">
        <f t="shared" ref="D128" si="146">SUM(D129:D133)</f>
        <v>16951</v>
      </c>
      <c r="E128" s="39">
        <f t="shared" ref="E128" si="147">SUM(E129:E133)</f>
        <v>18461</v>
      </c>
      <c r="F128" s="39">
        <f t="shared" ref="F128" si="148">SUM(F129:F133)</f>
        <v>35219</v>
      </c>
      <c r="G128" s="39">
        <f t="shared" ref="G128" si="149">SUM(G129:G133)</f>
        <v>25150</v>
      </c>
      <c r="H128" s="39">
        <f t="shared" ref="H128" si="150">SUM(H129:H133)</f>
        <v>27594</v>
      </c>
      <c r="I128" s="39">
        <f t="shared" ref="I128" si="151">SUM(I129:I133)</f>
        <v>32614</v>
      </c>
      <c r="J128" s="39">
        <f t="shared" ref="J128" si="152">SUM(J129:J133)</f>
        <v>40884</v>
      </c>
      <c r="K128" s="39">
        <f t="shared" ref="K128" si="153">SUM(K129:K133)</f>
        <v>37062</v>
      </c>
      <c r="L128" s="39">
        <f t="shared" ref="L128" si="154">SUM(L129:L133)</f>
        <v>37287</v>
      </c>
      <c r="M128" s="39">
        <f t="shared" ref="M128" si="155">SUM(M129:M133)</f>
        <v>40600</v>
      </c>
      <c r="N128" s="39">
        <f t="shared" ref="N128" si="156">SUM(N129:N133)</f>
        <v>37850</v>
      </c>
      <c r="O128" s="39">
        <f t="shared" ref="O128" si="157">SUM(O129:O133)</f>
        <v>36917</v>
      </c>
      <c r="P128" s="39">
        <f t="shared" ref="P128" si="158">SUM(P129:P133)</f>
        <v>37260</v>
      </c>
      <c r="Q128" s="39">
        <f t="shared" ref="Q128" si="159">SUM(Q129:Q133)</f>
        <v>38814</v>
      </c>
    </row>
    <row r="129" spans="1:17" ht="11.45" customHeight="1" x14ac:dyDescent="0.25">
      <c r="A129" s="62" t="s">
        <v>59</v>
      </c>
      <c r="B129" s="42"/>
      <c r="C129" s="42">
        <v>528</v>
      </c>
      <c r="D129" s="42">
        <v>612</v>
      </c>
      <c r="E129" s="42">
        <v>293</v>
      </c>
      <c r="F129" s="42">
        <v>818</v>
      </c>
      <c r="G129" s="42">
        <v>1482</v>
      </c>
      <c r="H129" s="42">
        <v>1578</v>
      </c>
      <c r="I129" s="42">
        <v>1884</v>
      </c>
      <c r="J129" s="42">
        <v>3064</v>
      </c>
      <c r="K129" s="42">
        <v>3002</v>
      </c>
      <c r="L129" s="42">
        <v>2906</v>
      </c>
      <c r="M129" s="42">
        <v>2806</v>
      </c>
      <c r="N129" s="42">
        <v>2598</v>
      </c>
      <c r="O129" s="42">
        <v>1786</v>
      </c>
      <c r="P129" s="42">
        <v>2063</v>
      </c>
      <c r="Q129" s="42">
        <v>2009</v>
      </c>
    </row>
    <row r="130" spans="1:17" ht="11.45" customHeight="1" x14ac:dyDescent="0.25">
      <c r="A130" s="62" t="s">
        <v>58</v>
      </c>
      <c r="B130" s="42"/>
      <c r="C130" s="42">
        <v>14058</v>
      </c>
      <c r="D130" s="42">
        <v>16337</v>
      </c>
      <c r="E130" s="42">
        <v>18167</v>
      </c>
      <c r="F130" s="42">
        <v>34401</v>
      </c>
      <c r="G130" s="42">
        <v>23666</v>
      </c>
      <c r="H130" s="42">
        <v>26014</v>
      </c>
      <c r="I130" s="42">
        <v>30723</v>
      </c>
      <c r="J130" s="42">
        <v>37810</v>
      </c>
      <c r="K130" s="42">
        <v>34052</v>
      </c>
      <c r="L130" s="42">
        <v>34366</v>
      </c>
      <c r="M130" s="42">
        <v>37789</v>
      </c>
      <c r="N130" s="42">
        <v>35226</v>
      </c>
      <c r="O130" s="42">
        <v>35112</v>
      </c>
      <c r="P130" s="42">
        <v>35166</v>
      </c>
      <c r="Q130" s="42">
        <v>36745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3</v>
      </c>
      <c r="D132" s="42">
        <v>0</v>
      </c>
      <c r="E132" s="42">
        <v>0</v>
      </c>
      <c r="F132" s="42">
        <v>0</v>
      </c>
      <c r="G132" s="42">
        <v>1</v>
      </c>
      <c r="H132" s="42">
        <v>0</v>
      </c>
      <c r="I132" s="42">
        <v>7</v>
      </c>
      <c r="J132" s="42">
        <v>6</v>
      </c>
      <c r="K132" s="42">
        <v>5</v>
      </c>
      <c r="L132" s="42">
        <v>8</v>
      </c>
      <c r="M132" s="42">
        <v>4</v>
      </c>
      <c r="N132" s="42">
        <v>14</v>
      </c>
      <c r="O132" s="42">
        <v>16</v>
      </c>
      <c r="P132" s="42">
        <v>11</v>
      </c>
      <c r="Q132" s="42">
        <v>17</v>
      </c>
    </row>
    <row r="133" spans="1:17" ht="11.45" customHeight="1" x14ac:dyDescent="0.25">
      <c r="A133" s="62" t="s">
        <v>55</v>
      </c>
      <c r="B133" s="42"/>
      <c r="C133" s="42">
        <v>2</v>
      </c>
      <c r="D133" s="42">
        <v>2</v>
      </c>
      <c r="E133" s="42">
        <v>1</v>
      </c>
      <c r="F133" s="42">
        <v>0</v>
      </c>
      <c r="G133" s="42">
        <v>1</v>
      </c>
      <c r="H133" s="42">
        <v>2</v>
      </c>
      <c r="I133" s="42">
        <v>0</v>
      </c>
      <c r="J133" s="42">
        <v>4</v>
      </c>
      <c r="K133" s="42">
        <v>3</v>
      </c>
      <c r="L133" s="42">
        <v>7</v>
      </c>
      <c r="M133" s="42">
        <v>1</v>
      </c>
      <c r="N133" s="42">
        <v>12</v>
      </c>
      <c r="O133" s="42">
        <v>3</v>
      </c>
      <c r="P133" s="42">
        <v>20</v>
      </c>
      <c r="Q133" s="42">
        <v>43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5576</v>
      </c>
      <c r="D134" s="38">
        <f t="shared" ref="D134" si="161">SUM(D135:D136)</f>
        <v>6646</v>
      </c>
      <c r="E134" s="38">
        <f t="shared" ref="E134" si="162">SUM(E135:E136)</f>
        <v>7720</v>
      </c>
      <c r="F134" s="38">
        <f t="shared" ref="F134" si="163">SUM(F135:F136)</f>
        <v>9241</v>
      </c>
      <c r="G134" s="38">
        <f t="shared" ref="G134" si="164">SUM(G135:G136)</f>
        <v>8744</v>
      </c>
      <c r="H134" s="38">
        <f t="shared" ref="H134" si="165">SUM(H135:H136)</f>
        <v>8793</v>
      </c>
      <c r="I134" s="38">
        <f t="shared" ref="I134" si="166">SUM(I135:I136)</f>
        <v>11369</v>
      </c>
      <c r="J134" s="38">
        <f t="shared" ref="J134" si="167">SUM(J135:J136)</f>
        <v>14848</v>
      </c>
      <c r="K134" s="38">
        <f t="shared" ref="K134" si="168">SUM(K135:K136)</f>
        <v>11743</v>
      </c>
      <c r="L134" s="38">
        <f t="shared" ref="L134" si="169">SUM(L135:L136)</f>
        <v>12769</v>
      </c>
      <c r="M134" s="38">
        <f t="shared" ref="M134" si="170">SUM(M135:M136)</f>
        <v>13358</v>
      </c>
      <c r="N134" s="38">
        <f t="shared" ref="N134" si="171">SUM(N135:N136)</f>
        <v>13143</v>
      </c>
      <c r="O134" s="38">
        <f t="shared" ref="O134" si="172">SUM(O135:O136)</f>
        <v>12331</v>
      </c>
      <c r="P134" s="38">
        <f t="shared" ref="P134" si="173">SUM(P135:P136)</f>
        <v>12321</v>
      </c>
      <c r="Q134" s="38">
        <f t="shared" ref="Q134" si="174">SUM(Q135:Q136)</f>
        <v>12489</v>
      </c>
    </row>
    <row r="135" spans="1:17" ht="11.45" customHeight="1" x14ac:dyDescent="0.25">
      <c r="A135" s="17" t="s">
        <v>23</v>
      </c>
      <c r="B135" s="37"/>
      <c r="C135" s="37">
        <v>5348</v>
      </c>
      <c r="D135" s="37">
        <v>6436</v>
      </c>
      <c r="E135" s="37">
        <v>7547</v>
      </c>
      <c r="F135" s="37">
        <v>8979</v>
      </c>
      <c r="G135" s="37">
        <v>8571</v>
      </c>
      <c r="H135" s="37">
        <v>8585</v>
      </c>
      <c r="I135" s="37">
        <v>11172</v>
      </c>
      <c r="J135" s="37">
        <v>14633</v>
      </c>
      <c r="K135" s="37">
        <v>11616</v>
      </c>
      <c r="L135" s="37">
        <v>12322</v>
      </c>
      <c r="M135" s="37">
        <v>13358</v>
      </c>
      <c r="N135" s="37">
        <v>12841</v>
      </c>
      <c r="O135" s="37">
        <v>12288</v>
      </c>
      <c r="P135" s="37">
        <v>11927</v>
      </c>
      <c r="Q135" s="37">
        <v>12154</v>
      </c>
    </row>
    <row r="136" spans="1:17" ht="11.45" customHeight="1" x14ac:dyDescent="0.25">
      <c r="A136" s="15" t="s">
        <v>22</v>
      </c>
      <c r="B136" s="36"/>
      <c r="C136" s="36">
        <v>228</v>
      </c>
      <c r="D136" s="36">
        <v>210</v>
      </c>
      <c r="E136" s="36">
        <v>173</v>
      </c>
      <c r="F136" s="36">
        <v>262</v>
      </c>
      <c r="G136" s="36">
        <v>173</v>
      </c>
      <c r="H136" s="36">
        <v>208</v>
      </c>
      <c r="I136" s="36">
        <v>197</v>
      </c>
      <c r="J136" s="36">
        <v>215</v>
      </c>
      <c r="K136" s="36">
        <v>127</v>
      </c>
      <c r="L136" s="36">
        <v>447</v>
      </c>
      <c r="M136" s="36">
        <v>0</v>
      </c>
      <c r="N136" s="36">
        <v>302</v>
      </c>
      <c r="O136" s="36">
        <v>43</v>
      </c>
      <c r="P136" s="36">
        <v>394</v>
      </c>
      <c r="Q136" s="36">
        <v>335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1.8394624422044401</v>
      </c>
      <c r="C141" s="24">
        <f t="shared" ref="C141:Q141" si="176">IF(C4=0,0,C4/C31)</f>
        <v>1.8355383954041014</v>
      </c>
      <c r="D141" s="24">
        <f t="shared" si="176"/>
        <v>1.8311830487012086</v>
      </c>
      <c r="E141" s="24">
        <f t="shared" si="176"/>
        <v>1.826017156510809</v>
      </c>
      <c r="F141" s="24">
        <f t="shared" si="176"/>
        <v>1.8199867392926281</v>
      </c>
      <c r="G141" s="24">
        <f t="shared" si="176"/>
        <v>1.8154768270150086</v>
      </c>
      <c r="H141" s="24">
        <f t="shared" si="176"/>
        <v>1.8137028940697884</v>
      </c>
      <c r="I141" s="24">
        <f t="shared" si="176"/>
        <v>1.8098673494568382</v>
      </c>
      <c r="J141" s="24">
        <f t="shared" si="176"/>
        <v>1.8096619784664347</v>
      </c>
      <c r="K141" s="24">
        <f t="shared" si="176"/>
        <v>1.8062958204780004</v>
      </c>
      <c r="L141" s="24">
        <f t="shared" si="176"/>
        <v>1.7993555560142493</v>
      </c>
      <c r="M141" s="24">
        <f t="shared" si="176"/>
        <v>1.7969279508087179</v>
      </c>
      <c r="N141" s="24">
        <f t="shared" si="176"/>
        <v>1.7964295623300901</v>
      </c>
      <c r="O141" s="24">
        <f t="shared" si="176"/>
        <v>1.7959254370431876</v>
      </c>
      <c r="P141" s="24">
        <f t="shared" si="176"/>
        <v>1.794045964047744</v>
      </c>
      <c r="Q141" s="24">
        <f t="shared" si="176"/>
        <v>1.7916142164431581</v>
      </c>
    </row>
    <row r="142" spans="1:17" ht="11.45" customHeight="1" x14ac:dyDescent="0.25">
      <c r="A142" s="23" t="s">
        <v>30</v>
      </c>
      <c r="B142" s="22">
        <f t="shared" ref="B142" si="177">IF(B5=0,0,B5/B32)</f>
        <v>1.07</v>
      </c>
      <c r="C142" s="22">
        <f t="shared" ref="C142:Q142" si="178">IF(C5=0,0,C5/C32)</f>
        <v>1.07</v>
      </c>
      <c r="D142" s="22">
        <f t="shared" si="178"/>
        <v>1.07</v>
      </c>
      <c r="E142" s="22">
        <f t="shared" si="178"/>
        <v>1.07</v>
      </c>
      <c r="F142" s="22">
        <f t="shared" si="178"/>
        <v>1.07</v>
      </c>
      <c r="G142" s="22">
        <f t="shared" si="178"/>
        <v>1.07</v>
      </c>
      <c r="H142" s="22">
        <f t="shared" si="178"/>
        <v>1.07</v>
      </c>
      <c r="I142" s="22">
        <f t="shared" si="178"/>
        <v>1.07</v>
      </c>
      <c r="J142" s="22">
        <f t="shared" si="178"/>
        <v>1.07</v>
      </c>
      <c r="K142" s="22">
        <f t="shared" si="178"/>
        <v>1.07</v>
      </c>
      <c r="L142" s="22">
        <f t="shared" si="178"/>
        <v>1.07</v>
      </c>
      <c r="M142" s="22">
        <f t="shared" si="178"/>
        <v>1.07</v>
      </c>
      <c r="N142" s="22">
        <f t="shared" si="178"/>
        <v>1.07</v>
      </c>
      <c r="O142" s="22">
        <f t="shared" si="178"/>
        <v>1.07</v>
      </c>
      <c r="P142" s="22">
        <f t="shared" si="178"/>
        <v>1.07</v>
      </c>
      <c r="Q142" s="22">
        <f t="shared" si="178"/>
        <v>1.07</v>
      </c>
    </row>
    <row r="143" spans="1:17" ht="11.45" customHeight="1" x14ac:dyDescent="0.25">
      <c r="A143" s="19" t="s">
        <v>29</v>
      </c>
      <c r="B143" s="21">
        <f t="shared" ref="B143" si="179">IF(B6=0,0,B6/B33)</f>
        <v>1.65</v>
      </c>
      <c r="C143" s="21">
        <f t="shared" ref="C143:Q143" si="180">IF(C6=0,0,C6/C33)</f>
        <v>1.6500000000000001</v>
      </c>
      <c r="D143" s="21">
        <f t="shared" si="180"/>
        <v>1.65</v>
      </c>
      <c r="E143" s="21">
        <f t="shared" si="180"/>
        <v>1.6499999999999997</v>
      </c>
      <c r="F143" s="21">
        <f t="shared" si="180"/>
        <v>1.65</v>
      </c>
      <c r="G143" s="21">
        <f t="shared" si="180"/>
        <v>1.6500000000000001</v>
      </c>
      <c r="H143" s="21">
        <f t="shared" si="180"/>
        <v>1.65</v>
      </c>
      <c r="I143" s="21">
        <f t="shared" si="180"/>
        <v>1.65</v>
      </c>
      <c r="J143" s="21">
        <f t="shared" si="180"/>
        <v>1.65</v>
      </c>
      <c r="K143" s="21">
        <f t="shared" si="180"/>
        <v>1.6499999999999995</v>
      </c>
      <c r="L143" s="21">
        <f t="shared" si="180"/>
        <v>1.65</v>
      </c>
      <c r="M143" s="21">
        <f t="shared" si="180"/>
        <v>1.65</v>
      </c>
      <c r="N143" s="21">
        <f t="shared" si="180"/>
        <v>1.6500000000000001</v>
      </c>
      <c r="O143" s="21">
        <f t="shared" si="180"/>
        <v>1.6500000000000004</v>
      </c>
      <c r="P143" s="21">
        <f t="shared" si="180"/>
        <v>1.65</v>
      </c>
      <c r="Q143" s="21">
        <f t="shared" si="180"/>
        <v>1.6500000000000004</v>
      </c>
    </row>
    <row r="144" spans="1:17" ht="11.45" customHeight="1" x14ac:dyDescent="0.25">
      <c r="A144" s="62" t="s">
        <v>59</v>
      </c>
      <c r="B144" s="70">
        <v>1.6272200339426488</v>
      </c>
      <c r="C144" s="70">
        <v>1.6263410905127256</v>
      </c>
      <c r="D144" s="70">
        <v>1.6254099284444339</v>
      </c>
      <c r="E144" s="70">
        <v>1.6241826899160448</v>
      </c>
      <c r="F144" s="70">
        <v>1.6239892196694936</v>
      </c>
      <c r="G144" s="70">
        <v>1.6223320531053154</v>
      </c>
      <c r="H144" s="70">
        <v>1.620310054792893</v>
      </c>
      <c r="I144" s="70">
        <v>1.6177775340121869</v>
      </c>
      <c r="J144" s="70">
        <v>1.6126507520491475</v>
      </c>
      <c r="K144" s="70">
        <v>1.6097985913393349</v>
      </c>
      <c r="L144" s="70">
        <v>1.6062641497575632</v>
      </c>
      <c r="M144" s="70">
        <v>1.601227801729685</v>
      </c>
      <c r="N144" s="70">
        <v>1.5987258589832649</v>
      </c>
      <c r="O144" s="70">
        <v>1.5983241421392489</v>
      </c>
      <c r="P144" s="70">
        <v>1.5963984816384102</v>
      </c>
      <c r="Q144" s="70">
        <v>1.5947321728729298</v>
      </c>
    </row>
    <row r="145" spans="1:17" ht="11.45" customHeight="1" x14ac:dyDescent="0.25">
      <c r="A145" s="62" t="s">
        <v>58</v>
      </c>
      <c r="B145" s="70">
        <v>1.76743039050434</v>
      </c>
      <c r="C145" s="70">
        <v>1.766475712404777</v>
      </c>
      <c r="D145" s="70">
        <v>1.7654643162176249</v>
      </c>
      <c r="E145" s="70">
        <v>1.7641313319707357</v>
      </c>
      <c r="F145" s="70">
        <v>1.7639211912483497</v>
      </c>
      <c r="G145" s="70">
        <v>1.7621212339674877</v>
      </c>
      <c r="H145" s="70">
        <v>1.7599250089995198</v>
      </c>
      <c r="I145" s="70">
        <v>1.7571742720991401</v>
      </c>
      <c r="J145" s="70">
        <v>1.7516057379992902</v>
      </c>
      <c r="K145" s="70">
        <v>1.7485078192102081</v>
      </c>
      <c r="L145" s="70">
        <v>1.7446688304227169</v>
      </c>
      <c r="M145" s="70">
        <v>1.7391985225504245</v>
      </c>
      <c r="N145" s="70">
        <v>1.7364809984583629</v>
      </c>
      <c r="O145" s="70">
        <v>1.7360446674498442</v>
      </c>
      <c r="P145" s="70">
        <v>1.733953081296784</v>
      </c>
      <c r="Q145" s="70">
        <v>1.7321431940715524</v>
      </c>
    </row>
    <row r="146" spans="1:17" ht="11.45" customHeight="1" x14ac:dyDescent="0.25">
      <c r="A146" s="62" t="s">
        <v>57</v>
      </c>
      <c r="B146" s="70" t="s">
        <v>183</v>
      </c>
      <c r="C146" s="70" t="s">
        <v>183</v>
      </c>
      <c r="D146" s="70" t="s">
        <v>183</v>
      </c>
      <c r="E146" s="70" t="s">
        <v>183</v>
      </c>
      <c r="F146" s="70" t="s">
        <v>183</v>
      </c>
      <c r="G146" s="70" t="s">
        <v>183</v>
      </c>
      <c r="H146" s="70" t="s">
        <v>183</v>
      </c>
      <c r="I146" s="70" t="s">
        <v>183</v>
      </c>
      <c r="J146" s="70" t="s">
        <v>183</v>
      </c>
      <c r="K146" s="70" t="s">
        <v>183</v>
      </c>
      <c r="L146" s="70" t="s">
        <v>183</v>
      </c>
      <c r="M146" s="70" t="s">
        <v>183</v>
      </c>
      <c r="N146" s="70" t="s">
        <v>183</v>
      </c>
      <c r="O146" s="70" t="s">
        <v>183</v>
      </c>
      <c r="P146" s="70" t="s">
        <v>183</v>
      </c>
      <c r="Q146" s="70" t="s">
        <v>183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>
        <v>1.6005</v>
      </c>
      <c r="I147" s="70">
        <v>1.6004999999999996</v>
      </c>
      <c r="J147" s="70">
        <v>1.6004999999999998</v>
      </c>
      <c r="K147" s="70">
        <v>1.6004999999999994</v>
      </c>
      <c r="L147" s="70">
        <v>1.6004999999999996</v>
      </c>
      <c r="M147" s="70">
        <v>1.6004999999999998</v>
      </c>
      <c r="N147" s="70">
        <v>1.6005</v>
      </c>
      <c r="O147" s="70">
        <v>1.6005000000000003</v>
      </c>
      <c r="P147" s="70">
        <v>1.6005</v>
      </c>
      <c r="Q147" s="70">
        <v>1.6004999999999998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>
        <v>1.6004999999999998</v>
      </c>
      <c r="K148" s="70">
        <v>1.6004999999999994</v>
      </c>
      <c r="L148" s="70">
        <v>1.6004999999999998</v>
      </c>
      <c r="M148" s="70">
        <v>1.6004999999999998</v>
      </c>
      <c r="N148" s="70">
        <v>1.6005</v>
      </c>
      <c r="O148" s="70">
        <v>1.6005000000000003</v>
      </c>
      <c r="P148" s="70">
        <v>1.6004999999999998</v>
      </c>
      <c r="Q148" s="70">
        <v>1.6004999999999998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>
        <v>1.4849999999999999</v>
      </c>
      <c r="J149" s="70">
        <v>1.4849999999999999</v>
      </c>
      <c r="K149" s="70">
        <v>1.4849999999999999</v>
      </c>
      <c r="L149" s="70">
        <v>1.4849999999999999</v>
      </c>
      <c r="M149" s="70">
        <v>1.4849999999999999</v>
      </c>
      <c r="N149" s="70">
        <v>1.4850000000000001</v>
      </c>
      <c r="O149" s="70">
        <v>1.4850000000000003</v>
      </c>
      <c r="P149" s="70">
        <v>1.4849999999999999</v>
      </c>
      <c r="Q149" s="70">
        <v>1.4849999999999999</v>
      </c>
    </row>
    <row r="150" spans="1:17" ht="11.45" customHeight="1" x14ac:dyDescent="0.25">
      <c r="A150" s="19" t="s">
        <v>28</v>
      </c>
      <c r="B150" s="21">
        <f t="shared" ref="B150" si="181">IF(B13=0,0,B13/B40)</f>
        <v>21.650275676466162</v>
      </c>
      <c r="C150" s="21">
        <f t="shared" ref="C150:Q150" si="182">IF(C13=0,0,C13/C40)</f>
        <v>21.952677667073669</v>
      </c>
      <c r="D150" s="21">
        <f t="shared" si="182"/>
        <v>21.516331653112893</v>
      </c>
      <c r="E150" s="21">
        <f t="shared" si="182"/>
        <v>20.769554254112759</v>
      </c>
      <c r="F150" s="21">
        <f t="shared" si="182"/>
        <v>19.971121510031313</v>
      </c>
      <c r="G150" s="21">
        <f t="shared" si="182"/>
        <v>19.507402997109725</v>
      </c>
      <c r="H150" s="21">
        <f t="shared" si="182"/>
        <v>19.112179150971063</v>
      </c>
      <c r="I150" s="21">
        <f t="shared" si="182"/>
        <v>18.589704081203649</v>
      </c>
      <c r="J150" s="21">
        <f t="shared" si="182"/>
        <v>17.513116835310662</v>
      </c>
      <c r="K150" s="21">
        <f t="shared" si="182"/>
        <v>16.550182243656561</v>
      </c>
      <c r="L150" s="21">
        <f t="shared" si="182"/>
        <v>15.823990310025469</v>
      </c>
      <c r="M150" s="21">
        <f t="shared" si="182"/>
        <v>15.227703408612864</v>
      </c>
      <c r="N150" s="21">
        <f t="shared" si="182"/>
        <v>14.547039485490998</v>
      </c>
      <c r="O150" s="21">
        <f t="shared" si="182"/>
        <v>14.021591304692471</v>
      </c>
      <c r="P150" s="21">
        <f t="shared" si="182"/>
        <v>13.441429064770064</v>
      </c>
      <c r="Q150" s="21">
        <f t="shared" si="182"/>
        <v>12.999999999999998</v>
      </c>
    </row>
    <row r="151" spans="1:17" ht="11.45" customHeight="1" x14ac:dyDescent="0.25">
      <c r="A151" s="62" t="s">
        <v>59</v>
      </c>
      <c r="B151" s="20">
        <v>8.3270291063331392</v>
      </c>
      <c r="C151" s="20">
        <v>8.4433375642591031</v>
      </c>
      <c r="D151" s="20">
        <v>8.2755121742741906</v>
      </c>
      <c r="E151" s="20">
        <v>7.9882900977356766</v>
      </c>
      <c r="F151" s="20">
        <v>7.6812005807812751</v>
      </c>
      <c r="G151" s="20">
        <v>7.5028473065806631</v>
      </c>
      <c r="H151" s="20">
        <v>7.3508381349888694</v>
      </c>
      <c r="I151" s="20">
        <v>7.1498861850783273</v>
      </c>
      <c r="J151" s="20">
        <v>6.7358141674271783</v>
      </c>
      <c r="K151" s="20">
        <v>6.6365454709098675</v>
      </c>
      <c r="L151" s="20">
        <v>6.6086150119240568</v>
      </c>
      <c r="M151" s="20">
        <v>6.5856809003312637</v>
      </c>
      <c r="N151" s="20">
        <v>6.5595015186727306</v>
      </c>
      <c r="O151" s="20">
        <v>6.5392919732574022</v>
      </c>
      <c r="P151" s="20">
        <v>6.5169780409526945</v>
      </c>
      <c r="Q151" s="20">
        <v>6.5</v>
      </c>
    </row>
    <row r="152" spans="1:17" ht="11.45" customHeight="1" x14ac:dyDescent="0.25">
      <c r="A152" s="62" t="s">
        <v>58</v>
      </c>
      <c r="B152" s="20">
        <v>21.667942818146123</v>
      </c>
      <c r="C152" s="20">
        <v>21.972857947162385</v>
      </c>
      <c r="D152" s="20">
        <v>21.535066441854983</v>
      </c>
      <c r="E152" s="20">
        <v>20.78707579489231</v>
      </c>
      <c r="F152" s="20">
        <v>19.988020963431516</v>
      </c>
      <c r="G152" s="20">
        <v>19.525290485287943</v>
      </c>
      <c r="H152" s="20">
        <v>19.128303603977198</v>
      </c>
      <c r="I152" s="20">
        <v>18.605448463656405</v>
      </c>
      <c r="J152" s="20">
        <v>17.526650816380855</v>
      </c>
      <c r="K152" s="20">
        <v>16.561945108748063</v>
      </c>
      <c r="L152" s="20">
        <v>15.834780550412193</v>
      </c>
      <c r="M152" s="20">
        <v>15.23713458035245</v>
      </c>
      <c r="N152" s="20">
        <v>14.555365291745566</v>
      </c>
      <c r="O152" s="20">
        <v>14.029107353798663</v>
      </c>
      <c r="P152" s="20">
        <v>13.448095757829812</v>
      </c>
      <c r="Q152" s="20">
        <v>13.006051373575779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 t="s">
        <v>183</v>
      </c>
      <c r="M153" s="20" t="s">
        <v>183</v>
      </c>
      <c r="N153" s="20" t="s">
        <v>183</v>
      </c>
      <c r="O153" s="20" t="s">
        <v>183</v>
      </c>
      <c r="P153" s="20" t="s">
        <v>183</v>
      </c>
      <c r="Q153" s="20" t="s">
        <v>183</v>
      </c>
    </row>
    <row r="154" spans="1:17" ht="11.45" customHeight="1" x14ac:dyDescent="0.25">
      <c r="A154" s="62" t="s">
        <v>56</v>
      </c>
      <c r="B154" s="20">
        <v>21.667942818146123</v>
      </c>
      <c r="C154" s="20">
        <v>21.972857947162382</v>
      </c>
      <c r="D154" s="20">
        <v>21.535066441854987</v>
      </c>
      <c r="E154" s="20">
        <v>20.78707579489231</v>
      </c>
      <c r="F154" s="20">
        <v>19.988020963431516</v>
      </c>
      <c r="G154" s="20">
        <v>19.525290485287943</v>
      </c>
      <c r="H154" s="20">
        <v>19.128303603977194</v>
      </c>
      <c r="I154" s="20">
        <v>18.605448463656405</v>
      </c>
      <c r="J154" s="20">
        <v>17.526650816380855</v>
      </c>
      <c r="K154" s="20">
        <v>16.561945108748059</v>
      </c>
      <c r="L154" s="20">
        <v>15.834780550412193</v>
      </c>
      <c r="M154" s="20">
        <v>15.23713458035245</v>
      </c>
      <c r="N154" s="20">
        <v>14.555365291745568</v>
      </c>
      <c r="O154" s="20">
        <v>14.029107353798661</v>
      </c>
      <c r="P154" s="20">
        <v>13.448095757829808</v>
      </c>
      <c r="Q154" s="20">
        <v>13.006051373575779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 t="s">
        <v>183</v>
      </c>
      <c r="K155" s="20" t="s">
        <v>183</v>
      </c>
      <c r="L155" s="20" t="s">
        <v>183</v>
      </c>
      <c r="M155" s="20" t="s">
        <v>183</v>
      </c>
      <c r="N155" s="20">
        <v>14.555365291745568</v>
      </c>
      <c r="O155" s="20">
        <v>14.029107353798661</v>
      </c>
      <c r="P155" s="20">
        <v>13.44809575782981</v>
      </c>
      <c r="Q155" s="20">
        <v>13.006051373575779</v>
      </c>
    </row>
    <row r="156" spans="1:17" ht="11.45" customHeight="1" x14ac:dyDescent="0.25">
      <c r="A156" s="25" t="s">
        <v>66</v>
      </c>
      <c r="B156" s="24">
        <f t="shared" ref="B156" si="183">IF(B19=0,0,B19/B46)</f>
        <v>4.9157651276350487</v>
      </c>
      <c r="C156" s="24">
        <f t="shared" ref="C156:Q156" si="184">IF(C19=0,0,C19/C46)</f>
        <v>4.6323043643047122</v>
      </c>
      <c r="D156" s="24">
        <f t="shared" si="184"/>
        <v>4.7778809493505285</v>
      </c>
      <c r="E156" s="24">
        <f t="shared" si="184"/>
        <v>4.5490257744550924</v>
      </c>
      <c r="F156" s="24">
        <f t="shared" si="184"/>
        <v>4.4330748032902241</v>
      </c>
      <c r="G156" s="24">
        <f t="shared" si="184"/>
        <v>4.3764866624738019</v>
      </c>
      <c r="H156" s="24">
        <f t="shared" si="184"/>
        <v>4.0908118928186914</v>
      </c>
      <c r="I156" s="24">
        <f t="shared" si="184"/>
        <v>4.0606402061144067</v>
      </c>
      <c r="J156" s="24">
        <f t="shared" si="184"/>
        <v>4.0404004805112415</v>
      </c>
      <c r="K156" s="24">
        <f t="shared" si="184"/>
        <v>3.7295124685803711</v>
      </c>
      <c r="L156" s="24">
        <f t="shared" si="184"/>
        <v>3.6564011765747191</v>
      </c>
      <c r="M156" s="24">
        <f t="shared" si="184"/>
        <v>3.3752208230154594</v>
      </c>
      <c r="N156" s="24">
        <f t="shared" si="184"/>
        <v>3.2150733332754142</v>
      </c>
      <c r="O156" s="24">
        <f t="shared" si="184"/>
        <v>2.9852374852477106</v>
      </c>
      <c r="P156" s="24">
        <f t="shared" si="184"/>
        <v>2.9486348222688057</v>
      </c>
      <c r="Q156" s="24">
        <f t="shared" si="184"/>
        <v>3.1196232866178639</v>
      </c>
    </row>
    <row r="157" spans="1:17" ht="11.45" customHeight="1" x14ac:dyDescent="0.25">
      <c r="A157" s="23" t="s">
        <v>27</v>
      </c>
      <c r="B157" s="22">
        <f t="shared" ref="B157" si="185">IF(B20=0,0,B20/B47)</f>
        <v>0.32736803613915849</v>
      </c>
      <c r="C157" s="22">
        <f t="shared" ref="C157:Q157" si="186">IF(C20=0,0,C20/C47)</f>
        <v>0.32813160278613812</v>
      </c>
      <c r="D157" s="22">
        <f t="shared" si="186"/>
        <v>0.32881344217362907</v>
      </c>
      <c r="E157" s="22">
        <f t="shared" si="186"/>
        <v>0.32975978870849143</v>
      </c>
      <c r="F157" s="22">
        <f t="shared" si="186"/>
        <v>0.33211035529087302</v>
      </c>
      <c r="G157" s="22">
        <f t="shared" si="186"/>
        <v>0.33142636634884848</v>
      </c>
      <c r="H157" s="22">
        <f t="shared" si="186"/>
        <v>0.33346162285315278</v>
      </c>
      <c r="I157" s="22">
        <f t="shared" si="186"/>
        <v>0.33425303859575917</v>
      </c>
      <c r="J157" s="22">
        <f t="shared" si="186"/>
        <v>0.33403169790299764</v>
      </c>
      <c r="K157" s="22">
        <f t="shared" si="186"/>
        <v>0.3363614791123764</v>
      </c>
      <c r="L157" s="22">
        <f t="shared" si="186"/>
        <v>0.33632756962778554</v>
      </c>
      <c r="M157" s="22">
        <f t="shared" si="186"/>
        <v>0.33680216648495187</v>
      </c>
      <c r="N157" s="22">
        <f t="shared" si="186"/>
        <v>0.33822188140572812</v>
      </c>
      <c r="O157" s="22">
        <f t="shared" si="186"/>
        <v>0.33796995003060737</v>
      </c>
      <c r="P157" s="22">
        <f t="shared" si="186"/>
        <v>0.33920603514339592</v>
      </c>
      <c r="Q157" s="22">
        <f t="shared" si="186"/>
        <v>0.33991574935355701</v>
      </c>
    </row>
    <row r="158" spans="1:17" ht="11.45" customHeight="1" x14ac:dyDescent="0.25">
      <c r="A158" s="62" t="s">
        <v>59</v>
      </c>
      <c r="B158" s="70">
        <v>0.26601644299158955</v>
      </c>
      <c r="C158" s="70">
        <v>0.26615084140765899</v>
      </c>
      <c r="D158" s="70">
        <v>0.2662883022757227</v>
      </c>
      <c r="E158" s="70">
        <v>0.26659707512517333</v>
      </c>
      <c r="F158" s="70">
        <v>0.2678712995907917</v>
      </c>
      <c r="G158" s="70">
        <v>0.2670460130003342</v>
      </c>
      <c r="H158" s="70">
        <v>0.26834229624786821</v>
      </c>
      <c r="I158" s="70">
        <v>0.26864725193544087</v>
      </c>
      <c r="J158" s="70">
        <v>0.26824477147044939</v>
      </c>
      <c r="K158" s="70">
        <v>0.26995800477225107</v>
      </c>
      <c r="L158" s="70">
        <v>0.2697856687604524</v>
      </c>
      <c r="M158" s="70">
        <v>0.27001603024130455</v>
      </c>
      <c r="N158" s="70">
        <v>0.27103943986866497</v>
      </c>
      <c r="O158" s="70">
        <v>0.27067696520214984</v>
      </c>
      <c r="P158" s="70">
        <v>0.27157551574140115</v>
      </c>
      <c r="Q158" s="70">
        <v>0.27205613407821233</v>
      </c>
    </row>
    <row r="159" spans="1:17" ht="11.45" customHeight="1" x14ac:dyDescent="0.25">
      <c r="A159" s="62" t="s">
        <v>58</v>
      </c>
      <c r="B159" s="70">
        <v>0.33506358965312344</v>
      </c>
      <c r="C159" s="70">
        <v>0.33523288881828228</v>
      </c>
      <c r="D159" s="70">
        <v>0.33540818489176105</v>
      </c>
      <c r="E159" s="70">
        <v>0.33579646257651069</v>
      </c>
      <c r="F159" s="70">
        <v>0.33740201791350988</v>
      </c>
      <c r="G159" s="70">
        <v>0.33636168267457489</v>
      </c>
      <c r="H159" s="70">
        <v>0.33799632813307035</v>
      </c>
      <c r="I159" s="70">
        <v>0.33837789069951607</v>
      </c>
      <c r="J159" s="70">
        <v>0.33787416676023491</v>
      </c>
      <c r="K159" s="70">
        <v>0.34003426833863226</v>
      </c>
      <c r="L159" s="70">
        <v>0.3398178240067567</v>
      </c>
      <c r="M159" s="70">
        <v>0.34010265941710038</v>
      </c>
      <c r="N159" s="70">
        <v>0.34139877610066666</v>
      </c>
      <c r="O159" s="70">
        <v>0.34093584502113261</v>
      </c>
      <c r="P159" s="70">
        <v>0.34206826082877589</v>
      </c>
      <c r="Q159" s="70">
        <v>0.34267319335818186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 t="s">
        <v>183</v>
      </c>
      <c r="J160" s="70" t="s">
        <v>183</v>
      </c>
      <c r="K160" s="70" t="s">
        <v>183</v>
      </c>
      <c r="L160" s="70" t="s">
        <v>183</v>
      </c>
      <c r="M160" s="70" t="s">
        <v>183</v>
      </c>
      <c r="N160" s="70" t="s">
        <v>183</v>
      </c>
      <c r="O160" s="70" t="s">
        <v>183</v>
      </c>
      <c r="P160" s="70" t="s">
        <v>183</v>
      </c>
      <c r="Q160" s="70" t="s">
        <v>183</v>
      </c>
    </row>
    <row r="161" spans="1:17" ht="11.45" customHeight="1" x14ac:dyDescent="0.25">
      <c r="A161" s="62" t="s">
        <v>56</v>
      </c>
      <c r="B161" s="70" t="s">
        <v>183</v>
      </c>
      <c r="C161" s="70">
        <v>0.25550185701873984</v>
      </c>
      <c r="D161" s="70">
        <v>0.25578948067162804</v>
      </c>
      <c r="E161" s="70">
        <v>0.25656135886042813</v>
      </c>
      <c r="F161" s="70">
        <v>0.26010757037291621</v>
      </c>
      <c r="G161" s="70">
        <v>0.25763948068868114</v>
      </c>
      <c r="H161" s="70">
        <v>0.26132627507809914</v>
      </c>
      <c r="I161" s="70">
        <v>0.26213580213555121</v>
      </c>
      <c r="J161" s="70">
        <v>0.26091140973660709</v>
      </c>
      <c r="K161" s="70">
        <v>0.26590759725824747</v>
      </c>
      <c r="L161" s="70">
        <v>0.26536558339591015</v>
      </c>
      <c r="M161" s="70">
        <v>0.26599827011683769</v>
      </c>
      <c r="N161" s="70">
        <v>0.26902279509152394</v>
      </c>
      <c r="O161" s="70">
        <v>0.26793780490439062</v>
      </c>
      <c r="P161" s="70">
        <v>0.27061605680507383</v>
      </c>
      <c r="Q161" s="70">
        <v>0.27205613407821233</v>
      </c>
    </row>
    <row r="162" spans="1:17" ht="11.45" customHeight="1" x14ac:dyDescent="0.25">
      <c r="A162" s="62" t="s">
        <v>55</v>
      </c>
      <c r="B162" s="70">
        <v>0.27764774095221023</v>
      </c>
      <c r="C162" s="70">
        <v>0.27761373673476275</v>
      </c>
      <c r="D162" s="70">
        <v>0.27758326172834025</v>
      </c>
      <c r="E162" s="70">
        <v>0.27750512656062398</v>
      </c>
      <c r="F162" s="70">
        <v>0.27682530927664772</v>
      </c>
      <c r="G162" s="70">
        <v>0.27620202331155463</v>
      </c>
      <c r="H162" s="70">
        <v>0.27551015142687652</v>
      </c>
      <c r="I162" s="70">
        <v>0.27543045343008915</v>
      </c>
      <c r="J162" s="70">
        <v>0.27446540916490103</v>
      </c>
      <c r="K162" s="70">
        <v>0.27380082558461588</v>
      </c>
      <c r="L162" s="70">
        <v>0.27333119392462563</v>
      </c>
      <c r="M162" s="70">
        <v>0.2731222612968871</v>
      </c>
      <c r="N162" s="70">
        <v>0.27283695668966951</v>
      </c>
      <c r="O162" s="70">
        <v>0.27229739145113507</v>
      </c>
      <c r="P162" s="70">
        <v>0.27206432939931602</v>
      </c>
      <c r="Q162" s="70">
        <v>0.27205613407821233</v>
      </c>
    </row>
    <row r="163" spans="1:17" ht="11.45" customHeight="1" x14ac:dyDescent="0.25">
      <c r="A163" s="19" t="s">
        <v>24</v>
      </c>
      <c r="B163" s="21">
        <f t="shared" ref="B163" si="187">IF(B26=0,0,B26/B53)</f>
        <v>12.811479619120837</v>
      </c>
      <c r="C163" s="21">
        <f t="shared" ref="C163:Q163" si="188">IF(C26=0,0,C26/C53)</f>
        <v>11.974647981814787</v>
      </c>
      <c r="D163" s="21">
        <f t="shared" si="188"/>
        <v>12.302375472447141</v>
      </c>
      <c r="E163" s="21">
        <f t="shared" si="188"/>
        <v>11.697328503898145</v>
      </c>
      <c r="F163" s="21">
        <f t="shared" si="188"/>
        <v>11.800617429111552</v>
      </c>
      <c r="G163" s="21">
        <f t="shared" si="188"/>
        <v>11.664002225165966</v>
      </c>
      <c r="H163" s="21">
        <f t="shared" si="188"/>
        <v>11.239090111674571</v>
      </c>
      <c r="I163" s="21">
        <f t="shared" si="188"/>
        <v>11.45325046885158</v>
      </c>
      <c r="J163" s="21">
        <f t="shared" si="188"/>
        <v>11.697523522505705</v>
      </c>
      <c r="K163" s="21">
        <f t="shared" si="188"/>
        <v>11.880845468366617</v>
      </c>
      <c r="L163" s="21">
        <f t="shared" si="188"/>
        <v>11.258531838503156</v>
      </c>
      <c r="M163" s="21">
        <f t="shared" si="188"/>
        <v>11.212274281306945</v>
      </c>
      <c r="N163" s="21">
        <f t="shared" si="188"/>
        <v>11.541341797725824</v>
      </c>
      <c r="O163" s="21">
        <f t="shared" si="188"/>
        <v>10.934938531746388</v>
      </c>
      <c r="P163" s="21">
        <f t="shared" si="188"/>
        <v>11.454568123386188</v>
      </c>
      <c r="Q163" s="21">
        <f t="shared" si="188"/>
        <v>13.338890011299313</v>
      </c>
    </row>
    <row r="164" spans="1:17" ht="11.45" customHeight="1" x14ac:dyDescent="0.25">
      <c r="A164" s="17" t="s">
        <v>23</v>
      </c>
      <c r="B164" s="20">
        <f t="shared" ref="B164" si="189">IF(B27=0,0,B27/B54)</f>
        <v>12.784594095940959</v>
      </c>
      <c r="C164" s="20">
        <f t="shared" ref="C164:Q164" si="190">IF(C27=0,0,C27/C54)</f>
        <v>11.925793473401878</v>
      </c>
      <c r="D164" s="20">
        <f t="shared" si="190"/>
        <v>12.258078602620087</v>
      </c>
      <c r="E164" s="20">
        <f t="shared" si="190"/>
        <v>11.638251839030723</v>
      </c>
      <c r="F164" s="20">
        <f t="shared" si="190"/>
        <v>11.740120274914089</v>
      </c>
      <c r="G164" s="20">
        <f t="shared" si="190"/>
        <v>11.599249374478733</v>
      </c>
      <c r="H164" s="20">
        <f t="shared" si="190"/>
        <v>11.149299474605954</v>
      </c>
      <c r="I164" s="20">
        <f t="shared" si="190"/>
        <v>11.367775831873905</v>
      </c>
      <c r="J164" s="20">
        <f t="shared" si="190"/>
        <v>11.627368421052632</v>
      </c>
      <c r="K164" s="20">
        <f t="shared" si="190"/>
        <v>11.818798449612403</v>
      </c>
      <c r="L164" s="20">
        <f t="shared" si="190"/>
        <v>11.140832595217006</v>
      </c>
      <c r="M164" s="20">
        <f t="shared" si="190"/>
        <v>11.131332082551594</v>
      </c>
      <c r="N164" s="20">
        <f t="shared" si="190"/>
        <v>11.444676409185805</v>
      </c>
      <c r="O164" s="20">
        <f t="shared" si="190"/>
        <v>10.830578512396695</v>
      </c>
      <c r="P164" s="20">
        <f t="shared" si="190"/>
        <v>11.333333333333334</v>
      </c>
      <c r="Q164" s="20">
        <f t="shared" si="190"/>
        <v>13.304779639975171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13.939417391086483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13.989681202243817</v>
      </c>
      <c r="P165" s="69">
        <f t="shared" si="192"/>
        <v>14.017252789885665</v>
      </c>
      <c r="Q165" s="69">
        <f t="shared" si="192"/>
        <v>13.908158906450232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15498.783804975594</v>
      </c>
      <c r="C167" s="68">
        <f t="shared" ref="C167:Q167" si="194">IF(C30=0,"",C30*1000000/C84)</f>
        <v>15578.866899847993</v>
      </c>
      <c r="D167" s="68">
        <f t="shared" si="194"/>
        <v>15577.229256760651</v>
      </c>
      <c r="E167" s="68">
        <f t="shared" si="194"/>
        <v>15280.919617373132</v>
      </c>
      <c r="F167" s="68">
        <f t="shared" si="194"/>
        <v>15016.976763140054</v>
      </c>
      <c r="G167" s="68">
        <f t="shared" si="194"/>
        <v>14682.303949190093</v>
      </c>
      <c r="H167" s="68">
        <f t="shared" si="194"/>
        <v>14199.414429856812</v>
      </c>
      <c r="I167" s="68">
        <f t="shared" si="194"/>
        <v>13982.517844036222</v>
      </c>
      <c r="J167" s="68">
        <f t="shared" si="194"/>
        <v>13246.370974927457</v>
      </c>
      <c r="K167" s="68">
        <f t="shared" si="194"/>
        <v>12865.446299579369</v>
      </c>
      <c r="L167" s="68">
        <f t="shared" si="194"/>
        <v>12619.174051983515</v>
      </c>
      <c r="M167" s="68">
        <f t="shared" si="194"/>
        <v>12270.777344931381</v>
      </c>
      <c r="N167" s="68">
        <f t="shared" si="194"/>
        <v>11860.273878773129</v>
      </c>
      <c r="O167" s="68">
        <f t="shared" si="194"/>
        <v>11609.218481054768</v>
      </c>
      <c r="P167" s="68">
        <f t="shared" si="194"/>
        <v>11397.775101293928</v>
      </c>
      <c r="Q167" s="68">
        <f t="shared" si="194"/>
        <v>11262.441679718249</v>
      </c>
    </row>
    <row r="168" spans="1:17" ht="11.45" customHeight="1" x14ac:dyDescent="0.25">
      <c r="A168" s="25" t="s">
        <v>39</v>
      </c>
      <c r="B168" s="66">
        <f t="shared" si="193"/>
        <v>14952.069931742335</v>
      </c>
      <c r="C168" s="66">
        <f t="shared" ref="C168:Q168" si="195">IF(C31=0,"",C31*1000000/C85)</f>
        <v>15038.63819232907</v>
      </c>
      <c r="D168" s="66">
        <f t="shared" si="195"/>
        <v>15046.042347336877</v>
      </c>
      <c r="E168" s="66">
        <f t="shared" si="195"/>
        <v>14752.844702514514</v>
      </c>
      <c r="F168" s="66">
        <f t="shared" si="195"/>
        <v>14513.81771863114</v>
      </c>
      <c r="G168" s="66">
        <f t="shared" si="195"/>
        <v>14127.236108625008</v>
      </c>
      <c r="H168" s="66">
        <f t="shared" si="195"/>
        <v>13691.119852774427</v>
      </c>
      <c r="I168" s="66">
        <f t="shared" si="195"/>
        <v>13489.936815133935</v>
      </c>
      <c r="J168" s="66">
        <f t="shared" si="195"/>
        <v>12666.605197824414</v>
      </c>
      <c r="K168" s="66">
        <f t="shared" si="195"/>
        <v>12412.723102286556</v>
      </c>
      <c r="L168" s="66">
        <f t="shared" si="195"/>
        <v>12091.213084751089</v>
      </c>
      <c r="M168" s="66">
        <f t="shared" si="195"/>
        <v>11774.953607462567</v>
      </c>
      <c r="N168" s="66">
        <f t="shared" si="195"/>
        <v>11411.333673387475</v>
      </c>
      <c r="O168" s="66">
        <f t="shared" si="195"/>
        <v>11123.262517710171</v>
      </c>
      <c r="P168" s="66">
        <f t="shared" si="195"/>
        <v>10952.51702447655</v>
      </c>
      <c r="Q168" s="66">
        <f t="shared" si="195"/>
        <v>10862.848299014868</v>
      </c>
    </row>
    <row r="169" spans="1:17" ht="11.45" customHeight="1" x14ac:dyDescent="0.25">
      <c r="A169" s="23" t="s">
        <v>30</v>
      </c>
      <c r="B169" s="65">
        <f t="shared" si="193"/>
        <v>4367.3417554197295</v>
      </c>
      <c r="C169" s="65">
        <f t="shared" ref="C169:Q169" si="196">IF(C32=0,"",C32*1000000/C86)</f>
        <v>4095.9283085388488</v>
      </c>
      <c r="D169" s="65">
        <f t="shared" si="196"/>
        <v>3777.5665334655723</v>
      </c>
      <c r="E169" s="65">
        <f t="shared" si="196"/>
        <v>3443.3319862824305</v>
      </c>
      <c r="F169" s="65">
        <f t="shared" si="196"/>
        <v>3109.9839584549641</v>
      </c>
      <c r="G169" s="65">
        <f t="shared" si="196"/>
        <v>2797.4342062188693</v>
      </c>
      <c r="H169" s="65">
        <f t="shared" si="196"/>
        <v>2495.2950366153568</v>
      </c>
      <c r="I169" s="65">
        <f t="shared" si="196"/>
        <v>2246.4774370824089</v>
      </c>
      <c r="J169" s="65">
        <f t="shared" si="196"/>
        <v>2007.6570978797422</v>
      </c>
      <c r="K169" s="65">
        <f t="shared" si="196"/>
        <v>1856.0445220243018</v>
      </c>
      <c r="L169" s="65">
        <f t="shared" si="196"/>
        <v>2315.3281912511293</v>
      </c>
      <c r="M169" s="65">
        <f t="shared" si="196"/>
        <v>2184.2844516725941</v>
      </c>
      <c r="N169" s="65">
        <f t="shared" si="196"/>
        <v>2089.0737859039314</v>
      </c>
      <c r="O169" s="65">
        <f t="shared" si="196"/>
        <v>2026.8814746984795</v>
      </c>
      <c r="P169" s="65">
        <f t="shared" si="196"/>
        <v>1977.8772524310741</v>
      </c>
      <c r="Q169" s="65">
        <f t="shared" si="196"/>
        <v>1933.8243461999446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15813.525544039221</v>
      </c>
      <c r="C170" s="63">
        <f t="shared" ref="C170:Q170" si="198">IF(C33=0,"",C33*1000000/C87)</f>
        <v>15988.802452581314</v>
      </c>
      <c r="D170" s="63">
        <f t="shared" si="198"/>
        <v>16099.515662778331</v>
      </c>
      <c r="E170" s="63">
        <f t="shared" si="198"/>
        <v>15877.744088308076</v>
      </c>
      <c r="F170" s="63">
        <f t="shared" si="198"/>
        <v>15738.238436584985</v>
      </c>
      <c r="G170" s="63">
        <f t="shared" si="198"/>
        <v>15438.6361282913</v>
      </c>
      <c r="H170" s="63">
        <f t="shared" si="198"/>
        <v>15107.110575039083</v>
      </c>
      <c r="I170" s="63">
        <f t="shared" si="198"/>
        <v>15039.774940738076</v>
      </c>
      <c r="J170" s="63">
        <f t="shared" si="198"/>
        <v>14228.608129275119</v>
      </c>
      <c r="K170" s="63">
        <f t="shared" si="198"/>
        <v>14041.26634979198</v>
      </c>
      <c r="L170" s="63">
        <f t="shared" si="198"/>
        <v>13636.702737319805</v>
      </c>
      <c r="M170" s="63">
        <f t="shared" si="198"/>
        <v>13324.780163253887</v>
      </c>
      <c r="N170" s="63">
        <f t="shared" si="198"/>
        <v>12937.950209249093</v>
      </c>
      <c r="O170" s="63">
        <f t="shared" si="198"/>
        <v>12618.676530764496</v>
      </c>
      <c r="P170" s="63">
        <f t="shared" si="198"/>
        <v>12428.704959104494</v>
      </c>
      <c r="Q170" s="63">
        <f t="shared" si="198"/>
        <v>12333.933639344004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14761.517268364718</v>
      </c>
      <c r="C171" s="64">
        <f t="shared" ref="C171:Q171" si="200">IF(C34=0,"",C34*1000000/C88)</f>
        <v>14884.699042214454</v>
      </c>
      <c r="D171" s="64">
        <f t="shared" si="200"/>
        <v>14937.943862130702</v>
      </c>
      <c r="E171" s="64">
        <f t="shared" si="200"/>
        <v>14662.169472149744</v>
      </c>
      <c r="F171" s="64">
        <f t="shared" si="200"/>
        <v>14519.503489418685</v>
      </c>
      <c r="G171" s="64">
        <f t="shared" si="200"/>
        <v>14146.890741931227</v>
      </c>
      <c r="H171" s="64">
        <f t="shared" si="200"/>
        <v>13725.259172859762</v>
      </c>
      <c r="I171" s="64">
        <f t="shared" si="200"/>
        <v>13522.03915086545</v>
      </c>
      <c r="J171" s="64">
        <f t="shared" si="200"/>
        <v>12483.684300882553</v>
      </c>
      <c r="K171" s="64">
        <f t="shared" si="200"/>
        <v>12147.871277291239</v>
      </c>
      <c r="L171" s="64">
        <f t="shared" si="200"/>
        <v>11575.055124964258</v>
      </c>
      <c r="M171" s="64">
        <f t="shared" si="200"/>
        <v>10883.440224597471</v>
      </c>
      <c r="N171" s="64">
        <f t="shared" si="200"/>
        <v>10394.333604119392</v>
      </c>
      <c r="O171" s="64">
        <f t="shared" si="200"/>
        <v>10198.168938150182</v>
      </c>
      <c r="P171" s="64">
        <f t="shared" si="200"/>
        <v>9914.2409145119891</v>
      </c>
      <c r="Q171" s="64">
        <f t="shared" si="200"/>
        <v>9726.6340495014192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24996.881595194645</v>
      </c>
      <c r="C172" s="64">
        <f t="shared" ref="C172:Q172" si="202">IF(C35=0,"",C35*1000000/C89)</f>
        <v>25186.46805199084</v>
      </c>
      <c r="D172" s="64">
        <f t="shared" si="202"/>
        <v>25358.615649966319</v>
      </c>
      <c r="E172" s="64">
        <f t="shared" si="202"/>
        <v>25063.636870003818</v>
      </c>
      <c r="F172" s="64">
        <f t="shared" si="202"/>
        <v>24887.628759489569</v>
      </c>
      <c r="G172" s="64">
        <f t="shared" si="202"/>
        <v>24506.604510545294</v>
      </c>
      <c r="H172" s="64">
        <f t="shared" si="202"/>
        <v>24085.007418766865</v>
      </c>
      <c r="I172" s="64">
        <f t="shared" si="202"/>
        <v>23999.093843073304</v>
      </c>
      <c r="J172" s="64">
        <f t="shared" si="202"/>
        <v>22957.874413602371</v>
      </c>
      <c r="K172" s="64">
        <f t="shared" si="202"/>
        <v>22716.020038484454</v>
      </c>
      <c r="L172" s="64">
        <f t="shared" si="202"/>
        <v>22190.341570916964</v>
      </c>
      <c r="M172" s="64">
        <f t="shared" si="202"/>
        <v>22589.378592716028</v>
      </c>
      <c r="N172" s="64">
        <f t="shared" si="202"/>
        <v>22023.792186259638</v>
      </c>
      <c r="O172" s="64">
        <f t="shared" si="202"/>
        <v>20855.131445449548</v>
      </c>
      <c r="P172" s="64">
        <f t="shared" si="202"/>
        <v>20603.828386636877</v>
      </c>
      <c r="Q172" s="64">
        <f t="shared" si="202"/>
        <v>20478.539886510611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 t="str">
        <f t="shared" si="204"/>
        <v/>
      </c>
      <c r="E173" s="64" t="str">
        <f t="shared" si="204"/>
        <v/>
      </c>
      <c r="F173" s="64" t="str">
        <f t="shared" si="204"/>
        <v/>
      </c>
      <c r="G173" s="64" t="str">
        <f t="shared" si="204"/>
        <v/>
      </c>
      <c r="H173" s="64" t="str">
        <f t="shared" si="204"/>
        <v/>
      </c>
      <c r="I173" s="64" t="str">
        <f t="shared" si="204"/>
        <v/>
      </c>
      <c r="J173" s="64" t="str">
        <f t="shared" si="204"/>
        <v/>
      </c>
      <c r="K173" s="64" t="str">
        <f t="shared" si="204"/>
        <v/>
      </c>
      <c r="L173" s="64" t="str">
        <f t="shared" si="204"/>
        <v/>
      </c>
      <c r="M173" s="64" t="str">
        <f t="shared" si="204"/>
        <v/>
      </c>
      <c r="N173" s="64" t="str">
        <f t="shared" si="204"/>
        <v/>
      </c>
      <c r="O173" s="64" t="str">
        <f t="shared" si="204"/>
        <v/>
      </c>
      <c r="P173" s="64" t="str">
        <f t="shared" si="204"/>
        <v/>
      </c>
      <c r="Q173" s="64" t="str">
        <f t="shared" si="204"/>
        <v/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>
        <f t="shared" si="206"/>
        <v>13087.092157945715</v>
      </c>
      <c r="I174" s="64">
        <f t="shared" si="206"/>
        <v>13057.895776014015</v>
      </c>
      <c r="J174" s="64">
        <f t="shared" si="206"/>
        <v>12700.877223281781</v>
      </c>
      <c r="K174" s="64">
        <f t="shared" si="206"/>
        <v>12617.0862636486</v>
      </c>
      <c r="L174" s="64">
        <f t="shared" si="206"/>
        <v>12433.801004486073</v>
      </c>
      <c r="M174" s="64">
        <f t="shared" si="206"/>
        <v>12291.152050342231</v>
      </c>
      <c r="N174" s="64">
        <f t="shared" si="206"/>
        <v>12111.056142850186</v>
      </c>
      <c r="O174" s="64">
        <f t="shared" si="206"/>
        <v>11960.780008078762</v>
      </c>
      <c r="P174" s="64">
        <f t="shared" si="206"/>
        <v>11870.496186981005</v>
      </c>
      <c r="Q174" s="64">
        <f t="shared" si="206"/>
        <v>11825.330518583418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>
        <f t="shared" si="208"/>
        <v>10557.888539013662</v>
      </c>
      <c r="K175" s="64">
        <f t="shared" si="208"/>
        <v>10488.235427907095</v>
      </c>
      <c r="L175" s="64">
        <f t="shared" si="208"/>
        <v>10335.875452838996</v>
      </c>
      <c r="M175" s="64">
        <f t="shared" si="208"/>
        <v>10217.295316083026</v>
      </c>
      <c r="N175" s="64">
        <f t="shared" si="208"/>
        <v>10067.586560994201</v>
      </c>
      <c r="O175" s="64">
        <f t="shared" si="208"/>
        <v>9942.6661595842779</v>
      </c>
      <c r="P175" s="64">
        <f t="shared" si="208"/>
        <v>9867.6157120231419</v>
      </c>
      <c r="Q175" s="64">
        <f t="shared" si="208"/>
        <v>9830.070738998942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>
        <f t="shared" si="210"/>
        <v>12612.122222626924</v>
      </c>
      <c r="J176" s="64">
        <f t="shared" si="210"/>
        <v>12966.645893995887</v>
      </c>
      <c r="K176" s="64">
        <f t="shared" si="210"/>
        <v>13052.758303785127</v>
      </c>
      <c r="L176" s="64">
        <f t="shared" si="210"/>
        <v>13245.167542732404</v>
      </c>
      <c r="M176" s="64">
        <f t="shared" si="210"/>
        <v>13397.540205447473</v>
      </c>
      <c r="N176" s="64">
        <f t="shared" si="210"/>
        <v>13598.040074314631</v>
      </c>
      <c r="O176" s="64">
        <f t="shared" si="210"/>
        <v>13769.001680277182</v>
      </c>
      <c r="P176" s="64">
        <f t="shared" si="210"/>
        <v>13840.912520110685</v>
      </c>
      <c r="Q176" s="64">
        <f t="shared" si="210"/>
        <v>13945.59368839317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36099.641693146739</v>
      </c>
      <c r="C177" s="63">
        <f t="shared" ref="C177:Q177" si="212">IF(C40=0,"",C40*1000000/C94)</f>
        <v>35904.849850605046</v>
      </c>
      <c r="D177" s="63">
        <f t="shared" si="212"/>
        <v>35768.88499450386</v>
      </c>
      <c r="E177" s="63">
        <f t="shared" si="212"/>
        <v>35652.688214224545</v>
      </c>
      <c r="F177" s="63">
        <f t="shared" si="212"/>
        <v>35535.633279858826</v>
      </c>
      <c r="G177" s="63">
        <f t="shared" si="212"/>
        <v>35392.356734923254</v>
      </c>
      <c r="H177" s="63">
        <f t="shared" si="212"/>
        <v>35258.989726773027</v>
      </c>
      <c r="I177" s="63">
        <f t="shared" si="212"/>
        <v>35138.253661806251</v>
      </c>
      <c r="J177" s="63">
        <f t="shared" si="212"/>
        <v>35071.231907168512</v>
      </c>
      <c r="K177" s="63">
        <f t="shared" si="212"/>
        <v>34999.163179762138</v>
      </c>
      <c r="L177" s="63">
        <f t="shared" si="212"/>
        <v>34907.816647927619</v>
      </c>
      <c r="M177" s="63">
        <f t="shared" si="212"/>
        <v>34806.001300394717</v>
      </c>
      <c r="N177" s="63">
        <f t="shared" si="212"/>
        <v>34716.578808798571</v>
      </c>
      <c r="O177" s="63">
        <f t="shared" si="212"/>
        <v>34612.648256590081</v>
      </c>
      <c r="P177" s="63">
        <f t="shared" si="212"/>
        <v>34518.014838687443</v>
      </c>
      <c r="Q177" s="63">
        <f t="shared" si="212"/>
        <v>34409.112482202188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17443.926455414952</v>
      </c>
      <c r="C178" s="67">
        <f t="shared" ref="C178:Q178" si="214">IF(C41=0,"",C41*1000000/C95)</f>
        <v>17439.208022975585</v>
      </c>
      <c r="D178" s="67">
        <f t="shared" si="214"/>
        <v>17435.900120335809</v>
      </c>
      <c r="E178" s="67">
        <f t="shared" si="214"/>
        <v>17433.06367701156</v>
      </c>
      <c r="F178" s="67">
        <f t="shared" si="214"/>
        <v>17430.197391981052</v>
      </c>
      <c r="G178" s="67">
        <f t="shared" si="214"/>
        <v>17426.676793642167</v>
      </c>
      <c r="H178" s="67">
        <f t="shared" si="214"/>
        <v>17423.387504372495</v>
      </c>
      <c r="I178" s="67">
        <f t="shared" si="214"/>
        <v>17420.399528106063</v>
      </c>
      <c r="J178" s="67">
        <f t="shared" si="214"/>
        <v>17418.73666109741</v>
      </c>
      <c r="K178" s="67">
        <f t="shared" si="214"/>
        <v>17416.945202564752</v>
      </c>
      <c r="L178" s="67">
        <f t="shared" si="214"/>
        <v>17414.669500613731</v>
      </c>
      <c r="M178" s="67">
        <f t="shared" si="214"/>
        <v>17412.126314098838</v>
      </c>
      <c r="N178" s="67">
        <f t="shared" si="214"/>
        <v>17409.886845362827</v>
      </c>
      <c r="O178" s="67">
        <f t="shared" si="214"/>
        <v>17407.277145286178</v>
      </c>
      <c r="P178" s="67">
        <f t="shared" si="214"/>
        <v>17404.894413308539</v>
      </c>
      <c r="Q178" s="67">
        <f t="shared" si="214"/>
        <v>17402.144718175969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36127.977648549699</v>
      </c>
      <c r="C179" s="67">
        <f t="shared" ref="C179:Q179" si="216">IF(C42=0,"",C42*1000000/C96)</f>
        <v>35937.128946477256</v>
      </c>
      <c r="D179" s="67">
        <f t="shared" si="216"/>
        <v>35783.513167245328</v>
      </c>
      <c r="E179" s="67">
        <f t="shared" si="216"/>
        <v>35664.290904096117</v>
      </c>
      <c r="F179" s="67">
        <f t="shared" si="216"/>
        <v>35547.353705417721</v>
      </c>
      <c r="G179" s="67">
        <f t="shared" si="216"/>
        <v>35406.79358276126</v>
      </c>
      <c r="H179" s="67">
        <f t="shared" si="216"/>
        <v>35254.431110239908</v>
      </c>
      <c r="I179" s="67">
        <f t="shared" si="216"/>
        <v>35131.938555937428</v>
      </c>
      <c r="J179" s="67">
        <f t="shared" si="216"/>
        <v>35058.897463620066</v>
      </c>
      <c r="K179" s="67">
        <f t="shared" si="216"/>
        <v>34985.94147615094</v>
      </c>
      <c r="L179" s="67">
        <f t="shared" si="216"/>
        <v>34897.359899660747</v>
      </c>
      <c r="M179" s="67">
        <f t="shared" si="216"/>
        <v>34799.376352251704</v>
      </c>
      <c r="N179" s="67">
        <f t="shared" si="216"/>
        <v>34658.091016289727</v>
      </c>
      <c r="O179" s="67">
        <f t="shared" si="216"/>
        <v>34613.635426458975</v>
      </c>
      <c r="P179" s="67">
        <f t="shared" si="216"/>
        <v>34515.514910656791</v>
      </c>
      <c r="Q179" s="67">
        <f t="shared" si="216"/>
        <v>34407.560676292691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>
        <f t="shared" ref="B181" si="219">IF(B44=0,"",B44*1000000/B98)</f>
        <v>38273.725739832</v>
      </c>
      <c r="C181" s="67">
        <f t="shared" ref="C181:Q181" si="220">IF(C44=0,"",C44*1000000/C98)</f>
        <v>38263.373025403416</v>
      </c>
      <c r="D181" s="67">
        <f t="shared" si="220"/>
        <v>38256.115154950188</v>
      </c>
      <c r="E181" s="67">
        <f t="shared" si="220"/>
        <v>38249.891713562356</v>
      </c>
      <c r="F181" s="67">
        <f t="shared" si="220"/>
        <v>38243.602796475359</v>
      </c>
      <c r="G181" s="67">
        <f t="shared" si="220"/>
        <v>38235.878250306981</v>
      </c>
      <c r="H181" s="67">
        <f t="shared" si="220"/>
        <v>38228.661219456262</v>
      </c>
      <c r="I181" s="67">
        <f t="shared" si="220"/>
        <v>38222.105299581752</v>
      </c>
      <c r="J181" s="67">
        <f t="shared" si="220"/>
        <v>38218.456802438996</v>
      </c>
      <c r="K181" s="67">
        <f t="shared" si="220"/>
        <v>38214.526162584007</v>
      </c>
      <c r="L181" s="67">
        <f t="shared" si="220"/>
        <v>38209.533044058677</v>
      </c>
      <c r="M181" s="67">
        <f t="shared" si="220"/>
        <v>38203.953037548956</v>
      </c>
      <c r="N181" s="67">
        <f t="shared" si="220"/>
        <v>41698.589264204405</v>
      </c>
      <c r="O181" s="67">
        <f t="shared" si="220"/>
        <v>37692.93833653519</v>
      </c>
      <c r="P181" s="67">
        <f t="shared" si="220"/>
        <v>37687.778875422686</v>
      </c>
      <c r="Q181" s="67">
        <f t="shared" si="220"/>
        <v>37681.824808729136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>
        <f t="shared" si="222"/>
        <v>41516.011137086381</v>
      </c>
      <c r="O182" s="67">
        <f t="shared" si="222"/>
        <v>41509.787987079202</v>
      </c>
      <c r="P182" s="67">
        <f t="shared" si="222"/>
        <v>41504.106070349982</v>
      </c>
      <c r="Q182" s="67">
        <f t="shared" si="222"/>
        <v>41497.549084956496</v>
      </c>
    </row>
    <row r="183" spans="1:17" ht="11.45" customHeight="1" x14ac:dyDescent="0.25">
      <c r="A183" s="25" t="s">
        <v>18</v>
      </c>
      <c r="B183" s="66">
        <f t="shared" si="221"/>
        <v>19656.913928694968</v>
      </c>
      <c r="C183" s="66">
        <f t="shared" ref="C183:Q183" si="223">IF(C46=0,"",C46*1000000/C100)</f>
        <v>19643.302020184012</v>
      </c>
      <c r="D183" s="66">
        <f t="shared" si="223"/>
        <v>19570.4635519072</v>
      </c>
      <c r="E183" s="66">
        <f t="shared" si="223"/>
        <v>19322.674180487644</v>
      </c>
      <c r="F183" s="66">
        <f t="shared" si="223"/>
        <v>18707.453635837592</v>
      </c>
      <c r="G183" s="66">
        <f t="shared" si="223"/>
        <v>18824.405037216922</v>
      </c>
      <c r="H183" s="66">
        <f t="shared" si="223"/>
        <v>18016.672513958991</v>
      </c>
      <c r="I183" s="66">
        <f t="shared" si="223"/>
        <v>17627.689970576514</v>
      </c>
      <c r="J183" s="66">
        <f t="shared" si="223"/>
        <v>17462.749960087622</v>
      </c>
      <c r="K183" s="66">
        <f t="shared" si="223"/>
        <v>16123.109035079478</v>
      </c>
      <c r="L183" s="66">
        <f t="shared" si="223"/>
        <v>16397.322608018221</v>
      </c>
      <c r="M183" s="66">
        <f t="shared" si="223"/>
        <v>15763.253204336334</v>
      </c>
      <c r="N183" s="66">
        <f t="shared" si="223"/>
        <v>14992.387555626277</v>
      </c>
      <c r="O183" s="66">
        <f t="shared" si="223"/>
        <v>14963.736283623746</v>
      </c>
      <c r="P183" s="66">
        <f t="shared" si="223"/>
        <v>14438.771710446816</v>
      </c>
      <c r="Q183" s="66">
        <f t="shared" si="223"/>
        <v>13954.959509523751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15984.002285032382</v>
      </c>
      <c r="C184" s="65">
        <f t="shared" ref="C184:Q184" si="225">IF(C47=0,"",C47*1000000/C101)</f>
        <v>16033.174740310342</v>
      </c>
      <c r="D184" s="65">
        <f t="shared" si="225"/>
        <v>16068.397149703793</v>
      </c>
      <c r="E184" s="65">
        <f t="shared" si="225"/>
        <v>16061.173220424731</v>
      </c>
      <c r="F184" s="65">
        <f t="shared" si="225"/>
        <v>15797.973404896726</v>
      </c>
      <c r="G184" s="65">
        <f t="shared" si="225"/>
        <v>16095.824685849575</v>
      </c>
      <c r="H184" s="65">
        <f t="shared" si="225"/>
        <v>15774.148416976184</v>
      </c>
      <c r="I184" s="65">
        <f t="shared" si="225"/>
        <v>15747.675180396323</v>
      </c>
      <c r="J184" s="65">
        <f t="shared" si="225"/>
        <v>15907.700029443604</v>
      </c>
      <c r="K184" s="65">
        <f t="shared" si="225"/>
        <v>15437.633316995767</v>
      </c>
      <c r="L184" s="65">
        <f t="shared" si="225"/>
        <v>15513.696498608237</v>
      </c>
      <c r="M184" s="65">
        <f t="shared" si="225"/>
        <v>15477.267389808854</v>
      </c>
      <c r="N184" s="65">
        <f t="shared" si="225"/>
        <v>15205.720128873667</v>
      </c>
      <c r="O184" s="65">
        <f t="shared" si="225"/>
        <v>15339.617956208793</v>
      </c>
      <c r="P184" s="65">
        <f t="shared" si="225"/>
        <v>15103.850412719734</v>
      </c>
      <c r="Q184" s="65">
        <f t="shared" si="225"/>
        <v>14986.832089347474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10174.907616457273</v>
      </c>
      <c r="C185" s="64">
        <f t="shared" ref="C185:Q185" si="227">IF(C48=0,"",C48*1000000/C102)</f>
        <v>10149.243390286503</v>
      </c>
      <c r="D185" s="64">
        <f t="shared" si="227"/>
        <v>10123.074681740174</v>
      </c>
      <c r="E185" s="64">
        <f t="shared" si="227"/>
        <v>10064.587570636091</v>
      </c>
      <c r="F185" s="64">
        <f t="shared" si="227"/>
        <v>9827.4753120148198</v>
      </c>
      <c r="G185" s="64">
        <f t="shared" si="227"/>
        <v>9980.272360010651</v>
      </c>
      <c r="H185" s="64">
        <f t="shared" si="227"/>
        <v>9741.5312047267216</v>
      </c>
      <c r="I185" s="64">
        <f t="shared" si="227"/>
        <v>9686.3659555085305</v>
      </c>
      <c r="J185" s="64">
        <f t="shared" si="227"/>
        <v>9759.2525514302324</v>
      </c>
      <c r="K185" s="64">
        <f t="shared" si="227"/>
        <v>9453.4827621291697</v>
      </c>
      <c r="L185" s="64">
        <f t="shared" si="227"/>
        <v>9483.7152472690705</v>
      </c>
      <c r="M185" s="64">
        <f t="shared" si="227"/>
        <v>9443.3295304504409</v>
      </c>
      <c r="N185" s="64">
        <f t="shared" si="227"/>
        <v>9266.3868975653877</v>
      </c>
      <c r="O185" s="64">
        <f t="shared" si="227"/>
        <v>9328.5982950000052</v>
      </c>
      <c r="P185" s="64">
        <f t="shared" si="227"/>
        <v>9175.290430609035</v>
      </c>
      <c r="Q185" s="64">
        <f t="shared" si="227"/>
        <v>9094.5302694180282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17220.015300228268</v>
      </c>
      <c r="C186" s="64">
        <f t="shared" ref="C186:Q186" si="229">IF(C49=0,"",C49*1000000/C103)</f>
        <v>17176.576974267253</v>
      </c>
      <c r="D186" s="64">
        <f t="shared" si="229"/>
        <v>17131.738461297413</v>
      </c>
      <c r="E186" s="64">
        <f t="shared" si="229"/>
        <v>17032.921063073441</v>
      </c>
      <c r="F186" s="64">
        <f t="shared" si="229"/>
        <v>16631.496905764136</v>
      </c>
      <c r="G186" s="64">
        <f t="shared" si="229"/>
        <v>16890.291140356101</v>
      </c>
      <c r="H186" s="64">
        <f t="shared" si="229"/>
        <v>16485.791625190512</v>
      </c>
      <c r="I186" s="64">
        <f t="shared" si="229"/>
        <v>16393.052252791153</v>
      </c>
      <c r="J186" s="64">
        <f t="shared" si="229"/>
        <v>16515.616097850281</v>
      </c>
      <c r="K186" s="64">
        <f t="shared" si="229"/>
        <v>15997.653369214284</v>
      </c>
      <c r="L186" s="64">
        <f t="shared" si="229"/>
        <v>16048.66621955439</v>
      </c>
      <c r="M186" s="64">
        <f t="shared" si="229"/>
        <v>15981.575035183385</v>
      </c>
      <c r="N186" s="64">
        <f t="shared" si="229"/>
        <v>15680.500417818839</v>
      </c>
      <c r="O186" s="64">
        <f t="shared" si="229"/>
        <v>15787.246756614059</v>
      </c>
      <c r="P186" s="64">
        <f t="shared" si="229"/>
        <v>15527.653091892926</v>
      </c>
      <c r="Q186" s="64">
        <f t="shared" si="229"/>
        <v>15391.078697782932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>
        <f t="shared" ref="C188:Q188" si="233">IF(C51=0,"",C51*1000000/C105)</f>
        <v>15276.139256015291</v>
      </c>
      <c r="D188" s="64">
        <f t="shared" si="233"/>
        <v>15190.445566456963</v>
      </c>
      <c r="E188" s="64">
        <f t="shared" si="233"/>
        <v>14963.310155015728</v>
      </c>
      <c r="F188" s="64">
        <f t="shared" si="233"/>
        <v>13970.725239769445</v>
      </c>
      <c r="G188" s="64">
        <f t="shared" si="233"/>
        <v>14652.84103750247</v>
      </c>
      <c r="H188" s="64">
        <f t="shared" si="233"/>
        <v>13647.984579071221</v>
      </c>
      <c r="I188" s="64">
        <f t="shared" si="233"/>
        <v>13438.543828077933</v>
      </c>
      <c r="J188" s="64">
        <f t="shared" si="233"/>
        <v>13756.835904249179</v>
      </c>
      <c r="K188" s="64">
        <f t="shared" si="233"/>
        <v>12512.099370251775</v>
      </c>
      <c r="L188" s="64">
        <f t="shared" si="233"/>
        <v>12640.403340040864</v>
      </c>
      <c r="M188" s="64">
        <f t="shared" si="233"/>
        <v>12490.788430460403</v>
      </c>
      <c r="N188" s="64">
        <f t="shared" si="233"/>
        <v>11804.253039858226</v>
      </c>
      <c r="O188" s="64">
        <f t="shared" si="233"/>
        <v>12045.197859873821</v>
      </c>
      <c r="P188" s="64">
        <f t="shared" si="233"/>
        <v>11460.830928055393</v>
      </c>
      <c r="Q188" s="64">
        <f t="shared" si="233"/>
        <v>11160.696582907181</v>
      </c>
    </row>
    <row r="189" spans="1:17" ht="11.45" customHeight="1" x14ac:dyDescent="0.25">
      <c r="A189" s="62" t="s">
        <v>55</v>
      </c>
      <c r="B189" s="64">
        <f t="shared" ref="B189" si="234">IF(B52=0,"",B52*1000000/B106)</f>
        <v>8492.9404736695778</v>
      </c>
      <c r="C189" s="64">
        <f t="shared" ref="C189:Q189" si="235">IF(C52=0,"",C52*1000000/C106)</f>
        <v>8498.143144013975</v>
      </c>
      <c r="D189" s="64">
        <f t="shared" si="235"/>
        <v>8502.8090924749868</v>
      </c>
      <c r="E189" s="64">
        <f t="shared" si="235"/>
        <v>8514.7862161263765</v>
      </c>
      <c r="F189" s="64">
        <f t="shared" si="235"/>
        <v>8619.8524602132966</v>
      </c>
      <c r="G189" s="64">
        <f t="shared" si="235"/>
        <v>8717.5515261557921</v>
      </c>
      <c r="H189" s="64">
        <f t="shared" si="235"/>
        <v>8827.5619497495554</v>
      </c>
      <c r="I189" s="64">
        <f t="shared" si="235"/>
        <v>8840.3409700468601</v>
      </c>
      <c r="J189" s="64">
        <f t="shared" si="235"/>
        <v>8996.8547803948768</v>
      </c>
      <c r="K189" s="64">
        <f t="shared" si="235"/>
        <v>9106.5742882121685</v>
      </c>
      <c r="L189" s="64">
        <f t="shared" si="235"/>
        <v>9185.0771695961666</v>
      </c>
      <c r="M189" s="64">
        <f t="shared" si="235"/>
        <v>9220.2628887899882</v>
      </c>
      <c r="N189" s="64">
        <f t="shared" si="235"/>
        <v>9268.5717918973332</v>
      </c>
      <c r="O189" s="64">
        <f t="shared" si="235"/>
        <v>9360.7661696378509</v>
      </c>
      <c r="P189" s="64">
        <f t="shared" si="235"/>
        <v>9400.9291037350195</v>
      </c>
      <c r="Q189" s="64">
        <f t="shared" si="235"/>
        <v>9402.3451400752529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32513.17924411791</v>
      </c>
      <c r="C190" s="63">
        <f t="shared" ref="C190:Q190" si="237">IF(C53=0,"",C53*1000000/C107)</f>
        <v>31893.823910668947</v>
      </c>
      <c r="D190" s="63">
        <f t="shared" si="237"/>
        <v>30995.55026188316</v>
      </c>
      <c r="E190" s="63">
        <f t="shared" si="237"/>
        <v>29456.997462639305</v>
      </c>
      <c r="F190" s="63">
        <f t="shared" si="237"/>
        <v>27957.662628009286</v>
      </c>
      <c r="G190" s="63">
        <f t="shared" si="237"/>
        <v>27101.318924901359</v>
      </c>
      <c r="H190" s="63">
        <f t="shared" si="237"/>
        <v>24696.102018305959</v>
      </c>
      <c r="I190" s="63">
        <f t="shared" si="237"/>
        <v>23098.282061726564</v>
      </c>
      <c r="J190" s="63">
        <f t="shared" si="237"/>
        <v>21881.902852420921</v>
      </c>
      <c r="K190" s="63">
        <f t="shared" si="237"/>
        <v>18048.296478846834</v>
      </c>
      <c r="L190" s="63">
        <f t="shared" si="237"/>
        <v>18856.578756855193</v>
      </c>
      <c r="M190" s="63">
        <f t="shared" si="237"/>
        <v>16552.130206250218</v>
      </c>
      <c r="N190" s="63">
        <f t="shared" si="237"/>
        <v>14407.371343417653</v>
      </c>
      <c r="O190" s="63">
        <f t="shared" si="237"/>
        <v>13938.100505024149</v>
      </c>
      <c r="P190" s="63">
        <f t="shared" si="237"/>
        <v>12626.421320886322</v>
      </c>
      <c r="Q190" s="63">
        <f t="shared" si="237"/>
        <v>11136.117864330536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32030.730590234172</v>
      </c>
      <c r="C191" s="67">
        <f t="shared" ref="C191:Q191" si="239">IF(C54=0,"",C54*1000000/C108)</f>
        <v>31400.898371701292</v>
      </c>
      <c r="D191" s="67">
        <f t="shared" si="239"/>
        <v>30497.143389844052</v>
      </c>
      <c r="E191" s="67">
        <f t="shared" si="239"/>
        <v>28965.344362975498</v>
      </c>
      <c r="F191" s="67">
        <f t="shared" si="239"/>
        <v>27405.323319246119</v>
      </c>
      <c r="G191" s="67">
        <f t="shared" si="239"/>
        <v>26558.86587661978</v>
      </c>
      <c r="H191" s="67">
        <f t="shared" si="239"/>
        <v>24126.930471341348</v>
      </c>
      <c r="I191" s="67">
        <f t="shared" si="239"/>
        <v>22539.325399175006</v>
      </c>
      <c r="J191" s="67">
        <f t="shared" si="239"/>
        <v>21349.65795600622</v>
      </c>
      <c r="K191" s="67">
        <f t="shared" si="239"/>
        <v>17554.901593889805</v>
      </c>
      <c r="L191" s="67">
        <f t="shared" si="239"/>
        <v>18260.187454005838</v>
      </c>
      <c r="M191" s="67">
        <f t="shared" si="239"/>
        <v>16175.778819744768</v>
      </c>
      <c r="N191" s="67">
        <f t="shared" si="239"/>
        <v>13946.006536280725</v>
      </c>
      <c r="O191" s="67">
        <f t="shared" si="239"/>
        <v>13551.06497651662</v>
      </c>
      <c r="P191" s="67">
        <f t="shared" si="239"/>
        <v>12137.517874206249</v>
      </c>
      <c r="Q191" s="67">
        <f t="shared" si="239"/>
        <v>10584.965538085507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27503.77107265433</v>
      </c>
      <c r="C195" s="66">
        <f t="shared" ref="C195:Q195" si="243">IF(C4=0,"",C4*1000000/C85)</f>
        <v>27603.997816610536</v>
      </c>
      <c r="D195" s="66">
        <f t="shared" si="243"/>
        <v>27552.057696483833</v>
      </c>
      <c r="E195" s="66">
        <f t="shared" si="243"/>
        <v>26938.947534131101</v>
      </c>
      <c r="F195" s="66">
        <f t="shared" si="243"/>
        <v>26414.95578441906</v>
      </c>
      <c r="G195" s="66">
        <f t="shared" si="243"/>
        <v>25647.669784978385</v>
      </c>
      <c r="H195" s="66">
        <f t="shared" si="243"/>
        <v>24831.623700033317</v>
      </c>
      <c r="I195" s="66">
        <f t="shared" si="243"/>
        <v>24414.996187946679</v>
      </c>
      <c r="J195" s="66">
        <f t="shared" si="243"/>
        <v>22922.27382274816</v>
      </c>
      <c r="K195" s="66">
        <f t="shared" si="243"/>
        <v>22421.049860410927</v>
      </c>
      <c r="L195" s="66">
        <f t="shared" si="243"/>
        <v>21756.391442999062</v>
      </c>
      <c r="M195" s="66">
        <f t="shared" si="243"/>
        <v>21158.743256725433</v>
      </c>
      <c r="N195" s="66">
        <f t="shared" si="243"/>
        <v>20499.657156486082</v>
      </c>
      <c r="O195" s="66">
        <f t="shared" si="243"/>
        <v>19976.550098464751</v>
      </c>
      <c r="P195" s="66">
        <f t="shared" si="243"/>
        <v>19649.318963926362</v>
      </c>
      <c r="Q195" s="66">
        <f t="shared" si="243"/>
        <v>19462.033443580414</v>
      </c>
    </row>
    <row r="196" spans="1:17" ht="11.45" customHeight="1" x14ac:dyDescent="0.25">
      <c r="A196" s="23" t="s">
        <v>30</v>
      </c>
      <c r="B196" s="65">
        <f t="shared" si="242"/>
        <v>4673.0556782991107</v>
      </c>
      <c r="C196" s="65">
        <f t="shared" ref="C196:Q196" si="244">IF(C5=0,"",C5*1000000/C86)</f>
        <v>4382.6432901365688</v>
      </c>
      <c r="D196" s="65">
        <f t="shared" si="244"/>
        <v>4041.9961908081627</v>
      </c>
      <c r="E196" s="65">
        <f t="shared" si="244"/>
        <v>3684.3652253222008</v>
      </c>
      <c r="F196" s="65">
        <f t="shared" si="244"/>
        <v>3327.6828355468124</v>
      </c>
      <c r="G196" s="65">
        <f t="shared" si="244"/>
        <v>2993.2546006541897</v>
      </c>
      <c r="H196" s="65">
        <f t="shared" si="244"/>
        <v>2669.9656891784321</v>
      </c>
      <c r="I196" s="65">
        <f t="shared" si="244"/>
        <v>2403.7308576781775</v>
      </c>
      <c r="J196" s="65">
        <f t="shared" si="244"/>
        <v>2148.1930947313244</v>
      </c>
      <c r="K196" s="65">
        <f t="shared" si="244"/>
        <v>1985.967638566003</v>
      </c>
      <c r="L196" s="65">
        <f t="shared" si="244"/>
        <v>2477.4011646387085</v>
      </c>
      <c r="M196" s="65">
        <f t="shared" si="244"/>
        <v>2337.1843632896757</v>
      </c>
      <c r="N196" s="65">
        <f t="shared" si="244"/>
        <v>2235.3089509172064</v>
      </c>
      <c r="O196" s="65">
        <f t="shared" si="244"/>
        <v>2168.7631779273734</v>
      </c>
      <c r="P196" s="65">
        <f t="shared" si="244"/>
        <v>2116.3286601012496</v>
      </c>
      <c r="Q196" s="65">
        <f t="shared" si="244"/>
        <v>2069.1920504339405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26092.317147664715</v>
      </c>
      <c r="C197" s="63">
        <f t="shared" ref="C197:Q197" si="246">IF(C6=0,"",C6*1000000/C87)</f>
        <v>26381.524046759168</v>
      </c>
      <c r="D197" s="63">
        <f t="shared" si="246"/>
        <v>26564.200843584244</v>
      </c>
      <c r="E197" s="63">
        <f t="shared" si="246"/>
        <v>26198.277745708321</v>
      </c>
      <c r="F197" s="63">
        <f t="shared" si="246"/>
        <v>25968.093420365225</v>
      </c>
      <c r="G197" s="63">
        <f t="shared" si="246"/>
        <v>25473.749611680647</v>
      </c>
      <c r="H197" s="63">
        <f t="shared" si="246"/>
        <v>24926.732448814488</v>
      </c>
      <c r="I197" s="63">
        <f t="shared" si="246"/>
        <v>24815.628652217823</v>
      </c>
      <c r="J197" s="63">
        <f t="shared" si="246"/>
        <v>23477.203413303945</v>
      </c>
      <c r="K197" s="63">
        <f t="shared" si="246"/>
        <v>23168.089477156762</v>
      </c>
      <c r="L197" s="63">
        <f t="shared" si="246"/>
        <v>22500.559516577679</v>
      </c>
      <c r="M197" s="63">
        <f t="shared" si="246"/>
        <v>21985.887269368912</v>
      </c>
      <c r="N197" s="63">
        <f t="shared" si="246"/>
        <v>21347.617845261004</v>
      </c>
      <c r="O197" s="63">
        <f t="shared" si="246"/>
        <v>20820.816275761423</v>
      </c>
      <c r="P197" s="63">
        <f t="shared" si="246"/>
        <v>20507.363182522415</v>
      </c>
      <c r="Q197" s="63">
        <f t="shared" si="246"/>
        <v>20350.990504917612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24020.236630473431</v>
      </c>
      <c r="C198" s="64">
        <f t="shared" ref="C198:Q198" si="248">IF(C7=0,"",C7*1000000/C88)</f>
        <v>24207.597672268774</v>
      </c>
      <c r="D198" s="64">
        <f t="shared" si="248"/>
        <v>24280.282264052836</v>
      </c>
      <c r="E198" s="64">
        <f t="shared" si="248"/>
        <v>23814.041853281084</v>
      </c>
      <c r="F198" s="64">
        <f t="shared" si="248"/>
        <v>23579.517141769538</v>
      </c>
      <c r="G198" s="64">
        <f t="shared" si="248"/>
        <v>22950.954302413866</v>
      </c>
      <c r="H198" s="64">
        <f t="shared" si="248"/>
        <v>22239.175442423057</v>
      </c>
      <c r="I198" s="64">
        <f t="shared" si="248"/>
        <v>21875.651152303355</v>
      </c>
      <c r="J198" s="64">
        <f t="shared" si="248"/>
        <v>20131.822876162387</v>
      </c>
      <c r="K198" s="64">
        <f t="shared" si="248"/>
        <v>19555.626069955004</v>
      </c>
      <c r="L198" s="64">
        <f t="shared" si="248"/>
        <v>18592.596078697636</v>
      </c>
      <c r="M198" s="64">
        <f t="shared" si="248"/>
        <v>17426.867066088635</v>
      </c>
      <c r="N198" s="64">
        <f t="shared" si="248"/>
        <v>16617.68991980439</v>
      </c>
      <c r="O198" s="64">
        <f t="shared" si="248"/>
        <v>16299.979619460022</v>
      </c>
      <c r="P198" s="64">
        <f t="shared" si="248"/>
        <v>15827.079142524342</v>
      </c>
      <c r="Q198" s="64">
        <f t="shared" si="248"/>
        <v>15511.376252501223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44180.248199185626</v>
      </c>
      <c r="C199" s="64">
        <f t="shared" ref="C199:Q199" si="250">IF(C8=0,"",C8*1000000/C89)</f>
        <v>44491.284095100673</v>
      </c>
      <c r="D199" s="64">
        <f t="shared" si="250"/>
        <v>44769.731038693353</v>
      </c>
      <c r="E199" s="64">
        <f t="shared" si="250"/>
        <v>44215.547095510679</v>
      </c>
      <c r="F199" s="64">
        <f t="shared" si="250"/>
        <v>43899.815768785527</v>
      </c>
      <c r="G199" s="64">
        <f t="shared" si="250"/>
        <v>43183.608180475276</v>
      </c>
      <c r="H199" s="64">
        <f t="shared" si="250"/>
        <v>42387.806898226772</v>
      </c>
      <c r="I199" s="64">
        <f t="shared" si="250"/>
        <v>42170.590254741292</v>
      </c>
      <c r="J199" s="64">
        <f t="shared" si="250"/>
        <v>40213.144555133003</v>
      </c>
      <c r="K199" s="64">
        <f t="shared" si="250"/>
        <v>39719.13865862583</v>
      </c>
      <c r="L199" s="64">
        <f t="shared" si="250"/>
        <v>38714.797275212302</v>
      </c>
      <c r="M199" s="64">
        <f t="shared" si="250"/>
        <v>39287.413873783902</v>
      </c>
      <c r="N199" s="64">
        <f t="shared" si="250"/>
        <v>38243.89664543562</v>
      </c>
      <c r="O199" s="64">
        <f t="shared" si="250"/>
        <v>36205.439734838248</v>
      </c>
      <c r="P199" s="64">
        <f t="shared" si="250"/>
        <v>35726.07171751916</v>
      </c>
      <c r="Q199" s="64">
        <f t="shared" si="250"/>
        <v>35471.763488942175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 t="str">
        <f t="shared" si="252"/>
        <v/>
      </c>
      <c r="E200" s="64" t="str">
        <f t="shared" si="252"/>
        <v/>
      </c>
      <c r="F200" s="64" t="str">
        <f t="shared" si="252"/>
        <v/>
      </c>
      <c r="G200" s="64" t="str">
        <f t="shared" si="252"/>
        <v/>
      </c>
      <c r="H200" s="64" t="str">
        <f t="shared" si="252"/>
        <v/>
      </c>
      <c r="I200" s="64" t="str">
        <f t="shared" si="252"/>
        <v/>
      </c>
      <c r="J200" s="64" t="str">
        <f t="shared" si="252"/>
        <v/>
      </c>
      <c r="K200" s="64" t="str">
        <f t="shared" si="252"/>
        <v/>
      </c>
      <c r="L200" s="64" t="str">
        <f t="shared" si="252"/>
        <v/>
      </c>
      <c r="M200" s="64" t="str">
        <f t="shared" si="252"/>
        <v/>
      </c>
      <c r="N200" s="64" t="str">
        <f t="shared" si="252"/>
        <v/>
      </c>
      <c r="O200" s="64" t="str">
        <f t="shared" si="252"/>
        <v/>
      </c>
      <c r="P200" s="64" t="str">
        <f t="shared" si="252"/>
        <v/>
      </c>
      <c r="Q200" s="64" t="str">
        <f t="shared" si="252"/>
        <v/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>
        <f t="shared" si="254"/>
        <v>20945.890998792118</v>
      </c>
      <c r="I201" s="64">
        <f t="shared" si="254"/>
        <v>20899.162189510425</v>
      </c>
      <c r="J201" s="64">
        <f t="shared" si="254"/>
        <v>20327.753995862491</v>
      </c>
      <c r="K201" s="64">
        <f t="shared" si="254"/>
        <v>20193.646564969578</v>
      </c>
      <c r="L201" s="64">
        <f t="shared" si="254"/>
        <v>19900.29850767996</v>
      </c>
      <c r="M201" s="64">
        <f t="shared" si="254"/>
        <v>19671.988856572738</v>
      </c>
      <c r="N201" s="64">
        <f t="shared" si="254"/>
        <v>19383.745356631727</v>
      </c>
      <c r="O201" s="64">
        <f t="shared" si="254"/>
        <v>19143.228402930061</v>
      </c>
      <c r="P201" s="64">
        <f t="shared" si="254"/>
        <v>18998.729147263097</v>
      </c>
      <c r="Q201" s="64">
        <f t="shared" si="254"/>
        <v>18926.44149499276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>
        <f t="shared" si="256"/>
        <v>16897.900606691364</v>
      </c>
      <c r="K202" s="64">
        <f t="shared" si="256"/>
        <v>16786.420802365297</v>
      </c>
      <c r="L202" s="64">
        <f t="shared" si="256"/>
        <v>16542.568662268812</v>
      </c>
      <c r="M202" s="64">
        <f t="shared" si="256"/>
        <v>16352.781153390879</v>
      </c>
      <c r="N202" s="64">
        <f t="shared" si="256"/>
        <v>16113.17229087122</v>
      </c>
      <c r="O202" s="64">
        <f t="shared" si="256"/>
        <v>15913.23718841464</v>
      </c>
      <c r="P202" s="64">
        <f t="shared" si="256"/>
        <v>15793.118947093037</v>
      </c>
      <c r="Q202" s="64">
        <f t="shared" si="256"/>
        <v>15733.028217767804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>
        <f t="shared" si="258"/>
        <v>18729.001500600982</v>
      </c>
      <c r="J203" s="64">
        <f t="shared" si="258"/>
        <v>19255.46915258389</v>
      </c>
      <c r="K203" s="64">
        <f t="shared" si="258"/>
        <v>19383.346081120912</v>
      </c>
      <c r="L203" s="64">
        <f t="shared" si="258"/>
        <v>19669.07380095762</v>
      </c>
      <c r="M203" s="64">
        <f t="shared" si="258"/>
        <v>19895.347205089496</v>
      </c>
      <c r="N203" s="64">
        <f t="shared" si="258"/>
        <v>20193.089510357229</v>
      </c>
      <c r="O203" s="64">
        <f t="shared" si="258"/>
        <v>20446.967495211622</v>
      </c>
      <c r="P203" s="64">
        <f t="shared" si="258"/>
        <v>20553.755092364365</v>
      </c>
      <c r="Q203" s="64">
        <f t="shared" si="258"/>
        <v>20709.206627263855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781567.19447827851</v>
      </c>
      <c r="C204" s="63">
        <f t="shared" ref="C204:Q204" si="260">IF(C13=0,"",C13*1000000/C94)</f>
        <v>788207.59545501077</v>
      </c>
      <c r="D204" s="63">
        <f t="shared" si="260"/>
        <v>769615.19240379811</v>
      </c>
      <c r="E204" s="63">
        <f t="shared" si="260"/>
        <v>740490.4421703032</v>
      </c>
      <c r="F204" s="63">
        <f t="shared" si="260"/>
        <v>709686.45016797318</v>
      </c>
      <c r="G204" s="63">
        <f t="shared" si="260"/>
        <v>690412.9658456184</v>
      </c>
      <c r="H204" s="63">
        <f t="shared" si="260"/>
        <v>673876.1283403344</v>
      </c>
      <c r="I204" s="63">
        <f t="shared" si="260"/>
        <v>653209.73750324873</v>
      </c>
      <c r="J204" s="63">
        <f t="shared" si="260"/>
        <v>614206.58194851747</v>
      </c>
      <c r="K204" s="63">
        <f t="shared" si="260"/>
        <v>579242.5290005377</v>
      </c>
      <c r="L204" s="63">
        <f t="shared" si="260"/>
        <v>552380.95238095243</v>
      </c>
      <c r="M204" s="63">
        <f t="shared" si="260"/>
        <v>530015.46464220446</v>
      </c>
      <c r="N204" s="63">
        <f t="shared" si="260"/>
        <v>505023.44273275282</v>
      </c>
      <c r="O204" s="63">
        <f t="shared" si="260"/>
        <v>485324.4078269825</v>
      </c>
      <c r="P204" s="63">
        <f t="shared" si="260"/>
        <v>463971.44791089778</v>
      </c>
      <c r="Q204" s="63">
        <f t="shared" si="260"/>
        <v>447318.46226862835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145256.083322975</v>
      </c>
      <c r="C205" s="67">
        <f t="shared" ref="C205:Q205" si="262">IF(C14=0,"",C14*1000000/C95)</f>
        <v>147245.12019131848</v>
      </c>
      <c r="D205" s="67">
        <f t="shared" si="262"/>
        <v>144291.00371526778</v>
      </c>
      <c r="E205" s="67">
        <f t="shared" si="262"/>
        <v>139260.36994426695</v>
      </c>
      <c r="F205" s="67">
        <f t="shared" si="262"/>
        <v>133884.84233041716</v>
      </c>
      <c r="G205" s="67">
        <f t="shared" si="262"/>
        <v>130749.69504382987</v>
      </c>
      <c r="H205" s="67">
        <f t="shared" si="262"/>
        <v>128076.50130782988</v>
      </c>
      <c r="I205" s="67">
        <f t="shared" si="262"/>
        <v>124553.87392455054</v>
      </c>
      <c r="J205" s="67">
        <f t="shared" si="262"/>
        <v>117329.37318050313</v>
      </c>
      <c r="K205" s="67">
        <f t="shared" si="262"/>
        <v>115588.34880116644</v>
      </c>
      <c r="L205" s="67">
        <f t="shared" si="262"/>
        <v>115086.84628945193</v>
      </c>
      <c r="M205" s="67">
        <f t="shared" si="262"/>
        <v>114670.70770091611</v>
      </c>
      <c r="N205" s="67">
        <f t="shared" si="262"/>
        <v>114200.17920207787</v>
      </c>
      <c r="O205" s="67">
        <f t="shared" si="262"/>
        <v>113831.26771243692</v>
      </c>
      <c r="P205" s="67">
        <f t="shared" si="262"/>
        <v>113427.31469663198</v>
      </c>
      <c r="Q205" s="67">
        <f t="shared" si="262"/>
        <v>113113.94066814381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782818.95382403606</v>
      </c>
      <c r="C206" s="67">
        <f t="shared" ref="C206:Q206" si="264">IF(C15=0,"",C15*1000000/C96)</f>
        <v>789641.42936980212</v>
      </c>
      <c r="D206" s="67">
        <f t="shared" si="264"/>
        <v>770600.33357962081</v>
      </c>
      <c r="E206" s="67">
        <f t="shared" si="264"/>
        <v>741356.31819453451</v>
      </c>
      <c r="F206" s="67">
        <f t="shared" si="264"/>
        <v>710521.25105840433</v>
      </c>
      <c r="G206" s="67">
        <f t="shared" si="264"/>
        <v>691327.92985604273</v>
      </c>
      <c r="H206" s="67">
        <f t="shared" si="264"/>
        <v>674357.46166216803</v>
      </c>
      <c r="I206" s="67">
        <f t="shared" si="264"/>
        <v>653645.47223083721</v>
      </c>
      <c r="J206" s="67">
        <f t="shared" si="264"/>
        <v>614465.05385216931</v>
      </c>
      <c r="K206" s="67">
        <f t="shared" si="264"/>
        <v>579435.24230588402</v>
      </c>
      <c r="L206" s="67">
        <f t="shared" si="264"/>
        <v>552592.03579988237</v>
      </c>
      <c r="M206" s="67">
        <f t="shared" si="264"/>
        <v>530242.78079159372</v>
      </c>
      <c r="N206" s="67">
        <f t="shared" si="264"/>
        <v>504461.17505666229</v>
      </c>
      <c r="O206" s="67">
        <f t="shared" si="264"/>
        <v>485598.40730304155</v>
      </c>
      <c r="P206" s="67">
        <f t="shared" si="264"/>
        <v>464167.94964931527</v>
      </c>
      <c r="Q206" s="67">
        <f t="shared" si="264"/>
        <v>447506.50179528852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>
        <f t="shared" ref="B208" si="267">IF(B17=0,"",B17*1000000/B98)</f>
        <v>829312.90076808713</v>
      </c>
      <c r="C208" s="67">
        <f t="shared" ref="C208:Q208" si="268">IF(C17=0,"",C17*1000000/C98)</f>
        <v>840755.66006647411</v>
      </c>
      <c r="D208" s="67">
        <f t="shared" si="268"/>
        <v>823847.98166910768</v>
      </c>
      <c r="E208" s="67">
        <f t="shared" si="268"/>
        <v>795103.39819624403</v>
      </c>
      <c r="F208" s="67">
        <f t="shared" si="268"/>
        <v>764413.93441309768</v>
      </c>
      <c r="G208" s="67">
        <f t="shared" si="268"/>
        <v>746566.62979734701</v>
      </c>
      <c r="H208" s="67">
        <f t="shared" si="268"/>
        <v>731249.43817934836</v>
      </c>
      <c r="I208" s="67">
        <f t="shared" si="268"/>
        <v>711139.41032381647</v>
      </c>
      <c r="J208" s="67">
        <f t="shared" si="268"/>
        <v>669841.5471172838</v>
      </c>
      <c r="K208" s="67">
        <f t="shared" si="268"/>
        <v>632906.88466153282</v>
      </c>
      <c r="L208" s="67">
        <f t="shared" si="268"/>
        <v>605039.57068639237</v>
      </c>
      <c r="M208" s="67">
        <f t="shared" si="268"/>
        <v>582118.7739345982</v>
      </c>
      <c r="N208" s="67">
        <f t="shared" si="268"/>
        <v>606938.19889095519</v>
      </c>
      <c r="O208" s="67">
        <f t="shared" si="268"/>
        <v>528798.27840336529</v>
      </c>
      <c r="P208" s="67">
        <f t="shared" si="268"/>
        <v>506828.85921659967</v>
      </c>
      <c r="Q208" s="67">
        <f t="shared" si="268"/>
        <v>490091.74931241345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>
        <f t="shared" si="270"/>
        <v>604280.7075564696</v>
      </c>
      <c r="O209" s="67">
        <f t="shared" si="270"/>
        <v>582345.27190415619</v>
      </c>
      <c r="P209" s="67">
        <f t="shared" si="270"/>
        <v>558151.19277719199</v>
      </c>
      <c r="Q209" s="67">
        <f t="shared" si="270"/>
        <v>539719.25527642679</v>
      </c>
    </row>
    <row r="210" spans="1:17" ht="11.45" customHeight="1" x14ac:dyDescent="0.25">
      <c r="A210" s="25" t="s">
        <v>62</v>
      </c>
      <c r="B210" s="66">
        <f t="shared" si="269"/>
        <v>96628.772007602383</v>
      </c>
      <c r="C210" s="66">
        <f t="shared" ref="C210:Q210" si="271">IF(C19=0,"",C19*1000000/C100)</f>
        <v>90993.753677453977</v>
      </c>
      <c r="D210" s="66">
        <f t="shared" si="271"/>
        <v>93505.344974616281</v>
      </c>
      <c r="E210" s="66">
        <f t="shared" si="271"/>
        <v>87899.342878436248</v>
      </c>
      <c r="F210" s="66">
        <f t="shared" si="271"/>
        <v>82931.541346751721</v>
      </c>
      <c r="G210" s="66">
        <f t="shared" si="271"/>
        <v>82384.757574384523</v>
      </c>
      <c r="H210" s="66">
        <f t="shared" si="271"/>
        <v>73702.818189123078</v>
      </c>
      <c r="I210" s="66">
        <f t="shared" si="271"/>
        <v>71579.706635442664</v>
      </c>
      <c r="J210" s="66">
        <f t="shared" si="271"/>
        <v>70556.503329785686</v>
      </c>
      <c r="K210" s="66">
        <f t="shared" si="271"/>
        <v>60131.336178609752</v>
      </c>
      <c r="L210" s="66">
        <f t="shared" si="271"/>
        <v>59955.189676633068</v>
      </c>
      <c r="M210" s="66">
        <f t="shared" si="271"/>
        <v>53204.460453741158</v>
      </c>
      <c r="N210" s="66">
        <f t="shared" si="271"/>
        <v>48201.625432224209</v>
      </c>
      <c r="O210" s="66">
        <f t="shared" si="271"/>
        <v>44670.306473234879</v>
      </c>
      <c r="P210" s="66">
        <f t="shared" si="271"/>
        <v>42574.665056213213</v>
      </c>
      <c r="Q210" s="66">
        <f t="shared" si="271"/>
        <v>43534.216649719703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5232.6514376948726</v>
      </c>
      <c r="C211" s="65">
        <f t="shared" ref="C211:Q211" si="273">IF(C20=0,"",C20*1000000/C101)</f>
        <v>5260.9913252882561</v>
      </c>
      <c r="D211" s="65">
        <f t="shared" si="273"/>
        <v>5283.5049770070345</v>
      </c>
      <c r="E211" s="65">
        <f t="shared" si="273"/>
        <v>5296.3290875777402</v>
      </c>
      <c r="F211" s="65">
        <f t="shared" si="273"/>
        <v>5246.6705603760147</v>
      </c>
      <c r="G211" s="65">
        <f t="shared" si="273"/>
        <v>5334.5806890192198</v>
      </c>
      <c r="H211" s="65">
        <f t="shared" si="273"/>
        <v>5260.0731302513695</v>
      </c>
      <c r="I211" s="65">
        <f t="shared" si="273"/>
        <v>5263.7082798664906</v>
      </c>
      <c r="J211" s="65">
        <f t="shared" si="273"/>
        <v>5313.6760505666116</v>
      </c>
      <c r="K211" s="65">
        <f t="shared" si="273"/>
        <v>5192.6251764991976</v>
      </c>
      <c r="L211" s="65">
        <f t="shared" si="273"/>
        <v>5217.6838393199951</v>
      </c>
      <c r="M211" s="65">
        <f t="shared" si="273"/>
        <v>5212.7771881545177</v>
      </c>
      <c r="N211" s="65">
        <f t="shared" si="273"/>
        <v>5142.9072701166024</v>
      </c>
      <c r="O211" s="65">
        <f t="shared" si="273"/>
        <v>5184.329914148494</v>
      </c>
      <c r="P211" s="65">
        <f t="shared" si="273"/>
        <v>5123.3172138976051</v>
      </c>
      <c r="Q211" s="65">
        <f t="shared" si="273"/>
        <v>5094.2602600864811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2706.6927318979961</v>
      </c>
      <c r="C212" s="64">
        <f t="shared" ref="C212:Q212" si="275">IF(C21=0,"",C21*1000000/C102)</f>
        <v>2701.2296679758742</v>
      </c>
      <c r="D212" s="64">
        <f t="shared" si="275"/>
        <v>2695.6563708109429</v>
      </c>
      <c r="E212" s="64">
        <f t="shared" si="275"/>
        <v>2683.1896086727556</v>
      </c>
      <c r="F212" s="64">
        <f t="shared" si="275"/>
        <v>2632.4985835258303</v>
      </c>
      <c r="G212" s="64">
        <f t="shared" si="275"/>
        <v>2665.1919423982799</v>
      </c>
      <c r="H212" s="64">
        <f t="shared" si="275"/>
        <v>2614.0648524466301</v>
      </c>
      <c r="I212" s="64">
        <f t="shared" si="275"/>
        <v>2602.2155951883778</v>
      </c>
      <c r="J212" s="64">
        <f t="shared" si="275"/>
        <v>2617.868470380803</v>
      </c>
      <c r="K212" s="64">
        <f t="shared" si="275"/>
        <v>2552.0433446132593</v>
      </c>
      <c r="L212" s="64">
        <f t="shared" si="275"/>
        <v>2558.5704603181853</v>
      </c>
      <c r="M212" s="64">
        <f t="shared" si="275"/>
        <v>2549.8503520727113</v>
      </c>
      <c r="N212" s="64">
        <f t="shared" si="275"/>
        <v>2511.556314322459</v>
      </c>
      <c r="O212" s="64">
        <f t="shared" si="275"/>
        <v>2525.0366760805505</v>
      </c>
      <c r="P212" s="64">
        <f t="shared" si="275"/>
        <v>2491.7842307697915</v>
      </c>
      <c r="Q212" s="64">
        <f t="shared" si="275"/>
        <v>2474.2227463551517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5769.8001403761918</v>
      </c>
      <c r="C213" s="64">
        <f t="shared" ref="C213:Q213" si="277">IF(C22=0,"",C22*1000000/C103)</f>
        <v>5758.1535190932009</v>
      </c>
      <c r="D213" s="64">
        <f t="shared" si="277"/>
        <v>5746.1253013441374</v>
      </c>
      <c r="E213" s="64">
        <f t="shared" si="277"/>
        <v>5719.5946403250018</v>
      </c>
      <c r="F213" s="64">
        <f t="shared" si="277"/>
        <v>5611.5006169271155</v>
      </c>
      <c r="G213" s="64">
        <f t="shared" si="277"/>
        <v>5681.2467488336424</v>
      </c>
      <c r="H213" s="64">
        <f t="shared" si="277"/>
        <v>5572.137035681315</v>
      </c>
      <c r="I213" s="64">
        <f t="shared" si="277"/>
        <v>5547.0464434264204</v>
      </c>
      <c r="J213" s="64">
        <f t="shared" si="277"/>
        <v>5580.2000275930859</v>
      </c>
      <c r="K213" s="64">
        <f t="shared" si="277"/>
        <v>5439.7503585358345</v>
      </c>
      <c r="L213" s="64">
        <f t="shared" si="277"/>
        <v>5453.6228329397145</v>
      </c>
      <c r="M213" s="64">
        <f t="shared" si="277"/>
        <v>5435.3761711398092</v>
      </c>
      <c r="N213" s="64">
        <f t="shared" si="277"/>
        <v>5353.3036512893441</v>
      </c>
      <c r="O213" s="64">
        <f t="shared" si="277"/>
        <v>5382.4383135233484</v>
      </c>
      <c r="P213" s="64">
        <f t="shared" si="277"/>
        <v>5311.5172878963776</v>
      </c>
      <c r="Q213" s="64">
        <f t="shared" si="277"/>
        <v>5274.1100865963645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>
        <f t="shared" ref="C215:Q215" si="281">IF(C24=0,"",C24*1000000/C105)</f>
        <v>3903.0819479887778</v>
      </c>
      <c r="D215" s="64">
        <f t="shared" si="281"/>
        <v>3885.5561826146609</v>
      </c>
      <c r="E215" s="64">
        <f t="shared" si="281"/>
        <v>3839.007186420879</v>
      </c>
      <c r="F215" s="64">
        <f t="shared" si="281"/>
        <v>3633.8913984640076</v>
      </c>
      <c r="G215" s="64">
        <f t="shared" si="281"/>
        <v>3775.150355515932</v>
      </c>
      <c r="H215" s="64">
        <f t="shared" si="281"/>
        <v>3566.5769723720209</v>
      </c>
      <c r="I215" s="64">
        <f t="shared" si="281"/>
        <v>3522.72346590697</v>
      </c>
      <c r="J215" s="64">
        <f t="shared" si="281"/>
        <v>3589.3154492928256</v>
      </c>
      <c r="K215" s="64">
        <f t="shared" si="281"/>
        <v>3327.0622802000812</v>
      </c>
      <c r="L215" s="64">
        <f t="shared" si="281"/>
        <v>3354.3280066895554</v>
      </c>
      <c r="M215" s="64">
        <f t="shared" si="281"/>
        <v>3322.5281148978775</v>
      </c>
      <c r="N215" s="64">
        <f t="shared" si="281"/>
        <v>3175.6131467502773</v>
      </c>
      <c r="O215" s="64">
        <f t="shared" si="281"/>
        <v>3227.363874213655</v>
      </c>
      <c r="P215" s="64">
        <f t="shared" si="281"/>
        <v>3101.4848734599855</v>
      </c>
      <c r="Q215" s="64">
        <f t="shared" si="281"/>
        <v>3036.3359659656426</v>
      </c>
    </row>
    <row r="216" spans="1:17" ht="11.45" customHeight="1" x14ac:dyDescent="0.25">
      <c r="A216" s="62" t="s">
        <v>55</v>
      </c>
      <c r="B216" s="64">
        <f t="shared" ref="B216" si="282">IF(B25=0,"",B25*1000000/B106)</f>
        <v>2358.0457365559523</v>
      </c>
      <c r="C216" s="64">
        <f t="shared" ref="C216:Q216" si="283">IF(C25=0,"",C25*1000000/C106)</f>
        <v>2359.2012735166245</v>
      </c>
      <c r="D216" s="64">
        <f t="shared" si="283"/>
        <v>2360.2374817425957</v>
      </c>
      <c r="E216" s="64">
        <f t="shared" si="283"/>
        <v>2362.8968265428066</v>
      </c>
      <c r="F216" s="64">
        <f t="shared" si="283"/>
        <v>2386.1933232176184</v>
      </c>
      <c r="G216" s="64">
        <f t="shared" si="283"/>
        <v>2407.8053698469603</v>
      </c>
      <c r="H216" s="64">
        <f t="shared" si="283"/>
        <v>2432.0829295056333</v>
      </c>
      <c r="I216" s="64">
        <f t="shared" si="283"/>
        <v>2434.8991218566011</v>
      </c>
      <c r="J216" s="64">
        <f t="shared" si="283"/>
        <v>2469.3254284982754</v>
      </c>
      <c r="K216" s="64">
        <f t="shared" si="283"/>
        <v>2493.3875583601275</v>
      </c>
      <c r="L216" s="64">
        <f t="shared" si="283"/>
        <v>2510.5681090555418</v>
      </c>
      <c r="M216" s="64">
        <f t="shared" si="283"/>
        <v>2518.2590499380904</v>
      </c>
      <c r="N216" s="64">
        <f t="shared" si="283"/>
        <v>2528.8089205609849</v>
      </c>
      <c r="O216" s="64">
        <f t="shared" si="283"/>
        <v>2548.9122099764199</v>
      </c>
      <c r="P216" s="64">
        <f t="shared" si="283"/>
        <v>2557.6574723381814</v>
      </c>
      <c r="Q216" s="64">
        <f t="shared" si="283"/>
        <v>2557.9656700779415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416541.93323883921</v>
      </c>
      <c r="C217" s="63">
        <f t="shared" ref="C217:Q217" si="285">IF(C26=0,"",C26*1000000/C107)</f>
        <v>381917.31412424805</v>
      </c>
      <c r="D217" s="63">
        <f t="shared" si="285"/>
        <v>381318.89729679393</v>
      </c>
      <c r="E217" s="63">
        <f t="shared" si="285"/>
        <v>344568.17605898605</v>
      </c>
      <c r="F217" s="63">
        <f t="shared" si="285"/>
        <v>329917.68088530703</v>
      </c>
      <c r="G217" s="63">
        <f t="shared" si="285"/>
        <v>316109.844244982</v>
      </c>
      <c r="H217" s="63">
        <f t="shared" si="285"/>
        <v>277561.71599084896</v>
      </c>
      <c r="I217" s="63">
        <f t="shared" si="285"/>
        <v>264550.40985313576</v>
      </c>
      <c r="J217" s="63">
        <f t="shared" si="285"/>
        <v>255964.07333337839</v>
      </c>
      <c r="K217" s="63">
        <f t="shared" si="285"/>
        <v>214429.0214324446</v>
      </c>
      <c r="L217" s="63">
        <f t="shared" si="285"/>
        <v>212297.39229929648</v>
      </c>
      <c r="M217" s="63">
        <f t="shared" si="285"/>
        <v>185587.02381238318</v>
      </c>
      <c r="N217" s="63">
        <f t="shared" si="285"/>
        <v>166280.39708114343</v>
      </c>
      <c r="O217" s="63">
        <f t="shared" si="285"/>
        <v>152412.27227174235</v>
      </c>
      <c r="P217" s="63">
        <f t="shared" si="285"/>
        <v>144630.20317466819</v>
      </c>
      <c r="Q217" s="63">
        <f t="shared" si="285"/>
        <v>148543.45134517041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409499.88919258327</v>
      </c>
      <c r="C218" s="61">
        <f t="shared" ref="C218:Q218" si="287">IF(C27=0,"",C27*1000000/C108)</f>
        <v>374480.62886019092</v>
      </c>
      <c r="D218" s="61">
        <f t="shared" si="287"/>
        <v>373836.38082808402</v>
      </c>
      <c r="E218" s="61">
        <f t="shared" si="287"/>
        <v>337105.97230055777</v>
      </c>
      <c r="F218" s="61">
        <f t="shared" si="287"/>
        <v>321741.79194085725</v>
      </c>
      <c r="G218" s="61">
        <f t="shared" si="287"/>
        <v>308062.90840624651</v>
      </c>
      <c r="H218" s="61">
        <f t="shared" si="287"/>
        <v>268998.37322798045</v>
      </c>
      <c r="I218" s="61">
        <f t="shared" si="287"/>
        <v>256221.99853948329</v>
      </c>
      <c r="J218" s="61">
        <f t="shared" si="287"/>
        <v>248240.33871794181</v>
      </c>
      <c r="K218" s="61">
        <f t="shared" si="287"/>
        <v>207477.84374096314</v>
      </c>
      <c r="L218" s="61">
        <f t="shared" si="287"/>
        <v>203433.69158236089</v>
      </c>
      <c r="M218" s="61">
        <f t="shared" si="287"/>
        <v>180057.96573648351</v>
      </c>
      <c r="N218" s="61">
        <f t="shared" si="287"/>
        <v>159607.53200812303</v>
      </c>
      <c r="O218" s="61">
        <f t="shared" si="287"/>
        <v>146765.87315475233</v>
      </c>
      <c r="P218" s="61">
        <f t="shared" si="287"/>
        <v>137558.53590767083</v>
      </c>
      <c r="Q218" s="61">
        <f t="shared" si="287"/>
        <v>140830.6339809589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</v>
      </c>
      <c r="I219" s="60">
        <f t="shared" si="289"/>
        <v>1186881.2497044075</v>
      </c>
      <c r="J219" s="60">
        <f t="shared" si="289"/>
        <v>1171909.7875773057</v>
      </c>
      <c r="K219" s="60">
        <f t="shared" si="289"/>
        <v>1157675.9056466026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1187283.9042589273</v>
      </c>
      <c r="O219" s="60">
        <f t="shared" si="289"/>
        <v>1189122.9021907244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1.405625742979978E-2</v>
      </c>
      <c r="C223" s="54">
        <f t="shared" si="291"/>
        <v>1.3777459368375202E-2</v>
      </c>
      <c r="D223" s="54">
        <f t="shared" si="291"/>
        <v>1.3507435578451178E-2</v>
      </c>
      <c r="E223" s="54">
        <f t="shared" si="291"/>
        <v>1.3263245814125005E-2</v>
      </c>
      <c r="F223" s="54">
        <f t="shared" si="291"/>
        <v>1.3019559712326663E-2</v>
      </c>
      <c r="G223" s="54">
        <f t="shared" si="291"/>
        <v>1.2840594367490443E-2</v>
      </c>
      <c r="H223" s="54">
        <f t="shared" si="291"/>
        <v>1.2745396948811437E-2</v>
      </c>
      <c r="I223" s="54">
        <f t="shared" si="291"/>
        <v>1.2530535303484639E-2</v>
      </c>
      <c r="J223" s="54">
        <f t="shared" si="291"/>
        <v>1.260422963185479E-2</v>
      </c>
      <c r="K223" s="54">
        <f t="shared" si="291"/>
        <v>1.2449057002893903E-2</v>
      </c>
      <c r="L223" s="54">
        <f t="shared" si="291"/>
        <v>1.6409030435430162E-2</v>
      </c>
      <c r="M223" s="54">
        <f t="shared" si="291"/>
        <v>1.6230357266998782E-2</v>
      </c>
      <c r="N223" s="54">
        <f t="shared" si="291"/>
        <v>1.6249098908069068E-2</v>
      </c>
      <c r="O223" s="54">
        <f t="shared" si="291"/>
        <v>1.6275243460400688E-2</v>
      </c>
      <c r="P223" s="54">
        <f t="shared" si="291"/>
        <v>1.6192280618155391E-2</v>
      </c>
      <c r="Q223" s="54">
        <f t="shared" si="291"/>
        <v>1.6025382993468104E-2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0.86619978645363016</v>
      </c>
      <c r="C224" s="50">
        <f t="shared" si="292"/>
        <v>0.86885138819169416</v>
      </c>
      <c r="D224" s="50">
        <f t="shared" si="292"/>
        <v>0.87140176523903479</v>
      </c>
      <c r="E224" s="50">
        <f t="shared" si="292"/>
        <v>0.8742141418664332</v>
      </c>
      <c r="F224" s="50">
        <f t="shared" si="292"/>
        <v>0.87747593597097984</v>
      </c>
      <c r="G224" s="50">
        <f t="shared" si="292"/>
        <v>0.87998615986621553</v>
      </c>
      <c r="H224" s="50">
        <f t="shared" si="292"/>
        <v>0.88090558230676441</v>
      </c>
      <c r="I224" s="50">
        <f t="shared" si="292"/>
        <v>0.88308082447482972</v>
      </c>
      <c r="J224" s="50">
        <f t="shared" si="292"/>
        <v>0.88244843306090226</v>
      </c>
      <c r="K224" s="50">
        <f t="shared" si="292"/>
        <v>0.88394534803122082</v>
      </c>
      <c r="L224" s="50">
        <f t="shared" si="292"/>
        <v>0.88099325343374246</v>
      </c>
      <c r="M224" s="50">
        <f t="shared" si="292"/>
        <v>0.88220010821010897</v>
      </c>
      <c r="N224" s="50">
        <f t="shared" si="292"/>
        <v>0.88187640865637051</v>
      </c>
      <c r="O224" s="50">
        <f t="shared" si="292"/>
        <v>0.8816356413471339</v>
      </c>
      <c r="P224" s="50">
        <f t="shared" si="292"/>
        <v>0.88227596186556878</v>
      </c>
      <c r="Q224" s="50">
        <f t="shared" si="292"/>
        <v>0.88349153158323324</v>
      </c>
    </row>
    <row r="225" spans="1:17" ht="11.45" customHeight="1" x14ac:dyDescent="0.25">
      <c r="A225" s="53" t="s">
        <v>59</v>
      </c>
      <c r="B225" s="52">
        <f t="shared" ref="B225:Q225" si="293">IF(B7=0,0,B7/B$4)</f>
        <v>0.71545252707416152</v>
      </c>
      <c r="C225" s="52">
        <f t="shared" si="293"/>
        <v>0.71180841732371225</v>
      </c>
      <c r="D225" s="52">
        <f t="shared" si="293"/>
        <v>0.70769881427175685</v>
      </c>
      <c r="E225" s="52">
        <f t="shared" si="293"/>
        <v>0.70178641655827301</v>
      </c>
      <c r="F225" s="52">
        <f t="shared" si="293"/>
        <v>0.70310789959022801</v>
      </c>
      <c r="G225" s="52">
        <f t="shared" si="293"/>
        <v>0.69397840297212665</v>
      </c>
      <c r="H225" s="52">
        <f t="shared" si="293"/>
        <v>0.68109464109986528</v>
      </c>
      <c r="I225" s="52">
        <f t="shared" si="293"/>
        <v>0.66565535413352095</v>
      </c>
      <c r="J225" s="52">
        <f t="shared" si="293"/>
        <v>0.63058252812513349</v>
      </c>
      <c r="K225" s="52">
        <f t="shared" si="293"/>
        <v>0.61234353153917387</v>
      </c>
      <c r="L225" s="52">
        <f t="shared" si="293"/>
        <v>0.58647462683189411</v>
      </c>
      <c r="M225" s="52">
        <f t="shared" si="293"/>
        <v>0.55328782905410734</v>
      </c>
      <c r="N225" s="52">
        <f t="shared" si="293"/>
        <v>0.53612356088103086</v>
      </c>
      <c r="O225" s="52">
        <f t="shared" si="293"/>
        <v>0.53317148988019358</v>
      </c>
      <c r="P225" s="52">
        <f t="shared" si="293"/>
        <v>0.52038726388162593</v>
      </c>
      <c r="Q225" s="52">
        <f t="shared" si="293"/>
        <v>0.50958880616755697</v>
      </c>
    </row>
    <row r="226" spans="1:17" ht="11.45" customHeight="1" x14ac:dyDescent="0.25">
      <c r="A226" s="53" t="s">
        <v>58</v>
      </c>
      <c r="B226" s="52">
        <f t="shared" ref="B226:Q226" si="294">IF(B8=0,0,B8/B$4)</f>
        <v>0.15074725937946862</v>
      </c>
      <c r="C226" s="52">
        <f t="shared" si="294"/>
        <v>0.15704297086798191</v>
      </c>
      <c r="D226" s="52">
        <f t="shared" si="294"/>
        <v>0.16370295096727797</v>
      </c>
      <c r="E226" s="52">
        <f t="shared" si="294"/>
        <v>0.17242772530816014</v>
      </c>
      <c r="F226" s="52">
        <f t="shared" si="294"/>
        <v>0.17436803638075188</v>
      </c>
      <c r="G226" s="52">
        <f t="shared" si="294"/>
        <v>0.18600775689408885</v>
      </c>
      <c r="H226" s="52">
        <f t="shared" si="294"/>
        <v>0.19981005490385018</v>
      </c>
      <c r="I226" s="52">
        <f t="shared" si="294"/>
        <v>0.2173940222500611</v>
      </c>
      <c r="J226" s="52">
        <f t="shared" si="294"/>
        <v>0.25180414172376919</v>
      </c>
      <c r="K226" s="52">
        <f t="shared" si="294"/>
        <v>0.27149564425058842</v>
      </c>
      <c r="L226" s="52">
        <f t="shared" si="294"/>
        <v>0.29437893448509389</v>
      </c>
      <c r="M226" s="52">
        <f t="shared" si="294"/>
        <v>0.32872940366385639</v>
      </c>
      <c r="N226" s="52">
        <f t="shared" si="294"/>
        <v>0.345474601527054</v>
      </c>
      <c r="O226" s="52">
        <f t="shared" si="294"/>
        <v>0.34810037499904284</v>
      </c>
      <c r="P226" s="52">
        <f t="shared" si="294"/>
        <v>0.36137403869014167</v>
      </c>
      <c r="Q226" s="52">
        <f t="shared" si="294"/>
        <v>0.37317025543630428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0</v>
      </c>
      <c r="E227" s="52">
        <f t="shared" si="295"/>
        <v>0</v>
      </c>
      <c r="F227" s="52">
        <f t="shared" si="295"/>
        <v>0</v>
      </c>
      <c r="G227" s="52">
        <f t="shared" si="295"/>
        <v>0</v>
      </c>
      <c r="H227" s="52">
        <f t="shared" si="295"/>
        <v>0</v>
      </c>
      <c r="I227" s="52">
        <f t="shared" si="295"/>
        <v>0</v>
      </c>
      <c r="J227" s="52">
        <f t="shared" si="295"/>
        <v>0</v>
      </c>
      <c r="K227" s="52">
        <f t="shared" si="295"/>
        <v>0</v>
      </c>
      <c r="L227" s="52">
        <f t="shared" si="295"/>
        <v>0</v>
      </c>
      <c r="M227" s="52">
        <f t="shared" si="295"/>
        <v>0</v>
      </c>
      <c r="N227" s="52">
        <f t="shared" si="295"/>
        <v>0</v>
      </c>
      <c r="O227" s="52">
        <f t="shared" si="295"/>
        <v>0</v>
      </c>
      <c r="P227" s="52">
        <f t="shared" si="295"/>
        <v>0</v>
      </c>
      <c r="Q227" s="52">
        <f t="shared" si="295"/>
        <v>0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8.8630304894203757E-7</v>
      </c>
      <c r="I228" s="52">
        <f t="shared" si="296"/>
        <v>3.0670201990710693E-5</v>
      </c>
      <c r="J228" s="52">
        <f t="shared" si="296"/>
        <v>5.9416733105240273E-5</v>
      </c>
      <c r="K228" s="52">
        <f t="shared" si="296"/>
        <v>1.0155649398983817E-4</v>
      </c>
      <c r="L228" s="52">
        <f t="shared" si="296"/>
        <v>1.3106034294024972E-4</v>
      </c>
      <c r="M228" s="52">
        <f t="shared" si="296"/>
        <v>1.6456292049844899E-4</v>
      </c>
      <c r="N228" s="52">
        <f t="shared" si="296"/>
        <v>2.1737515283246924E-4</v>
      </c>
      <c r="O228" s="52">
        <f t="shared" si="296"/>
        <v>2.6334009198617013E-4</v>
      </c>
      <c r="P228" s="52">
        <f t="shared" si="296"/>
        <v>3.1953434705049734E-4</v>
      </c>
      <c r="Q228" s="52">
        <f t="shared" si="296"/>
        <v>3.7808740968343891E-4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4.7039513919222912E-7</v>
      </c>
      <c r="K229" s="52">
        <f t="shared" si="297"/>
        <v>1.1532938425575407E-6</v>
      </c>
      <c r="L229" s="52">
        <f t="shared" si="297"/>
        <v>2.4760646419824852E-6</v>
      </c>
      <c r="M229" s="52">
        <f t="shared" si="297"/>
        <v>3.3042659878739498E-6</v>
      </c>
      <c r="N229" s="52">
        <f t="shared" si="297"/>
        <v>3.1132299543537367E-5</v>
      </c>
      <c r="O229" s="52">
        <f t="shared" si="297"/>
        <v>5.3649536843349981E-5</v>
      </c>
      <c r="P229" s="52">
        <f t="shared" si="297"/>
        <v>9.5487122332827058E-5</v>
      </c>
      <c r="Q229" s="52">
        <f t="shared" si="297"/>
        <v>1.8492793615452249E-4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7.7788925703885106E-7</v>
      </c>
      <c r="J230" s="52">
        <f t="shared" si="298"/>
        <v>1.8760837550607468E-6</v>
      </c>
      <c r="K230" s="52">
        <f t="shared" si="298"/>
        <v>3.4624536261451624E-6</v>
      </c>
      <c r="L230" s="52">
        <f t="shared" si="298"/>
        <v>6.155709172267864E-6</v>
      </c>
      <c r="M230" s="52">
        <f t="shared" si="298"/>
        <v>1.5008305658934618E-5</v>
      </c>
      <c r="N230" s="52">
        <f t="shared" si="298"/>
        <v>2.9738795909616675E-5</v>
      </c>
      <c r="O230" s="52">
        <f t="shared" si="298"/>
        <v>4.6786839067962648E-5</v>
      </c>
      <c r="P230" s="52">
        <f t="shared" si="298"/>
        <v>9.9637824417940133E-5</v>
      </c>
      <c r="Q230" s="52">
        <f t="shared" si="298"/>
        <v>1.6945463353391539E-4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0.11974395611657006</v>
      </c>
      <c r="C231" s="50">
        <f t="shared" si="299"/>
        <v>0.11737115243993061</v>
      </c>
      <c r="D231" s="50">
        <f t="shared" si="299"/>
        <v>0.11509079918251403</v>
      </c>
      <c r="E231" s="50">
        <f t="shared" si="299"/>
        <v>0.11252261231944188</v>
      </c>
      <c r="F231" s="50">
        <f t="shared" si="299"/>
        <v>0.10950450431669349</v>
      </c>
      <c r="G231" s="50">
        <f t="shared" si="299"/>
        <v>0.10717324576629404</v>
      </c>
      <c r="H231" s="50">
        <f t="shared" si="299"/>
        <v>0.10634902074442405</v>
      </c>
      <c r="I231" s="50">
        <f t="shared" si="299"/>
        <v>0.10438864022168561</v>
      </c>
      <c r="J231" s="50">
        <f t="shared" si="299"/>
        <v>0.10494733730724294</v>
      </c>
      <c r="K231" s="50">
        <f t="shared" si="299"/>
        <v>0.10360559496588535</v>
      </c>
      <c r="L231" s="50">
        <f t="shared" si="299"/>
        <v>0.10259771613082735</v>
      </c>
      <c r="M231" s="50">
        <f t="shared" si="299"/>
        <v>0.10156953452289239</v>
      </c>
      <c r="N231" s="50">
        <f t="shared" si="299"/>
        <v>0.1018744924355605</v>
      </c>
      <c r="O231" s="50">
        <f t="shared" si="299"/>
        <v>0.10208911519246548</v>
      </c>
      <c r="P231" s="50">
        <f t="shared" si="299"/>
        <v>0.10153175751627579</v>
      </c>
      <c r="Q231" s="50">
        <f t="shared" si="299"/>
        <v>0.10048308542329855</v>
      </c>
    </row>
    <row r="232" spans="1:17" ht="11.45" customHeight="1" x14ac:dyDescent="0.25">
      <c r="A232" s="53" t="s">
        <v>59</v>
      </c>
      <c r="B232" s="52">
        <f t="shared" ref="B232:Q232" si="300">IF(B14=0,0,B14/B$4)</f>
        <v>6.0990328287202771E-5</v>
      </c>
      <c r="C232" s="52">
        <f t="shared" si="300"/>
        <v>6.7333751096147328E-5</v>
      </c>
      <c r="D232" s="52">
        <f t="shared" si="300"/>
        <v>6.2544213122166348E-5</v>
      </c>
      <c r="E232" s="52">
        <f t="shared" si="300"/>
        <v>5.9247493864709704E-5</v>
      </c>
      <c r="F232" s="52">
        <f t="shared" si="300"/>
        <v>5.7834293076571965E-5</v>
      </c>
      <c r="G232" s="52">
        <f t="shared" si="300"/>
        <v>6.1329533637455237E-5</v>
      </c>
      <c r="H232" s="52">
        <f t="shared" si="300"/>
        <v>5.6000679751757194E-5</v>
      </c>
      <c r="I232" s="52">
        <f t="shared" si="300"/>
        <v>5.5180942316507563E-5</v>
      </c>
      <c r="J232" s="52">
        <f t="shared" si="300"/>
        <v>5.0625406419081038E-5</v>
      </c>
      <c r="K232" s="52">
        <f t="shared" si="300"/>
        <v>4.9236550279674144E-5</v>
      </c>
      <c r="L232" s="52">
        <f t="shared" si="300"/>
        <v>5.0112032195214218E-5</v>
      </c>
      <c r="M232" s="52">
        <f t="shared" si="300"/>
        <v>4.7885751000314819E-5</v>
      </c>
      <c r="N232" s="52">
        <f t="shared" si="300"/>
        <v>4.7832446161818806E-5</v>
      </c>
      <c r="O232" s="52">
        <f t="shared" si="300"/>
        <v>4.7778373403445604E-5</v>
      </c>
      <c r="P232" s="52">
        <f t="shared" si="300"/>
        <v>4.7348900922615788E-5</v>
      </c>
      <c r="Q232" s="52">
        <f t="shared" si="300"/>
        <v>4.6730393984670234E-5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0.11832880386651269</v>
      </c>
      <c r="C233" s="52">
        <f t="shared" si="301"/>
        <v>0.11598380733085176</v>
      </c>
      <c r="D233" s="52">
        <f t="shared" si="301"/>
        <v>0.11310728064108394</v>
      </c>
      <c r="E233" s="52">
        <f t="shared" si="301"/>
        <v>0.11062036565924095</v>
      </c>
      <c r="F233" s="52">
        <f t="shared" si="301"/>
        <v>0.10774061490303764</v>
      </c>
      <c r="G233" s="52">
        <f t="shared" si="301"/>
        <v>0.10547771952045334</v>
      </c>
      <c r="H233" s="52">
        <f t="shared" si="301"/>
        <v>0.10419927532739542</v>
      </c>
      <c r="I233" s="52">
        <f t="shared" si="301"/>
        <v>0.10229544610394294</v>
      </c>
      <c r="J233" s="52">
        <f t="shared" si="301"/>
        <v>0.10283625073635612</v>
      </c>
      <c r="K233" s="52">
        <f t="shared" si="301"/>
        <v>0.10162570348931568</v>
      </c>
      <c r="L233" s="52">
        <f t="shared" si="301"/>
        <v>0.10080224020450822</v>
      </c>
      <c r="M233" s="52">
        <f t="shared" si="301"/>
        <v>0.1000631144057864</v>
      </c>
      <c r="N233" s="52">
        <f t="shared" si="301"/>
        <v>0.10018660250136513</v>
      </c>
      <c r="O233" s="52">
        <f t="shared" si="301"/>
        <v>0.10084493282159653</v>
      </c>
      <c r="P233" s="52">
        <f t="shared" si="301"/>
        <v>0.10029343257355804</v>
      </c>
      <c r="Q233" s="52">
        <f t="shared" si="301"/>
        <v>9.9374317736266718E-2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1.3541619217701717E-3</v>
      </c>
      <c r="C235" s="52">
        <f t="shared" si="303"/>
        <v>1.3200113579827082E-3</v>
      </c>
      <c r="D235" s="52">
        <f t="shared" si="303"/>
        <v>1.9209743283079232E-3</v>
      </c>
      <c r="E235" s="52">
        <f t="shared" si="303"/>
        <v>1.8429991663362285E-3</v>
      </c>
      <c r="F235" s="52">
        <f t="shared" si="303"/>
        <v>1.7060551205792709E-3</v>
      </c>
      <c r="G235" s="52">
        <f t="shared" si="303"/>
        <v>1.6341967122032468E-3</v>
      </c>
      <c r="H235" s="52">
        <f t="shared" si="303"/>
        <v>2.0937447372768756E-3</v>
      </c>
      <c r="I235" s="52">
        <f t="shared" si="303"/>
        <v>2.0380131754261523E-3</v>
      </c>
      <c r="J235" s="52">
        <f t="shared" si="303"/>
        <v>2.060461164467745E-3</v>
      </c>
      <c r="K235" s="52">
        <f t="shared" si="303"/>
        <v>1.9306549262900008E-3</v>
      </c>
      <c r="L235" s="52">
        <f t="shared" si="303"/>
        <v>1.7453638941239294E-3</v>
      </c>
      <c r="M235" s="52">
        <f t="shared" si="303"/>
        <v>1.4585343661056706E-3</v>
      </c>
      <c r="N235" s="52">
        <f t="shared" si="303"/>
        <v>1.6318929269764054E-3</v>
      </c>
      <c r="O235" s="52">
        <f t="shared" si="303"/>
        <v>1.1885192343958576E-3</v>
      </c>
      <c r="P235" s="52">
        <f t="shared" si="303"/>
        <v>1.1533964187430969E-3</v>
      </c>
      <c r="Q235" s="52">
        <f t="shared" si="303"/>
        <v>1.0188813333395805E-3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8.1645610571507577E-6</v>
      </c>
      <c r="O236" s="52">
        <f t="shared" si="304"/>
        <v>7.8847630696566369E-6</v>
      </c>
      <c r="P236" s="52">
        <f t="shared" si="304"/>
        <v>3.7579623052038436E-5</v>
      </c>
      <c r="Q236" s="52">
        <f t="shared" si="304"/>
        <v>4.315595970759172E-5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4.2119086447708114E-2</v>
      </c>
      <c r="C238" s="54">
        <f t="shared" si="306"/>
        <v>4.465700948410032E-2</v>
      </c>
      <c r="D238" s="54">
        <f t="shared" si="306"/>
        <v>4.3248216388537916E-2</v>
      </c>
      <c r="E238" s="54">
        <f t="shared" si="306"/>
        <v>4.5584232504504205E-2</v>
      </c>
      <c r="F238" s="54">
        <f t="shared" si="306"/>
        <v>4.8127480644569384E-2</v>
      </c>
      <c r="G238" s="54">
        <f t="shared" si="306"/>
        <v>4.8698132442549363E-2</v>
      </c>
      <c r="H238" s="54">
        <f t="shared" si="306"/>
        <v>5.3430236683621672E-2</v>
      </c>
      <c r="I238" s="54">
        <f t="shared" si="306"/>
        <v>5.4728435656540127E-2</v>
      </c>
      <c r="J238" s="54">
        <f t="shared" si="306"/>
        <v>5.570793869422689E-2</v>
      </c>
      <c r="K238" s="54">
        <f t="shared" si="306"/>
        <v>6.3680769075629196E-2</v>
      </c>
      <c r="L238" s="54">
        <f t="shared" si="306"/>
        <v>6.4022652641346253E-2</v>
      </c>
      <c r="M238" s="54">
        <f t="shared" si="306"/>
        <v>7.1908027319400297E-2</v>
      </c>
      <c r="N238" s="54">
        <f t="shared" si="306"/>
        <v>7.8184784398670409E-2</v>
      </c>
      <c r="O238" s="54">
        <f t="shared" si="306"/>
        <v>8.4931413388124363E-2</v>
      </c>
      <c r="P238" s="54">
        <f t="shared" si="306"/>
        <v>8.8032075017264275E-2</v>
      </c>
      <c r="Q238" s="54">
        <f t="shared" si="306"/>
        <v>8.5660338131704428E-2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3.8046375063740057E-3</v>
      </c>
      <c r="C239" s="52">
        <f t="shared" si="307"/>
        <v>3.7128818745334087E-3</v>
      </c>
      <c r="D239" s="52">
        <f t="shared" si="307"/>
        <v>3.3326935847768132E-3</v>
      </c>
      <c r="E239" s="52">
        <f t="shared" si="307"/>
        <v>3.2061396986142066E-3</v>
      </c>
      <c r="F239" s="52">
        <f t="shared" si="307"/>
        <v>2.9460150386737801E-3</v>
      </c>
      <c r="G239" s="52">
        <f t="shared" si="307"/>
        <v>2.7861383436042931E-3</v>
      </c>
      <c r="H239" s="52">
        <f t="shared" si="307"/>
        <v>2.7909600486703936E-3</v>
      </c>
      <c r="I239" s="52">
        <f t="shared" si="307"/>
        <v>2.5932005875090856E-3</v>
      </c>
      <c r="J239" s="52">
        <f t="shared" si="307"/>
        <v>2.4591772924699349E-3</v>
      </c>
      <c r="K239" s="52">
        <f t="shared" si="307"/>
        <v>2.6668883409786499E-3</v>
      </c>
      <c r="L239" s="52">
        <f t="shared" si="307"/>
        <v>2.5463975111962057E-3</v>
      </c>
      <c r="M239" s="52">
        <f t="shared" si="307"/>
        <v>2.7001558325831978E-3</v>
      </c>
      <c r="N239" s="52">
        <f t="shared" si="307"/>
        <v>2.8111652504562044E-3</v>
      </c>
      <c r="O239" s="52">
        <f t="shared" si="307"/>
        <v>2.8500646268644018E-3</v>
      </c>
      <c r="P239" s="52">
        <f t="shared" si="307"/>
        <v>2.8369307388132385E-3</v>
      </c>
      <c r="Q239" s="52">
        <f t="shared" si="307"/>
        <v>2.6480021847263488E-3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3.8301985484340433E-2</v>
      </c>
      <c r="C240" s="52">
        <f t="shared" si="308"/>
        <v>4.0931162548444616E-2</v>
      </c>
      <c r="D240" s="52">
        <f t="shared" si="308"/>
        <v>3.9904509158364451E-2</v>
      </c>
      <c r="E240" s="52">
        <f t="shared" si="308"/>
        <v>4.2367451073295301E-2</v>
      </c>
      <c r="F240" s="52">
        <f t="shared" si="308"/>
        <v>4.5171787728122817E-2</v>
      </c>
      <c r="G240" s="52">
        <f t="shared" si="308"/>
        <v>4.5903067588963203E-2</v>
      </c>
      <c r="H240" s="52">
        <f t="shared" si="308"/>
        <v>5.0630001149073449E-2</v>
      </c>
      <c r="I240" s="52">
        <f t="shared" si="308"/>
        <v>5.2125627371904924E-2</v>
      </c>
      <c r="J240" s="52">
        <f t="shared" si="308"/>
        <v>5.3238552998750931E-2</v>
      </c>
      <c r="K240" s="52">
        <f t="shared" si="308"/>
        <v>6.1001622102845578E-2</v>
      </c>
      <c r="L240" s="52">
        <f t="shared" si="308"/>
        <v>6.1462852506944832E-2</v>
      </c>
      <c r="M240" s="52">
        <f t="shared" si="308"/>
        <v>6.9192965895960995E-2</v>
      </c>
      <c r="N240" s="52">
        <f t="shared" si="308"/>
        <v>7.5355574023248356E-2</v>
      </c>
      <c r="O240" s="52">
        <f t="shared" si="308"/>
        <v>8.2059994829503727E-2</v>
      </c>
      <c r="P240" s="52">
        <f t="shared" si="308"/>
        <v>8.5170365691099786E-2</v>
      </c>
      <c r="Q240" s="52">
        <f t="shared" si="308"/>
        <v>8.2983241218234152E-2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4.0736387038989331E-7</v>
      </c>
      <c r="D242" s="52">
        <f t="shared" si="310"/>
        <v>3.8593961499681934E-7</v>
      </c>
      <c r="E242" s="52">
        <f t="shared" si="310"/>
        <v>3.9632732655772163E-7</v>
      </c>
      <c r="F242" s="52">
        <f t="shared" si="310"/>
        <v>3.667189218770655E-7</v>
      </c>
      <c r="G242" s="52">
        <f t="shared" si="310"/>
        <v>4.9863752172629065E-7</v>
      </c>
      <c r="H242" s="52">
        <f t="shared" si="310"/>
        <v>5.0913249108680123E-7</v>
      </c>
      <c r="I242" s="52">
        <f t="shared" si="310"/>
        <v>1.3541296201816017E-6</v>
      </c>
      <c r="J242" s="52">
        <f t="shared" si="310"/>
        <v>2.0066347954765133E-6</v>
      </c>
      <c r="K242" s="52">
        <f t="shared" si="310"/>
        <v>2.6985094083719825E-6</v>
      </c>
      <c r="L242" s="52">
        <f t="shared" si="310"/>
        <v>3.555743524035528E-6</v>
      </c>
      <c r="M242" s="52">
        <f t="shared" si="310"/>
        <v>4.2627279985305526E-6</v>
      </c>
      <c r="N242" s="52">
        <f t="shared" si="310"/>
        <v>5.4742432080695313E-6</v>
      </c>
      <c r="O242" s="52">
        <f t="shared" si="310"/>
        <v>7.8238184233511383E-6</v>
      </c>
      <c r="P242" s="52">
        <f t="shared" si="310"/>
        <v>8.8201388171826128E-6</v>
      </c>
      <c r="Q242" s="52">
        <f t="shared" si="310"/>
        <v>9.9950063668012919E-6</v>
      </c>
    </row>
    <row r="243" spans="1:17" ht="11.45" customHeight="1" x14ac:dyDescent="0.25">
      <c r="A243" s="53" t="s">
        <v>55</v>
      </c>
      <c r="B243" s="52">
        <f t="shared" ref="B243:Q243" si="311">IF(B25=0,0,B25/B$4)</f>
        <v>5.7572455657462747E-6</v>
      </c>
      <c r="C243" s="52">
        <f t="shared" si="311"/>
        <v>5.5020821251286911E-6</v>
      </c>
      <c r="D243" s="52">
        <f t="shared" si="311"/>
        <v>4.7978259808651999E-6</v>
      </c>
      <c r="E243" s="52">
        <f t="shared" si="311"/>
        <v>4.3677698525493333E-6</v>
      </c>
      <c r="F243" s="52">
        <f t="shared" si="311"/>
        <v>3.9856245074659923E-6</v>
      </c>
      <c r="G243" s="52">
        <f t="shared" si="311"/>
        <v>3.6277911891195159E-6</v>
      </c>
      <c r="H243" s="52">
        <f t="shared" si="311"/>
        <v>3.4646702161986174E-6</v>
      </c>
      <c r="I243" s="52">
        <f t="shared" si="311"/>
        <v>3.2699009834928293E-6</v>
      </c>
      <c r="J243" s="52">
        <f t="shared" si="311"/>
        <v>3.4713610073291824E-6</v>
      </c>
      <c r="K243" s="52">
        <f t="shared" si="311"/>
        <v>3.5631572615784442E-6</v>
      </c>
      <c r="L243" s="52">
        <f t="shared" si="311"/>
        <v>3.791938927583385E-6</v>
      </c>
      <c r="M243" s="52">
        <f t="shared" si="311"/>
        <v>3.7993608415319072E-6</v>
      </c>
      <c r="N243" s="52">
        <f t="shared" si="311"/>
        <v>4.2367399908268999E-6</v>
      </c>
      <c r="O243" s="52">
        <f t="shared" si="311"/>
        <v>4.3829517787679171E-6</v>
      </c>
      <c r="P243" s="52">
        <f t="shared" si="311"/>
        <v>5.0627942133682053E-6</v>
      </c>
      <c r="Q243" s="52">
        <f t="shared" si="311"/>
        <v>6.3405841679248123E-6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0.95788091355229188</v>
      </c>
      <c r="C244" s="50">
        <f t="shared" si="312"/>
        <v>0.95534299051589966</v>
      </c>
      <c r="D244" s="50">
        <f t="shared" si="312"/>
        <v>0.95675178361146207</v>
      </c>
      <c r="E244" s="50">
        <f t="shared" si="312"/>
        <v>0.95441576749549584</v>
      </c>
      <c r="F244" s="50">
        <f t="shared" si="312"/>
        <v>0.9518725193554306</v>
      </c>
      <c r="G244" s="50">
        <f t="shared" si="312"/>
        <v>0.95130186755745061</v>
      </c>
      <c r="H244" s="50">
        <f t="shared" si="312"/>
        <v>0.94656976331637832</v>
      </c>
      <c r="I244" s="50">
        <f t="shared" si="312"/>
        <v>0.94527156434345994</v>
      </c>
      <c r="J244" s="50">
        <f t="shared" si="312"/>
        <v>0.94429206130577303</v>
      </c>
      <c r="K244" s="50">
        <f t="shared" si="312"/>
        <v>0.93631923092437075</v>
      </c>
      <c r="L244" s="50">
        <f t="shared" si="312"/>
        <v>0.93597734735865379</v>
      </c>
      <c r="M244" s="50">
        <f t="shared" si="312"/>
        <v>0.92809197268059962</v>
      </c>
      <c r="N244" s="50">
        <f t="shared" si="312"/>
        <v>0.92181521560132962</v>
      </c>
      <c r="O244" s="50">
        <f t="shared" si="312"/>
        <v>0.91506858661187562</v>
      </c>
      <c r="P244" s="50">
        <f t="shared" si="312"/>
        <v>0.91196792498273582</v>
      </c>
      <c r="Q244" s="50">
        <f t="shared" si="312"/>
        <v>0.91433966186829552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0.9331100445896725</v>
      </c>
      <c r="C245" s="52">
        <f t="shared" si="313"/>
        <v>0.92812581434196939</v>
      </c>
      <c r="D245" s="52">
        <f t="shared" si="313"/>
        <v>0.92940027316634288</v>
      </c>
      <c r="E245" s="52">
        <f t="shared" si="313"/>
        <v>0.92555351400930685</v>
      </c>
      <c r="F245" s="52">
        <f t="shared" si="313"/>
        <v>0.91938125045587626</v>
      </c>
      <c r="G245" s="52">
        <f t="shared" si="313"/>
        <v>0.91848015050259391</v>
      </c>
      <c r="H245" s="52">
        <f t="shared" si="313"/>
        <v>0.90878866388959023</v>
      </c>
      <c r="I245" s="52">
        <f t="shared" si="313"/>
        <v>0.90732024393423205</v>
      </c>
      <c r="J245" s="52">
        <f t="shared" si="313"/>
        <v>0.90814006606258146</v>
      </c>
      <c r="K245" s="52">
        <f t="shared" si="313"/>
        <v>0.89933882921793051</v>
      </c>
      <c r="L245" s="52">
        <f t="shared" si="313"/>
        <v>0.88888429030842653</v>
      </c>
      <c r="M245" s="52">
        <f t="shared" si="313"/>
        <v>0.89551812357373495</v>
      </c>
      <c r="N245" s="52">
        <f t="shared" si="313"/>
        <v>0.8790772966187812</v>
      </c>
      <c r="O245" s="52">
        <f t="shared" si="313"/>
        <v>0.87639490423176314</v>
      </c>
      <c r="P245" s="52">
        <f t="shared" si="313"/>
        <v>0.86155736334013666</v>
      </c>
      <c r="Q245" s="52">
        <f t="shared" si="313"/>
        <v>0.86044402902356021</v>
      </c>
    </row>
    <row r="246" spans="1:17" ht="11.45" customHeight="1" x14ac:dyDescent="0.25">
      <c r="A246" s="47" t="s">
        <v>22</v>
      </c>
      <c r="B246" s="46">
        <f t="shared" ref="B246:Q246" si="314">IF(B28=0,0,B28/B$19)</f>
        <v>2.4770868962619427E-2</v>
      </c>
      <c r="C246" s="46">
        <f t="shared" si="314"/>
        <v>2.7217176173930283E-2</v>
      </c>
      <c r="D246" s="46">
        <f t="shared" si="314"/>
        <v>2.7351510445119211E-2</v>
      </c>
      <c r="E246" s="46">
        <f t="shared" si="314"/>
        <v>2.886225348618892E-2</v>
      </c>
      <c r="F246" s="46">
        <f t="shared" si="314"/>
        <v>3.2491268899554247E-2</v>
      </c>
      <c r="G246" s="46">
        <f t="shared" si="314"/>
        <v>3.2821717054856751E-2</v>
      </c>
      <c r="H246" s="46">
        <f t="shared" si="314"/>
        <v>3.7781099426788145E-2</v>
      </c>
      <c r="I246" s="46">
        <f t="shared" si="314"/>
        <v>3.7951320409227808E-2</v>
      </c>
      <c r="J246" s="46">
        <f t="shared" si="314"/>
        <v>3.6151995243191661E-2</v>
      </c>
      <c r="K246" s="46">
        <f t="shared" si="314"/>
        <v>3.698040170644027E-2</v>
      </c>
      <c r="L246" s="46">
        <f t="shared" si="314"/>
        <v>4.7093057050227254E-2</v>
      </c>
      <c r="M246" s="46">
        <f t="shared" si="314"/>
        <v>3.25738491068647E-2</v>
      </c>
      <c r="N246" s="46">
        <f t="shared" si="314"/>
        <v>4.2737918982548383E-2</v>
      </c>
      <c r="O246" s="46">
        <f t="shared" si="314"/>
        <v>3.8673682380112463E-2</v>
      </c>
      <c r="P246" s="46">
        <f t="shared" si="314"/>
        <v>5.0410561642599085E-2</v>
      </c>
      <c r="Q246" s="46">
        <f t="shared" si="314"/>
        <v>5.3895632844735364E-2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2.4164446373900753E-2</v>
      </c>
      <c r="C250" s="54">
        <f t="shared" si="316"/>
        <v>2.3634631459600583E-2</v>
      </c>
      <c r="D250" s="54">
        <f t="shared" si="316"/>
        <v>2.3116436507180749E-2</v>
      </c>
      <c r="E250" s="54">
        <f t="shared" si="316"/>
        <v>2.2634499446366758E-2</v>
      </c>
      <c r="F250" s="54">
        <f t="shared" si="316"/>
        <v>2.2145257969965481E-2</v>
      </c>
      <c r="G250" s="54">
        <f t="shared" si="316"/>
        <v>2.1786730391848919E-2</v>
      </c>
      <c r="H250" s="54">
        <f t="shared" si="316"/>
        <v>2.1604077880493039E-2</v>
      </c>
      <c r="I250" s="54">
        <f t="shared" si="316"/>
        <v>2.1194959548591664E-2</v>
      </c>
      <c r="J250" s="54">
        <f t="shared" si="316"/>
        <v>2.1317191712736078E-2</v>
      </c>
      <c r="K250" s="54">
        <f t="shared" si="316"/>
        <v>2.1015588442261347E-2</v>
      </c>
      <c r="L250" s="54">
        <f t="shared" si="316"/>
        <v>2.7594093535325399E-2</v>
      </c>
      <c r="M250" s="54">
        <f t="shared" si="316"/>
        <v>2.7256806191291123E-2</v>
      </c>
      <c r="N250" s="54">
        <f t="shared" si="316"/>
        <v>2.7280711812785845E-2</v>
      </c>
      <c r="O250" s="54">
        <f t="shared" si="316"/>
        <v>2.7316938060377931E-2</v>
      </c>
      <c r="P250" s="54">
        <f t="shared" si="316"/>
        <v>2.7149248310028216E-2</v>
      </c>
      <c r="Q250" s="54">
        <f t="shared" si="316"/>
        <v>2.6832994387891468E-2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0.96566180280421765</v>
      </c>
      <c r="C251" s="50">
        <f t="shared" si="317"/>
        <v>0.966551565409702</v>
      </c>
      <c r="D251" s="50">
        <f t="shared" si="317"/>
        <v>0.96708857037213991</v>
      </c>
      <c r="E251" s="50">
        <f t="shared" si="317"/>
        <v>0.96747274031059483</v>
      </c>
      <c r="F251" s="50">
        <f t="shared" si="317"/>
        <v>0.96787549546398211</v>
      </c>
      <c r="G251" s="50">
        <f t="shared" si="317"/>
        <v>0.96823907959456901</v>
      </c>
      <c r="H251" s="50">
        <f t="shared" si="317"/>
        <v>0.96830363880727932</v>
      </c>
      <c r="I251" s="50">
        <f t="shared" si="317"/>
        <v>0.968641909786921</v>
      </c>
      <c r="J251" s="50">
        <f t="shared" si="317"/>
        <v>0.96783841046521069</v>
      </c>
      <c r="K251" s="50">
        <f t="shared" si="317"/>
        <v>0.96767684101803997</v>
      </c>
      <c r="L251" s="50">
        <f t="shared" si="317"/>
        <v>0.96073945780428738</v>
      </c>
      <c r="M251" s="50">
        <f t="shared" si="317"/>
        <v>0.96075759554498197</v>
      </c>
      <c r="N251" s="50">
        <f t="shared" si="317"/>
        <v>0.96013869747381531</v>
      </c>
      <c r="O251" s="50">
        <f t="shared" si="317"/>
        <v>0.95960719666618322</v>
      </c>
      <c r="P251" s="50">
        <f t="shared" si="317"/>
        <v>0.9592991688250091</v>
      </c>
      <c r="Q251" s="50">
        <f t="shared" si="317"/>
        <v>0.95931878066161203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0.80877080252292388</v>
      </c>
      <c r="C252" s="52">
        <f t="shared" si="318"/>
        <v>0.8033687937858055</v>
      </c>
      <c r="D252" s="52">
        <f t="shared" si="318"/>
        <v>0.79729183980106866</v>
      </c>
      <c r="E252" s="52">
        <f t="shared" si="318"/>
        <v>0.78899624087724285</v>
      </c>
      <c r="F252" s="52">
        <f t="shared" si="318"/>
        <v>0.78796523896047477</v>
      </c>
      <c r="G252" s="52">
        <f t="shared" si="318"/>
        <v>0.77659915960681059</v>
      </c>
      <c r="H252" s="52">
        <f t="shared" si="318"/>
        <v>0.76238699997214132</v>
      </c>
      <c r="I252" s="52">
        <f t="shared" si="318"/>
        <v>0.74469317697195381</v>
      </c>
      <c r="J252" s="52">
        <f t="shared" si="318"/>
        <v>0.70761832590427964</v>
      </c>
      <c r="K252" s="52">
        <f t="shared" si="318"/>
        <v>0.68708816597715328</v>
      </c>
      <c r="L252" s="52">
        <f t="shared" si="318"/>
        <v>0.65697561538096172</v>
      </c>
      <c r="M252" s="52">
        <f t="shared" si="318"/>
        <v>0.62091000655598327</v>
      </c>
      <c r="N252" s="52">
        <f t="shared" si="318"/>
        <v>0.60242236554606277</v>
      </c>
      <c r="O252" s="52">
        <f t="shared" si="318"/>
        <v>0.59908764169729467</v>
      </c>
      <c r="P252" s="52">
        <f t="shared" si="318"/>
        <v>0.58481555905171712</v>
      </c>
      <c r="Q252" s="52">
        <f t="shared" si="318"/>
        <v>0.57250149285276863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0.15689100028129377</v>
      </c>
      <c r="C253" s="52">
        <f t="shared" si="319"/>
        <v>0.16318277162389649</v>
      </c>
      <c r="D253" s="52">
        <f t="shared" si="319"/>
        <v>0.16979673057107122</v>
      </c>
      <c r="E253" s="52">
        <f t="shared" si="319"/>
        <v>0.17847649943335198</v>
      </c>
      <c r="F253" s="52">
        <f t="shared" si="319"/>
        <v>0.17991025650350742</v>
      </c>
      <c r="G253" s="52">
        <f t="shared" si="319"/>
        <v>0.19163991998775845</v>
      </c>
      <c r="H253" s="52">
        <f t="shared" si="319"/>
        <v>0.20591563446749978</v>
      </c>
      <c r="I253" s="52">
        <f t="shared" si="319"/>
        <v>0.22391310246504695</v>
      </c>
      <c r="J253" s="52">
        <f t="shared" si="319"/>
        <v>0.26015008481210133</v>
      </c>
      <c r="K253" s="52">
        <f t="shared" si="319"/>
        <v>0.28046854700903295</v>
      </c>
      <c r="L253" s="52">
        <f t="shared" si="319"/>
        <v>0.30360625587090295</v>
      </c>
      <c r="M253" s="52">
        <f t="shared" si="319"/>
        <v>0.33964095877337608</v>
      </c>
      <c r="N253" s="52">
        <f t="shared" si="319"/>
        <v>0.35740142723611212</v>
      </c>
      <c r="O253" s="52">
        <f t="shared" si="319"/>
        <v>0.36010727709177159</v>
      </c>
      <c r="P253" s="52">
        <f t="shared" si="319"/>
        <v>0.37389802677868134</v>
      </c>
      <c r="Q253" s="52">
        <f t="shared" si="319"/>
        <v>0.38598260067740647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0</v>
      </c>
      <c r="E254" s="52">
        <f t="shared" si="320"/>
        <v>0</v>
      </c>
      <c r="F254" s="52">
        <f t="shared" si="320"/>
        <v>0</v>
      </c>
      <c r="G254" s="52">
        <f t="shared" si="320"/>
        <v>0</v>
      </c>
      <c r="H254" s="52">
        <f t="shared" si="320"/>
        <v>0</v>
      </c>
      <c r="I254" s="52">
        <f t="shared" si="320"/>
        <v>0</v>
      </c>
      <c r="J254" s="52">
        <f t="shared" si="320"/>
        <v>0</v>
      </c>
      <c r="K254" s="52">
        <f t="shared" si="320"/>
        <v>0</v>
      </c>
      <c r="L254" s="52">
        <f t="shared" si="320"/>
        <v>0</v>
      </c>
      <c r="M254" s="52">
        <f t="shared" si="320"/>
        <v>0</v>
      </c>
      <c r="N254" s="52">
        <f t="shared" si="320"/>
        <v>0</v>
      </c>
      <c r="O254" s="52">
        <f t="shared" si="320"/>
        <v>0</v>
      </c>
      <c r="P254" s="52">
        <f t="shared" si="320"/>
        <v>0</v>
      </c>
      <c r="Q254" s="52">
        <f t="shared" si="320"/>
        <v>0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1.0043676381687292E-6</v>
      </c>
      <c r="I255" s="52">
        <f t="shared" si="321"/>
        <v>3.4682285026075242E-5</v>
      </c>
      <c r="J255" s="52">
        <f t="shared" si="321"/>
        <v>6.7181632480625578E-5</v>
      </c>
      <c r="K255" s="52">
        <f t="shared" si="321"/>
        <v>1.1461485200640045E-4</v>
      </c>
      <c r="L255" s="52">
        <f t="shared" si="321"/>
        <v>1.4734405263522104E-4</v>
      </c>
      <c r="M255" s="52">
        <f t="shared" si="321"/>
        <v>1.8475958232450857E-4</v>
      </c>
      <c r="N255" s="52">
        <f t="shared" si="321"/>
        <v>2.4398572362653492E-4</v>
      </c>
      <c r="O255" s="52">
        <f t="shared" si="321"/>
        <v>2.9549463904483331E-4</v>
      </c>
      <c r="P255" s="52">
        <f t="shared" si="321"/>
        <v>3.5817513633275598E-4</v>
      </c>
      <c r="Q255" s="52">
        <f t="shared" si="321"/>
        <v>4.2323447563075145E-4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5.318689148713548E-7</v>
      </c>
      <c r="K256" s="52">
        <f t="shared" si="322"/>
        <v>1.3015869088376755E-6</v>
      </c>
      <c r="L256" s="52">
        <f t="shared" si="322"/>
        <v>2.7837055111537758E-6</v>
      </c>
      <c r="M256" s="52">
        <f t="shared" si="322"/>
        <v>3.709795632938008E-6</v>
      </c>
      <c r="N256" s="52">
        <f t="shared" si="322"/>
        <v>3.4943444700609874E-5</v>
      </c>
      <c r="O256" s="52">
        <f t="shared" si="322"/>
        <v>6.0200292347740017E-5</v>
      </c>
      <c r="P256" s="52">
        <f t="shared" si="322"/>
        <v>1.0703423082770484E-4</v>
      </c>
      <c r="Q256" s="52">
        <f t="shared" si="322"/>
        <v>2.0701000901714167E-4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9.4806489414670346E-7</v>
      </c>
      <c r="J257" s="52">
        <f t="shared" si="323"/>
        <v>2.2862474343110908E-6</v>
      </c>
      <c r="K257" s="52">
        <f t="shared" si="323"/>
        <v>4.2115929383871415E-6</v>
      </c>
      <c r="L257" s="52">
        <f t="shared" si="323"/>
        <v>7.4587942763151907E-6</v>
      </c>
      <c r="M257" s="52">
        <f t="shared" si="323"/>
        <v>1.8160837665198835E-5</v>
      </c>
      <c r="N257" s="52">
        <f t="shared" si="323"/>
        <v>3.5975523313223268E-5</v>
      </c>
      <c r="O257" s="52">
        <f t="shared" si="323"/>
        <v>5.658294572457919E-5</v>
      </c>
      <c r="P257" s="52">
        <f t="shared" si="323"/>
        <v>1.2037362745017055E-4</v>
      </c>
      <c r="Q257" s="52">
        <f t="shared" si="323"/>
        <v>2.0444264678890796E-4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1.0173750821881435E-2</v>
      </c>
      <c r="C258" s="50">
        <f t="shared" si="324"/>
        <v>9.8138031306974887E-3</v>
      </c>
      <c r="D258" s="50">
        <f t="shared" si="324"/>
        <v>9.7949931206792792E-3</v>
      </c>
      <c r="E258" s="50">
        <f t="shared" si="324"/>
        <v>9.8927602430383833E-3</v>
      </c>
      <c r="F258" s="50">
        <f t="shared" si="324"/>
        <v>9.9792465660523653E-3</v>
      </c>
      <c r="G258" s="50">
        <f t="shared" si="324"/>
        <v>9.9741900135819905E-3</v>
      </c>
      <c r="H258" s="50">
        <f t="shared" si="324"/>
        <v>1.0092283312227619E-2</v>
      </c>
      <c r="I258" s="50">
        <f t="shared" si="324"/>
        <v>1.0163130664487305E-2</v>
      </c>
      <c r="J258" s="50">
        <f t="shared" si="324"/>
        <v>1.0844397822053393E-2</v>
      </c>
      <c r="K258" s="50">
        <f t="shared" si="324"/>
        <v>1.130757053969869E-2</v>
      </c>
      <c r="L258" s="50">
        <f t="shared" si="324"/>
        <v>1.166644866038722E-2</v>
      </c>
      <c r="M258" s="50">
        <f t="shared" si="324"/>
        <v>1.1985598263726756E-2</v>
      </c>
      <c r="N258" s="50">
        <f t="shared" si="324"/>
        <v>1.2580590713398822E-2</v>
      </c>
      <c r="O258" s="50">
        <f t="shared" si="324"/>
        <v>1.3075865273438885E-2</v>
      </c>
      <c r="P258" s="50">
        <f t="shared" si="324"/>
        <v>1.3551582864962637E-2</v>
      </c>
      <c r="Q258" s="50">
        <f t="shared" si="324"/>
        <v>1.384822495049646E-2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1.3472922550096848E-5</v>
      </c>
      <c r="C259" s="52">
        <f t="shared" si="325"/>
        <v>1.4638013049097687E-5</v>
      </c>
      <c r="D259" s="52">
        <f t="shared" si="325"/>
        <v>1.3839615053640067E-5</v>
      </c>
      <c r="E259" s="52">
        <f t="shared" si="325"/>
        <v>1.3543191215338435E-5</v>
      </c>
      <c r="F259" s="52">
        <f t="shared" si="325"/>
        <v>1.3703280544331051E-5</v>
      </c>
      <c r="G259" s="52">
        <f t="shared" si="325"/>
        <v>1.4840012408726529E-5</v>
      </c>
      <c r="H259" s="52">
        <f t="shared" si="325"/>
        <v>1.3817280842056145E-5</v>
      </c>
      <c r="I259" s="52">
        <f t="shared" si="325"/>
        <v>1.3968080501663838E-5</v>
      </c>
      <c r="J259" s="52">
        <f t="shared" si="325"/>
        <v>1.3601158058078506E-5</v>
      </c>
      <c r="K259" s="52">
        <f t="shared" si="325"/>
        <v>1.3400913980739634E-5</v>
      </c>
      <c r="L259" s="52">
        <f t="shared" si="325"/>
        <v>1.3644214921118759E-5</v>
      </c>
      <c r="M259" s="52">
        <f t="shared" si="325"/>
        <v>1.306580833784461E-5</v>
      </c>
      <c r="N259" s="52">
        <f t="shared" si="325"/>
        <v>1.3099718031781264E-5</v>
      </c>
      <c r="O259" s="52">
        <f t="shared" si="325"/>
        <v>1.3121664621598647E-5</v>
      </c>
      <c r="P259" s="52">
        <f t="shared" si="325"/>
        <v>1.3034585058981934E-5</v>
      </c>
      <c r="Q259" s="52">
        <f t="shared" si="325"/>
        <v>1.288043664660385E-5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1.0045318670545044E-2</v>
      </c>
      <c r="C260" s="52">
        <f t="shared" si="326"/>
        <v>9.6888958237871595E-3</v>
      </c>
      <c r="D260" s="52">
        <f t="shared" si="326"/>
        <v>9.6178080320239966E-3</v>
      </c>
      <c r="E260" s="52">
        <f t="shared" si="326"/>
        <v>9.7173208750653706E-3</v>
      </c>
      <c r="F260" s="52">
        <f t="shared" si="326"/>
        <v>9.8102003577796096E-3</v>
      </c>
      <c r="G260" s="52">
        <f t="shared" si="326"/>
        <v>9.8074011088367021E-3</v>
      </c>
      <c r="H260" s="52">
        <f t="shared" si="326"/>
        <v>9.8799418460703056E-3</v>
      </c>
      <c r="I260" s="52">
        <f t="shared" si="326"/>
        <v>9.9509124041433344E-3</v>
      </c>
      <c r="J260" s="52">
        <f t="shared" si="326"/>
        <v>1.0618049900993739E-2</v>
      </c>
      <c r="K260" s="52">
        <f t="shared" si="326"/>
        <v>1.1083606560737083E-2</v>
      </c>
      <c r="L260" s="52">
        <f t="shared" si="326"/>
        <v>1.1454473296501943E-2</v>
      </c>
      <c r="M260" s="52">
        <f t="shared" si="326"/>
        <v>1.180052628481601E-2</v>
      </c>
      <c r="N260" s="52">
        <f t="shared" si="326"/>
        <v>1.2365074381536322E-2</v>
      </c>
      <c r="O260" s="52">
        <f t="shared" si="326"/>
        <v>1.2909586867063033E-2</v>
      </c>
      <c r="P260" s="52">
        <f t="shared" si="326"/>
        <v>1.3379665877551926E-2</v>
      </c>
      <c r="Q260" s="52">
        <f t="shared" si="326"/>
        <v>1.3689046374778841E-2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1.1495922878629501E-4</v>
      </c>
      <c r="C262" s="52">
        <f t="shared" si="328"/>
        <v>1.102692938612326E-4</v>
      </c>
      <c r="D262" s="52">
        <f t="shared" si="328"/>
        <v>1.6334547360164335E-4</v>
      </c>
      <c r="E262" s="52">
        <f t="shared" si="328"/>
        <v>1.6189617675767493E-4</v>
      </c>
      <c r="F262" s="52">
        <f t="shared" si="328"/>
        <v>1.5534292772842364E-4</v>
      </c>
      <c r="G262" s="52">
        <f t="shared" si="328"/>
        <v>1.5194889233656166E-4</v>
      </c>
      <c r="H262" s="52">
        <f t="shared" si="328"/>
        <v>1.9852418531525652E-4</v>
      </c>
      <c r="I262" s="52">
        <f t="shared" si="328"/>
        <v>1.9825017984230638E-4</v>
      </c>
      <c r="J262" s="52">
        <f t="shared" si="328"/>
        <v>2.1274676300157581E-4</v>
      </c>
      <c r="K262" s="52">
        <f t="shared" si="328"/>
        <v>2.1056306498086827E-4</v>
      </c>
      <c r="L262" s="52">
        <f t="shared" si="328"/>
        <v>1.9833114896415839E-4</v>
      </c>
      <c r="M262" s="52">
        <f t="shared" si="328"/>
        <v>1.720061705729012E-4</v>
      </c>
      <c r="N262" s="52">
        <f t="shared" si="328"/>
        <v>2.0140894012741199E-4</v>
      </c>
      <c r="O262" s="52">
        <f t="shared" si="328"/>
        <v>1.5214737984656302E-4</v>
      </c>
      <c r="P262" s="52">
        <f t="shared" si="328"/>
        <v>1.5386908505528817E-4</v>
      </c>
      <c r="Q262" s="52">
        <f t="shared" si="328"/>
        <v>1.4035330395422544E-4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1.0076737033066705E-6</v>
      </c>
      <c r="O263" s="52">
        <f t="shared" si="329"/>
        <v>1.0093619076926413E-6</v>
      </c>
      <c r="P263" s="52">
        <f t="shared" si="329"/>
        <v>5.0133172964426433E-6</v>
      </c>
      <c r="Q263" s="52">
        <f t="shared" si="329"/>
        <v>5.9448351167870276E-6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0.63246106372913335</v>
      </c>
      <c r="C265" s="54">
        <f t="shared" si="331"/>
        <v>0.63043260135117296</v>
      </c>
      <c r="D265" s="54">
        <f t="shared" si="331"/>
        <v>0.6284257353051631</v>
      </c>
      <c r="E265" s="54">
        <f t="shared" si="331"/>
        <v>0.62883303444572936</v>
      </c>
      <c r="F265" s="54">
        <f t="shared" si="331"/>
        <v>0.64241514422041202</v>
      </c>
      <c r="G265" s="54">
        <f t="shared" si="331"/>
        <v>0.64305905854777368</v>
      </c>
      <c r="H265" s="54">
        <f t="shared" si="331"/>
        <v>0.6554668743927109</v>
      </c>
      <c r="I265" s="54">
        <f t="shared" si="331"/>
        <v>0.66486302466634239</v>
      </c>
      <c r="J265" s="54">
        <f t="shared" si="331"/>
        <v>0.67383539850103902</v>
      </c>
      <c r="K265" s="54">
        <f t="shared" si="331"/>
        <v>0.70608032436734414</v>
      </c>
      <c r="L265" s="54">
        <f t="shared" si="331"/>
        <v>0.69602531455962302</v>
      </c>
      <c r="M265" s="54">
        <f t="shared" si="331"/>
        <v>0.72061730980952088</v>
      </c>
      <c r="N265" s="54">
        <f t="shared" si="331"/>
        <v>0.74320979572138246</v>
      </c>
      <c r="O265" s="54">
        <f t="shared" si="331"/>
        <v>0.75018633727151451</v>
      </c>
      <c r="P265" s="54">
        <f t="shared" si="331"/>
        <v>0.76524122503525838</v>
      </c>
      <c r="Q265" s="54">
        <f t="shared" si="331"/>
        <v>0.78615947064363023</v>
      </c>
    </row>
    <row r="266" spans="1:17" ht="11.45" customHeight="1" x14ac:dyDescent="0.25">
      <c r="A266" s="53" t="s">
        <v>59</v>
      </c>
      <c r="B266" s="52">
        <f t="shared" ref="B266:Q266" si="332">IF(B48=0,0,B48/B$46)</f>
        <v>7.0306572656927899E-2</v>
      </c>
      <c r="C266" s="52">
        <f t="shared" si="332"/>
        <v>6.4621997137349771E-2</v>
      </c>
      <c r="D266" s="52">
        <f t="shared" si="332"/>
        <v>5.9796893264355618E-2</v>
      </c>
      <c r="E266" s="52">
        <f t="shared" si="332"/>
        <v>5.4707322346472888E-2</v>
      </c>
      <c r="F266" s="52">
        <f t="shared" si="332"/>
        <v>4.8754402050572479E-2</v>
      </c>
      <c r="G266" s="52">
        <f t="shared" si="332"/>
        <v>4.5660660361837274E-2</v>
      </c>
      <c r="H266" s="52">
        <f t="shared" si="332"/>
        <v>4.2547495192246952E-2</v>
      </c>
      <c r="I266" s="52">
        <f t="shared" si="332"/>
        <v>3.9196583967623808E-2</v>
      </c>
      <c r="J266" s="52">
        <f t="shared" si="332"/>
        <v>3.7041024358800759E-2</v>
      </c>
      <c r="K266" s="52">
        <f t="shared" si="332"/>
        <v>3.6843483594355943E-2</v>
      </c>
      <c r="L266" s="52">
        <f t="shared" si="332"/>
        <v>3.451128778909246E-2</v>
      </c>
      <c r="M266" s="52">
        <f t="shared" si="332"/>
        <v>3.3752152356943045E-2</v>
      </c>
      <c r="N266" s="52">
        <f t="shared" si="332"/>
        <v>3.3346078476814117E-2</v>
      </c>
      <c r="O266" s="52">
        <f t="shared" si="332"/>
        <v>3.1432744020681691E-2</v>
      </c>
      <c r="P266" s="52">
        <f t="shared" si="332"/>
        <v>3.080201373085065E-2</v>
      </c>
      <c r="Q266" s="52">
        <f t="shared" si="332"/>
        <v>3.036420886622038E-2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0.5619338250331114</v>
      </c>
      <c r="C267" s="52">
        <f t="shared" si="333"/>
        <v>0.56559367900207413</v>
      </c>
      <c r="D267" s="52">
        <f t="shared" si="333"/>
        <v>0.56843870450704836</v>
      </c>
      <c r="E267" s="52">
        <f t="shared" si="333"/>
        <v>0.57395073626325654</v>
      </c>
      <c r="F267" s="52">
        <f t="shared" si="333"/>
        <v>0.59350538338643888</v>
      </c>
      <c r="G267" s="52">
        <f t="shared" si="333"/>
        <v>0.5972563862575665</v>
      </c>
      <c r="H267" s="52">
        <f t="shared" si="333"/>
        <v>0.61278124522261279</v>
      </c>
      <c r="I267" s="52">
        <f t="shared" si="333"/>
        <v>0.62552378300405742</v>
      </c>
      <c r="J267" s="52">
        <f t="shared" si="333"/>
        <v>0.63664256187576806</v>
      </c>
      <c r="K267" s="52">
        <f t="shared" si="333"/>
        <v>0.66906877164986878</v>
      </c>
      <c r="L267" s="52">
        <f t="shared" si="333"/>
        <v>0.66133330963111303</v>
      </c>
      <c r="M267" s="52">
        <f t="shared" si="333"/>
        <v>0.68667954463664382</v>
      </c>
      <c r="N267" s="52">
        <f t="shared" si="333"/>
        <v>0.70965016138303094</v>
      </c>
      <c r="O267" s="52">
        <f t="shared" si="333"/>
        <v>0.71851809125286803</v>
      </c>
      <c r="P267" s="52">
        <f t="shared" si="333"/>
        <v>0.73417014923770685</v>
      </c>
      <c r="Q267" s="52">
        <f t="shared" si="333"/>
        <v>0.75546163727151538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7.385595770948769E-6</v>
      </c>
      <c r="D269" s="52">
        <f t="shared" si="335"/>
        <v>7.2089498334773102E-6</v>
      </c>
      <c r="E269" s="52">
        <f t="shared" si="335"/>
        <v>7.0271814572542575E-6</v>
      </c>
      <c r="F269" s="52">
        <f t="shared" si="335"/>
        <v>6.2500772666178843E-6</v>
      </c>
      <c r="G269" s="52">
        <f t="shared" si="335"/>
        <v>8.4702874629725798E-6</v>
      </c>
      <c r="H269" s="52">
        <f t="shared" si="335"/>
        <v>7.9699802437999942E-6</v>
      </c>
      <c r="I269" s="52">
        <f t="shared" si="335"/>
        <v>2.0976276934336815E-5</v>
      </c>
      <c r="J269" s="52">
        <f t="shared" si="335"/>
        <v>3.1074180312921537E-5</v>
      </c>
      <c r="K269" s="52">
        <f t="shared" si="335"/>
        <v>3.784820211560389E-5</v>
      </c>
      <c r="L269" s="52">
        <f t="shared" si="335"/>
        <v>4.8993636019047592E-5</v>
      </c>
      <c r="M269" s="52">
        <f t="shared" si="335"/>
        <v>5.4089255156327412E-5</v>
      </c>
      <c r="N269" s="52">
        <f t="shared" si="335"/>
        <v>6.5422312455495449E-5</v>
      </c>
      <c r="O269" s="52">
        <f t="shared" si="335"/>
        <v>8.7169319176491964E-5</v>
      </c>
      <c r="P269" s="52">
        <f t="shared" si="335"/>
        <v>9.6104306450384396E-5</v>
      </c>
      <c r="Q269" s="52">
        <f t="shared" si="335"/>
        <v>1.146111067019835E-4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2.2066603909407851E-4</v>
      </c>
      <c r="C270" s="52">
        <f t="shared" si="336"/>
        <v>2.0953961597805214E-4</v>
      </c>
      <c r="D270" s="52">
        <f t="shared" si="336"/>
        <v>1.8292858392565217E-4</v>
      </c>
      <c r="E270" s="52">
        <f t="shared" si="336"/>
        <v>1.6794865454261847E-4</v>
      </c>
      <c r="F270" s="52">
        <f t="shared" si="336"/>
        <v>1.491087061340451E-4</v>
      </c>
      <c r="G270" s="52">
        <f t="shared" si="336"/>
        <v>1.3354164090683527E-4</v>
      </c>
      <c r="H270" s="52">
        <f t="shared" si="336"/>
        <v>1.3016399760737513E-4</v>
      </c>
      <c r="I270" s="52">
        <f t="shared" si="336"/>
        <v>1.2168141772676484E-4</v>
      </c>
      <c r="J270" s="52">
        <f t="shared" si="336"/>
        <v>1.2073808615732962E-4</v>
      </c>
      <c r="K270" s="52">
        <f t="shared" si="336"/>
        <v>1.3022092100376401E-4</v>
      </c>
      <c r="L270" s="52">
        <f t="shared" si="336"/>
        <v>1.3172350339847887E-4</v>
      </c>
      <c r="M270" s="52">
        <f t="shared" si="336"/>
        <v>1.3152356077767227E-4</v>
      </c>
      <c r="N270" s="52">
        <f t="shared" si="336"/>
        <v>1.4813354908202095E-4</v>
      </c>
      <c r="O270" s="52">
        <f t="shared" si="336"/>
        <v>1.4833267878820483E-4</v>
      </c>
      <c r="P270" s="52">
        <f t="shared" si="336"/>
        <v>1.7295776025048968E-4</v>
      </c>
      <c r="Q270" s="52">
        <f t="shared" si="336"/>
        <v>2.190133991924876E-4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0.36753893627086659</v>
      </c>
      <c r="C271" s="50">
        <f t="shared" si="337"/>
        <v>0.36956739864882704</v>
      </c>
      <c r="D271" s="50">
        <f t="shared" si="337"/>
        <v>0.37157426469483695</v>
      </c>
      <c r="E271" s="50">
        <f t="shared" si="337"/>
        <v>0.37116696555427053</v>
      </c>
      <c r="F271" s="50">
        <f t="shared" si="337"/>
        <v>0.35758485577958787</v>
      </c>
      <c r="G271" s="50">
        <f t="shared" si="337"/>
        <v>0.35694094145222627</v>
      </c>
      <c r="H271" s="50">
        <f t="shared" si="337"/>
        <v>0.34453312560728899</v>
      </c>
      <c r="I271" s="50">
        <f t="shared" si="337"/>
        <v>0.33513697533365761</v>
      </c>
      <c r="J271" s="50">
        <f t="shared" si="337"/>
        <v>0.32616460149896104</v>
      </c>
      <c r="K271" s="50">
        <f t="shared" si="337"/>
        <v>0.29391967563265581</v>
      </c>
      <c r="L271" s="50">
        <f t="shared" si="337"/>
        <v>0.30397468544037698</v>
      </c>
      <c r="M271" s="50">
        <f t="shared" si="337"/>
        <v>0.27938269019047907</v>
      </c>
      <c r="N271" s="50">
        <f t="shared" si="337"/>
        <v>0.25679020427861754</v>
      </c>
      <c r="O271" s="50">
        <f t="shared" si="337"/>
        <v>0.24981366272848551</v>
      </c>
      <c r="P271" s="50">
        <f t="shared" si="337"/>
        <v>0.2347587749647416</v>
      </c>
      <c r="Q271" s="50">
        <f t="shared" si="337"/>
        <v>0.21384052935636977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0.35878728593317089</v>
      </c>
      <c r="C272" s="48">
        <f t="shared" si="338"/>
        <v>0.3605094512150529</v>
      </c>
      <c r="D272" s="48">
        <f t="shared" si="338"/>
        <v>0.36225610908821421</v>
      </c>
      <c r="E272" s="48">
        <f t="shared" si="338"/>
        <v>0.36176969265656267</v>
      </c>
      <c r="F272" s="48">
        <f t="shared" si="338"/>
        <v>0.34715878207161116</v>
      </c>
      <c r="G272" s="48">
        <f t="shared" si="338"/>
        <v>0.34654967736670267</v>
      </c>
      <c r="H272" s="48">
        <f t="shared" si="338"/>
        <v>0.33344547635175409</v>
      </c>
      <c r="I272" s="48">
        <f t="shared" si="338"/>
        <v>0.32410043238278213</v>
      </c>
      <c r="J272" s="48">
        <f t="shared" si="338"/>
        <v>0.31557007797630149</v>
      </c>
      <c r="K272" s="48">
        <f t="shared" si="338"/>
        <v>0.28379326302469793</v>
      </c>
      <c r="L272" s="48">
        <f t="shared" si="338"/>
        <v>0.29173022187927489</v>
      </c>
      <c r="M272" s="48">
        <f t="shared" si="338"/>
        <v>0.27153726037979709</v>
      </c>
      <c r="N272" s="48">
        <f t="shared" si="338"/>
        <v>0.24695306998618349</v>
      </c>
      <c r="O272" s="48">
        <f t="shared" si="338"/>
        <v>0.24156114255560562</v>
      </c>
      <c r="P272" s="48">
        <f t="shared" si="338"/>
        <v>0.22415453319942574</v>
      </c>
      <c r="Q272" s="48">
        <f t="shared" si="338"/>
        <v>0.20175164883664354</v>
      </c>
    </row>
    <row r="273" spans="1:17" ht="11.45" customHeight="1" x14ac:dyDescent="0.25">
      <c r="A273" s="47" t="s">
        <v>22</v>
      </c>
      <c r="B273" s="46">
        <f t="shared" ref="B273:Q273" si="339">IF(B55=0,0,B55/B$46)</f>
        <v>8.7516503376957183E-3</v>
      </c>
      <c r="C273" s="46">
        <f t="shared" si="339"/>
        <v>9.0579474337741644E-3</v>
      </c>
      <c r="D273" s="46">
        <f t="shared" si="339"/>
        <v>9.318155606622764E-3</v>
      </c>
      <c r="E273" s="46">
        <f t="shared" si="339"/>
        <v>9.397272897707894E-3</v>
      </c>
      <c r="F273" s="46">
        <f t="shared" si="339"/>
        <v>1.0426073707976706E-2</v>
      </c>
      <c r="G273" s="46">
        <f t="shared" si="339"/>
        <v>1.0391264085523592E-2</v>
      </c>
      <c r="H273" s="46">
        <f t="shared" si="339"/>
        <v>1.1087649255534907E-2</v>
      </c>
      <c r="I273" s="46">
        <f t="shared" si="339"/>
        <v>1.1036542950875479E-2</v>
      </c>
      <c r="J273" s="46">
        <f t="shared" si="339"/>
        <v>1.0594523522659525E-2</v>
      </c>
      <c r="K273" s="46">
        <f t="shared" si="339"/>
        <v>1.0126412607957854E-2</v>
      </c>
      <c r="L273" s="46">
        <f t="shared" si="339"/>
        <v>1.2244463561102115E-2</v>
      </c>
      <c r="M273" s="46">
        <f t="shared" si="339"/>
        <v>7.8454298106820156E-3</v>
      </c>
      <c r="N273" s="46">
        <f t="shared" si="339"/>
        <v>9.8371342924340657E-3</v>
      </c>
      <c r="O273" s="46">
        <f t="shared" si="339"/>
        <v>8.2525201728798851E-3</v>
      </c>
      <c r="P273" s="46">
        <f t="shared" si="339"/>
        <v>1.0604241765315861E-2</v>
      </c>
      <c r="Q273" s="46">
        <f t="shared" si="339"/>
        <v>1.2088880519726225E-2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3535.6649804483923</v>
      </c>
      <c r="C4" s="96">
        <f t="shared" ref="C4:Q4" si="0">C5+C9+C10+C15</f>
        <v>3596.0595820025528</v>
      </c>
      <c r="D4" s="96">
        <f t="shared" si="0"/>
        <v>3669.381756483805</v>
      </c>
      <c r="E4" s="96">
        <f t="shared" si="0"/>
        <v>3728.1223676072559</v>
      </c>
      <c r="F4" s="96">
        <f t="shared" si="0"/>
        <v>3842.1252104615542</v>
      </c>
      <c r="G4" s="96">
        <f t="shared" si="0"/>
        <v>3849.5013636535368</v>
      </c>
      <c r="H4" s="96">
        <f t="shared" si="0"/>
        <v>3900.0360924794963</v>
      </c>
      <c r="I4" s="96">
        <f t="shared" si="0"/>
        <v>4023.8347890733298</v>
      </c>
      <c r="J4" s="96">
        <f t="shared" si="0"/>
        <v>3917.9543334754089</v>
      </c>
      <c r="K4" s="96">
        <f t="shared" si="0"/>
        <v>3802.1680428890554</v>
      </c>
      <c r="L4" s="96">
        <f t="shared" si="0"/>
        <v>3952.2626052190913</v>
      </c>
      <c r="M4" s="96">
        <f t="shared" si="0"/>
        <v>3948.7642158220929</v>
      </c>
      <c r="N4" s="96">
        <f t="shared" si="0"/>
        <v>3870.925953452253</v>
      </c>
      <c r="O4" s="96">
        <f t="shared" si="0"/>
        <v>3917.9274442159426</v>
      </c>
      <c r="P4" s="96">
        <f t="shared" si="0"/>
        <v>3842.908730951297</v>
      </c>
      <c r="Q4" s="96">
        <f t="shared" si="0"/>
        <v>3868.0692626319542</v>
      </c>
    </row>
    <row r="5" spans="1:17" ht="11.45" customHeight="1" x14ac:dyDescent="0.25">
      <c r="A5" s="95" t="s">
        <v>91</v>
      </c>
      <c r="B5" s="94">
        <f>SUM(B6:B8)</f>
        <v>3533.8832388284882</v>
      </c>
      <c r="C5" s="94">
        <f t="shared" ref="C5:Q5" si="1">SUM(C6:C8)</f>
        <v>3594.2911400000003</v>
      </c>
      <c r="D5" s="94">
        <f t="shared" si="1"/>
        <v>3666.0281300000001</v>
      </c>
      <c r="E5" s="94">
        <f t="shared" si="1"/>
        <v>3721.5725200000002</v>
      </c>
      <c r="F5" s="94">
        <f t="shared" si="1"/>
        <v>3834.8786100000002</v>
      </c>
      <c r="G5" s="94">
        <f t="shared" si="1"/>
        <v>3846.878498020631</v>
      </c>
      <c r="H5" s="94">
        <f t="shared" si="1"/>
        <v>3895.8939899999996</v>
      </c>
      <c r="I5" s="94">
        <f t="shared" si="1"/>
        <v>4018.9715799999994</v>
      </c>
      <c r="J5" s="94">
        <f t="shared" si="1"/>
        <v>3843.7094799999995</v>
      </c>
      <c r="K5" s="94">
        <f t="shared" si="1"/>
        <v>3666.8362799999995</v>
      </c>
      <c r="L5" s="94">
        <f t="shared" si="1"/>
        <v>3809.0165967799157</v>
      </c>
      <c r="M5" s="94">
        <f t="shared" si="1"/>
        <v>3749.9408117113917</v>
      </c>
      <c r="N5" s="94">
        <f t="shared" si="1"/>
        <v>3671.9956776108534</v>
      </c>
      <c r="O5" s="94">
        <f t="shared" si="1"/>
        <v>3692.4154588786578</v>
      </c>
      <c r="P5" s="94">
        <f t="shared" si="1"/>
        <v>3343.0972251322096</v>
      </c>
      <c r="Q5" s="94">
        <f t="shared" si="1"/>
        <v>3368.932377167539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1.45" customHeight="1" x14ac:dyDescent="0.25">
      <c r="A7" s="17" t="s">
        <v>89</v>
      </c>
      <c r="B7" s="94">
        <v>1701.8067623719289</v>
      </c>
      <c r="C7" s="94">
        <v>1725.3968399999999</v>
      </c>
      <c r="D7" s="94">
        <v>1756.1987000000001</v>
      </c>
      <c r="E7" s="94">
        <v>1761.37688</v>
      </c>
      <c r="F7" s="94">
        <v>1793.4044200000001</v>
      </c>
      <c r="G7" s="94">
        <v>1789.0896713851375</v>
      </c>
      <c r="H7" s="94">
        <v>1772.98892</v>
      </c>
      <c r="I7" s="94">
        <v>1768.20778</v>
      </c>
      <c r="J7" s="94">
        <v>1585.7204499999998</v>
      </c>
      <c r="K7" s="94">
        <v>1528.2272700000001</v>
      </c>
      <c r="L7" s="94">
        <v>1492.2850264922415</v>
      </c>
      <c r="M7" s="94">
        <v>1411.1506387028737</v>
      </c>
      <c r="N7" s="94">
        <v>1355.6803750297995</v>
      </c>
      <c r="O7" s="94">
        <v>1383.4132840780414</v>
      </c>
      <c r="P7" s="94">
        <v>1331.0424931314924</v>
      </c>
      <c r="Q7" s="94">
        <v>1324.8774415493624</v>
      </c>
    </row>
    <row r="8" spans="1:17" ht="11.45" customHeight="1" x14ac:dyDescent="0.25">
      <c r="A8" s="17" t="s">
        <v>88</v>
      </c>
      <c r="B8" s="94">
        <v>1832.0764764565592</v>
      </c>
      <c r="C8" s="94">
        <v>1868.8943000000002</v>
      </c>
      <c r="D8" s="94">
        <v>1909.82943</v>
      </c>
      <c r="E8" s="94">
        <v>1960.1956400000001</v>
      </c>
      <c r="F8" s="94">
        <v>2041.4741900000001</v>
      </c>
      <c r="G8" s="94">
        <v>2057.7888266354935</v>
      </c>
      <c r="H8" s="94">
        <v>2122.9050699999998</v>
      </c>
      <c r="I8" s="94">
        <v>2250.7637999999997</v>
      </c>
      <c r="J8" s="94">
        <v>2257.9890299999997</v>
      </c>
      <c r="K8" s="94">
        <v>2138.6090099999997</v>
      </c>
      <c r="L8" s="94">
        <v>2316.7315702876745</v>
      </c>
      <c r="M8" s="94">
        <v>2338.7901730085182</v>
      </c>
      <c r="N8" s="94">
        <v>2316.3153025810539</v>
      </c>
      <c r="O8" s="94">
        <v>2309.0021748006161</v>
      </c>
      <c r="P8" s="94">
        <v>2012.0547320007172</v>
      </c>
      <c r="Q8" s="94">
        <v>2044.0549356181768</v>
      </c>
    </row>
    <row r="9" spans="1:17" ht="11.45" customHeight="1" x14ac:dyDescent="0.25">
      <c r="A9" s="95" t="s">
        <v>25</v>
      </c>
      <c r="B9" s="94">
        <v>1.7196900120194698</v>
      </c>
      <c r="C9" s="94">
        <v>1.7079399999999971</v>
      </c>
      <c r="D9" s="94">
        <v>2.5997500000000002</v>
      </c>
      <c r="E9" s="94">
        <v>2.5996799999999993</v>
      </c>
      <c r="F9" s="94">
        <v>2.5998599999999996</v>
      </c>
      <c r="G9" s="94">
        <v>2.5795966120444618</v>
      </c>
      <c r="H9" s="94">
        <v>3.4003700000000023</v>
      </c>
      <c r="I9" s="94">
        <v>3.4218100000000007</v>
      </c>
      <c r="J9" s="94">
        <v>4.3005999999999993</v>
      </c>
      <c r="K9" s="94">
        <v>5.1648399999999999</v>
      </c>
      <c r="L9" s="94">
        <v>5.1588895059514943</v>
      </c>
      <c r="M9" s="94">
        <v>3.4395060202859673</v>
      </c>
      <c r="N9" s="94">
        <v>5.4934931425749136</v>
      </c>
      <c r="O9" s="94">
        <v>3.4393902397509333</v>
      </c>
      <c r="P9" s="94">
        <v>3.6543012026050405</v>
      </c>
      <c r="Q9" s="94">
        <v>3.5349229094331642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0.7</v>
      </c>
      <c r="E10" s="94">
        <f t="shared" si="2"/>
        <v>3.9000999999999997</v>
      </c>
      <c r="F10" s="94">
        <f t="shared" si="2"/>
        <v>4.5999800000000004</v>
      </c>
      <c r="G10" s="94">
        <f t="shared" si="2"/>
        <v>0</v>
      </c>
      <c r="H10" s="94">
        <f t="shared" si="2"/>
        <v>0.69996000000000003</v>
      </c>
      <c r="I10" s="94">
        <f t="shared" si="2"/>
        <v>1.40004</v>
      </c>
      <c r="J10" s="94">
        <f t="shared" si="2"/>
        <v>69.89873</v>
      </c>
      <c r="K10" s="94">
        <f t="shared" si="2"/>
        <v>130.11689000000001</v>
      </c>
      <c r="L10" s="94">
        <f t="shared" si="2"/>
        <v>138.02901856232759</v>
      </c>
      <c r="M10" s="94">
        <f t="shared" si="2"/>
        <v>195.31145106796399</v>
      </c>
      <c r="N10" s="94">
        <f t="shared" si="2"/>
        <v>193.30931415368985</v>
      </c>
      <c r="O10" s="94">
        <f t="shared" si="2"/>
        <v>221.90607989812554</v>
      </c>
      <c r="P10" s="94">
        <f t="shared" si="2"/>
        <v>495.82079411339072</v>
      </c>
      <c r="Q10" s="94">
        <f t="shared" si="2"/>
        <v>495.06938225066574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4.7768855104616564E-2</v>
      </c>
      <c r="M11" s="94">
        <v>7.1645317391107938E-2</v>
      </c>
      <c r="N11" s="94">
        <v>7.1654441792750032E-2</v>
      </c>
      <c r="O11" s="94">
        <v>9.5548066863708009E-2</v>
      </c>
      <c r="P11" s="94">
        <v>0.16719214108278574</v>
      </c>
      <c r="Q11" s="94">
        <v>0.16719176477993797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0.7</v>
      </c>
      <c r="E12" s="94">
        <v>3.9000999999999997</v>
      </c>
      <c r="F12" s="94">
        <v>4.5999800000000004</v>
      </c>
      <c r="G12" s="94">
        <v>0</v>
      </c>
      <c r="H12" s="94">
        <v>0.69996000000000003</v>
      </c>
      <c r="I12" s="94">
        <v>1.40004</v>
      </c>
      <c r="J12" s="94">
        <v>59.798769999999998</v>
      </c>
      <c r="K12" s="94">
        <v>71.408479999999997</v>
      </c>
      <c r="L12" s="94">
        <v>75.427509380481766</v>
      </c>
      <c r="M12" s="94">
        <v>86.055620392309365</v>
      </c>
      <c r="N12" s="94">
        <v>89.424237436494522</v>
      </c>
      <c r="O12" s="94">
        <v>64.942847704585432</v>
      </c>
      <c r="P12" s="94">
        <v>67.97553716964083</v>
      </c>
      <c r="Q12" s="94">
        <v>62.883024771501546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10.099959999999999</v>
      </c>
      <c r="K13" s="94">
        <v>58.708410000000001</v>
      </c>
      <c r="L13" s="94">
        <v>62.553740326741199</v>
      </c>
      <c r="M13" s="94">
        <v>109.18418535826352</v>
      </c>
      <c r="N13" s="94">
        <v>103.81342227540259</v>
      </c>
      <c r="O13" s="94">
        <v>156.86768412667641</v>
      </c>
      <c r="P13" s="94">
        <v>427.67806480266711</v>
      </c>
      <c r="Q13" s="94">
        <v>432.01916571438426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6.2051607884614148E-2</v>
      </c>
      <c r="C15" s="92">
        <v>6.0502002552818387E-2</v>
      </c>
      <c r="D15" s="92">
        <v>5.3876483805248586E-2</v>
      </c>
      <c r="E15" s="92">
        <v>5.0067607256003344E-2</v>
      </c>
      <c r="F15" s="92">
        <v>4.6760461554137427E-2</v>
      </c>
      <c r="G15" s="92">
        <v>4.3269020861116635E-2</v>
      </c>
      <c r="H15" s="92">
        <v>4.1772479497233214E-2</v>
      </c>
      <c r="I15" s="92">
        <v>4.135907333057573E-2</v>
      </c>
      <c r="J15" s="92">
        <v>4.5523475409435521E-2</v>
      </c>
      <c r="K15" s="92">
        <v>5.0032889056078458E-2</v>
      </c>
      <c r="L15" s="92">
        <v>5.8100370896338599E-2</v>
      </c>
      <c r="M15" s="92">
        <v>7.2447022451437221E-2</v>
      </c>
      <c r="N15" s="92">
        <v>0.1274685451347326</v>
      </c>
      <c r="O15" s="92">
        <v>0.16651519940834264</v>
      </c>
      <c r="P15" s="92">
        <v>0.33641050309191556</v>
      </c>
      <c r="Q15" s="92">
        <v>0.53258030431626513</v>
      </c>
    </row>
    <row r="17" spans="1:17" ht="11.45" customHeight="1" x14ac:dyDescent="0.25">
      <c r="A17" s="27" t="s">
        <v>81</v>
      </c>
      <c r="B17" s="71">
        <f t="shared" ref="B17:Q17" si="3">B18+B42</f>
        <v>3535.6649804483923</v>
      </c>
      <c r="C17" s="71">
        <f t="shared" si="3"/>
        <v>3596.0595820025528</v>
      </c>
      <c r="D17" s="71">
        <f t="shared" si="3"/>
        <v>3669.381756483805</v>
      </c>
      <c r="E17" s="71">
        <f t="shared" si="3"/>
        <v>3728.1223676072564</v>
      </c>
      <c r="F17" s="71">
        <f t="shared" si="3"/>
        <v>3842.1252104615542</v>
      </c>
      <c r="G17" s="71">
        <f t="shared" si="3"/>
        <v>3849.5013636535368</v>
      </c>
      <c r="H17" s="71">
        <f t="shared" si="3"/>
        <v>3900.0360924794968</v>
      </c>
      <c r="I17" s="71">
        <f t="shared" si="3"/>
        <v>4023.8347890733307</v>
      </c>
      <c r="J17" s="71">
        <f t="shared" si="3"/>
        <v>3917.9543334754089</v>
      </c>
      <c r="K17" s="71">
        <f t="shared" si="3"/>
        <v>3802.1680428890568</v>
      </c>
      <c r="L17" s="71">
        <f t="shared" si="3"/>
        <v>3952.2626052190917</v>
      </c>
      <c r="M17" s="71">
        <f t="shared" si="3"/>
        <v>3948.7642158220933</v>
      </c>
      <c r="N17" s="71">
        <f t="shared" si="3"/>
        <v>3870.9259534522525</v>
      </c>
      <c r="O17" s="71">
        <f t="shared" si="3"/>
        <v>3917.9274442159431</v>
      </c>
      <c r="P17" s="71">
        <f t="shared" si="3"/>
        <v>3842.908730951297</v>
      </c>
      <c r="Q17" s="71">
        <f t="shared" si="3"/>
        <v>3868.0692626319542</v>
      </c>
    </row>
    <row r="18" spans="1:17" ht="11.45" customHeight="1" x14ac:dyDescent="0.25">
      <c r="A18" s="25" t="s">
        <v>39</v>
      </c>
      <c r="B18" s="24">
        <f t="shared" ref="B18:Q18" si="4">B19+B21+B33</f>
        <v>2203.3177711820194</v>
      </c>
      <c r="C18" s="24">
        <f t="shared" si="4"/>
        <v>2231.6646267685364</v>
      </c>
      <c r="D18" s="24">
        <f t="shared" si="4"/>
        <v>2285.2757386574349</v>
      </c>
      <c r="E18" s="24">
        <f t="shared" si="4"/>
        <v>2328.3140403815514</v>
      </c>
      <c r="F18" s="24">
        <f t="shared" si="4"/>
        <v>2386.5159124207412</v>
      </c>
      <c r="G18" s="24">
        <f t="shared" si="4"/>
        <v>2399.4815744228708</v>
      </c>
      <c r="H18" s="24">
        <f t="shared" si="4"/>
        <v>2447.3555034573428</v>
      </c>
      <c r="I18" s="24">
        <f t="shared" si="4"/>
        <v>2521.0056261233726</v>
      </c>
      <c r="J18" s="24">
        <f t="shared" si="4"/>
        <v>2448.5341547773419</v>
      </c>
      <c r="K18" s="24">
        <f t="shared" si="4"/>
        <v>2472.2192265399299</v>
      </c>
      <c r="L18" s="24">
        <f t="shared" si="4"/>
        <v>2513.4416024622983</v>
      </c>
      <c r="M18" s="24">
        <f t="shared" si="4"/>
        <v>2550.328097393216</v>
      </c>
      <c r="N18" s="24">
        <f t="shared" si="4"/>
        <v>2551.6472268714247</v>
      </c>
      <c r="O18" s="24">
        <f t="shared" si="4"/>
        <v>2571.0374290732498</v>
      </c>
      <c r="P18" s="24">
        <f t="shared" si="4"/>
        <v>2558.3772290092779</v>
      </c>
      <c r="Q18" s="24">
        <f t="shared" si="4"/>
        <v>2615.4093217676691</v>
      </c>
    </row>
    <row r="19" spans="1:17" ht="11.45" customHeight="1" x14ac:dyDescent="0.25">
      <c r="A19" s="91" t="s">
        <v>80</v>
      </c>
      <c r="B19" s="90">
        <v>39.47603358400351</v>
      </c>
      <c r="C19" s="90">
        <v>39.052742790331465</v>
      </c>
      <c r="D19" s="90">
        <v>38.56963998875522</v>
      </c>
      <c r="E19" s="90">
        <v>38.049852932165578</v>
      </c>
      <c r="F19" s="90">
        <v>37.620821938670503</v>
      </c>
      <c r="G19" s="90">
        <v>37.189699561091622</v>
      </c>
      <c r="H19" s="90">
        <v>36.808357554391222</v>
      </c>
      <c r="I19" s="90">
        <v>36.601332242680499</v>
      </c>
      <c r="J19" s="90">
        <v>36.05506132794617</v>
      </c>
      <c r="K19" s="90">
        <v>35.582321579192097</v>
      </c>
      <c r="L19" s="90">
        <v>46.715149625673874</v>
      </c>
      <c r="M19" s="90">
        <v>46.027313984756631</v>
      </c>
      <c r="N19" s="90">
        <v>45.422095960895057</v>
      </c>
      <c r="O19" s="90">
        <v>44.911515966187729</v>
      </c>
      <c r="P19" s="90">
        <v>44.481977088256436</v>
      </c>
      <c r="Q19" s="90">
        <v>44.182144498030311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1.536727643553305E-2</v>
      </c>
      <c r="E20" s="88">
        <v>8.4065125814272473E-2</v>
      </c>
      <c r="F20" s="88">
        <v>9.6248389882386015E-2</v>
      </c>
      <c r="G20" s="88">
        <v>0</v>
      </c>
      <c r="H20" s="88">
        <v>1.4525872177634493E-2</v>
      </c>
      <c r="I20" s="88">
        <v>2.8957449562492556E-2</v>
      </c>
      <c r="J20" s="88">
        <v>1.3102541091472317</v>
      </c>
      <c r="K20" s="88">
        <v>1.5884112985354992</v>
      </c>
      <c r="L20" s="88">
        <v>2.2476106467054455</v>
      </c>
      <c r="M20" s="88">
        <v>2.6455333297521562</v>
      </c>
      <c r="N20" s="88">
        <v>2.8107558850969054</v>
      </c>
      <c r="O20" s="88">
        <v>2.0137876849282605</v>
      </c>
      <c r="P20" s="88">
        <v>2.1612918643307624</v>
      </c>
      <c r="Q20" s="88">
        <v>2.0020075181226042</v>
      </c>
    </row>
    <row r="21" spans="1:17" ht="11.45" customHeight="1" x14ac:dyDescent="0.25">
      <c r="A21" s="19" t="s">
        <v>29</v>
      </c>
      <c r="B21" s="21">
        <f>B22+B24+B26+B27+B29+B32</f>
        <v>1972.3224229352056</v>
      </c>
      <c r="C21" s="21">
        <f t="shared" ref="C21:Q21" si="5">C22+C24+C26+C27+C29+C32</f>
        <v>2004.1927577804045</v>
      </c>
      <c r="D21" s="21">
        <f t="shared" si="5"/>
        <v>2055.3025413891069</v>
      </c>
      <c r="E21" s="21">
        <f t="shared" si="5"/>
        <v>2092.2251911561812</v>
      </c>
      <c r="F21" s="21">
        <f t="shared" si="5"/>
        <v>2142.0046863970151</v>
      </c>
      <c r="G21" s="21">
        <f t="shared" si="5"/>
        <v>2157.3521682251903</v>
      </c>
      <c r="H21" s="21">
        <f t="shared" si="5"/>
        <v>2196.148192620919</v>
      </c>
      <c r="I21" s="21">
        <f t="shared" si="5"/>
        <v>2260.5104075299951</v>
      </c>
      <c r="J21" s="21">
        <f t="shared" si="5"/>
        <v>2186.655031975969</v>
      </c>
      <c r="K21" s="21">
        <f t="shared" si="5"/>
        <v>2198.0481367150642</v>
      </c>
      <c r="L21" s="21">
        <f t="shared" si="5"/>
        <v>2217.8388810046263</v>
      </c>
      <c r="M21" s="21">
        <f t="shared" si="5"/>
        <v>2246.3931950874216</v>
      </c>
      <c r="N21" s="21">
        <f t="shared" si="5"/>
        <v>2235.5104708907888</v>
      </c>
      <c r="O21" s="21">
        <f t="shared" si="5"/>
        <v>2245.8076525511756</v>
      </c>
      <c r="P21" s="21">
        <f t="shared" si="5"/>
        <v>2224.1701634389601</v>
      </c>
      <c r="Q21" s="21">
        <f t="shared" si="5"/>
        <v>2267.0430685088813</v>
      </c>
    </row>
    <row r="22" spans="1:17" ht="11.45" customHeight="1" x14ac:dyDescent="0.25">
      <c r="A22" s="62" t="s">
        <v>59</v>
      </c>
      <c r="B22" s="70">
        <v>1627.4895078399427</v>
      </c>
      <c r="C22" s="70">
        <v>1653.4395013354363</v>
      </c>
      <c r="D22" s="70">
        <v>1687.3051629236465</v>
      </c>
      <c r="E22" s="70">
        <v>1698.5099590668551</v>
      </c>
      <c r="F22" s="70">
        <v>1733.5428882351207</v>
      </c>
      <c r="G22" s="70">
        <v>1726.0727945836709</v>
      </c>
      <c r="H22" s="70">
        <v>1713.2011323209201</v>
      </c>
      <c r="I22" s="70">
        <v>1710.7388833943721</v>
      </c>
      <c r="J22" s="70">
        <v>1587.3107539848706</v>
      </c>
      <c r="K22" s="70">
        <v>1543.0317516790319</v>
      </c>
      <c r="L22" s="70">
        <v>1500.3026704849215</v>
      </c>
      <c r="M22" s="70">
        <v>1430.9059935154007</v>
      </c>
      <c r="N22" s="70">
        <v>1380.0785268886395</v>
      </c>
      <c r="O22" s="70">
        <v>1384.5992037705039</v>
      </c>
      <c r="P22" s="70">
        <v>1336.3615616333607</v>
      </c>
      <c r="Q22" s="70">
        <v>1325.8744038848693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0.67227189253800035</v>
      </c>
      <c r="E23" s="70">
        <v>3.7525888381304564</v>
      </c>
      <c r="F23" s="70">
        <v>4.4350629036412768</v>
      </c>
      <c r="G23" s="70">
        <v>0</v>
      </c>
      <c r="H23" s="70">
        <v>0.67608940784437421</v>
      </c>
      <c r="I23" s="70">
        <v>1.3534653493492455</v>
      </c>
      <c r="J23" s="70">
        <v>57.683453065998151</v>
      </c>
      <c r="K23" s="70">
        <v>68.881651325395211</v>
      </c>
      <c r="L23" s="70">
        <v>72.184211813147513</v>
      </c>
      <c r="M23" s="70">
        <v>82.244849196301217</v>
      </c>
      <c r="N23" s="70">
        <v>85.400370883098134</v>
      </c>
      <c r="O23" s="70">
        <v>62.084050496396472</v>
      </c>
      <c r="P23" s="70">
        <v>64.931182470418079</v>
      </c>
      <c r="Q23" s="70">
        <v>60.078806830713503</v>
      </c>
    </row>
    <row r="24" spans="1:17" ht="11.45" customHeight="1" x14ac:dyDescent="0.25">
      <c r="A24" s="62" t="s">
        <v>58</v>
      </c>
      <c r="B24" s="70">
        <v>344.83291509526293</v>
      </c>
      <c r="C24" s="70">
        <v>350.7532564449682</v>
      </c>
      <c r="D24" s="70">
        <v>367.99737846546049</v>
      </c>
      <c r="E24" s="70">
        <v>393.71523208932592</v>
      </c>
      <c r="F24" s="70">
        <v>408.46179816189442</v>
      </c>
      <c r="G24" s="70">
        <v>431.27937364151921</v>
      </c>
      <c r="H24" s="70">
        <v>482.94397211939008</v>
      </c>
      <c r="I24" s="70">
        <v>549.66018173413795</v>
      </c>
      <c r="J24" s="70">
        <v>599.13432835288449</v>
      </c>
      <c r="K24" s="70">
        <v>654.66082433049121</v>
      </c>
      <c r="L24" s="70">
        <v>717.07559553334988</v>
      </c>
      <c r="M24" s="70">
        <v>814.87893953559478</v>
      </c>
      <c r="N24" s="70">
        <v>854.56732510728625</v>
      </c>
      <c r="O24" s="70">
        <v>860.15369479931849</v>
      </c>
      <c r="P24" s="70">
        <v>886.46750461116176</v>
      </c>
      <c r="Q24" s="70">
        <v>939.41350839168547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2.667987357493852</v>
      </c>
      <c r="K25" s="70">
        <v>17.491371859115581</v>
      </c>
      <c r="L25" s="70">
        <v>18.85261948095377</v>
      </c>
      <c r="M25" s="70">
        <v>36.345108303405226</v>
      </c>
      <c r="N25" s="70">
        <v>36.657371846774758</v>
      </c>
      <c r="O25" s="70">
        <v>54.719156247309314</v>
      </c>
      <c r="P25" s="70">
        <v>155.39517580748586</v>
      </c>
      <c r="Q25" s="70">
        <v>163.906500188255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3.0881806087870419E-3</v>
      </c>
      <c r="I27" s="70">
        <v>0.11024624598809918</v>
      </c>
      <c r="J27" s="70">
        <v>0.20661849143042466</v>
      </c>
      <c r="K27" s="70">
        <v>0.34890856431495193</v>
      </c>
      <c r="L27" s="70">
        <v>0.44799913523679813</v>
      </c>
      <c r="M27" s="70">
        <v>0.5812924375141536</v>
      </c>
      <c r="N27" s="70">
        <v>0.77737832537927698</v>
      </c>
      <c r="O27" s="70">
        <v>0.90899074122035894</v>
      </c>
      <c r="P27" s="70">
        <v>1.0522364792421661</v>
      </c>
      <c r="Q27" s="70">
        <v>1.2062345363664884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4.1101997277538486E-3</v>
      </c>
      <c r="M28" s="70">
        <v>1.1861317607091599E-2</v>
      </c>
      <c r="N28" s="70">
        <v>1.0009188278007558E-2</v>
      </c>
      <c r="O28" s="70">
        <v>2.4569681444820333E-2</v>
      </c>
      <c r="P28" s="70">
        <v>4.603584360038105E-2</v>
      </c>
      <c r="Q28" s="70">
        <v>5.4474941653850764E-2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6.9701144269459624E-4</v>
      </c>
      <c r="K29" s="70">
        <v>1.7162671270178355E-3</v>
      </c>
      <c r="L29" s="70">
        <v>3.729000486244664E-3</v>
      </c>
      <c r="M29" s="70">
        <v>5.0013468980321281E-3</v>
      </c>
      <c r="N29" s="70">
        <v>4.3657735334776848E-2</v>
      </c>
      <c r="O29" s="70">
        <v>7.7039427102870595E-2</v>
      </c>
      <c r="P29" s="70">
        <v>0.14072768911880842</v>
      </c>
      <c r="Q29" s="70">
        <v>0.29280721329228998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1.6424633024937072E-5</v>
      </c>
      <c r="K30" s="70">
        <v>4.8358782856558693E-5</v>
      </c>
      <c r="L30" s="70">
        <v>1.1014048063463708E-4</v>
      </c>
      <c r="M30" s="70">
        <v>1.7269155377140982E-4</v>
      </c>
      <c r="N30" s="70">
        <v>1.7344697610343592E-3</v>
      </c>
      <c r="O30" s="70">
        <v>2.2176577310586082E-3</v>
      </c>
      <c r="P30" s="70">
        <v>4.3371082462770206E-3</v>
      </c>
      <c r="Q30" s="70">
        <v>8.353025844746606E-3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2.4504479983587714E-4</v>
      </c>
      <c r="K31" s="70">
        <v>6.329722874716296E-4</v>
      </c>
      <c r="L31" s="70">
        <v>1.4398010467275926E-3</v>
      </c>
      <c r="M31" s="70">
        <v>1.9968380231819996E-3</v>
      </c>
      <c r="N31" s="70">
        <v>1.5628530683922857E-2</v>
      </c>
      <c r="O31" s="70">
        <v>2.7581199037717618E-2</v>
      </c>
      <c r="P31" s="70">
        <v>5.1464802960709356E-2</v>
      </c>
      <c r="Q31" s="70">
        <v>0.10846495107418416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1.0961554965211349E-3</v>
      </c>
      <c r="J32" s="70">
        <v>2.634135340609794E-3</v>
      </c>
      <c r="K32" s="70">
        <v>4.9358740987347502E-3</v>
      </c>
      <c r="L32" s="70">
        <v>8.8868506318612699E-3</v>
      </c>
      <c r="M32" s="70">
        <v>2.1968252013998969E-2</v>
      </c>
      <c r="N32" s="70">
        <v>4.3582834148951637E-2</v>
      </c>
      <c r="O32" s="70">
        <v>6.8723813029792316E-2</v>
      </c>
      <c r="P32" s="70">
        <v>0.14813302607686224</v>
      </c>
      <c r="Q32" s="70">
        <v>0.25611448266793846</v>
      </c>
    </row>
    <row r="33" spans="1:17" ht="11.45" customHeight="1" x14ac:dyDescent="0.25">
      <c r="A33" s="19" t="s">
        <v>28</v>
      </c>
      <c r="B33" s="21">
        <f>B34+B36+B38+B39+B41</f>
        <v>191.51931466281044</v>
      </c>
      <c r="C33" s="21">
        <f t="shared" ref="C33:Q33" si="6">C34+C36+C38+C39+C41</f>
        <v>188.41912619780041</v>
      </c>
      <c r="D33" s="21">
        <f t="shared" si="6"/>
        <v>191.40355727957285</v>
      </c>
      <c r="E33" s="21">
        <f t="shared" si="6"/>
        <v>198.03899629320463</v>
      </c>
      <c r="F33" s="21">
        <f t="shared" si="6"/>
        <v>206.89040408505556</v>
      </c>
      <c r="G33" s="21">
        <f t="shared" si="6"/>
        <v>204.93970663658902</v>
      </c>
      <c r="H33" s="21">
        <f t="shared" si="6"/>
        <v>214.39895328203301</v>
      </c>
      <c r="I33" s="21">
        <f t="shared" si="6"/>
        <v>223.89388635069699</v>
      </c>
      <c r="J33" s="21">
        <f t="shared" si="6"/>
        <v>225.82406147342701</v>
      </c>
      <c r="K33" s="21">
        <f t="shared" si="6"/>
        <v>238.58876824567346</v>
      </c>
      <c r="L33" s="21">
        <f t="shared" si="6"/>
        <v>248.88757183199803</v>
      </c>
      <c r="M33" s="21">
        <f t="shared" si="6"/>
        <v>257.90758832103762</v>
      </c>
      <c r="N33" s="21">
        <f t="shared" si="6"/>
        <v>270.71466001974079</v>
      </c>
      <c r="O33" s="21">
        <f t="shared" si="6"/>
        <v>280.31826055588641</v>
      </c>
      <c r="P33" s="21">
        <f t="shared" si="6"/>
        <v>289.72508848206144</v>
      </c>
      <c r="Q33" s="21">
        <f t="shared" si="6"/>
        <v>304.1841087607574</v>
      </c>
    </row>
    <row r="34" spans="1:17" ht="11.45" customHeight="1" x14ac:dyDescent="0.25">
      <c r="A34" s="62" t="s">
        <v>59</v>
      </c>
      <c r="B34" s="20">
        <v>8.9370075903445673E-2</v>
      </c>
      <c r="C34" s="20">
        <v>9.8003902385453798E-2</v>
      </c>
      <c r="D34" s="20">
        <v>9.4905233215106299E-2</v>
      </c>
      <c r="E34" s="20">
        <v>9.5127018674584896E-2</v>
      </c>
      <c r="F34" s="20">
        <v>9.8266256679832992E-2</v>
      </c>
      <c r="G34" s="20">
        <v>0.10724155706785229</v>
      </c>
      <c r="H34" s="20">
        <v>0.10077735230775466</v>
      </c>
      <c r="I34" s="20">
        <v>0.10392743020537684</v>
      </c>
      <c r="J34" s="20">
        <v>0.10080539477277237</v>
      </c>
      <c r="K34" s="20">
        <v>9.9654765693385161E-2</v>
      </c>
      <c r="L34" s="20">
        <v>0.10247216436202128</v>
      </c>
      <c r="M34" s="20">
        <v>9.9317370489766035E-2</v>
      </c>
      <c r="N34" s="20">
        <v>9.9552858231750779E-2</v>
      </c>
      <c r="O34" s="20">
        <v>9.9786780336990635E-2</v>
      </c>
      <c r="P34" s="20">
        <v>0.10002255418905914</v>
      </c>
      <c r="Q34" s="20">
        <v>0.10025676910473144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3.781303000029222E-5</v>
      </c>
      <c r="E35" s="20">
        <v>2.1016808678530919E-4</v>
      </c>
      <c r="F35" s="20">
        <v>2.514025079149407E-4</v>
      </c>
      <c r="G35" s="20">
        <v>0</v>
      </c>
      <c r="H35" s="20">
        <v>3.9770286839333373E-5</v>
      </c>
      <c r="I35" s="20">
        <v>8.2223054023764305E-5</v>
      </c>
      <c r="J35" s="20">
        <v>3.6633048970258868E-3</v>
      </c>
      <c r="K35" s="20">
        <v>4.4486348488527961E-3</v>
      </c>
      <c r="L35" s="20">
        <v>4.9302534500382002E-3</v>
      </c>
      <c r="M35" s="20">
        <v>5.7085106886975018E-3</v>
      </c>
      <c r="N35" s="20">
        <v>6.1604110561963923E-3</v>
      </c>
      <c r="O35" s="20">
        <v>4.4743399334941369E-3</v>
      </c>
      <c r="P35" s="20">
        <v>4.8598993742899272E-3</v>
      </c>
      <c r="Q35" s="20">
        <v>4.5428941435674873E-3</v>
      </c>
    </row>
    <row r="36" spans="1:17" ht="11.45" customHeight="1" x14ac:dyDescent="0.25">
      <c r="A36" s="62" t="s">
        <v>58</v>
      </c>
      <c r="B36" s="20">
        <v>189.71025457488753</v>
      </c>
      <c r="C36" s="20">
        <v>186.61709786047106</v>
      </c>
      <c r="D36" s="20">
        <v>188.71280538049157</v>
      </c>
      <c r="E36" s="20">
        <v>195.34804385641345</v>
      </c>
      <c r="F36" s="20">
        <v>204.19588571540802</v>
      </c>
      <c r="G36" s="20">
        <v>202.25794214392315</v>
      </c>
      <c r="H36" s="20">
        <v>210.9056316606403</v>
      </c>
      <c r="I36" s="20">
        <v>220.49139673592967</v>
      </c>
      <c r="J36" s="20">
        <v>221.649497270957</v>
      </c>
      <c r="K36" s="20">
        <v>233.69667458295783</v>
      </c>
      <c r="L36" s="20">
        <v>244.05814162354415</v>
      </c>
      <c r="M36" s="20">
        <v>254.91434232950883</v>
      </c>
      <c r="N36" s="20">
        <v>265.85641041349118</v>
      </c>
      <c r="O36" s="20">
        <v>277.63659099668251</v>
      </c>
      <c r="P36" s="20">
        <v>286.84967601507344</v>
      </c>
      <c r="Q36" s="20">
        <v>301.5831375482702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0.98702082075570385</v>
      </c>
      <c r="K37" s="20">
        <v>6.2439591395279015</v>
      </c>
      <c r="L37" s="20">
        <v>6.4165274957309748</v>
      </c>
      <c r="M37" s="20">
        <v>11.369651282603325</v>
      </c>
      <c r="N37" s="20">
        <v>11.404130497445125</v>
      </c>
      <c r="O37" s="20">
        <v>17.662006330464255</v>
      </c>
      <c r="P37" s="20">
        <v>50.283914077860082</v>
      </c>
      <c r="Q37" s="20">
        <v>52.619465389590495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1.7196900120194698</v>
      </c>
      <c r="C39" s="20">
        <v>1.7040244349438971</v>
      </c>
      <c r="D39" s="20">
        <v>2.5958466658661652</v>
      </c>
      <c r="E39" s="20">
        <v>2.5958254181165858</v>
      </c>
      <c r="F39" s="20">
        <v>2.5962521129677119</v>
      </c>
      <c r="G39" s="20">
        <v>2.5745229355980377</v>
      </c>
      <c r="H39" s="20">
        <v>3.3925442690849592</v>
      </c>
      <c r="I39" s="20">
        <v>3.2985621845619488</v>
      </c>
      <c r="J39" s="20">
        <v>4.0737588076972262</v>
      </c>
      <c r="K39" s="20">
        <v>4.7924388970222722</v>
      </c>
      <c r="L39" s="20">
        <v>4.7269580440918704</v>
      </c>
      <c r="M39" s="20">
        <v>2.8939286210390258</v>
      </c>
      <c r="N39" s="20">
        <v>4.744211917956985</v>
      </c>
      <c r="O39" s="20">
        <v>2.5673639134000399</v>
      </c>
      <c r="P39" s="20">
        <v>2.7030622059029032</v>
      </c>
      <c r="Q39" s="20">
        <v>2.4137841195902423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4.336781064468094E-2</v>
      </c>
      <c r="M40" s="20">
        <v>5.9050839631060448E-2</v>
      </c>
      <c r="N40" s="20">
        <v>6.1084427964248796E-2</v>
      </c>
      <c r="O40" s="20">
        <v>6.9394891107999179E-2</v>
      </c>
      <c r="P40" s="20">
        <v>0.11826024986576086</v>
      </c>
      <c r="Q40" s="20">
        <v>0.1090092723391559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1.4484830060905458E-2</v>
      </c>
      <c r="O41" s="20">
        <v>1.4518865466840275E-2</v>
      </c>
      <c r="P41" s="20">
        <v>7.2327706896030977E-2</v>
      </c>
      <c r="Q41" s="20">
        <v>8.693032379227203E-2</v>
      </c>
    </row>
    <row r="42" spans="1:17" ht="11.45" customHeight="1" x14ac:dyDescent="0.25">
      <c r="A42" s="25" t="s">
        <v>18</v>
      </c>
      <c r="B42" s="24">
        <f t="shared" ref="B42" si="7">B43+B52</f>
        <v>1332.3472092663728</v>
      </c>
      <c r="C42" s="24">
        <f t="shared" ref="C42:Q42" si="8">C43+C52</f>
        <v>1364.3949552340164</v>
      </c>
      <c r="D42" s="24">
        <f t="shared" si="8"/>
        <v>1384.1060178263701</v>
      </c>
      <c r="E42" s="24">
        <f t="shared" si="8"/>
        <v>1399.8083272257049</v>
      </c>
      <c r="F42" s="24">
        <f t="shared" si="8"/>
        <v>1455.6092980408132</v>
      </c>
      <c r="G42" s="24">
        <f t="shared" si="8"/>
        <v>1450.0197892306658</v>
      </c>
      <c r="H42" s="24">
        <f t="shared" si="8"/>
        <v>1452.6805890221538</v>
      </c>
      <c r="I42" s="24">
        <f t="shared" si="8"/>
        <v>1502.8291629499581</v>
      </c>
      <c r="J42" s="24">
        <f t="shared" si="8"/>
        <v>1469.420178698067</v>
      </c>
      <c r="K42" s="24">
        <f t="shared" si="8"/>
        <v>1329.9488163491267</v>
      </c>
      <c r="L42" s="24">
        <f t="shared" si="8"/>
        <v>1438.8210027567932</v>
      </c>
      <c r="M42" s="24">
        <f t="shared" si="8"/>
        <v>1398.4361184288773</v>
      </c>
      <c r="N42" s="24">
        <f t="shared" si="8"/>
        <v>1319.2787265808279</v>
      </c>
      <c r="O42" s="24">
        <f t="shared" si="8"/>
        <v>1346.8900151426931</v>
      </c>
      <c r="P42" s="24">
        <f t="shared" si="8"/>
        <v>1284.5315019420191</v>
      </c>
      <c r="Q42" s="24">
        <f t="shared" si="8"/>
        <v>1252.6599408642853</v>
      </c>
    </row>
    <row r="43" spans="1:17" ht="11.45" customHeight="1" x14ac:dyDescent="0.25">
      <c r="A43" s="23" t="s">
        <v>27</v>
      </c>
      <c r="B43" s="22">
        <f>B44+B46+B48+B49+B51</f>
        <v>332.49865020805805</v>
      </c>
      <c r="C43" s="22">
        <f t="shared" ref="C43:Q43" si="9">C44+C46+C48+C49+C51</f>
        <v>332.69288186236543</v>
      </c>
      <c r="D43" s="22">
        <f t="shared" si="9"/>
        <v>333.98611149031342</v>
      </c>
      <c r="E43" s="22">
        <f t="shared" si="9"/>
        <v>335.87494483481942</v>
      </c>
      <c r="F43" s="22">
        <f t="shared" si="9"/>
        <v>360.05672052727226</v>
      </c>
      <c r="G43" s="22">
        <f t="shared" si="9"/>
        <v>361.60901863725843</v>
      </c>
      <c r="H43" s="22">
        <f t="shared" si="9"/>
        <v>372.10630151307663</v>
      </c>
      <c r="I43" s="22">
        <f t="shared" si="9"/>
        <v>394.18986904814864</v>
      </c>
      <c r="J43" s="22">
        <f t="shared" si="9"/>
        <v>406.12001302761456</v>
      </c>
      <c r="K43" s="22">
        <f t="shared" si="9"/>
        <v>409.75332871274043</v>
      </c>
      <c r="L43" s="22">
        <f t="shared" si="9"/>
        <v>429.48338140379673</v>
      </c>
      <c r="M43" s="22">
        <f t="shared" si="9"/>
        <v>453.82418725757003</v>
      </c>
      <c r="N43" s="22">
        <f t="shared" si="9"/>
        <v>463.11903082609422</v>
      </c>
      <c r="O43" s="22">
        <f t="shared" si="9"/>
        <v>482.65800553959042</v>
      </c>
      <c r="P43" s="22">
        <f t="shared" si="9"/>
        <v>488.50195664682724</v>
      </c>
      <c r="Q43" s="22">
        <f t="shared" si="9"/>
        <v>508.89446501649883</v>
      </c>
    </row>
    <row r="44" spans="1:17" ht="11.45" customHeight="1" x14ac:dyDescent="0.25">
      <c r="A44" s="62" t="s">
        <v>59</v>
      </c>
      <c r="B44" s="70">
        <v>34.751850872079366</v>
      </c>
      <c r="C44" s="70">
        <v>32.806591971846764</v>
      </c>
      <c r="D44" s="70">
        <v>30.928991854383117</v>
      </c>
      <c r="E44" s="70">
        <v>28.62204098230464</v>
      </c>
      <c r="F44" s="70">
        <v>26.742423569529066</v>
      </c>
      <c r="G44" s="70">
        <v>25.719935683307057</v>
      </c>
      <c r="H44" s="70">
        <v>23.578612772380858</v>
      </c>
      <c r="I44" s="70">
        <v>22.163676932741993</v>
      </c>
      <c r="J44" s="70">
        <v>22.05214732576729</v>
      </c>
      <c r="K44" s="70">
        <v>20.920938681243289</v>
      </c>
      <c r="L44" s="70">
        <v>20.589954398326423</v>
      </c>
      <c r="M44" s="70">
        <v>20.17062971566105</v>
      </c>
      <c r="N44" s="70">
        <v>19.476407553876598</v>
      </c>
      <c r="O44" s="70">
        <v>18.696167037533289</v>
      </c>
      <c r="P44" s="70">
        <v>17.985206139169005</v>
      </c>
      <c r="Q44" s="70">
        <v>17.419318906641543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1.2323017996466262E-2</v>
      </c>
      <c r="E45" s="70">
        <v>6.323586796848521E-2</v>
      </c>
      <c r="F45" s="70">
        <v>6.8417303968423174E-2</v>
      </c>
      <c r="G45" s="70">
        <v>0</v>
      </c>
      <c r="H45" s="70">
        <v>9.3049496911519827E-3</v>
      </c>
      <c r="I45" s="70">
        <v>1.7534978034238171E-2</v>
      </c>
      <c r="J45" s="70">
        <v>0.80138309532457075</v>
      </c>
      <c r="K45" s="70">
        <v>0.93392038243755648</v>
      </c>
      <c r="L45" s="70">
        <v>0.99064652669814734</v>
      </c>
      <c r="M45" s="70">
        <v>1.159356664013526</v>
      </c>
      <c r="N45" s="70">
        <v>1.20521578748225</v>
      </c>
      <c r="O45" s="70">
        <v>0.83831752559614425</v>
      </c>
      <c r="P45" s="70">
        <v>0.87386582727142204</v>
      </c>
      <c r="Q45" s="70">
        <v>0.78931450267712322</v>
      </c>
    </row>
    <row r="46" spans="1:17" ht="11.45" customHeight="1" x14ac:dyDescent="0.25">
      <c r="A46" s="62" t="s">
        <v>58</v>
      </c>
      <c r="B46" s="70">
        <v>297.68474772809407</v>
      </c>
      <c r="C46" s="70">
        <v>299.82187232290971</v>
      </c>
      <c r="D46" s="70">
        <v>302.9993398179912</v>
      </c>
      <c r="E46" s="70">
        <v>307.19898166337538</v>
      </c>
      <c r="F46" s="70">
        <v>333.26392860915678</v>
      </c>
      <c r="G46" s="70">
        <v>335.84074025664381</v>
      </c>
      <c r="H46" s="70">
        <v>348.48117871089232</v>
      </c>
      <c r="I46" s="70">
        <v>371.97292762812265</v>
      </c>
      <c r="J46" s="70">
        <v>384.00499870570593</v>
      </c>
      <c r="K46" s="70">
        <v>388.76443345016452</v>
      </c>
      <c r="L46" s="70">
        <v>408.81395210452513</v>
      </c>
      <c r="M46" s="70">
        <v>433.56914533037087</v>
      </c>
      <c r="N46" s="70">
        <v>443.54529358094527</v>
      </c>
      <c r="O46" s="70">
        <v>463.84756352818886</v>
      </c>
      <c r="P46" s="70">
        <v>470.38607088195715</v>
      </c>
      <c r="Q46" s="70">
        <v>491.31197954481905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1.7100013023420575</v>
      </c>
      <c r="K47" s="70">
        <v>10.387093619095767</v>
      </c>
      <c r="L47" s="70">
        <v>10.748119062396709</v>
      </c>
      <c r="M47" s="70">
        <v>19.337986024068591</v>
      </c>
      <c r="N47" s="70">
        <v>19.02624202913718</v>
      </c>
      <c r="O47" s="70">
        <v>29.507921034454654</v>
      </c>
      <c r="P47" s="70">
        <v>82.457310394199723</v>
      </c>
      <c r="Q47" s="70">
        <v>85.722875334871588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3.9155650560999322E-3</v>
      </c>
      <c r="D49" s="70">
        <v>3.903334133835147E-3</v>
      </c>
      <c r="E49" s="70">
        <v>3.8545818834134428E-3</v>
      </c>
      <c r="F49" s="70">
        <v>3.6078870322877347E-3</v>
      </c>
      <c r="G49" s="70">
        <v>5.0736764464241113E-3</v>
      </c>
      <c r="H49" s="70">
        <v>4.7375503062561915E-3</v>
      </c>
      <c r="I49" s="70">
        <v>1.3001569449952748E-2</v>
      </c>
      <c r="J49" s="70">
        <v>2.0222700872348426E-2</v>
      </c>
      <c r="K49" s="70">
        <v>2.3492538662775814E-2</v>
      </c>
      <c r="L49" s="70">
        <v>3.1701181727443073E-2</v>
      </c>
      <c r="M49" s="70">
        <v>3.5930279123895945E-2</v>
      </c>
      <c r="N49" s="70">
        <v>4.3557341031402241E-2</v>
      </c>
      <c r="O49" s="70">
        <v>5.8583651994242744E-2</v>
      </c>
      <c r="P49" s="70">
        <v>6.6194658542756843E-2</v>
      </c>
      <c r="Q49" s="70">
        <v>8.2096018256371486E-2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2.9084473218177155E-4</v>
      </c>
      <c r="M50" s="70">
        <v>7.3316015295589638E-4</v>
      </c>
      <c r="N50" s="70">
        <v>5.6082555049368117E-4</v>
      </c>
      <c r="O50" s="70">
        <v>1.5834943108884985E-3</v>
      </c>
      <c r="P50" s="70">
        <v>2.8960476166438403E-3</v>
      </c>
      <c r="Q50" s="70">
        <v>3.7075507869313144E-3</v>
      </c>
    </row>
    <row r="51" spans="1:17" ht="11.45" customHeight="1" x14ac:dyDescent="0.25">
      <c r="A51" s="62" t="s">
        <v>55</v>
      </c>
      <c r="B51" s="70">
        <v>6.2051607884614148E-2</v>
      </c>
      <c r="C51" s="70">
        <v>6.0502002552818387E-2</v>
      </c>
      <c r="D51" s="70">
        <v>5.3876483805248586E-2</v>
      </c>
      <c r="E51" s="70">
        <v>5.0067607256003344E-2</v>
      </c>
      <c r="F51" s="70">
        <v>4.6760461554137427E-2</v>
      </c>
      <c r="G51" s="70">
        <v>4.3269020861116635E-2</v>
      </c>
      <c r="H51" s="70">
        <v>4.1772479497233214E-2</v>
      </c>
      <c r="I51" s="70">
        <v>4.0262917834054592E-2</v>
      </c>
      <c r="J51" s="70">
        <v>4.264429526898985E-2</v>
      </c>
      <c r="K51" s="70">
        <v>4.4464042669872077E-2</v>
      </c>
      <c r="L51" s="70">
        <v>4.7773719217749741E-2</v>
      </c>
      <c r="M51" s="70">
        <v>4.8481932414256253E-2</v>
      </c>
      <c r="N51" s="70">
        <v>5.377235024095265E-2</v>
      </c>
      <c r="O51" s="70">
        <v>5.5691321873992443E-2</v>
      </c>
      <c r="P51" s="70">
        <v>6.4484967158313033E-2</v>
      </c>
      <c r="Q51" s="70">
        <v>8.1070546781870437E-2</v>
      </c>
    </row>
    <row r="52" spans="1:17" ht="11.45" customHeight="1" x14ac:dyDescent="0.25">
      <c r="A52" s="19" t="s">
        <v>76</v>
      </c>
      <c r="B52" s="21">
        <f>B53+B55</f>
        <v>999.84855905831478</v>
      </c>
      <c r="C52" s="21">
        <f t="shared" ref="C52:Q52" si="10">C53+C55</f>
        <v>1031.7020733716511</v>
      </c>
      <c r="D52" s="21">
        <f t="shared" si="10"/>
        <v>1050.1199063360568</v>
      </c>
      <c r="E52" s="21">
        <f t="shared" si="10"/>
        <v>1063.9333823908855</v>
      </c>
      <c r="F52" s="21">
        <f t="shared" si="10"/>
        <v>1095.5525775135409</v>
      </c>
      <c r="G52" s="21">
        <f t="shared" si="10"/>
        <v>1088.4107705934073</v>
      </c>
      <c r="H52" s="21">
        <f t="shared" si="10"/>
        <v>1080.5742875090771</v>
      </c>
      <c r="I52" s="21">
        <f t="shared" si="10"/>
        <v>1108.6392939018094</v>
      </c>
      <c r="J52" s="21">
        <f t="shared" si="10"/>
        <v>1063.3001656704525</v>
      </c>
      <c r="K52" s="21">
        <f t="shared" si="10"/>
        <v>920.19548763638625</v>
      </c>
      <c r="L52" s="21">
        <f t="shared" si="10"/>
        <v>1009.3376213529965</v>
      </c>
      <c r="M52" s="21">
        <f t="shared" si="10"/>
        <v>944.61193117130733</v>
      </c>
      <c r="N52" s="21">
        <f t="shared" si="10"/>
        <v>856.15969575473355</v>
      </c>
      <c r="O52" s="21">
        <f t="shared" si="10"/>
        <v>864.23200960310271</v>
      </c>
      <c r="P52" s="21">
        <f t="shared" si="10"/>
        <v>796.02954529519184</v>
      </c>
      <c r="Q52" s="21">
        <f t="shared" si="10"/>
        <v>743.76547584778655</v>
      </c>
    </row>
    <row r="53" spans="1:17" ht="11.45" customHeight="1" x14ac:dyDescent="0.25">
      <c r="A53" s="17" t="s">
        <v>23</v>
      </c>
      <c r="B53" s="20">
        <v>975.92564725547709</v>
      </c>
      <c r="C53" s="20">
        <v>1006.8090989154449</v>
      </c>
      <c r="D53" s="20">
        <v>1024.8577953198403</v>
      </c>
      <c r="E53" s="20">
        <v>1037.48232083278</v>
      </c>
      <c r="F53" s="20">
        <v>1061.6699284509605</v>
      </c>
      <c r="G53" s="20">
        <v>1058.2022323420206</v>
      </c>
      <c r="H53" s="20">
        <v>1042.6882081834235</v>
      </c>
      <c r="I53" s="20">
        <v>1065.7298453986562</v>
      </c>
      <c r="J53" s="20">
        <v>1030.1540359403864</v>
      </c>
      <c r="K53" s="20">
        <v>889.77463753771178</v>
      </c>
      <c r="L53" s="20">
        <v>969.69725538179625</v>
      </c>
      <c r="M53" s="20">
        <v>918.9403639129614</v>
      </c>
      <c r="N53" s="20">
        <v>823.48714698226979</v>
      </c>
      <c r="O53" s="20">
        <v>835.40899545392847</v>
      </c>
      <c r="P53" s="20">
        <v>760.3358925956353</v>
      </c>
      <c r="Q53" s="20">
        <v>699.36296903515597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4.5873484694427544</v>
      </c>
      <c r="K54" s="20">
        <v>23.773194420023934</v>
      </c>
      <c r="L54" s="20">
        <v>25.494290255186936</v>
      </c>
      <c r="M54" s="20">
        <v>40.986440353730941</v>
      </c>
      <c r="N54" s="20">
        <v>35.324161913374034</v>
      </c>
      <c r="O54" s="20">
        <v>53.145008420055056</v>
      </c>
      <c r="P54" s="20">
        <v>133.28467099813952</v>
      </c>
      <c r="Q54" s="20">
        <v>122.02308737509087</v>
      </c>
    </row>
    <row r="55" spans="1:17" ht="11.45" customHeight="1" x14ac:dyDescent="0.25">
      <c r="A55" s="17" t="s">
        <v>22</v>
      </c>
      <c r="B55" s="20">
        <v>23.922911802837664</v>
      </c>
      <c r="C55" s="20">
        <v>24.892974456206126</v>
      </c>
      <c r="D55" s="20">
        <v>25.262111016216426</v>
      </c>
      <c r="E55" s="20">
        <v>26.451061558105497</v>
      </c>
      <c r="F55" s="20">
        <v>33.882649062580334</v>
      </c>
      <c r="G55" s="20">
        <v>30.208538251386624</v>
      </c>
      <c r="H55" s="20">
        <v>37.886079325653562</v>
      </c>
      <c r="I55" s="20">
        <v>42.909448503153357</v>
      </c>
      <c r="J55" s="20">
        <v>33.146129730066065</v>
      </c>
      <c r="K55" s="20">
        <v>30.420850098674478</v>
      </c>
      <c r="L55" s="20">
        <v>39.640365971200275</v>
      </c>
      <c r="M55" s="20">
        <v>25.671567258345899</v>
      </c>
      <c r="N55" s="20">
        <v>32.672548772463799</v>
      </c>
      <c r="O55" s="20">
        <v>28.823014149174224</v>
      </c>
      <c r="P55" s="20">
        <v>35.693652699556537</v>
      </c>
      <c r="Q55" s="20">
        <v>44.402506812630577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0.14760204996563123</v>
      </c>
      <c r="K56" s="69">
        <v>0.81279096223681802</v>
      </c>
      <c r="L56" s="69">
        <v>1.0421840324728082</v>
      </c>
      <c r="M56" s="69">
        <v>1.1449993944554226</v>
      </c>
      <c r="N56" s="69">
        <v>1.4015159886714914</v>
      </c>
      <c r="O56" s="69">
        <v>1.833592094393131</v>
      </c>
      <c r="P56" s="69">
        <v>6.2569935249819313</v>
      </c>
      <c r="Q56" s="69">
        <v>7.7472374265763158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8.623458082587117</v>
      </c>
      <c r="C60" s="71">
        <f>IF(C17=0,"",C17/TrRoad_act!C30*100)</f>
        <v>8.5730608480279145</v>
      </c>
      <c r="D60" s="71">
        <f>IF(D17=0,"",D17/TrRoad_act!D30*100)</f>
        <v>8.5618648620387265</v>
      </c>
      <c r="E60" s="71">
        <f>IF(E17=0,"",E17/TrRoad_act!E30*100)</f>
        <v>8.5277738896626918</v>
      </c>
      <c r="F60" s="71">
        <f>IF(F17=0,"",F17/TrRoad_act!F30*100)</f>
        <v>8.5637390127181341</v>
      </c>
      <c r="G60" s="71">
        <f>IF(G17=0,"",G17/TrRoad_act!G30*100)</f>
        <v>8.4286444242078158</v>
      </c>
      <c r="H60" s="71">
        <f>IF(H17=0,"",H17/TrRoad_act!H30*100)</f>
        <v>8.4893683702390099</v>
      </c>
      <c r="I60" s="71">
        <f>IF(I17=0,"",I17/TrRoad_act!I30*100)</f>
        <v>8.569328201564776</v>
      </c>
      <c r="J60" s="71">
        <f>IF(J17=0,"",J17/TrRoad_act!J30*100)</f>
        <v>8.2959779251486321</v>
      </c>
      <c r="K60" s="71">
        <f>IF(K17=0,"",K17/TrRoad_act!K30*100)</f>
        <v>7.9939475377505467</v>
      </c>
      <c r="L60" s="71">
        <f>IF(L17=0,"",L17/TrRoad_act!L30*100)</f>
        <v>8.1350838366521003</v>
      </c>
      <c r="M60" s="71">
        <f>IF(M17=0,"",M17/TrRoad_act!M30*100)</f>
        <v>8.0318714674006717</v>
      </c>
      <c r="N60" s="71">
        <f>IF(N17=0,"",N17/TrRoad_act!N30*100)</f>
        <v>7.9065590012539309</v>
      </c>
      <c r="O60" s="71">
        <f>IF(O17=0,"",O17/TrRoad_act!O30*100)</f>
        <v>7.9731013646720692</v>
      </c>
      <c r="P60" s="71">
        <f>IF(P17=0,"",P17/TrRoad_act!P30*100)</f>
        <v>7.7817069581933946</v>
      </c>
      <c r="Q60" s="71">
        <f>IF(Q17=0,"",Q17/TrRoad_act!Q30*100)</f>
        <v>7.7566643736809713</v>
      </c>
    </row>
    <row r="61" spans="1:17" ht="11.45" customHeight="1" x14ac:dyDescent="0.25">
      <c r="A61" s="25" t="s">
        <v>39</v>
      </c>
      <c r="B61" s="24">
        <f>IF(B18=0,"",B18/TrRoad_act!B31*100)</f>
        <v>6.3027624564916147</v>
      </c>
      <c r="C61" s="24">
        <f>IF(C18=0,"",C18/TrRoad_act!C31*100)</f>
        <v>6.2440021903153848</v>
      </c>
      <c r="D61" s="24">
        <f>IF(D18=0,"",D18/TrRoad_act!D31*100)</f>
        <v>6.2548982462387395</v>
      </c>
      <c r="E61" s="24">
        <f>IF(E18=0,"",E18/TrRoad_act!E31*100)</f>
        <v>6.2372169863569287</v>
      </c>
      <c r="F61" s="24">
        <f>IF(F18=0,"",F18/TrRoad_act!F31*100)</f>
        <v>6.2541072324013598</v>
      </c>
      <c r="G61" s="24">
        <f>IF(G18=0,"",G18/TrRoad_act!G31*100)</f>
        <v>6.1918890669576658</v>
      </c>
      <c r="H61" s="24">
        <f>IF(H18=0,"",H18/TrRoad_act!H31*100)</f>
        <v>6.2607354817021275</v>
      </c>
      <c r="I61" s="24">
        <f>IF(I18=0,"",I18/TrRoad_act!I31*100)</f>
        <v>6.3168774979200926</v>
      </c>
      <c r="J61" s="24">
        <f>IF(J18=0,"",J18/TrRoad_act!J31*100)</f>
        <v>6.1674225822454938</v>
      </c>
      <c r="K61" s="24">
        <f>IF(K18=0,"",K18/TrRoad_act!K31*100)</f>
        <v>6.1360334694227641</v>
      </c>
      <c r="L61" s="24">
        <f>IF(L18=0,"",L18/TrRoad_act!L31*100)</f>
        <v>6.1539241052041183</v>
      </c>
      <c r="M61" s="24">
        <f>IF(M18=0,"",M18/TrRoad_act!M31*100)</f>
        <v>6.1733206591217282</v>
      </c>
      <c r="N61" s="24">
        <f>IF(N18=0,"",N18/TrRoad_act!N31*100)</f>
        <v>6.1933402082957789</v>
      </c>
      <c r="O61" s="24">
        <f>IF(O18=0,"",O18/TrRoad_act!O31*100)</f>
        <v>6.2517959498283666</v>
      </c>
      <c r="P61" s="24">
        <f>IF(P18=0,"",P18/TrRoad_act!P31*100)</f>
        <v>6.1805724914431623</v>
      </c>
      <c r="Q61" s="24">
        <f>IF(Q18=0,"",Q18/TrRoad_act!Q31*100)</f>
        <v>6.2446166595627677</v>
      </c>
    </row>
    <row r="62" spans="1:17" ht="11.45" customHeight="1" x14ac:dyDescent="0.25">
      <c r="A62" s="23" t="s">
        <v>30</v>
      </c>
      <c r="B62" s="22">
        <f>IF(B19=0,"",B19/TrRoad_act!B32*100)</f>
        <v>4.6731579726359582</v>
      </c>
      <c r="C62" s="22">
        <f>IF(C19=0,"",C19/TrRoad_act!C32*100)</f>
        <v>4.6231376409014624</v>
      </c>
      <c r="D62" s="22">
        <f>IF(D19=0,"",D19/TrRoad_act!D32*100)</f>
        <v>4.5667405476536729</v>
      </c>
      <c r="E62" s="22">
        <f>IF(E19=0,"",E19/TrRoad_act!E32*100)</f>
        <v>4.5033052265533442</v>
      </c>
      <c r="F62" s="22">
        <f>IF(F19=0,"",F19/TrRoad_act!F32*100)</f>
        <v>4.4519320283206447</v>
      </c>
      <c r="G62" s="22">
        <f>IF(G19=0,"",G19/TrRoad_act!G32*100)</f>
        <v>4.4049030928668556</v>
      </c>
      <c r="H62" s="22">
        <f>IF(H19=0,"",H19/TrRoad_act!H32*100)</f>
        <v>4.3585195687784051</v>
      </c>
      <c r="I62" s="22">
        <f>IF(I19=0,"",I19/TrRoad_act!I32*100)</f>
        <v>4.3270602395477802</v>
      </c>
      <c r="J62" s="22">
        <f>IF(J19=0,"",J19/TrRoad_act!J32*100)</f>
        <v>4.2602372745084445</v>
      </c>
      <c r="K62" s="22">
        <f>IF(K19=0,"",K19/TrRoad_act!K32*100)</f>
        <v>4.2023620482706487</v>
      </c>
      <c r="L62" s="22">
        <f>IF(L19=0,"",L19/TrRoad_act!L32*100)</f>
        <v>4.1450039502808389</v>
      </c>
      <c r="M62" s="22">
        <f>IF(M19=0,"",M19/TrRoad_act!M32*100)</f>
        <v>4.087553460213619</v>
      </c>
      <c r="N62" s="22">
        <f>IF(N19=0,"",N19/TrRoad_act!N32*100)</f>
        <v>4.0412505622179467</v>
      </c>
      <c r="O62" s="22">
        <f>IF(O19=0,"",O19/TrRoad_act!O32*100)</f>
        <v>3.9978094703359757</v>
      </c>
      <c r="P62" s="22">
        <f>IF(P19=0,"",P19/TrRoad_act!P32*100)</f>
        <v>3.9581331177630421</v>
      </c>
      <c r="Q62" s="22">
        <f>IF(Q19=0,"",Q19/TrRoad_act!Q32*100)</f>
        <v>3.9313686297945933</v>
      </c>
    </row>
    <row r="63" spans="1:17" ht="11.45" customHeight="1" x14ac:dyDescent="0.25">
      <c r="A63" s="19" t="s">
        <v>29</v>
      </c>
      <c r="B63" s="21">
        <f>IF(B21=0,"",B21/TrRoad_act!B33*100)</f>
        <v>5.842606818389747</v>
      </c>
      <c r="C63" s="21">
        <f>IF(C21=0,"",C21/TrRoad_act!C33*100)</f>
        <v>5.8016106146274868</v>
      </c>
      <c r="D63" s="21">
        <f>IF(D21=0,"",D21/TrRoad_act!D33*100)</f>
        <v>5.8168939850635093</v>
      </c>
      <c r="E63" s="21">
        <f>IF(E21=0,"",E21/TrRoad_act!E33*100)</f>
        <v>5.7932061846076497</v>
      </c>
      <c r="F63" s="21">
        <f>IF(F21=0,"",F21/TrRoad_act!F33*100)</f>
        <v>5.7996516779702567</v>
      </c>
      <c r="G63" s="21">
        <f>IF(G21=0,"",G21/TrRoad_act!G33*100)</f>
        <v>5.7496867671968408</v>
      </c>
      <c r="H63" s="21">
        <f>IF(H21=0,"",H21/TrRoad_act!H33*100)</f>
        <v>5.8020086747650561</v>
      </c>
      <c r="I63" s="21">
        <f>IF(I21=0,"",I21/TrRoad_act!I33*100)</f>
        <v>5.8475224150262468</v>
      </c>
      <c r="J63" s="21">
        <f>IF(J21=0,"",J21/TrRoad_act!J33*100)</f>
        <v>5.6908214554579635</v>
      </c>
      <c r="K63" s="21">
        <f>IF(K21=0,"",K21/TrRoad_act!K33*100)</f>
        <v>5.6377730849989964</v>
      </c>
      <c r="L63" s="21">
        <f>IF(L21=0,"",L21/TrRoad_act!L33*100)</f>
        <v>5.6520722119972708</v>
      </c>
      <c r="M63" s="21">
        <f>IF(M21=0,"",M21/TrRoad_act!M33*100)</f>
        <v>5.6597171658180576</v>
      </c>
      <c r="N63" s="21">
        <f>IF(N21=0,"",N21/TrRoad_act!N33*100)</f>
        <v>5.651282789903175</v>
      </c>
      <c r="O63" s="21">
        <f>IF(O21=0,"",O21/TrRoad_act!O33*100)</f>
        <v>5.6908279608530146</v>
      </c>
      <c r="P63" s="21">
        <f>IF(P21=0,"",P21/TrRoad_act!P33*100)</f>
        <v>5.6011611258765024</v>
      </c>
      <c r="Q63" s="21">
        <f>IF(Q21=0,"",Q21/TrRoad_act!Q33*100)</f>
        <v>5.6423879071417966</v>
      </c>
    </row>
    <row r="64" spans="1:17" ht="11.45" customHeight="1" x14ac:dyDescent="0.25">
      <c r="A64" s="62" t="s">
        <v>59</v>
      </c>
      <c r="B64" s="70">
        <f>IF(B22=0,"",B22/TrRoad_act!B34*100)</f>
        <v>5.7563412903626299</v>
      </c>
      <c r="C64" s="70">
        <f>IF(C22=0,"",C22/TrRoad_act!C34*100)</f>
        <v>5.7584747659075743</v>
      </c>
      <c r="D64" s="70">
        <f>IF(D22=0,"",D22/TrRoad_act!D34*100)</f>
        <v>5.7923921495384683</v>
      </c>
      <c r="E64" s="70">
        <f>IF(E22=0,"",E22/TrRoad_act!E34*100)</f>
        <v>5.766900515811872</v>
      </c>
      <c r="F64" s="70">
        <f>IF(F22=0,"",F22/TrRoad_act!F34*100)</f>
        <v>5.7653877439815098</v>
      </c>
      <c r="G64" s="70">
        <f>IF(G22=0,"",G22/TrRoad_act!G34*100)</f>
        <v>5.7354558218624234</v>
      </c>
      <c r="H64" s="70">
        <f>IF(H22=0,"",H22/TrRoad_act!H34*100)</f>
        <v>5.7485877617073333</v>
      </c>
      <c r="I64" s="70">
        <f>IF(I22=0,"",I22/TrRoad_act!I34*100)</f>
        <v>5.7561882905633901</v>
      </c>
      <c r="J64" s="70">
        <f>IF(J22=0,"",J22/TrRoad_act!J34*100)</f>
        <v>5.650155847601841</v>
      </c>
      <c r="K64" s="70">
        <f>IF(K22=0,"",K22/TrRoad_act!K34*100)</f>
        <v>5.5739508450362001</v>
      </c>
      <c r="L64" s="70">
        <f>IF(L22=0,"",L22/TrRoad_act!L34*100)</f>
        <v>5.5913022364774525</v>
      </c>
      <c r="M64" s="70">
        <f>IF(M22=0,"",M22/TrRoad_act!M34*100)</f>
        <v>5.578343123545082</v>
      </c>
      <c r="N64" s="70">
        <f>IF(N22=0,"",N22/TrRoad_act!N34*100)</f>
        <v>5.5604125753576428</v>
      </c>
      <c r="O64" s="70">
        <f>IF(O22=0,"",O22/TrRoad_act!O34*100)</f>
        <v>5.6199197278747617</v>
      </c>
      <c r="P64" s="70">
        <f>IF(P22=0,"",P22/TrRoad_act!P34*100)</f>
        <v>5.5203826269261764</v>
      </c>
      <c r="Q64" s="70">
        <f>IF(Q22=0,"",Q22/TrRoad_act!Q34*100)</f>
        <v>5.5295766068391297</v>
      </c>
    </row>
    <row r="65" spans="1:17" ht="11.45" customHeight="1" x14ac:dyDescent="0.25">
      <c r="A65" s="62" t="s">
        <v>58</v>
      </c>
      <c r="B65" s="70">
        <f>IF(B24=0,"",B24/TrRoad_act!B35*100)</f>
        <v>6.2873043485697107</v>
      </c>
      <c r="C65" s="70">
        <f>IF(C24=0,"",C24/TrRoad_act!C35*100)</f>
        <v>6.0139736870902682</v>
      </c>
      <c r="D65" s="70">
        <f>IF(D24=0,"",D24/TrRoad_act!D35*100)</f>
        <v>5.9319439831321557</v>
      </c>
      <c r="E65" s="70">
        <f>IF(E24=0,"",E24/TrRoad_act!E35*100)</f>
        <v>5.909496418109125</v>
      </c>
      <c r="F65" s="70">
        <f>IF(F24=0,"",F24/TrRoad_act!F35*100)</f>
        <v>5.9497197700172677</v>
      </c>
      <c r="G65" s="70">
        <f>IF(G24=0,"",G24/TrRoad_act!G35*100)</f>
        <v>5.807356067976265</v>
      </c>
      <c r="H65" s="70">
        <f>IF(H24=0,"",H24/TrRoad_act!H35*100)</f>
        <v>5.9997854828546915</v>
      </c>
      <c r="I65" s="70">
        <f>IF(I24=0,"",I24/TrRoad_act!I35*100)</f>
        <v>6.1509671775561054</v>
      </c>
      <c r="J65" s="70">
        <f>IF(J24=0,"",J24/TrRoad_act!J35*100)</f>
        <v>5.8009319695586559</v>
      </c>
      <c r="K65" s="70">
        <f>IF(K24=0,"",K24/TrRoad_act!K35*100)</f>
        <v>5.7933921777306132</v>
      </c>
      <c r="L65" s="70">
        <f>IF(L24=0,"",L24/TrRoad_act!L35*100)</f>
        <v>5.7827918846972262</v>
      </c>
      <c r="M65" s="70">
        <f>IF(M24=0,"",M24/TrRoad_act!M35*100)</f>
        <v>5.8075882224723552</v>
      </c>
      <c r="N65" s="70">
        <f>IF(N24=0,"",N24/TrRoad_act!N35*100)</f>
        <v>5.8035576943067886</v>
      </c>
      <c r="O65" s="70">
        <f>IF(O24=0,"",O24/TrRoad_act!O35*100)</f>
        <v>5.8081865544908942</v>
      </c>
      <c r="P65" s="70">
        <f>IF(P24=0,"",P24/TrRoad_act!P35*100)</f>
        <v>5.7276143785426408</v>
      </c>
      <c r="Q65" s="70">
        <f>IF(Q24=0,"",Q24/TrRoad_act!Q35*100)</f>
        <v>5.8110577161231296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 t="str">
        <f>IF(D26=0,"",D26/TrRoad_act!D36*100)</f>
        <v/>
      </c>
      <c r="E66" s="70" t="str">
        <f>IF(E26=0,"",E26/TrRoad_act!E36*100)</f>
        <v/>
      </c>
      <c r="F66" s="70" t="str">
        <f>IF(F26=0,"",F26/TrRoad_act!F36*100)</f>
        <v/>
      </c>
      <c r="G66" s="70" t="str">
        <f>IF(G26=0,"",G26/TrRoad_act!G36*100)</f>
        <v/>
      </c>
      <c r="H66" s="70" t="str">
        <f>IF(H26=0,"",H26/TrRoad_act!H36*100)</f>
        <v/>
      </c>
      <c r="I66" s="70" t="str">
        <f>IF(I26=0,"",I26/TrRoad_act!I36*100)</f>
        <v/>
      </c>
      <c r="J66" s="70" t="str">
        <f>IF(J26=0,"",J26/TrRoad_act!J36*100)</f>
        <v/>
      </c>
      <c r="K66" s="70" t="str">
        <f>IF(K26=0,"",K26/TrRoad_act!K36*100)</f>
        <v/>
      </c>
      <c r="L66" s="70" t="str">
        <f>IF(L26=0,"",L26/TrRoad_act!L36*100)</f>
        <v/>
      </c>
      <c r="M66" s="70" t="str">
        <f>IF(M26=0,"",M26/TrRoad_act!M36*100)</f>
        <v/>
      </c>
      <c r="N66" s="70" t="str">
        <f>IF(N26=0,"",N26/TrRoad_act!N36*100)</f>
        <v/>
      </c>
      <c r="O66" s="70" t="str">
        <f>IF(O26=0,"",O26/TrRoad_act!O36*100)</f>
        <v/>
      </c>
      <c r="P66" s="70" t="str">
        <f>IF(P26=0,"",P26/TrRoad_act!P36*100)</f>
        <v/>
      </c>
      <c r="Q66" s="70" t="str">
        <f>IF(Q26=0,"",Q26/TrRoad_act!Q36*100)</f>
        <v/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>
        <f>IF(H27=0,"",H27/TrRoad_act!H37*100)</f>
        <v>7.8657162633133879</v>
      </c>
      <c r="I67" s="70">
        <f>IF(I27=0,"",I27/TrRoad_act!I37*100)</f>
        <v>7.964981052510077</v>
      </c>
      <c r="J67" s="70">
        <f>IF(J27=0,"",J27/TrRoad_act!J37*100)</f>
        <v>7.746689940727479</v>
      </c>
      <c r="K67" s="70">
        <f>IF(K27=0,"",K27/TrRoad_act!K37*100)</f>
        <v>7.5556437387513196</v>
      </c>
      <c r="L67" s="70">
        <f>IF(L27=0,"",L27/TrRoad_act!L37*100)</f>
        <v>7.4443691649557016</v>
      </c>
      <c r="M67" s="70">
        <f>IF(M27=0,"",M27/TrRoad_act!M37*100)</f>
        <v>7.6157114622959838</v>
      </c>
      <c r="N67" s="70">
        <f>IF(N27=0,"",N27/TrRoad_act!N37*100)</f>
        <v>7.7334328317530856</v>
      </c>
      <c r="O67" s="70">
        <f>IF(O27=0,"",O27/TrRoad_act!O37*100)</f>
        <v>7.4800801101073109</v>
      </c>
      <c r="P67" s="70">
        <f>IF(P27=0,"",P27/TrRoad_act!P37*100)</f>
        <v>7.097118272451322</v>
      </c>
      <c r="Q67" s="70">
        <f>IF(Q27=0,"",Q27/TrRoad_act!Q37*100)</f>
        <v>6.8048230719025424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>
        <f>IF(J29=0,"",J29/TrRoad_act!J38*100)</f>
        <v>3.3009035855937929</v>
      </c>
      <c r="K68" s="70">
        <f>IF(K29=0,"",K29/TrRoad_act!K38*100)</f>
        <v>3.27274714381638</v>
      </c>
      <c r="L68" s="70">
        <f>IF(L29=0,"",L29/TrRoad_act!L38*100)</f>
        <v>3.2798387108171454</v>
      </c>
      <c r="M68" s="70">
        <f>IF(M29=0,"",M29/TrRoad_act!M38*100)</f>
        <v>3.2633208321837825</v>
      </c>
      <c r="N68" s="70">
        <f>IF(N29=0,"",N29/TrRoad_act!N38*100)</f>
        <v>3.0324929082585794</v>
      </c>
      <c r="O68" s="70">
        <f>IF(O29=0,"",O29/TrRoad_act!O38*100)</f>
        <v>3.1117940057910767</v>
      </c>
      <c r="P68" s="70">
        <f>IF(P29=0,"",P29/TrRoad_act!P38*100)</f>
        <v>3.1762961440360229</v>
      </c>
      <c r="Q68" s="70">
        <f>IF(Q29=0,"",Q29/TrRoad_act!Q38*100)</f>
        <v>3.3771981531577837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>
        <f>IF(I32=0,"",I32/TrRoad_act!I39*100)</f>
        <v>2.8970950253837646</v>
      </c>
      <c r="J69" s="70">
        <f>IF(J32=0,"",J32/TrRoad_act!J39*100)</f>
        <v>2.902100140120178</v>
      </c>
      <c r="K69" s="70">
        <f>IF(K32=0,"",K32/TrRoad_act!K39*100)</f>
        <v>2.9088305639543885</v>
      </c>
      <c r="L69" s="70">
        <f>IF(L32=0,"",L32/TrRoad_act!L39*100)</f>
        <v>2.9171757083052774</v>
      </c>
      <c r="M69" s="70">
        <f>IF(M32=0,"",M32/TrRoad_act!M39*100)</f>
        <v>2.9280764119385863</v>
      </c>
      <c r="N69" s="70">
        <f>IF(N32=0,"",N32/TrRoad_act!N39*100)</f>
        <v>2.9404422471386895</v>
      </c>
      <c r="O69" s="70">
        <f>IF(O32=0,"",O32/TrRoad_act!O39*100)</f>
        <v>2.9533715710403512</v>
      </c>
      <c r="P69" s="70">
        <f>IF(P32=0,"",P32/TrRoad_act!P39*100)</f>
        <v>2.9729299090172518</v>
      </c>
      <c r="Q69" s="70">
        <f>IF(Q32=0,"",Q32/TrRoad_act!Q39*100)</f>
        <v>2.9910850260389639</v>
      </c>
    </row>
    <row r="70" spans="1:17" ht="11.45" customHeight="1" x14ac:dyDescent="0.25">
      <c r="A70" s="19" t="s">
        <v>28</v>
      </c>
      <c r="B70" s="21">
        <f>IF(B33=0,"",B33/TrRoad_act!B40*100)</f>
        <v>53.849947530100181</v>
      </c>
      <c r="C70" s="21">
        <f>IF(C33=0,"",C33/TrRoad_act!C40*100)</f>
        <v>53.718238230285564</v>
      </c>
      <c r="D70" s="21">
        <f>IF(D33=0,"",D33/TrRoad_act!D40*100)</f>
        <v>53.48444698718027</v>
      </c>
      <c r="E70" s="21">
        <f>IF(E33=0,"",E33/TrRoad_act!E40*100)</f>
        <v>53.626879764559966</v>
      </c>
      <c r="F70" s="21">
        <f>IF(F33=0,"",F33/TrRoad_act!F40*100)</f>
        <v>54.33048519713509</v>
      </c>
      <c r="G70" s="21">
        <f>IF(G33=0,"",G33/TrRoad_act!G40*100)</f>
        <v>53.021769860336661</v>
      </c>
      <c r="H70" s="21">
        <f>IF(H33=0,"",H33/TrRoad_act!H40*100)</f>
        <v>54.345241444388456</v>
      </c>
      <c r="I70" s="21">
        <f>IF(I33=0,"",I33/TrRoad_act!I40*100)</f>
        <v>55.200544998011914</v>
      </c>
      <c r="J70" s="21">
        <f>IF(J33=0,"",J33/TrRoad_act!J40*100)</f>
        <v>52.452031469608819</v>
      </c>
      <c r="K70" s="21">
        <f>IF(K33=0,"",K33/TrRoad_act!K40*100)</f>
        <v>52.369862012671554</v>
      </c>
      <c r="L70" s="21">
        <f>IF(L33=0,"",L33/TrRoad_act!L40*100)</f>
        <v>52.233349137338259</v>
      </c>
      <c r="M70" s="21">
        <f>IF(M33=0,"",M33/TrRoad_act!M40*100)</f>
        <v>52.086740872458726</v>
      </c>
      <c r="N70" s="21">
        <f>IF(N33=0,"",N33/TrRoad_act!N40*100)</f>
        <v>52.229401175178261</v>
      </c>
      <c r="O70" s="21">
        <f>IF(O33=0,"",O33/TrRoad_act!O40*100)</f>
        <v>52.128754439747148</v>
      </c>
      <c r="P70" s="21">
        <f>IF(P33=0,"",P33/TrRoad_act!P40*100)</f>
        <v>51.648796089069748</v>
      </c>
      <c r="Q70" s="21">
        <f>IF(Q33=0,"",Q33/TrRoad_act!Q40*100)</f>
        <v>52.445535993234024</v>
      </c>
    </row>
    <row r="71" spans="1:17" ht="11.45" customHeight="1" x14ac:dyDescent="0.25">
      <c r="A71" s="62" t="s">
        <v>59</v>
      </c>
      <c r="B71" s="20">
        <f>IF(B34=0,"",B34/TrRoad_act!B41*100)</f>
        <v>18.975101848192185</v>
      </c>
      <c r="C71" s="20">
        <f>IF(C34=0,"",C34/TrRoad_act!C41*100)</f>
        <v>18.732483389600578</v>
      </c>
      <c r="D71" s="20">
        <f>IF(D34=0,"",D34/TrRoad_act!D41*100)</f>
        <v>18.769287654841992</v>
      </c>
      <c r="E71" s="20">
        <f>IF(E34=0,"",E34/TrRoad_act!E41*100)</f>
        <v>18.816210873979088</v>
      </c>
      <c r="F71" s="20">
        <f>IF(F34=0,"",F34/TrRoad_act!F41*100)</f>
        <v>18.792339614207204</v>
      </c>
      <c r="G71" s="20">
        <f>IF(G34=0,"",G34/TrRoad_act!G41*100)</f>
        <v>18.648100220444196</v>
      </c>
      <c r="H71" s="20">
        <f>IF(H34=0,"",H34/TrRoad_act!H41*100)</f>
        <v>18.658153196055519</v>
      </c>
      <c r="I71" s="20">
        <f>IF(I34=0,"",I34/TrRoad_act!I41*100)</f>
        <v>18.64327042946482</v>
      </c>
      <c r="J71" s="20">
        <f>IF(J34=0,"",J34/TrRoad_act!J41*100)</f>
        <v>18.66832819980803</v>
      </c>
      <c r="K71" s="20">
        <f>IF(K34=0,"",K34/TrRoad_act!K41*100)</f>
        <v>18.457139433403974</v>
      </c>
      <c r="L71" s="20">
        <f>IF(L34=0,"",L34/TrRoad_act!L41*100)</f>
        <v>18.38826247147734</v>
      </c>
      <c r="M71" s="20">
        <f>IF(M34=0,"",M34/TrRoad_act!M41*100)</f>
        <v>18.399741002550694</v>
      </c>
      <c r="N71" s="20">
        <f>IF(N34=0,"",N34/TrRoad_act!N41*100)</f>
        <v>18.445740355057072</v>
      </c>
      <c r="O71" s="20">
        <f>IF(O34=0,"",O34/TrRoad_act!O41*100)</f>
        <v>18.491854705944711</v>
      </c>
      <c r="P71" s="20">
        <f>IF(P34=0,"",P34/TrRoad_act!P41*100)</f>
        <v>18.538084342709567</v>
      </c>
      <c r="Q71" s="20">
        <f>IF(Q34=0,"",Q34/TrRoad_act!Q41*100)</f>
        <v>18.584429553566338</v>
      </c>
    </row>
    <row r="72" spans="1:17" ht="11.45" customHeight="1" x14ac:dyDescent="0.25">
      <c r="A72" s="62" t="s">
        <v>58</v>
      </c>
      <c r="B72" s="20">
        <f>IF(B36=0,"",B36/TrRoad_act!B42*100)</f>
        <v>54.023272746211148</v>
      </c>
      <c r="C72" s="20">
        <f>IF(C36=0,"",C36/TrRoad_act!C42*100)</f>
        <v>53.890381993857126</v>
      </c>
      <c r="D72" s="20">
        <f>IF(D36=0,"",D36/TrRoad_act!D42*100)</f>
        <v>53.704033663387705</v>
      </c>
      <c r="E72" s="20">
        <f>IF(E36=0,"",E36/TrRoad_act!E42*100)</f>
        <v>53.853237734391655</v>
      </c>
      <c r="F72" s="20">
        <f>IF(F36=0,"",F36/TrRoad_act!F42*100)</f>
        <v>54.546903159885161</v>
      </c>
      <c r="G72" s="20">
        <f>IF(G36=0,"",G36/TrRoad_act!G42*100)</f>
        <v>53.217858467649528</v>
      </c>
      <c r="H72" s="20">
        <f>IF(H36=0,"",H36/TrRoad_act!H42*100)</f>
        <v>54.608730893745616</v>
      </c>
      <c r="I72" s="20">
        <f>IF(I36=0,"",I36/TrRoad_act!I42*100)</f>
        <v>55.521013491189009</v>
      </c>
      <c r="J72" s="20">
        <f>IF(J36=0,"",J36/TrRoad_act!J42*100)</f>
        <v>52.579872516501169</v>
      </c>
      <c r="K72" s="20">
        <f>IF(K36=0,"",K36/TrRoad_act!K42*100)</f>
        <v>52.332583099614283</v>
      </c>
      <c r="L72" s="20">
        <f>IF(L36=0,"",L36/TrRoad_act!L42*100)</f>
        <v>52.167678721169061</v>
      </c>
      <c r="M72" s="20">
        <f>IF(M36=0,"",M36/TrRoad_act!M42*100)</f>
        <v>52.289642764329905</v>
      </c>
      <c r="N72" s="20">
        <f>IF(N36=0,"",N36/TrRoad_act!N42*100)</f>
        <v>52.186083980917807</v>
      </c>
      <c r="O72" s="20">
        <f>IF(O36=0,"",O36/TrRoad_act!O42*100)</f>
        <v>52.295070725458061</v>
      </c>
      <c r="P72" s="20">
        <f>IF(P36=0,"",P36/TrRoad_act!P42*100)</f>
        <v>51.793256621642371</v>
      </c>
      <c r="Q72" s="20">
        <f>IF(Q36=0,"",Q36/TrRoad_act!Q42*100)</f>
        <v>52.601723779775099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>
        <f>IF(B39=0,"",B39/TrRoad_act!B44*100)</f>
        <v>42.791758047809616</v>
      </c>
      <c r="C74" s="20">
        <f>IF(C39=0,"",C39/TrRoad_act!C44*100)</f>
        <v>43.236978982144883</v>
      </c>
      <c r="D74" s="20">
        <f>IF(D39=0,"",D39/TrRoad_act!D44*100)</f>
        <v>43.49642576752376</v>
      </c>
      <c r="E74" s="20">
        <f>IF(E39=0,"",E39/TrRoad_act!E44*100)</f>
        <v>42.9524740128372</v>
      </c>
      <c r="F74" s="20">
        <f>IF(F39=0,"",F39/TrRoad_act!F44*100)</f>
        <v>43.798210438461837</v>
      </c>
      <c r="G74" s="20">
        <f>IF(G39=0,"",G39/TrRoad_act!G44*100)</f>
        <v>43.722498776010305</v>
      </c>
      <c r="H74" s="20">
        <f>IF(H39=0,"",H39/TrRoad_act!H44*100)</f>
        <v>43.715997896110387</v>
      </c>
      <c r="I74" s="20">
        <f>IF(I39=0,"",I39/TrRoad_act!I44*100)</f>
        <v>41.690751705876998</v>
      </c>
      <c r="J74" s="20">
        <f>IF(J39=0,"",J39/TrRoad_act!J44*100)</f>
        <v>48.231402611759236</v>
      </c>
      <c r="K74" s="20">
        <f>IF(K39=0,"",K39/TrRoad_act!K44*100)</f>
        <v>56.490462572674502</v>
      </c>
      <c r="L74" s="20">
        <f>IF(L39=0,"",L39/TrRoad_act!L44*100)</f>
        <v>58.354473686929168</v>
      </c>
      <c r="M74" s="20">
        <f>IF(M39=0,"",M39/TrRoad_act!M44*100)</f>
        <v>40.725513435218424</v>
      </c>
      <c r="N74" s="20">
        <f>IF(N39=0,"",N39/TrRoad_act!N44*100)</f>
        <v>57.172823625286426</v>
      </c>
      <c r="O74" s="20">
        <f>IF(O39=0,"",O39/TrRoad_act!O44*100)</f>
        <v>41.031684855657893</v>
      </c>
      <c r="P74" s="20">
        <f>IF(P39=0,"",P39/TrRoad_act!P44*100)</f>
        <v>42.439356735169234</v>
      </c>
      <c r="Q74" s="20">
        <f>IF(Q39=0,"",Q39/TrRoad_act!Q44*100)</f>
        <v>41.062170433938491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>
        <f>IF(N41=0,"",N41/TrRoad_act!N45*100)</f>
        <v>34.889744135284026</v>
      </c>
      <c r="O75" s="20">
        <f>IF(O41=0,"",O41/TrRoad_act!O45*100)</f>
        <v>34.976968495622238</v>
      </c>
      <c r="P75" s="20">
        <f>IF(P41=0,"",P41/TrRoad_act!P45*100)</f>
        <v>34.853277780966827</v>
      </c>
      <c r="Q75" s="20">
        <f>IF(Q41=0,"",Q41/TrRoad_act!Q45*100)</f>
        <v>34.913838571647766</v>
      </c>
    </row>
    <row r="76" spans="1:17" ht="11.45" customHeight="1" x14ac:dyDescent="0.25">
      <c r="A76" s="25" t="s">
        <v>18</v>
      </c>
      <c r="B76" s="24">
        <f>IF(B42=0,"",B42/TrRoad_act!B46*100)</f>
        <v>22.049319148215702</v>
      </c>
      <c r="C76" s="24">
        <f>IF(C42=0,"",C42/TrRoad_act!C46*100)</f>
        <v>21.988255545462756</v>
      </c>
      <c r="D76" s="24">
        <f>IF(D42=0,"",D42/TrRoad_act!D46*100)</f>
        <v>21.895234086609751</v>
      </c>
      <c r="E76" s="24">
        <f>IF(E42=0,"",E42/TrRoad_act!E46*100)</f>
        <v>21.912948001667694</v>
      </c>
      <c r="F76" s="24">
        <f>IF(F42=0,"",F42/TrRoad_act!F46*100)</f>
        <v>21.706509926115189</v>
      </c>
      <c r="G76" s="24">
        <f>IF(G42=0,"",G42/TrRoad_act!G46*100)</f>
        <v>20.95512469279489</v>
      </c>
      <c r="H76" s="24">
        <f>IF(H42=0,"",H42/TrRoad_act!H46*100)</f>
        <v>21.207958449800294</v>
      </c>
      <c r="I76" s="24">
        <f>IF(I42=0,"",I42/TrRoad_act!I46*100)</f>
        <v>21.325200591485814</v>
      </c>
      <c r="J76" s="24">
        <f>IF(J42=0,"",J42/TrRoad_act!J46*100)</f>
        <v>19.524422752492626</v>
      </c>
      <c r="K76" s="24">
        <f>IF(K42=0,"",K42/TrRoad_act!K46*100)</f>
        <v>18.28636212439697</v>
      </c>
      <c r="L76" s="24">
        <f>IF(L42=0,"",L42/TrRoad_act!L46*100)</f>
        <v>18.589352098263952</v>
      </c>
      <c r="M76" s="24">
        <f>IF(M42=0,"",M42/TrRoad_act!M46*100)</f>
        <v>17.810858931253978</v>
      </c>
      <c r="N76" s="24">
        <f>IF(N42=0,"",N42/TrRoad_act!N46*100)</f>
        <v>17.004171800448759</v>
      </c>
      <c r="O76" s="24">
        <f>IF(O42=0,"",O42/TrRoad_act!O46*100)</f>
        <v>16.805593541043692</v>
      </c>
      <c r="P76" s="24">
        <f>IF(P42=0,"",P42/TrRoad_act!P46*100)</f>
        <v>16.076692305849832</v>
      </c>
      <c r="Q76" s="24">
        <f>IF(Q42=0,"",Q42/TrRoad_act!Q46*100)</f>
        <v>15.687536219800247</v>
      </c>
    </row>
    <row r="77" spans="1:17" ht="11.45" customHeight="1" x14ac:dyDescent="0.25">
      <c r="A77" s="23" t="s">
        <v>27</v>
      </c>
      <c r="B77" s="22">
        <f>IF(B43=0,"",B43/TrRoad_act!B47*100)</f>
        <v>8.7002926166639885</v>
      </c>
      <c r="C77" s="22">
        <f>IF(C43=0,"",C43/TrRoad_act!C47*100)</f>
        <v>8.5046318025225425</v>
      </c>
      <c r="D77" s="22">
        <f>IF(D43=0,"",D43/TrRoad_act!D47*100)</f>
        <v>8.4072639262513906</v>
      </c>
      <c r="E77" s="22">
        <f>IF(E43=0,"",E43/TrRoad_act!E47*100)</f>
        <v>8.3613132677525659</v>
      </c>
      <c r="F77" s="22">
        <f>IF(F43=0,"",F43/TrRoad_act!F47*100)</f>
        <v>8.3579608251689219</v>
      </c>
      <c r="G77" s="22">
        <f>IF(G43=0,"",G43/TrRoad_act!G47*100)</f>
        <v>8.1265219568924199</v>
      </c>
      <c r="H77" s="22">
        <f>IF(H43=0,"",H43/TrRoad_act!H47*100)</f>
        <v>8.2879096251240139</v>
      </c>
      <c r="I77" s="22">
        <f>IF(I43=0,"",I43/TrRoad_act!I47*100)</f>
        <v>8.4131142809263064</v>
      </c>
      <c r="J77" s="22">
        <f>IF(J43=0,"",J43/TrRoad_act!J47*100)</f>
        <v>8.0081605725861245</v>
      </c>
      <c r="K77" s="22">
        <f>IF(K43=0,"",K43/TrRoad_act!K47*100)</f>
        <v>7.9792260601333957</v>
      </c>
      <c r="L77" s="22">
        <f>IF(L43=0,"",L43/TrRoad_act!L47*100)</f>
        <v>7.9722115245608016</v>
      </c>
      <c r="M77" s="22">
        <f>IF(M43=0,"",M43/TrRoad_act!M47*100)</f>
        <v>8.0209383840082094</v>
      </c>
      <c r="N77" s="22">
        <f>IF(N43=0,"",N43/TrRoad_act!N47*100)</f>
        <v>8.0315640526455141</v>
      </c>
      <c r="O77" s="22">
        <f>IF(O43=0,"",O43/TrRoad_act!O47*100)</f>
        <v>8.0277175877570386</v>
      </c>
      <c r="P77" s="22">
        <f>IF(P43=0,"",P43/TrRoad_act!P47*100)</f>
        <v>7.9895053099015234</v>
      </c>
      <c r="Q77" s="22">
        <f>IF(Q43=0,"",Q43/TrRoad_act!Q47*100)</f>
        <v>8.1065978464547381</v>
      </c>
    </row>
    <row r="78" spans="1:17" ht="11.45" customHeight="1" x14ac:dyDescent="0.25">
      <c r="A78" s="62" t="s">
        <v>59</v>
      </c>
      <c r="B78" s="70">
        <f>IF(B44=0,"",B44/TrRoad_act!B48*100)</f>
        <v>8.1801219781670937</v>
      </c>
      <c r="C78" s="70">
        <f>IF(C44=0,"",C44/TrRoad_act!C48*100)</f>
        <v>8.1814713166501143</v>
      </c>
      <c r="D78" s="70">
        <f>IF(D44=0,"",D44/TrRoad_act!D48*100)</f>
        <v>8.1821489097624109</v>
      </c>
      <c r="E78" s="70">
        <f>IF(E44=0,"",E44/TrRoad_act!E48*100)</f>
        <v>8.1900655170194714</v>
      </c>
      <c r="F78" s="70">
        <f>IF(F44=0,"",F44/TrRoad_act!F48*100)</f>
        <v>8.1796008042109438</v>
      </c>
      <c r="G78" s="70">
        <f>IF(G44=0,"",G44/TrRoad_act!G48*100)</f>
        <v>8.140367471452608</v>
      </c>
      <c r="H78" s="70">
        <f>IF(H44=0,"",H44/TrRoad_act!H48*100)</f>
        <v>8.090455671831883</v>
      </c>
      <c r="I78" s="70">
        <f>IF(I44=0,"",I44/TrRoad_act!I48*100)</f>
        <v>8.0237447138301015</v>
      </c>
      <c r="J78" s="70">
        <f>IF(J44=0,"",J44/TrRoad_act!J48*100)</f>
        <v>7.9104301489907645</v>
      </c>
      <c r="K78" s="70">
        <f>IF(K44=0,"",K44/TrRoad_act!K48*100)</f>
        <v>7.8075157430660083</v>
      </c>
      <c r="L78" s="70">
        <f>IF(L44=0,"",L44/TrRoad_act!L48*100)</f>
        <v>7.7081774535811931</v>
      </c>
      <c r="M78" s="70">
        <f>IF(M44=0,"",M44/TrRoad_act!M48*100)</f>
        <v>7.6113241092101687</v>
      </c>
      <c r="N78" s="70">
        <f>IF(N44=0,"",N44/TrRoad_act!N48*100)</f>
        <v>7.5280589384758265</v>
      </c>
      <c r="O78" s="70">
        <f>IF(O44=0,"",O44/TrRoad_act!O48*100)</f>
        <v>7.4215053673678382</v>
      </c>
      <c r="P78" s="70">
        <f>IF(P44=0,"",P44/TrRoad_act!P48*100)</f>
        <v>7.3078268744966559</v>
      </c>
      <c r="Q78" s="70">
        <f>IF(Q44=0,"",Q44/TrRoad_act!Q48*100)</f>
        <v>7.1844041043843454</v>
      </c>
    </row>
    <row r="79" spans="1:17" ht="11.45" customHeight="1" x14ac:dyDescent="0.25">
      <c r="A79" s="62" t="s">
        <v>58</v>
      </c>
      <c r="B79" s="70">
        <f>IF(B46=0,"",B46/TrRoad_act!B49*100)</f>
        <v>8.7669630428939467</v>
      </c>
      <c r="C79" s="70">
        <f>IF(C46=0,"",C46/TrRoad_act!C49*100)</f>
        <v>8.5429809002606625</v>
      </c>
      <c r="D79" s="70">
        <f>IF(D46=0,"",D46/TrRoad_act!D49*100)</f>
        <v>8.4321490958283221</v>
      </c>
      <c r="E79" s="70">
        <f>IF(E46=0,"",E46/TrRoad_act!E49*100)</f>
        <v>8.3787144516472001</v>
      </c>
      <c r="F79" s="70">
        <f>IF(F46=0,"",F46/TrRoad_act!F49*100)</f>
        <v>8.3735347528591308</v>
      </c>
      <c r="G79" s="70">
        <f>IF(G46=0,"",G46/TrRoad_act!G49*100)</f>
        <v>8.1262259998529025</v>
      </c>
      <c r="H79" s="70">
        <f>IF(H46=0,"",H46/TrRoad_act!H49*100)</f>
        <v>8.3023797225812093</v>
      </c>
      <c r="I79" s="70">
        <f>IF(I46=0,"",I46/TrRoad_act!I49*100)</f>
        <v>8.4382233620362168</v>
      </c>
      <c r="J79" s="70">
        <f>IF(J46=0,"",J46/TrRoad_act!J49*100)</f>
        <v>8.0144442368222748</v>
      </c>
      <c r="K79" s="70">
        <f>IF(K46=0,"",K46/TrRoad_act!K49*100)</f>
        <v>7.9892894306719944</v>
      </c>
      <c r="L79" s="70">
        <f>IF(L46=0,"",L46/TrRoad_act!L49*100)</f>
        <v>7.9866158606229574</v>
      </c>
      <c r="M79" s="70">
        <f>IF(M46=0,"",M46/TrRoad_act!M49*100)</f>
        <v>8.0416744840240746</v>
      </c>
      <c r="N79" s="70">
        <f>IF(N46=0,"",N46/TrRoad_act!N49*100)</f>
        <v>8.0558726881435305</v>
      </c>
      <c r="O79" s="70">
        <f>IF(O46=0,"",O46/TrRoad_act!O49*100)</f>
        <v>8.054884071879572</v>
      </c>
      <c r="P79" s="70">
        <f>IF(P46=0,"",P46/TrRoad_act!P49*100)</f>
        <v>8.0188053385608296</v>
      </c>
      <c r="Q79" s="70">
        <f>IF(Q46=0,"",Q46/TrRoad_act!Q49*100)</f>
        <v>8.1445386826520885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>
        <f>IF(C49=0,"",C49/TrRoad_act!C51*100)</f>
        <v>8.5439673608589697</v>
      </c>
      <c r="D81" s="70">
        <f>IF(D49=0,"",D49/TrRoad_act!D51*100)</f>
        <v>8.5653272792611155</v>
      </c>
      <c r="E81" s="70">
        <f>IF(E49=0,"",E49/TrRoad_act!E51*100)</f>
        <v>8.5867405974592685</v>
      </c>
      <c r="F81" s="70">
        <f>IF(F49=0,"",F49/TrRoad_act!F51*100)</f>
        <v>8.6082074489529141</v>
      </c>
      <c r="G81" s="70">
        <f>IF(G49=0,"",G49/TrRoad_act!G51*100)</f>
        <v>8.6564722046710045</v>
      </c>
      <c r="H81" s="70">
        <f>IF(H49=0,"",H49/TrRoad_act!H51*100)</f>
        <v>8.6781133851826819</v>
      </c>
      <c r="I81" s="70">
        <f>IF(I49=0,"",I49/TrRoad_act!I51*100)</f>
        <v>8.7953045672781442</v>
      </c>
      <c r="J81" s="70">
        <f>IF(J49=0,"",J49/TrRoad_act!J51*100)</f>
        <v>8.6471238577649654</v>
      </c>
      <c r="K81" s="70">
        <f>IF(K49=0,"",K49/TrRoad_act!K51*100)</f>
        <v>8.5344803848718307</v>
      </c>
      <c r="L81" s="70">
        <f>IF(L49=0,"",L49/TrRoad_act!L51*100)</f>
        <v>8.3597495202872185</v>
      </c>
      <c r="M81" s="70">
        <f>IF(M49=0,"",M49/TrRoad_act!M51*100)</f>
        <v>8.4604180215848235</v>
      </c>
      <c r="N81" s="70">
        <f>IF(N49=0,"",N49/TrRoad_act!N51*100)</f>
        <v>8.5813258654704523</v>
      </c>
      <c r="O81" s="70">
        <f>IF(O49=0,"",O49/TrRoad_act!O51*100)</f>
        <v>8.3856070873090598</v>
      </c>
      <c r="P81" s="70">
        <f>IF(P49=0,"",P49/TrRoad_act!P51*100)</f>
        <v>8.6204916942940795</v>
      </c>
      <c r="Q81" s="70">
        <f>IF(Q49=0,"",Q49/TrRoad_act!Q51*100)</f>
        <v>8.9705059797011781</v>
      </c>
    </row>
    <row r="82" spans="1:17" ht="11.45" customHeight="1" x14ac:dyDescent="0.25">
      <c r="A82" s="62" t="s">
        <v>55</v>
      </c>
      <c r="B82" s="70">
        <f>IF(B51=0,"",B51/TrRoad_act!B52*100)</f>
        <v>4.6536670363451949</v>
      </c>
      <c r="C82" s="70">
        <f>IF(C51=0,"",C51/TrRoad_act!C52*100)</f>
        <v>4.6532273989802455</v>
      </c>
      <c r="D82" s="70">
        <f>IF(D51=0,"",D51/TrRoad_act!D52*100)</f>
        <v>4.6590557532999028</v>
      </c>
      <c r="E82" s="70">
        <f>IF(E51=0,"",E51/TrRoad_act!E52*100)</f>
        <v>4.6667285855827911</v>
      </c>
      <c r="F82" s="70">
        <f>IF(F51=0,"",F51/TrRoad_act!F52*100)</f>
        <v>4.6765003119422897</v>
      </c>
      <c r="G82" s="70">
        <f>IF(G51=0,"",G51/TrRoad_act!G52*100)</f>
        <v>4.6824880677308585</v>
      </c>
      <c r="H82" s="70">
        <f>IF(H51=0,"",H51/TrRoad_act!H52*100)</f>
        <v>4.6851996991642064</v>
      </c>
      <c r="I82" s="70">
        <f>IF(I51=0,"",I51/TrRoad_act!I52*100)</f>
        <v>4.6953124156816513</v>
      </c>
      <c r="J82" s="70">
        <f>IF(J51=0,"",J51/TrRoad_act!J52*100)</f>
        <v>4.692981664632268</v>
      </c>
      <c r="K82" s="70">
        <f>IF(K51=0,"",K51/TrRoad_act!K52*100)</f>
        <v>4.6948375788150392</v>
      </c>
      <c r="L82" s="70">
        <f>IF(L51=0,"",L51/TrRoad_act!L52*100)</f>
        <v>4.6857947829903424</v>
      </c>
      <c r="M82" s="70">
        <f>IF(M51=0,"",M51/TrRoad_act!M52*100)</f>
        <v>4.6948162083550651</v>
      </c>
      <c r="N82" s="70">
        <f>IF(N51=0,"",N51/TrRoad_act!N52*100)</f>
        <v>4.678692635182836</v>
      </c>
      <c r="O82" s="70">
        <f>IF(O51=0,"",O51/TrRoad_act!O52*100)</f>
        <v>4.6845988620766148</v>
      </c>
      <c r="P82" s="70">
        <f>IF(P51=0,"",P51/TrRoad_act!P52*100)</f>
        <v>4.6662754408033162</v>
      </c>
      <c r="Q82" s="70">
        <f>IF(Q51=0,"",Q51/TrRoad_act!Q52*100)</f>
        <v>4.6356855470394951</v>
      </c>
    </row>
    <row r="83" spans="1:17" ht="11.45" customHeight="1" x14ac:dyDescent="0.25">
      <c r="A83" s="19" t="s">
        <v>24</v>
      </c>
      <c r="B83" s="21">
        <f>IF(B52=0,"",B52/TrRoad_act!B53*100)</f>
        <v>45.020326262606268</v>
      </c>
      <c r="C83" s="21">
        <f>IF(C52=0,"",C52/TrRoad_act!C53*100)</f>
        <v>44.989516000202329</v>
      </c>
      <c r="D83" s="21">
        <f>IF(D52=0,"",D52/TrRoad_act!D53*100)</f>
        <v>44.706791213039232</v>
      </c>
      <c r="E83" s="21">
        <f>IF(E52=0,"",E52/TrRoad_act!E53*100)</f>
        <v>44.872199180452846</v>
      </c>
      <c r="F83" s="21">
        <f>IF(F52=0,"",F52/TrRoad_act!F53*100)</f>
        <v>45.687699166141037</v>
      </c>
      <c r="G83" s="21">
        <f>IF(G52=0,"",G52/TrRoad_act!G53*100)</f>
        <v>44.06692902734185</v>
      </c>
      <c r="H83" s="21">
        <f>IF(H52=0,"",H52/TrRoad_act!H53*100)</f>
        <v>45.788073947213057</v>
      </c>
      <c r="I83" s="21">
        <f>IF(I52=0,"",I52/TrRoad_act!I53*100)</f>
        <v>46.940902203176357</v>
      </c>
      <c r="J83" s="21">
        <f>IF(J52=0,"",J52/TrRoad_act!J53*100)</f>
        <v>43.316290660832948</v>
      </c>
      <c r="K83" s="21">
        <f>IF(K52=0,"",K52/TrRoad_act!K53*100)</f>
        <v>43.047092959746976</v>
      </c>
      <c r="L83" s="21">
        <f>IF(L52=0,"",L52/TrRoad_act!L53*100)</f>
        <v>42.899924529088764</v>
      </c>
      <c r="M83" s="21">
        <f>IF(M52=0,"",M52/TrRoad_act!M53*100)</f>
        <v>43.062195022245689</v>
      </c>
      <c r="N83" s="21">
        <f>IF(N52=0,"",N52/TrRoad_act!N53*100)</f>
        <v>42.972958226965183</v>
      </c>
      <c r="O83" s="21">
        <f>IF(O52=0,"",O52/TrRoad_act!O53*100)</f>
        <v>43.165411248760073</v>
      </c>
      <c r="P83" s="21">
        <f>IF(P52=0,"",P52/TrRoad_act!P53*100)</f>
        <v>42.438428453085088</v>
      </c>
      <c r="Q83" s="21">
        <f>IF(Q52=0,"",Q52/TrRoad_act!Q53*100)</f>
        <v>43.557961515274101</v>
      </c>
    </row>
    <row r="84" spans="1:17" ht="11.45" customHeight="1" x14ac:dyDescent="0.25">
      <c r="A84" s="17" t="s">
        <v>23</v>
      </c>
      <c r="B84" s="20">
        <f>IF(B53=0,"",B53/TrRoad_act!B54*100)</f>
        <v>45.015020629865177</v>
      </c>
      <c r="C84" s="20">
        <f>IF(C53=0,"",C53/TrRoad_act!C54*100)</f>
        <v>45.007112155361867</v>
      </c>
      <c r="D84" s="20">
        <f>IF(D53=0,"",D53/TrRoad_act!D54*100)</f>
        <v>44.753615516150234</v>
      </c>
      <c r="E84" s="20">
        <f>IF(E53=0,"",E53/TrRoad_act!E54*100)</f>
        <v>44.893220287009086</v>
      </c>
      <c r="F84" s="20">
        <f>IF(F53=0,"",F53/TrRoad_act!F54*100)</f>
        <v>45.604378369886618</v>
      </c>
      <c r="G84" s="20">
        <f>IF(G53=0,"",G53/TrRoad_act!G54*100)</f>
        <v>44.128533458799858</v>
      </c>
      <c r="H84" s="20">
        <f>IF(H53=0,"",H53/TrRoad_act!H54*100)</f>
        <v>45.651847994020294</v>
      </c>
      <c r="I84" s="20">
        <f>IF(I53=0,"",I53/TrRoad_act!I54*100)</f>
        <v>46.660676243373736</v>
      </c>
      <c r="J84" s="20">
        <f>IF(J53=0,"",J53/TrRoad_act!J54*100)</f>
        <v>43.374906776437321</v>
      </c>
      <c r="K84" s="20">
        <f>IF(K53=0,"",K53/TrRoad_act!K54*100)</f>
        <v>43.109236314811618</v>
      </c>
      <c r="L84" s="20">
        <f>IF(L53=0,"",L53/TrRoad_act!L54*100)</f>
        <v>42.944962594410818</v>
      </c>
      <c r="M84" s="20">
        <f>IF(M53=0,"",M53/TrRoad_act!M54*100)</f>
        <v>43.102268476217702</v>
      </c>
      <c r="N84" s="20">
        <f>IF(N53=0,"",N53/TrRoad_act!N54*100)</f>
        <v>42.979496189053748</v>
      </c>
      <c r="O84" s="20">
        <f>IF(O53=0,"",O53/TrRoad_act!O54*100)</f>
        <v>43.151291087496304</v>
      </c>
      <c r="P84" s="20">
        <f>IF(P53=0,"",P53/TrRoad_act!P54*100)</f>
        <v>42.453148665306273</v>
      </c>
      <c r="Q84" s="20">
        <f>IF(Q53=0,"",Q53/TrRoad_act!Q54*100)</f>
        <v>43.411729921487023</v>
      </c>
    </row>
    <row r="85" spans="1:17" ht="11.45" customHeight="1" x14ac:dyDescent="0.25">
      <c r="A85" s="15" t="s">
        <v>22</v>
      </c>
      <c r="B85" s="69">
        <f>IF(B55=0,"",B55/TrRoad_act!B55*100)</f>
        <v>45.237838788573448</v>
      </c>
      <c r="C85" s="69">
        <f>IF(C55=0,"",C55/TrRoad_act!C55*100)</f>
        <v>44.289182918514747</v>
      </c>
      <c r="D85" s="69">
        <f>IF(D55=0,"",D55/TrRoad_act!D55*100)</f>
        <v>42.886432059162821</v>
      </c>
      <c r="E85" s="69">
        <f>IF(E55=0,"",E55/TrRoad_act!E55*100)</f>
        <v>44.06294320364627</v>
      </c>
      <c r="F85" s="69">
        <f>IF(F55=0,"",F55/TrRoad_act!F55*100)</f>
        <v>48.46204615035527</v>
      </c>
      <c r="G85" s="69">
        <f>IF(G55=0,"",G55/TrRoad_act!G55*100)</f>
        <v>42.012415190485839</v>
      </c>
      <c r="H85" s="69">
        <f>IF(H55=0,"",H55/TrRoad_act!H55*100)</f>
        <v>49.884878130584688</v>
      </c>
      <c r="I85" s="69">
        <f>IF(I55=0,"",I55/TrRoad_act!I55*100)</f>
        <v>55.170051053605548</v>
      </c>
      <c r="J85" s="69">
        <f>IF(J55=0,"",J55/TrRoad_act!J55*100)</f>
        <v>41.570342187324286</v>
      </c>
      <c r="K85" s="69">
        <f>IF(K55=0,"",K55/TrRoad_act!K55*100)</f>
        <v>41.305522060765817</v>
      </c>
      <c r="L85" s="69">
        <f>IF(L55=0,"",L55/TrRoad_act!L55*100)</f>
        <v>41.826871003807639</v>
      </c>
      <c r="M85" s="69">
        <f>IF(M55=0,"",M55/TrRoad_act!M55*100)</f>
        <v>41.6752173590585</v>
      </c>
      <c r="N85" s="69">
        <f>IF(N55=0,"",N55/TrRoad_act!N55*100)</f>
        <v>42.808828129598673</v>
      </c>
      <c r="O85" s="69">
        <f>IF(O55=0,"",O55/TrRoad_act!O55*100)</f>
        <v>43.578725268779522</v>
      </c>
      <c r="P85" s="69">
        <f>IF(P55=0,"",P55/TrRoad_act!P55*100)</f>
        <v>42.127269732635362</v>
      </c>
      <c r="Q85" s="69">
        <f>IF(Q55=0,"",Q55/TrRoad_act!Q55*100)</f>
        <v>45.998424477118476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34.264154091334895</v>
      </c>
      <c r="C88" s="79">
        <f>IF(TrRoad_act!C4=0,"",C18/TrRoad_act!C4*1000)</f>
        <v>34.017279104318284</v>
      </c>
      <c r="D88" s="79">
        <f>IF(TrRoad_act!D4=0,"",D18/TrRoad_act!D4*1000)</f>
        <v>34.157689755129127</v>
      </c>
      <c r="E88" s="79">
        <f>IF(TrRoad_act!E4=0,"",E18/TrRoad_act!E4*1000)</f>
        <v>34.157493888365927</v>
      </c>
      <c r="F88" s="79">
        <f>IF(TrRoad_act!F4=0,"",F18/TrRoad_act!F4*1000)</f>
        <v>34.363476927486495</v>
      </c>
      <c r="G88" s="79">
        <f>IF(TrRoad_act!G4=0,"",G18/TrRoad_act!G4*1000)</f>
        <v>34.106131099113597</v>
      </c>
      <c r="H88" s="79">
        <f>IF(TrRoad_act!H4=0,"",H18/TrRoad_act!H4*1000)</f>
        <v>34.51907973556569</v>
      </c>
      <c r="I88" s="79">
        <f>IF(TrRoad_act!I4=0,"",I18/TrRoad_act!I4*1000)</f>
        <v>34.902433594461272</v>
      </c>
      <c r="J88" s="79">
        <f>IF(TrRoad_act!J4=0,"",J18/TrRoad_act!J4*1000)</f>
        <v>34.080522526488423</v>
      </c>
      <c r="K88" s="79">
        <f>IF(TrRoad_act!K4=0,"",K18/TrRoad_act!K4*1000)</f>
        <v>33.970257805274578</v>
      </c>
      <c r="L88" s="79">
        <f>IF(TrRoad_act!L4=0,"",L18/TrRoad_act!L4*1000)</f>
        <v>34.200711941755792</v>
      </c>
      <c r="M88" s="79">
        <f>IF(TrRoad_act!M4=0,"",M18/TrRoad_act!M4*1000)</f>
        <v>34.354859115766942</v>
      </c>
      <c r="N88" s="79">
        <f>IF(TrRoad_act!N4=0,"",N18/TrRoad_act!N4*1000)</f>
        <v>34.475831049354362</v>
      </c>
      <c r="O88" s="79">
        <f>IF(TrRoad_act!O4=0,"",O18/TrRoad_act!O4*1000)</f>
        <v>34.810999504084791</v>
      </c>
      <c r="P88" s="79">
        <f>IF(TrRoad_act!P4=0,"",P18/TrRoad_act!P4*1000)</f>
        <v>34.450469025322491</v>
      </c>
      <c r="Q88" s="79">
        <f>IF(TrRoad_act!Q4=0,"",Q18/TrRoad_act!Q4*1000)</f>
        <v>34.85469473422706</v>
      </c>
    </row>
    <row r="89" spans="1:17" ht="11.45" customHeight="1" x14ac:dyDescent="0.25">
      <c r="A89" s="23" t="s">
        <v>30</v>
      </c>
      <c r="B89" s="78">
        <f>IF(TrRoad_act!B5=0,"",B19/TrRoad_act!B5*1000)</f>
        <v>43.674373576036984</v>
      </c>
      <c r="C89" s="78">
        <f>IF(TrRoad_act!C5=0,"",C19/TrRoad_act!C5*1000)</f>
        <v>43.206893840200586</v>
      </c>
      <c r="D89" s="78">
        <f>IF(TrRoad_act!D5=0,"",D19/TrRoad_act!D5*1000)</f>
        <v>42.679818202370775</v>
      </c>
      <c r="E89" s="78">
        <f>IF(TrRoad_act!E5=0,"",E19/TrRoad_act!E5*1000)</f>
        <v>42.0869647341434</v>
      </c>
      <c r="F89" s="78">
        <f>IF(TrRoad_act!F5=0,"",F19/TrRoad_act!F5*1000)</f>
        <v>41.606841386174246</v>
      </c>
      <c r="G89" s="78">
        <f>IF(TrRoad_act!G5=0,"",G19/TrRoad_act!G5*1000)</f>
        <v>41.16731862492388</v>
      </c>
      <c r="H89" s="78">
        <f>IF(TrRoad_act!H5=0,"",H19/TrRoad_act!H5*1000)</f>
        <v>40.733827745592571</v>
      </c>
      <c r="I89" s="78">
        <f>IF(TrRoad_act!I5=0,"",I19/TrRoad_act!I5*1000)</f>
        <v>40.439815322876441</v>
      </c>
      <c r="J89" s="78">
        <f>IF(TrRoad_act!J5=0,"",J19/TrRoad_act!J5*1000)</f>
        <v>39.815301630920032</v>
      </c>
      <c r="K89" s="78">
        <f>IF(TrRoad_act!K5=0,"",K19/TrRoad_act!K5*1000)</f>
        <v>39.27441166608083</v>
      </c>
      <c r="L89" s="78">
        <f>IF(TrRoad_act!L5=0,"",L19/TrRoad_act!L5*1000)</f>
        <v>38.738354675521862</v>
      </c>
      <c r="M89" s="78">
        <f>IF(TrRoad_act!M5=0,"",M19/TrRoad_act!M5*1000)</f>
        <v>38.20143420760391</v>
      </c>
      <c r="N89" s="78">
        <f>IF(TrRoad_act!N5=0,"",N19/TrRoad_act!N5*1000)</f>
        <v>37.768696843158374</v>
      </c>
      <c r="O89" s="78">
        <f>IF(TrRoad_act!O5=0,"",O19/TrRoad_act!O5*1000)</f>
        <v>37.362705330242761</v>
      </c>
      <c r="P89" s="78">
        <f>IF(TrRoad_act!P5=0,"",P19/TrRoad_act!P5*1000)</f>
        <v>36.991898296850863</v>
      </c>
      <c r="Q89" s="78">
        <f>IF(TrRoad_act!Q5=0,"",Q19/TrRoad_act!Q5*1000)</f>
        <v>36.741762895276572</v>
      </c>
    </row>
    <row r="90" spans="1:17" ht="11.45" customHeight="1" x14ac:dyDescent="0.25">
      <c r="A90" s="19" t="s">
        <v>29</v>
      </c>
      <c r="B90" s="76">
        <f>IF(TrRoad_act!B6=0,"",B21/TrRoad_act!B6*1000)</f>
        <v>35.409738293271197</v>
      </c>
      <c r="C90" s="76">
        <f>IF(TrRoad_act!C6=0,"",C21/TrRoad_act!C6*1000)</f>
        <v>35.161276452287794</v>
      </c>
      <c r="D90" s="76">
        <f>IF(TrRoad_act!D6=0,"",D21/TrRoad_act!D6*1000)</f>
        <v>35.253902939778847</v>
      </c>
      <c r="E90" s="76">
        <f>IF(TrRoad_act!E6=0,"",E21/TrRoad_act!E6*1000)</f>
        <v>35.110340512773639</v>
      </c>
      <c r="F90" s="76">
        <f>IF(TrRoad_act!F6=0,"",F21/TrRoad_act!F6*1000)</f>
        <v>35.149404108910652</v>
      </c>
      <c r="G90" s="76">
        <f>IF(TrRoad_act!G6=0,"",G21/TrRoad_act!G6*1000)</f>
        <v>34.846586467859638</v>
      </c>
      <c r="H90" s="76">
        <f>IF(TrRoad_act!H6=0,"",H21/TrRoad_act!H6*1000)</f>
        <v>35.163688937970043</v>
      </c>
      <c r="I90" s="76">
        <f>IF(TrRoad_act!I6=0,"",I21/TrRoad_act!I6*1000)</f>
        <v>35.439529788037859</v>
      </c>
      <c r="J90" s="76">
        <f>IF(TrRoad_act!J6=0,"",J21/TrRoad_act!J6*1000)</f>
        <v>34.489827002775534</v>
      </c>
      <c r="K90" s="76">
        <f>IF(TrRoad_act!K6=0,"",K21/TrRoad_act!K6*1000)</f>
        <v>34.168321727266658</v>
      </c>
      <c r="L90" s="76">
        <f>IF(TrRoad_act!L6=0,"",L21/TrRoad_act!L6*1000)</f>
        <v>34.254983103013757</v>
      </c>
      <c r="M90" s="76">
        <f>IF(TrRoad_act!M6=0,"",M21/TrRoad_act!M6*1000)</f>
        <v>34.301316156473078</v>
      </c>
      <c r="N90" s="76">
        <f>IF(TrRoad_act!N6=0,"",N21/TrRoad_act!N6*1000)</f>
        <v>34.250198726685909</v>
      </c>
      <c r="O90" s="76">
        <f>IF(TrRoad_act!O6=0,"",O21/TrRoad_act!O6*1000)</f>
        <v>34.48986642941221</v>
      </c>
      <c r="P90" s="76">
        <f>IF(TrRoad_act!P6=0,"",P21/TrRoad_act!P6*1000)</f>
        <v>33.946431065918198</v>
      </c>
      <c r="Q90" s="76">
        <f>IF(TrRoad_act!Q6=0,"",Q21/TrRoad_act!Q6*1000)</f>
        <v>34.196290346313916</v>
      </c>
    </row>
    <row r="91" spans="1:17" ht="11.45" customHeight="1" x14ac:dyDescent="0.25">
      <c r="A91" s="62" t="s">
        <v>59</v>
      </c>
      <c r="B91" s="77">
        <f>IF(TrRoad_act!B7=0,"",B22/TrRoad_act!B7*1000)</f>
        <v>35.375309855394221</v>
      </c>
      <c r="C91" s="77">
        <f>IF(TrRoad_act!C7=0,"",C22/TrRoad_act!C7*1000)</f>
        <v>35.407546421225447</v>
      </c>
      <c r="D91" s="77">
        <f>IF(TrRoad_act!D7=0,"",D22/TrRoad_act!D7*1000)</f>
        <v>35.636500357063532</v>
      </c>
      <c r="E91" s="77">
        <f>IF(TrRoad_act!E7=0,"",E22/TrRoad_act!E7*1000)</f>
        <v>35.506476898297493</v>
      </c>
      <c r="F91" s="77">
        <f>IF(TrRoad_act!F7=0,"",F22/TrRoad_act!F7*1000)</f>
        <v>35.50139172201434</v>
      </c>
      <c r="G91" s="77">
        <f>IF(TrRoad_act!G7=0,"",G22/TrRoad_act!G7*1000)</f>
        <v>35.353156037841657</v>
      </c>
      <c r="H91" s="77">
        <f>IF(TrRoad_act!H7=0,"",H22/TrRoad_act!H7*1000)</f>
        <v>35.478319379077817</v>
      </c>
      <c r="I91" s="77">
        <f>IF(TrRoad_act!I7=0,"",I22/TrRoad_act!I7*1000)</f>
        <v>35.580839574942623</v>
      </c>
      <c r="J91" s="77">
        <f>IF(TrRoad_act!J7=0,"",J22/TrRoad_act!J7*1000)</f>
        <v>35.036450641419755</v>
      </c>
      <c r="K91" s="77">
        <f>IF(TrRoad_act!K7=0,"",K22/TrRoad_act!K7*1000)</f>
        <v>34.625144257324344</v>
      </c>
      <c r="L91" s="77">
        <f>IF(TrRoad_act!L7=0,"",L22/TrRoad_act!L7*1000)</f>
        <v>34.809357086886109</v>
      </c>
      <c r="M91" s="77">
        <f>IF(TrRoad_act!M7=0,"",M22/TrRoad_act!M7*1000)</f>
        <v>34.837910742738927</v>
      </c>
      <c r="N91" s="77">
        <f>IF(TrRoad_act!N7=0,"",N22/TrRoad_act!N7*1000)</f>
        <v>34.780275455692419</v>
      </c>
      <c r="O91" s="77">
        <f>IF(TrRoad_act!O7=0,"",O22/TrRoad_act!O7*1000)</f>
        <v>35.161326665271282</v>
      </c>
      <c r="P91" s="77">
        <f>IF(TrRoad_act!P7=0,"",P22/TrRoad_act!P7*1000)</f>
        <v>34.580229751036327</v>
      </c>
      <c r="Q91" s="77">
        <f>IF(TrRoad_act!Q7=0,"",Q22/TrRoad_act!Q7*1000)</f>
        <v>34.674014238249981</v>
      </c>
    </row>
    <row r="92" spans="1:17" ht="11.45" customHeight="1" x14ac:dyDescent="0.25">
      <c r="A92" s="62" t="s">
        <v>58</v>
      </c>
      <c r="B92" s="77">
        <f>IF(TrRoad_act!B8=0,"",B24/TrRoad_act!B8*1000)</f>
        <v>35.573137037524944</v>
      </c>
      <c r="C92" s="77">
        <f>IF(TrRoad_act!C8=0,"",C24/TrRoad_act!C8*1000)</f>
        <v>34.045040330065994</v>
      </c>
      <c r="D92" s="77">
        <f>IF(TrRoad_act!D8=0,"",D24/TrRoad_act!D8*1000)</f>
        <v>33.599908696205773</v>
      </c>
      <c r="E92" s="77">
        <f>IF(TrRoad_act!E8=0,"",E24/TrRoad_act!E8*1000)</f>
        <v>33.498052616681008</v>
      </c>
      <c r="F92" s="77">
        <f>IF(TrRoad_act!F8=0,"",F24/TrRoad_act!F8*1000)</f>
        <v>33.730077055237231</v>
      </c>
      <c r="G92" s="77">
        <f>IF(TrRoad_act!G8=0,"",G24/TrRoad_act!G8*1000)</f>
        <v>32.956620441493499</v>
      </c>
      <c r="H92" s="77">
        <f>IF(TrRoad_act!H8=0,"",H24/TrRoad_act!H8*1000)</f>
        <v>34.091142816735371</v>
      </c>
      <c r="I92" s="77">
        <f>IF(TrRoad_act!I8=0,"",I24/TrRoad_act!I8*1000)</f>
        <v>35.004878430231571</v>
      </c>
      <c r="J92" s="77">
        <f>IF(TrRoad_act!J8=0,"",J24/TrRoad_act!J8*1000)</f>
        <v>33.117794967859403</v>
      </c>
      <c r="K92" s="77">
        <f>IF(TrRoad_act!K8=0,"",K24/TrRoad_act!K8*1000)</f>
        <v>33.133350129068674</v>
      </c>
      <c r="L92" s="77">
        <f>IF(TrRoad_act!L8=0,"",L24/TrRoad_act!L8*1000)</f>
        <v>33.145498927129395</v>
      </c>
      <c r="M92" s="77">
        <f>IF(TrRoad_act!M8=0,"",M24/TrRoad_act!M8*1000)</f>
        <v>33.392324954116766</v>
      </c>
      <c r="N92" s="77">
        <f>IF(TrRoad_act!N8=0,"",N24/TrRoad_act!N8*1000)</f>
        <v>33.421371725110447</v>
      </c>
      <c r="O92" s="77">
        <f>IF(TrRoad_act!O8=0,"",O24/TrRoad_act!O8*1000)</f>
        <v>33.456434983454692</v>
      </c>
      <c r="P92" s="77">
        <f>IF(TrRoad_act!P8=0,"",P24/TrRoad_act!P8*1000)</f>
        <v>33.032118575313973</v>
      </c>
      <c r="Q92" s="77">
        <f>IF(TrRoad_act!Q8=0,"",Q24/TrRoad_act!Q8*1000)</f>
        <v>33.548367917918704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 t="str">
        <f>IF(TrRoad_act!D9=0,"",D26/TrRoad_act!D9*1000)</f>
        <v/>
      </c>
      <c r="E93" s="77" t="str">
        <f>IF(TrRoad_act!E9=0,"",E26/TrRoad_act!E9*1000)</f>
        <v/>
      </c>
      <c r="F93" s="77" t="str">
        <f>IF(TrRoad_act!F9=0,"",F26/TrRoad_act!F9*1000)</f>
        <v/>
      </c>
      <c r="G93" s="77" t="str">
        <f>IF(TrRoad_act!G9=0,"",G26/TrRoad_act!G9*1000)</f>
        <v/>
      </c>
      <c r="H93" s="77" t="str">
        <f>IF(TrRoad_act!H9=0,"",H26/TrRoad_act!H9*1000)</f>
        <v/>
      </c>
      <c r="I93" s="77" t="str">
        <f>IF(TrRoad_act!I9=0,"",I26/TrRoad_act!I9*1000)</f>
        <v/>
      </c>
      <c r="J93" s="77" t="str">
        <f>IF(TrRoad_act!J9=0,"",J26/TrRoad_act!J9*1000)</f>
        <v/>
      </c>
      <c r="K93" s="77" t="str">
        <f>IF(TrRoad_act!K9=0,"",K26/TrRoad_act!K9*1000)</f>
        <v/>
      </c>
      <c r="L93" s="77" t="str">
        <f>IF(TrRoad_act!L9=0,"",L26/TrRoad_act!L9*1000)</f>
        <v/>
      </c>
      <c r="M93" s="77" t="str">
        <f>IF(TrRoad_act!M9=0,"",M26/TrRoad_act!M9*1000)</f>
        <v/>
      </c>
      <c r="N93" s="77" t="str">
        <f>IF(TrRoad_act!N9=0,"",N26/TrRoad_act!N9*1000)</f>
        <v/>
      </c>
      <c r="O93" s="77" t="str">
        <f>IF(TrRoad_act!O9=0,"",O26/TrRoad_act!O9*1000)</f>
        <v/>
      </c>
      <c r="P93" s="77" t="str">
        <f>IF(TrRoad_act!P9=0,"",P26/TrRoad_act!P9*1000)</f>
        <v/>
      </c>
      <c r="Q93" s="77" t="str">
        <f>IF(TrRoad_act!Q9=0,"",Q26/TrRoad_act!Q9*1000)</f>
        <v/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>
        <f>IF(TrRoad_act!H10=0,"",H27/TrRoad_act!H10*1000)</f>
        <v>49.145368717984312</v>
      </c>
      <c r="I94" s="77">
        <f>IF(TrRoad_act!I10=0,"",I27/TrRoad_act!I10*1000)</f>
        <v>49.765579834489714</v>
      </c>
      <c r="J94" s="77">
        <f>IF(TrRoad_act!J10=0,"",J27/TrRoad_act!J10*1000)</f>
        <v>48.401686602483473</v>
      </c>
      <c r="K94" s="77">
        <f>IF(TrRoad_act!K10=0,"",K27/TrRoad_act!K10*1000)</f>
        <v>47.208020860676804</v>
      </c>
      <c r="L94" s="77">
        <f>IF(TrRoad_act!L10=0,"",L27/TrRoad_act!L10*1000)</f>
        <v>46.512772039710725</v>
      </c>
      <c r="M94" s="77">
        <f>IF(TrRoad_act!M10=0,"",M27/TrRoad_act!M10*1000)</f>
        <v>47.583326849709366</v>
      </c>
      <c r="N94" s="77">
        <f>IF(TrRoad_act!N10=0,"",N27/TrRoad_act!N10*1000)</f>
        <v>48.318855556095507</v>
      </c>
      <c r="O94" s="77">
        <f>IF(TrRoad_act!O10=0,"",O27/TrRoad_act!O10*1000)</f>
        <v>46.735895720757945</v>
      </c>
      <c r="P94" s="77">
        <f>IF(TrRoad_act!P10=0,"",P27/TrRoad_act!P10*1000)</f>
        <v>44.343131974078865</v>
      </c>
      <c r="Q94" s="77">
        <f>IF(TrRoad_act!Q10=0,"",Q27/TrRoad_act!Q10*1000)</f>
        <v>42.516857681365472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>
        <f>IF(TrRoad_act!J11=0,"",J29/TrRoad_act!J11*1000)</f>
        <v>20.624202346727856</v>
      </c>
      <c r="K95" s="77">
        <f>IF(TrRoad_act!K11=0,"",K29/TrRoad_act!K11*1000)</f>
        <v>20.448279561489418</v>
      </c>
      <c r="L95" s="77">
        <f>IF(TrRoad_act!L11=0,"",L29/TrRoad_act!L11*1000)</f>
        <v>20.492588008854394</v>
      </c>
      <c r="M95" s="77">
        <f>IF(TrRoad_act!M11=0,"",M29/TrRoad_act!M11*1000)</f>
        <v>20.389383518799018</v>
      </c>
      <c r="N95" s="77">
        <f>IF(TrRoad_act!N11=0,"",N29/TrRoad_act!N11*1000)</f>
        <v>18.947159689213244</v>
      </c>
      <c r="O95" s="77">
        <f>IF(TrRoad_act!O11=0,"",O29/TrRoad_act!O11*1000)</f>
        <v>19.44263671222166</v>
      </c>
      <c r="P95" s="77">
        <f>IF(TrRoad_act!P11=0,"",P29/TrRoad_act!P11*1000)</f>
        <v>19.845649134870495</v>
      </c>
      <c r="Q95" s="77">
        <f>IF(TrRoad_act!Q11=0,"",Q29/TrRoad_act!Q11*1000)</f>
        <v>21.100894427727482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>
        <f>IF(TrRoad_act!I12=0,"",I32/TrRoad_act!I12*1000)</f>
        <v>19.509057409991687</v>
      </c>
      <c r="J96" s="77">
        <f>IF(TrRoad_act!J12=0,"",J32/TrRoad_act!J12*1000)</f>
        <v>19.542761886331167</v>
      </c>
      <c r="K96" s="77">
        <f>IF(TrRoad_act!K12=0,"",K32/TrRoad_act!K12*1000)</f>
        <v>19.588084605753458</v>
      </c>
      <c r="L96" s="77">
        <f>IF(TrRoad_act!L12=0,"",L32/TrRoad_act!L12*1000)</f>
        <v>19.644280864008604</v>
      </c>
      <c r="M96" s="77">
        <f>IF(TrRoad_act!M12=0,"",M32/TrRoad_act!M12*1000)</f>
        <v>19.717686275680716</v>
      </c>
      <c r="N96" s="77">
        <f>IF(TrRoad_act!N12=0,"",N32/TrRoad_act!N12*1000)</f>
        <v>19.800957893189825</v>
      </c>
      <c r="O96" s="77">
        <f>IF(TrRoad_act!O12=0,"",O32/TrRoad_act!O12*1000)</f>
        <v>19.888024047409772</v>
      </c>
      <c r="P96" s="77">
        <f>IF(TrRoad_act!P12=0,"",P32/TrRoad_act!P12*1000)</f>
        <v>20.019730027052205</v>
      </c>
      <c r="Q96" s="77">
        <f>IF(TrRoad_act!Q12=0,"",Q32/TrRoad_act!Q12*1000)</f>
        <v>20.141986707333093</v>
      </c>
    </row>
    <row r="97" spans="1:17" ht="11.45" customHeight="1" x14ac:dyDescent="0.25">
      <c r="A97" s="19" t="s">
        <v>28</v>
      </c>
      <c r="B97" s="76">
        <f>IF(TrRoad_act!B13=0,"",B33/TrRoad_act!B13*1000)</f>
        <v>24.872638267897461</v>
      </c>
      <c r="C97" s="76">
        <f>IF(TrRoad_act!C13=0,"",C33/TrRoad_act!C13*1000)</f>
        <v>24.47001638932473</v>
      </c>
      <c r="D97" s="76">
        <f>IF(TrRoad_act!D13=0,"",D33/TrRoad_act!D13*1000)</f>
        <v>24.857604841502965</v>
      </c>
      <c r="E97" s="76">
        <f>IF(TrRoad_act!E13=0,"",E33/TrRoad_act!E13*1000)</f>
        <v>25.819947365476484</v>
      </c>
      <c r="F97" s="76">
        <f>IF(TrRoad_act!F13=0,"",F33/TrRoad_act!F13*1000)</f>
        <v>27.204523877061877</v>
      </c>
      <c r="G97" s="76">
        <f>IF(TrRoad_act!G13=0,"",G33/TrRoad_act!G13*1000)</f>
        <v>27.180332445170961</v>
      </c>
      <c r="H97" s="76">
        <f>IF(TrRoad_act!H13=0,"",H33/TrRoad_act!H13*1000)</f>
        <v>28.434874440587929</v>
      </c>
      <c r="I97" s="76">
        <f>IF(TrRoad_act!I13=0,"",I33/TrRoad_act!I13*1000)</f>
        <v>29.694149383381561</v>
      </c>
      <c r="J97" s="76">
        <f>IF(TrRoad_act!J13=0,"",J33/TrRoad_act!J13*1000)</f>
        <v>29.950140778969097</v>
      </c>
      <c r="K97" s="76">
        <f>IF(TrRoad_act!K13=0,"",K33/TrRoad_act!K13*1000)</f>
        <v>31.643072711627777</v>
      </c>
      <c r="L97" s="76">
        <f>IF(TrRoad_act!L13=0,"",L33/TrRoad_act!L13*1000)</f>
        <v>33.008961781432106</v>
      </c>
      <c r="M97" s="76">
        <f>IF(TrRoad_act!M13=0,"",M33/TrRoad_act!M13*1000)</f>
        <v>34.20525044045592</v>
      </c>
      <c r="N97" s="76">
        <f>IF(TrRoad_act!N13=0,"",N33/TrRoad_act!N13*1000)</f>
        <v>35.903801063626098</v>
      </c>
      <c r="O97" s="76">
        <f>IF(TrRoad_act!O13=0,"",O33/TrRoad_act!O13*1000)</f>
        <v>37.177488137385467</v>
      </c>
      <c r="P97" s="76">
        <f>IF(TrRoad_act!P13=0,"",P33/TrRoad_act!P13*1000)</f>
        <v>38.425078048018754</v>
      </c>
      <c r="Q97" s="76">
        <f>IF(TrRoad_act!Q13=0,"",Q33/TrRoad_act!Q13*1000)</f>
        <v>40.342719994795409</v>
      </c>
    </row>
    <row r="98" spans="1:17" ht="11.45" customHeight="1" x14ac:dyDescent="0.25">
      <c r="A98" s="62" t="s">
        <v>59</v>
      </c>
      <c r="B98" s="75">
        <f>IF(TrRoad_act!B14=0,"",B34/TrRoad_act!B14*1000)</f>
        <v>22.787361021424356</v>
      </c>
      <c r="C98" s="75">
        <f>IF(TrRoad_act!C14=0,"",C34/TrRoad_act!C14*1000)</f>
        <v>22.186112123357159</v>
      </c>
      <c r="D98" s="75">
        <f>IF(TrRoad_act!D14=0,"",D34/TrRoad_act!D14*1000)</f>
        <v>22.680514824435225</v>
      </c>
      <c r="E98" s="75">
        <f>IF(TrRoad_act!E14=0,"",E34/TrRoad_act!E14*1000)</f>
        <v>23.554741557661565</v>
      </c>
      <c r="F98" s="75">
        <f>IF(TrRoad_act!F14=0,"",F34/TrRoad_act!F14*1000)</f>
        <v>24.465367642171092</v>
      </c>
      <c r="G98" s="75">
        <f>IF(TrRoad_act!G14=0,"",G34/TrRoad_act!G14*1000)</f>
        <v>24.854697767990231</v>
      </c>
      <c r="H98" s="75">
        <f>IF(TrRoad_act!H14=0,"",H34/TrRoad_act!H14*1000)</f>
        <v>25.382348044429865</v>
      </c>
      <c r="I98" s="75">
        <f>IF(TrRoad_act!I14=0,"",I34/TrRoad_act!I14*1000)</f>
        <v>26.074919162172062</v>
      </c>
      <c r="J98" s="75">
        <f>IF(TrRoad_act!J14=0,"",J34/TrRoad_act!J14*1000)</f>
        <v>27.715028555989111</v>
      </c>
      <c r="K98" s="75">
        <f>IF(TrRoad_act!K14=0,"",K34/TrRoad_act!K14*1000)</f>
        <v>27.811365889539381</v>
      </c>
      <c r="L98" s="75">
        <f>IF(TrRoad_act!L14=0,"",L34/TrRoad_act!L14*1000)</f>
        <v>27.824684049984796</v>
      </c>
      <c r="M98" s="75">
        <f>IF(TrRoad_act!M14=0,"",M34/TrRoad_act!M14*1000)</f>
        <v>27.939010834286211</v>
      </c>
      <c r="N98" s="75">
        <f>IF(TrRoad_act!N14=0,"",N34/TrRoad_act!N14*1000)</f>
        <v>28.120643470465176</v>
      </c>
      <c r="O98" s="75">
        <f>IF(TrRoad_act!O14=0,"",O34/TrRoad_act!O14*1000)</f>
        <v>28.278068606766013</v>
      </c>
      <c r="P98" s="75">
        <f>IF(TrRoad_act!P14=0,"",P34/TrRoad_act!P14*1000)</f>
        <v>28.44582907325486</v>
      </c>
      <c r="Q98" s="75">
        <f>IF(TrRoad_act!Q14=0,"",Q34/TrRoad_act!Q14*1000)</f>
        <v>28.591430082409754</v>
      </c>
    </row>
    <row r="99" spans="1:17" ht="11.45" customHeight="1" x14ac:dyDescent="0.25">
      <c r="A99" s="62" t="s">
        <v>58</v>
      </c>
      <c r="B99" s="75">
        <f>IF(TrRoad_act!B15=0,"",B36/TrRoad_act!B15*1000)</f>
        <v>24.932349692638383</v>
      </c>
      <c r="C99" s="75">
        <f>IF(TrRoad_act!C15=0,"",C36/TrRoad_act!C15*1000)</f>
        <v>24.525886492984238</v>
      </c>
      <c r="D99" s="75">
        <f>IF(TrRoad_act!D15=0,"",D36/TrRoad_act!D15*1000)</f>
        <v>24.937946585114762</v>
      </c>
      <c r="E99" s="75">
        <f>IF(TrRoad_act!E15=0,"",E36/TrRoad_act!E15*1000)</f>
        <v>25.907077198238817</v>
      </c>
      <c r="F99" s="75">
        <f>IF(TrRoad_act!F15=0,"",F36/TrRoad_act!F15*1000)</f>
        <v>27.289796853665408</v>
      </c>
      <c r="G99" s="75">
        <f>IF(TrRoad_act!G15=0,"",G36/TrRoad_act!G15*1000)</f>
        <v>27.255860038419659</v>
      </c>
      <c r="H99" s="75">
        <f>IF(TrRoad_act!H15=0,"",H36/TrRoad_act!H15*1000)</f>
        <v>28.548653359094139</v>
      </c>
      <c r="I99" s="75">
        <f>IF(TrRoad_act!I15=0,"",I36/TrRoad_act!I15*1000)</f>
        <v>29.841265906405265</v>
      </c>
      <c r="J99" s="75">
        <f>IF(TrRoad_act!J15=0,"",J36/TrRoad_act!J15*1000)</f>
        <v>29.999954393658982</v>
      </c>
      <c r="K99" s="75">
        <f>IF(TrRoad_act!K15=0,"",K36/TrRoad_act!K15*1000)</f>
        <v>31.598089932064852</v>
      </c>
      <c r="L99" s="75">
        <f>IF(TrRoad_act!L15=0,"",L36/TrRoad_act!L15*1000)</f>
        <v>32.944996335810352</v>
      </c>
      <c r="M99" s="75">
        <f>IF(TrRoad_act!M15=0,"",M36/TrRoad_act!M15*1000)</f>
        <v>34.317241531590113</v>
      </c>
      <c r="N99" s="75">
        <f>IF(TrRoad_act!N15=0,"",N36/TrRoad_act!N15*1000)</f>
        <v>35.85350345725287</v>
      </c>
      <c r="O99" s="75">
        <f>IF(TrRoad_act!O15=0,"",O36/TrRoad_act!O15*1000)</f>
        <v>37.276121286004788</v>
      </c>
      <c r="P99" s="75">
        <f>IF(TrRoad_act!P15=0,"",P36/TrRoad_act!P15*1000)</f>
        <v>38.513450197205103</v>
      </c>
      <c r="Q99" s="75">
        <f>IF(TrRoad_act!Q15=0,"",Q36/TrRoad_act!Q15*1000)</f>
        <v>40.444038139542734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>
        <f>IF(TrRoad_act!B17=0,"",B39/TrRoad_act!B17*1000)</f>
        <v>19.7488789807831</v>
      </c>
      <c r="C101" s="75">
        <f>IF(TrRoad_act!C17=0,"",C39/TrRoad_act!C17*1000)</f>
        <v>19.677448917257752</v>
      </c>
      <c r="D101" s="75">
        <f>IF(TrRoad_act!D17=0,"",D39/TrRoad_act!D17*1000)</f>
        <v>20.197952899270032</v>
      </c>
      <c r="E101" s="75">
        <f>IF(TrRoad_act!E17=0,"",E39/TrRoad_act!E17*1000)</f>
        <v>20.663067011758937</v>
      </c>
      <c r="F101" s="75">
        <f>IF(TrRoad_act!F17=0,"",F39/TrRoad_act!F17*1000)</f>
        <v>21.912229589208227</v>
      </c>
      <c r="G101" s="75">
        <f>IF(TrRoad_act!G17=0,"",G39/TrRoad_act!G17*1000)</f>
        <v>22.392752009991678</v>
      </c>
      <c r="H101" s="75">
        <f>IF(TrRoad_act!H17=0,"",H39/TrRoad_act!H17*1000)</f>
        <v>22.854090358028856</v>
      </c>
      <c r="I101" s="75">
        <f>IF(TrRoad_act!I17=0,"",I39/TrRoad_act!I17*1000)</f>
        <v>22.407818756594377</v>
      </c>
      <c r="J101" s="75">
        <f>IF(TrRoad_act!J17=0,"",J39/TrRoad_act!J17*1000)</f>
        <v>27.518892866103627</v>
      </c>
      <c r="K101" s="75">
        <f>IF(TrRoad_act!K17=0,"",K39/TrRoad_act!K17*1000)</f>
        <v>34.108591836134096</v>
      </c>
      <c r="L101" s="75">
        <f>IF(TrRoad_act!L17=0,"",L39/TrRoad_act!L17*1000)</f>
        <v>36.85208866719038</v>
      </c>
      <c r="M101" s="75">
        <f>IF(TrRoad_act!M17=0,"",M39/TrRoad_act!M17*1000)</f>
        <v>26.727803197152312</v>
      </c>
      <c r="N101" s="75">
        <f>IF(TrRoad_act!N17=0,"",N39/TrRoad_act!N17*1000)</f>
        <v>39.279552576883425</v>
      </c>
      <c r="O101" s="75">
        <f>IF(TrRoad_act!O17=0,"",O39/TrRoad_act!O17*1000)</f>
        <v>29.247537866012369</v>
      </c>
      <c r="P101" s="75">
        <f>IF(TrRoad_act!P17=0,"",P39/TrRoad_act!P17*1000)</f>
        <v>31.557893027687584</v>
      </c>
      <c r="Q101" s="75">
        <f>IF(TrRoad_act!Q17=0,"",Q39/TrRoad_act!Q17*1000)</f>
        <v>31.571588681683942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>
        <f>IF(TrRoad_act!N18=0,"",N41/TrRoad_act!N18*1000)</f>
        <v>23.970366552786004</v>
      </c>
      <c r="O102" s="75">
        <f>IF(TrRoad_act!O18=0,"",O41/TrRoad_act!O18*1000)</f>
        <v>24.931713482220605</v>
      </c>
      <c r="P102" s="75">
        <f>IF(TrRoad_act!P18=0,"",P41/TrRoad_act!P18*1000)</f>
        <v>25.916886976860201</v>
      </c>
      <c r="Q102" s="75">
        <f>IF(TrRoad_act!Q18=0,"",Q41/TrRoad_act!Q18*1000)</f>
        <v>26.844303139215448</v>
      </c>
    </row>
    <row r="103" spans="1:17" ht="11.45" customHeight="1" x14ac:dyDescent="0.25">
      <c r="A103" s="25" t="s">
        <v>36</v>
      </c>
      <c r="B103" s="79">
        <f>IF(TrRoad_act!B19=0,"",B42/TrRoad_act!B19*1000)</f>
        <v>44.854297501442105</v>
      </c>
      <c r="C103" s="79">
        <f>IF(TrRoad_act!C19=0,"",C42/TrRoad_act!C19*1000)</f>
        <v>47.467208145687323</v>
      </c>
      <c r="D103" s="79">
        <f>IF(TrRoad_act!D19=0,"",D42/TrRoad_act!D19*1000)</f>
        <v>45.826244560543174</v>
      </c>
      <c r="E103" s="79">
        <f>IF(TrRoad_act!E19=0,"",E42/TrRoad_act!E19*1000)</f>
        <v>48.170639359132998</v>
      </c>
      <c r="F103" s="79">
        <f>IF(TrRoad_act!F19=0,"",F42/TrRoad_act!F19*1000)</f>
        <v>48.964907855840003</v>
      </c>
      <c r="G103" s="79">
        <f>IF(TrRoad_act!G19=0,"",G42/TrRoad_act!G19*1000)</f>
        <v>47.881157441823525</v>
      </c>
      <c r="H103" s="79">
        <f>IF(TrRoad_act!H19=0,"",H42/TrRoad_act!H19*1000)</f>
        <v>51.842907973916596</v>
      </c>
      <c r="I103" s="79">
        <f>IF(TrRoad_act!I19=0,"",I42/TrRoad_act!I19*1000)</f>
        <v>52.516843426253033</v>
      </c>
      <c r="J103" s="79">
        <f>IF(TrRoad_act!J19=0,"",J42/TrRoad_act!J19*1000)</f>
        <v>48.322988888522644</v>
      </c>
      <c r="K103" s="79">
        <f>IF(TrRoad_act!K19=0,"",K42/TrRoad_act!K19*1000)</f>
        <v>49.03150821575781</v>
      </c>
      <c r="L103" s="79">
        <f>IF(TrRoad_act!L19=0,"",L42/TrRoad_act!L19*1000)</f>
        <v>50.840570278117774</v>
      </c>
      <c r="M103" s="79">
        <f>IF(TrRoad_act!M19=0,"",M42/TrRoad_act!M19*1000)</f>
        <v>52.769462696492738</v>
      </c>
      <c r="N103" s="79">
        <f>IF(TrRoad_act!N19=0,"",N42/TrRoad_act!N19*1000)</f>
        <v>52.888908083242541</v>
      </c>
      <c r="O103" s="79">
        <f>IF(TrRoad_act!O19=0,"",O42/TrRoad_act!O19*1000)</f>
        <v>56.295667008379361</v>
      </c>
      <c r="P103" s="79">
        <f>IF(TrRoad_act!P19=0,"",P42/TrRoad_act!P19*1000)</f>
        <v>54.522493543231427</v>
      </c>
      <c r="Q103" s="79">
        <f>IF(TrRoad_act!Q19=0,"",Q42/TrRoad_act!Q19*1000)</f>
        <v>50.286636489394432</v>
      </c>
    </row>
    <row r="104" spans="1:17" ht="11.45" customHeight="1" x14ac:dyDescent="0.25">
      <c r="A104" s="23" t="s">
        <v>27</v>
      </c>
      <c r="B104" s="78">
        <f>IF(TrRoad_act!B20=0,"",B43/TrRoad_act!B20*1000)</f>
        <v>265.76487794201279</v>
      </c>
      <c r="C104" s="78">
        <f>IF(TrRoad_act!C20=0,"",C43/TrRoad_act!C20*1000)</f>
        <v>259.18356325055015</v>
      </c>
      <c r="D104" s="78">
        <f>IF(TrRoad_act!D20=0,"",D43/TrRoad_act!D20*1000)</f>
        <v>255.68492184124142</v>
      </c>
      <c r="E104" s="78">
        <f>IF(TrRoad_act!E20=0,"",E43/TrRoad_act!E20*1000)</f>
        <v>253.55769727108813</v>
      </c>
      <c r="F104" s="78">
        <f>IF(TrRoad_act!F20=0,"",F43/TrRoad_act!F20*1000)</f>
        <v>251.66215663009811</v>
      </c>
      <c r="G104" s="78">
        <f>IF(TrRoad_act!G20=0,"",G43/TrRoad_act!G20*1000)</f>
        <v>245.19841455035933</v>
      </c>
      <c r="H104" s="78">
        <f>IF(TrRoad_act!H20=0,"",H43/TrRoad_act!H20*1000)</f>
        <v>248.54163289350328</v>
      </c>
      <c r="I104" s="78">
        <f>IF(TrRoad_act!I20=0,"",I43/TrRoad_act!I20*1000)</f>
        <v>251.6989618485116</v>
      </c>
      <c r="J104" s="78">
        <f>IF(TrRoad_act!J20=0,"",J43/TrRoad_act!J20*1000)</f>
        <v>239.74253410260735</v>
      </c>
      <c r="K104" s="78">
        <f>IF(TrRoad_act!K20=0,"",K43/TrRoad_act!K20*1000)</f>
        <v>237.22175562997754</v>
      </c>
      <c r="L104" s="78">
        <f>IF(TrRoad_act!L20=0,"",L43/TrRoad_act!L20*1000)</f>
        <v>237.03711037973085</v>
      </c>
      <c r="M104" s="78">
        <f>IF(TrRoad_act!M20=0,"",M43/TrRoad_act!M20*1000)</f>
        <v>238.14984528511283</v>
      </c>
      <c r="N104" s="78">
        <f>IF(TrRoad_act!N20=0,"",N43/TrRoad_act!N20*1000)</f>
        <v>237.46435385151548</v>
      </c>
      <c r="O104" s="78">
        <f>IF(TrRoad_act!O20=0,"",O43/TrRoad_act!O20*1000)</f>
        <v>237.52755495067029</v>
      </c>
      <c r="P104" s="78">
        <f>IF(TrRoad_act!P20=0,"",P43/TrRoad_act!P20*1000)</f>
        <v>235.53547054444479</v>
      </c>
      <c r="Q104" s="78">
        <f>IF(TrRoad_act!Q20=0,"",Q43/TrRoad_act!Q20*1000)</f>
        <v>238.4884449123542</v>
      </c>
    </row>
    <row r="105" spans="1:17" ht="11.45" customHeight="1" x14ac:dyDescent="0.25">
      <c r="A105" s="62" t="s">
        <v>59</v>
      </c>
      <c r="B105" s="77">
        <f>IF(TrRoad_act!B21=0,"",B44/TrRoad_act!B21*1000)</f>
        <v>307.50437402193666</v>
      </c>
      <c r="C105" s="77">
        <f>IF(TrRoad_act!C21=0,"",C44/TrRoad_act!C21*1000)</f>
        <v>307.39979153846389</v>
      </c>
      <c r="D105" s="77">
        <f>IF(TrRoad_act!D21=0,"",D44/TrRoad_act!D21*1000)</f>
        <v>307.26655432615945</v>
      </c>
      <c r="E105" s="77">
        <f>IF(TrRoad_act!E21=0,"",E44/TrRoad_act!E21*1000)</f>
        <v>307.20762833478386</v>
      </c>
      <c r="F105" s="77">
        <f>IF(TrRoad_act!F21=0,"",F44/TrRoad_act!F21*1000)</f>
        <v>305.35562476108305</v>
      </c>
      <c r="G105" s="77">
        <f>IF(TrRoad_act!G21=0,"",G44/TrRoad_act!G21*1000)</f>
        <v>304.83014443815796</v>
      </c>
      <c r="H105" s="77">
        <f>IF(TrRoad_act!H21=0,"",H44/TrRoad_act!H21*1000)</f>
        <v>301.49759411608807</v>
      </c>
      <c r="I105" s="77">
        <f>IF(TrRoad_act!I21=0,"",I44/TrRoad_act!I21*1000)</f>
        <v>298.67213068527138</v>
      </c>
      <c r="J105" s="77">
        <f>IF(TrRoad_act!J21=0,"",J44/TrRoad_act!J21*1000)</f>
        <v>294.89596779940223</v>
      </c>
      <c r="K105" s="77">
        <f>IF(TrRoad_act!K21=0,"",K44/TrRoad_act!K21*1000)</f>
        <v>289.21223320096715</v>
      </c>
      <c r="L105" s="77">
        <f>IF(TrRoad_act!L21=0,"",L44/TrRoad_act!L21*1000)</f>
        <v>285.71485983658465</v>
      </c>
      <c r="M105" s="77">
        <f>IF(TrRoad_act!M21=0,"",M44/TrRoad_act!M21*1000)</f>
        <v>281.88415711497476</v>
      </c>
      <c r="N105" s="77">
        <f>IF(TrRoad_act!N21=0,"",N44/TrRoad_act!N21*1000)</f>
        <v>277.74773081451269</v>
      </c>
      <c r="O105" s="77">
        <f>IF(TrRoad_act!O21=0,"",O44/TrRoad_act!O21*1000)</f>
        <v>274.18311572339491</v>
      </c>
      <c r="P105" s="77">
        <f>IF(TrRoad_act!P21=0,"",P44/TrRoad_act!P21*1000)</f>
        <v>269.09004865723216</v>
      </c>
      <c r="Q105" s="77">
        <f>IF(TrRoad_act!Q21=0,"",Q44/TrRoad_act!Q21*1000)</f>
        <v>264.0780046635129</v>
      </c>
    </row>
    <row r="106" spans="1:17" ht="11.45" customHeight="1" x14ac:dyDescent="0.25">
      <c r="A106" s="62" t="s">
        <v>58</v>
      </c>
      <c r="B106" s="77">
        <f>IF(TrRoad_act!B22=0,"",B46/TrRoad_act!B22*1000)</f>
        <v>261.65072283652182</v>
      </c>
      <c r="C106" s="77">
        <f>IF(TrRoad_act!C22=0,"",C46/TrRoad_act!C22*1000)</f>
        <v>254.8371948341711</v>
      </c>
      <c r="D106" s="77">
        <f>IF(TrRoad_act!D22=0,"",D46/TrRoad_act!D22*1000)</f>
        <v>251.39962218123702</v>
      </c>
      <c r="E106" s="77">
        <f>IF(TrRoad_act!E22=0,"",E46/TrRoad_act!E22*1000)</f>
        <v>249.51765088168915</v>
      </c>
      <c r="F106" s="77">
        <f>IF(TrRoad_act!F22=0,"",F46/TrRoad_act!F22*1000)</f>
        <v>248.17678343007464</v>
      </c>
      <c r="G106" s="77">
        <f>IF(TrRoad_act!G22=0,"",G46/TrRoad_act!G22*1000)</f>
        <v>241.59190592808721</v>
      </c>
      <c r="H106" s="77">
        <f>IF(TrRoad_act!H22=0,"",H46/TrRoad_act!H22*1000)</f>
        <v>245.63520463194303</v>
      </c>
      <c r="I106" s="77">
        <f>IF(TrRoad_act!I22=0,"",I46/TrRoad_act!I22*1000)</f>
        <v>249.37277505312744</v>
      </c>
      <c r="J106" s="77">
        <f>IF(TrRoad_act!J22=0,"",J46/TrRoad_act!J22*1000)</f>
        <v>237.20204221797019</v>
      </c>
      <c r="K106" s="77">
        <f>IF(TrRoad_act!K22=0,"",K46/TrRoad_act!K22*1000)</f>
        <v>234.95541992596011</v>
      </c>
      <c r="L106" s="77">
        <f>IF(TrRoad_act!L22=0,"",L46/TrRoad_act!L22*1000)</f>
        <v>235.02639639244342</v>
      </c>
      <c r="M106" s="77">
        <f>IF(TrRoad_act!M22=0,"",M46/TrRoad_act!M22*1000)</f>
        <v>236.44844464923165</v>
      </c>
      <c r="N106" s="77">
        <f>IF(TrRoad_act!N22=0,"",N46/TrRoad_act!N22*1000)</f>
        <v>235.96665401542424</v>
      </c>
      <c r="O106" s="77">
        <f>IF(TrRoad_act!O22=0,"",O46/TrRoad_act!O22*1000)</f>
        <v>236.25805820975779</v>
      </c>
      <c r="P106" s="77">
        <f>IF(TrRoad_act!P22=0,"",P46/TrRoad_act!P22*1000)</f>
        <v>234.42120350869632</v>
      </c>
      <c r="Q106" s="77">
        <f>IF(TrRoad_act!Q22=0,"",Q46/TrRoad_act!Q22*1000)</f>
        <v>237.67656299099374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>
        <f>IF(TrRoad_act!C24=0,"",C49/TrRoad_act!C24*1000)</f>
        <v>334.39942318040806</v>
      </c>
      <c r="D108" s="77">
        <f>IF(TrRoad_act!D24=0,"",D49/TrRoad_act!D24*1000)</f>
        <v>334.8584647332284</v>
      </c>
      <c r="E108" s="77">
        <f>IF(TrRoad_act!E24=0,"",E49/TrRoad_act!E24*1000)</f>
        <v>334.68565319419508</v>
      </c>
      <c r="F108" s="77">
        <f>IF(TrRoad_act!F24=0,"",F49/TrRoad_act!F24*1000)</f>
        <v>330.94797804659544</v>
      </c>
      <c r="G108" s="77">
        <f>IF(TrRoad_act!G24=0,"",G49/TrRoad_act!G24*1000)</f>
        <v>335.9916803718084</v>
      </c>
      <c r="H108" s="77">
        <f>IF(TrRoad_act!H24=0,"",H49/TrRoad_act!H24*1000)</f>
        <v>332.07963426521763</v>
      </c>
      <c r="I108" s="77">
        <f>IF(TrRoad_act!I24=0,"",I49/TrRoad_act!I24*1000)</f>
        <v>335.52473548539029</v>
      </c>
      <c r="J108" s="77">
        <f>IF(TrRoad_act!J24=0,"",J49/TrRoad_act!J24*1000)</f>
        <v>331.41992013665981</v>
      </c>
      <c r="K108" s="77">
        <f>IF(TrRoad_act!K24=0,"",K49/TrRoad_act!K24*1000)</f>
        <v>320.95662075360741</v>
      </c>
      <c r="L108" s="77">
        <f>IF(TrRoad_act!L24=0,"",L49/TrRoad_act!L24*1000)</f>
        <v>315.02764651341215</v>
      </c>
      <c r="M108" s="77">
        <f>IF(TrRoad_act!M24=0,"",M49/TrRoad_act!M24*1000)</f>
        <v>318.06289634397439</v>
      </c>
      <c r="N108" s="77">
        <f>IF(TrRoad_act!N24=0,"",N49/TrRoad_act!N24*1000)</f>
        <v>318.98136596755711</v>
      </c>
      <c r="O108" s="77">
        <f>IF(TrRoad_act!O24=0,"",O49/TrRoad_act!O24*1000)</f>
        <v>312.9684178125342</v>
      </c>
      <c r="P108" s="77">
        <f>IF(TrRoad_act!P24=0,"",P49/TrRoad_act!P24*1000)</f>
        <v>318.55063576303104</v>
      </c>
      <c r="Q108" s="77">
        <f>IF(TrRoad_act!Q24=0,"",Q49/TrRoad_act!Q24*1000)</f>
        <v>329.72996584308896</v>
      </c>
    </row>
    <row r="109" spans="1:17" ht="11.45" customHeight="1" x14ac:dyDescent="0.25">
      <c r="A109" s="62" t="s">
        <v>55</v>
      </c>
      <c r="B109" s="77">
        <f>IF(TrRoad_act!B25=0,"",B51/TrRoad_act!B25*1000)</f>
        <v>167.6104772322351</v>
      </c>
      <c r="C109" s="77">
        <f>IF(TrRoad_act!C25=0,"",C51/TrRoad_act!C25*1000)</f>
        <v>167.61517112627698</v>
      </c>
      <c r="D109" s="77">
        <f>IF(TrRoad_act!D25=0,"",D51/TrRoad_act!D25*1000)</f>
        <v>167.84354086376925</v>
      </c>
      <c r="E109" s="77">
        <f>IF(TrRoad_act!E25=0,"",E51/TrRoad_act!E25*1000)</f>
        <v>168.16729274236647</v>
      </c>
      <c r="F109" s="77">
        <f>IF(TrRoad_act!F25=0,"",F51/TrRoad_act!F25*1000)</f>
        <v>168.93326423664496</v>
      </c>
      <c r="G109" s="77">
        <f>IF(TrRoad_act!G25=0,"",G51/TrRoad_act!G25*1000)</f>
        <v>169.53127321768508</v>
      </c>
      <c r="H109" s="77">
        <f>IF(TrRoad_act!H25=0,"",H51/TrRoad_act!H25*1000)</f>
        <v>170.05542898871045</v>
      </c>
      <c r="I109" s="77">
        <f>IF(TrRoad_act!I25=0,"",I51/TrRoad_act!I25*1000)</f>
        <v>170.47179631766588</v>
      </c>
      <c r="J109" s="77">
        <f>IF(TrRoad_act!J25=0,"",J51/TrRoad_act!J25*1000)</f>
        <v>170.98627032496788</v>
      </c>
      <c r="K109" s="77">
        <f>IF(TrRoad_act!K25=0,"",K51/TrRoad_act!K25*1000)</f>
        <v>171.469080445272</v>
      </c>
      <c r="L109" s="77">
        <f>IF(TrRoad_act!L25=0,"",L51/TrRoad_act!L25*1000)</f>
        <v>171.43285827385318</v>
      </c>
      <c r="M109" s="77">
        <f>IF(TrRoad_act!M25=0,"",M51/TrRoad_act!M25*1000)</f>
        <v>171.89430792137978</v>
      </c>
      <c r="N109" s="77">
        <f>IF(TrRoad_act!N25=0,"",N51/TrRoad_act!N25*1000)</f>
        <v>171.48309715624339</v>
      </c>
      <c r="O109" s="77">
        <f>IF(TrRoad_act!O25=0,"",O51/TrRoad_act!O25*1000)</f>
        <v>172.03979946746148</v>
      </c>
      <c r="P109" s="77">
        <f>IF(TrRoad_act!P25=0,"",P51/TrRoad_act!P25*1000)</f>
        <v>171.51368027943494</v>
      </c>
      <c r="Q109" s="77">
        <f>IF(TrRoad_act!Q25=0,"",Q51/TrRoad_act!Q25*1000)</f>
        <v>170.39445049626414</v>
      </c>
    </row>
    <row r="110" spans="1:17" ht="11.45" customHeight="1" x14ac:dyDescent="0.25">
      <c r="A110" s="19" t="s">
        <v>24</v>
      </c>
      <c r="B110" s="76">
        <f>IF(TrRoad_act!B26=0,"",B52/TrRoad_act!B26*1000)</f>
        <v>35.140614199951173</v>
      </c>
      <c r="C110" s="76">
        <f>IF(TrRoad_act!C26=0,"",C52/TrRoad_act!C26*1000)</f>
        <v>37.570637624191818</v>
      </c>
      <c r="D110" s="76">
        <f>IF(TrRoad_act!D26=0,"",D52/TrRoad_act!D26*1000)</f>
        <v>36.339966466774023</v>
      </c>
      <c r="E110" s="76">
        <f>IF(TrRoad_act!E26=0,"",E52/TrRoad_act!E26*1000)</f>
        <v>38.36106608914946</v>
      </c>
      <c r="F110" s="76">
        <f>IF(TrRoad_act!F26=0,"",F52/TrRoad_act!F26*1000)</f>
        <v>38.716363309458451</v>
      </c>
      <c r="G110" s="76">
        <f>IF(TrRoad_act!G26=0,"",G52/TrRoad_act!G26*1000)</f>
        <v>37.78028173919936</v>
      </c>
      <c r="H110" s="76">
        <f>IF(TrRoad_act!H26=0,"",H52/TrRoad_act!H26*1000)</f>
        <v>40.740018535531483</v>
      </c>
      <c r="I110" s="76">
        <f>IF(TrRoad_act!I26=0,"",I52/TrRoad_act!I26*1000)</f>
        <v>40.984786223646722</v>
      </c>
      <c r="J110" s="76">
        <f>IF(TrRoad_act!J26=0,"",J52/TrRoad_act!J26*1000)</f>
        <v>37.030308661054313</v>
      </c>
      <c r="K110" s="76">
        <f>IF(TrRoad_act!K26=0,"",K52/TrRoad_act!K26*1000)</f>
        <v>36.23234817283177</v>
      </c>
      <c r="L110" s="76">
        <f>IF(TrRoad_act!L26=0,"",L52/TrRoad_act!L26*1000)</f>
        <v>38.104368442051133</v>
      </c>
      <c r="M110" s="76">
        <f>IF(TrRoad_act!M26=0,"",M52/TrRoad_act!M26*1000)</f>
        <v>38.406298260147622</v>
      </c>
      <c r="N110" s="76">
        <f>IF(TrRoad_act!N26=0,"",N52/TrRoad_act!N26*1000)</f>
        <v>37.233936036304577</v>
      </c>
      <c r="O110" s="76">
        <f>IF(TrRoad_act!O26=0,"",O52/TrRoad_act!O26*1000)</f>
        <v>39.474763505475551</v>
      </c>
      <c r="P110" s="76">
        <f>IF(TrRoad_act!P26=0,"",P52/TrRoad_act!P26*1000)</f>
        <v>37.049348343776302</v>
      </c>
      <c r="Q110" s="76">
        <f>IF(TrRoad_act!Q26=0,"",Q52/TrRoad_act!Q26*1000)</f>
        <v>32.654862194962512</v>
      </c>
    </row>
    <row r="111" spans="1:17" ht="11.45" customHeight="1" x14ac:dyDescent="0.25">
      <c r="A111" s="17" t="s">
        <v>23</v>
      </c>
      <c r="B111" s="75">
        <f>IF(TrRoad_act!B27=0,"",B53/TrRoad_act!B27*1000)</f>
        <v>35.210363576703003</v>
      </c>
      <c r="C111" s="75">
        <f>IF(TrRoad_act!C27=0,"",C53/TrRoad_act!C27*1000)</f>
        <v>37.739302005976647</v>
      </c>
      <c r="D111" s="75">
        <f>IF(TrRoad_act!D27=0,"",D53/TrRoad_act!D27*1000)</f>
        <v>36.509486492103612</v>
      </c>
      <c r="E111" s="75">
        <f>IF(TrRoad_act!E27=0,"",E53/TrRoad_act!E27*1000)</f>
        <v>38.573851904847565</v>
      </c>
      <c r="F111" s="75">
        <f>IF(TrRoad_act!F27=0,"",F53/TrRoad_act!F27*1000)</f>
        <v>38.844898776150174</v>
      </c>
      <c r="G111" s="75">
        <f>IF(TrRoad_act!G27=0,"",G53/TrRoad_act!G27*1000)</f>
        <v>38.044301000971444</v>
      </c>
      <c r="H111" s="75">
        <f>IF(TrRoad_act!H27=0,"",H53/TrRoad_act!H27*1000)</f>
        <v>40.945933955759806</v>
      </c>
      <c r="I111" s="75">
        <f>IF(TrRoad_act!I27=0,"",I53/TrRoad_act!I27*1000)</f>
        <v>41.046442974836545</v>
      </c>
      <c r="J111" s="75">
        <f>IF(TrRoad_act!J27=0,"",J53/TrRoad_act!J27*1000)</f>
        <v>37.304147598782777</v>
      </c>
      <c r="K111" s="75">
        <f>IF(TrRoad_act!K27=0,"",K53/TrRoad_act!K27*1000)</f>
        <v>36.475142967029257</v>
      </c>
      <c r="L111" s="75">
        <f>IF(TrRoad_act!L27=0,"",L53/TrRoad_act!L27*1000)</f>
        <v>38.547354721807771</v>
      </c>
      <c r="M111" s="75">
        <f>IF(TrRoad_act!M27=0,"",M53/TrRoad_act!M27*1000)</f>
        <v>38.721572725137428</v>
      </c>
      <c r="N111" s="75">
        <f>IF(TrRoad_act!N27=0,"",N53/TrRoad_act!N27*1000)</f>
        <v>37.55413840670694</v>
      </c>
      <c r="O111" s="75">
        <f>IF(TrRoad_act!O27=0,"",O53/TrRoad_act!O27*1000)</f>
        <v>39.842092495895102</v>
      </c>
      <c r="P111" s="75">
        <f>IF(TrRoad_act!P27=0,"",P53/TrRoad_act!P27*1000)</f>
        <v>37.458660587034949</v>
      </c>
      <c r="Q111" s="75">
        <f>IF(TrRoad_act!Q27=0,"",Q53/TrRoad_act!Q27*1000)</f>
        <v>32.628672624575721</v>
      </c>
    </row>
    <row r="112" spans="1:17" ht="11.45" customHeight="1" x14ac:dyDescent="0.25">
      <c r="A112" s="15" t="s">
        <v>22</v>
      </c>
      <c r="B112" s="74">
        <f>IF(TrRoad_act!B28=0,"",B55/TrRoad_act!B28*1000)</f>
        <v>32.513179363118603</v>
      </c>
      <c r="C112" s="74">
        <f>IF(TrRoad_act!C28=0,"",C55/TrRoad_act!C28*1000)</f>
        <v>31.819057603760942</v>
      </c>
      <c r="D112" s="74">
        <f>IF(TrRoad_act!D28=0,"",D55/TrRoad_act!D28*1000)</f>
        <v>30.579701118188908</v>
      </c>
      <c r="E112" s="74">
        <f>IF(TrRoad_act!E28=0,"",E55/TrRoad_act!E28*1000)</f>
        <v>31.537459625262048</v>
      </c>
      <c r="F112" s="74">
        <f>IF(TrRoad_act!F28=0,"",F55/TrRoad_act!F28*1000)</f>
        <v>35.079290886700804</v>
      </c>
      <c r="G112" s="74">
        <f>IF(TrRoad_act!G28=0,"",G55/TrRoad_act!G28*1000)</f>
        <v>30.391989076670328</v>
      </c>
      <c r="H112" s="74">
        <f>IF(TrRoad_act!H28=0,"",H55/TrRoad_act!H28*1000)</f>
        <v>35.786917581278125</v>
      </c>
      <c r="I112" s="74">
        <f>IF(TrRoad_act!I28=0,"",I55/TrRoad_act!I28*1000)</f>
        <v>39.510728985940077</v>
      </c>
      <c r="J112" s="74">
        <f>IF(TrRoad_act!J28=0,"",J55/TrRoad_act!J28*1000)</f>
        <v>30.151459808415296</v>
      </c>
      <c r="K112" s="74">
        <f>IF(TrRoad_act!K28=0,"",K55/TrRoad_act!K28*1000)</f>
        <v>30.327739897152775</v>
      </c>
      <c r="L112" s="74">
        <f>IF(TrRoad_act!L28=0,"",L55/TrRoad_act!L28*1000)</f>
        <v>29.742975711104023</v>
      </c>
      <c r="M112" s="74">
        <f>IF(TrRoad_act!M28=0,"",M55/TrRoad_act!M28*1000)</f>
        <v>29.738793343177782</v>
      </c>
      <c r="N112" s="74">
        <f>IF(TrRoad_act!N28=0,"",N55/TrRoad_act!N28*1000)</f>
        <v>30.647685679585656</v>
      </c>
      <c r="O112" s="74">
        <f>IF(TrRoad_act!O28=0,"",O55/TrRoad_act!O28*1000)</f>
        <v>31.150620688761581</v>
      </c>
      <c r="P112" s="74">
        <f>IF(TrRoad_act!P28=0,"",P55/TrRoad_act!P28*1000)</f>
        <v>30.053870301199719</v>
      </c>
      <c r="Q112" s="74">
        <f>IF(TrRoad_act!Q28=0,"",Q55/TrRoad_act!Q28*1000)</f>
        <v>33.072978807989912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204.09277943565627</v>
      </c>
      <c r="C116" s="78">
        <f>IF(C19=0,"",1000000*C19/TrRoad_act!C86)</f>
        <v>189.36040337639812</v>
      </c>
      <c r="D116" s="78">
        <f>IF(D19=0,"",1000000*D19/TrRoad_act!D86)</f>
        <v>172.51166259836754</v>
      </c>
      <c r="E116" s="78">
        <f>IF(E19=0,"",1000000*E19/TrRoad_act!E86)</f>
        <v>155.06374930583979</v>
      </c>
      <c r="F116" s="78">
        <f>IF(F19=0,"",1000000*F19/TrRoad_act!F86)</f>
        <v>138.45437192209076</v>
      </c>
      <c r="G116" s="78">
        <f>IF(G19=0,"",1000000*G19/TrRoad_act!G86)</f>
        <v>123.22426587065033</v>
      </c>
      <c r="H116" s="78">
        <f>IF(H19=0,"",1000000*H19/TrRoad_act!H86)</f>
        <v>108.7579224696366</v>
      </c>
      <c r="I116" s="78">
        <f>IF(I19=0,"",1000000*I19/TrRoad_act!I86)</f>
        <v>97.206431970404893</v>
      </c>
      <c r="J116" s="78">
        <f>IF(J19=0,"",1000000*J19/TrRoad_act!J86)</f>
        <v>85.530956028187262</v>
      </c>
      <c r="K116" s="78">
        <f>IF(K19=0,"",1000000*K19/TrRoad_act!K86)</f>
        <v>77.99771059255562</v>
      </c>
      <c r="L116" s="78">
        <f>IF(L19=0,"",1000000*L19/TrRoad_act!L86)</f>
        <v>95.970444989325216</v>
      </c>
      <c r="M116" s="78">
        <f>IF(M19=0,"",1000000*M19/TrRoad_act!M86)</f>
        <v>89.283794685251181</v>
      </c>
      <c r="N116" s="78">
        <f>IF(N19=0,"",1000000*N19/TrRoad_act!N86)</f>
        <v>84.424706117990354</v>
      </c>
      <c r="O116" s="78">
        <f>IF(O19=0,"",1000000*O19/TrRoad_act!O86)</f>
        <v>81.030859547981294</v>
      </c>
      <c r="P116" s="78">
        <f>IF(P19=0,"",1000000*P19/TrRoad_act!P86)</f>
        <v>78.287014557176079</v>
      </c>
      <c r="Q116" s="78">
        <f>IF(Q19=0,"",1000000*Q19/TrRoad_act!Q86)</f>
        <v>76.025763701835018</v>
      </c>
    </row>
    <row r="117" spans="1:17" ht="11.45" customHeight="1" x14ac:dyDescent="0.25">
      <c r="A117" s="19" t="s">
        <v>29</v>
      </c>
      <c r="B117" s="76">
        <f>IF(B21=0,"",1000000*B21/TrRoad_act!B87)</f>
        <v>923.9221216638399</v>
      </c>
      <c r="C117" s="76">
        <f>IF(C21=0,"",1000000*C21/TrRoad_act!C87)</f>
        <v>927.60806024077749</v>
      </c>
      <c r="D117" s="76">
        <f>IF(D21=0,"",1000000*D21/TrRoad_act!D87)</f>
        <v>936.49175821251026</v>
      </c>
      <c r="E117" s="76">
        <f>IF(E21=0,"",1000000*E21/TrRoad_act!E87)</f>
        <v>919.83045250003897</v>
      </c>
      <c r="F117" s="76">
        <f>IF(F21=0,"",1000000*F21/TrRoad_act!F87)</f>
        <v>912.76300957036108</v>
      </c>
      <c r="G117" s="76">
        <f>IF(G21=0,"",1000000*G21/TrRoad_act!G87)</f>
        <v>887.6732185040355</v>
      </c>
      <c r="H117" s="76">
        <f>IF(H21=0,"",1000000*H21/TrRoad_act!H87)</f>
        <v>876.51586607011689</v>
      </c>
      <c r="I117" s="76">
        <f>IF(I21=0,"",1000000*I21/TrRoad_act!I87)</f>
        <v>879.45421082915948</v>
      </c>
      <c r="J117" s="76">
        <f>IF(J21=0,"",1000000*J21/TrRoad_act!J87)</f>
        <v>809.72468423382441</v>
      </c>
      <c r="K117" s="76">
        <f>IF(K21=0,"",1000000*K21/TrRoad_act!K87)</f>
        <v>791.61473506159336</v>
      </c>
      <c r="L117" s="76">
        <f>IF(L21=0,"",1000000*L21/TrRoad_act!L87)</f>
        <v>770.75628604872395</v>
      </c>
      <c r="M117" s="76">
        <f>IF(M21=0,"",1000000*M21/TrRoad_act!M87)</f>
        <v>754.14487020719957</v>
      </c>
      <c r="N117" s="76">
        <f>IF(N21=0,"",1000000*N21/TrRoad_act!N87)</f>
        <v>731.16015354153581</v>
      </c>
      <c r="O117" s="76">
        <f>IF(O21=0,"",1000000*O21/TrRoad_act!O87)</f>
        <v>718.10717230234309</v>
      </c>
      <c r="P117" s="76">
        <f>IF(P21=0,"",1000000*P21/TrRoad_act!P87)</f>
        <v>696.15179061924607</v>
      </c>
      <c r="Q117" s="76">
        <f>IF(Q21=0,"",1000000*Q21/TrRoad_act!Q87)</f>
        <v>695.92838014124027</v>
      </c>
    </row>
    <row r="118" spans="1:17" ht="11.45" customHeight="1" x14ac:dyDescent="0.25">
      <c r="A118" s="62" t="s">
        <v>59</v>
      </c>
      <c r="B118" s="77">
        <f>IF(B22=0,"",1000000*B22/TrRoad_act!B88)</f>
        <v>849.72331360288808</v>
      </c>
      <c r="C118" s="77">
        <f>IF(C22=0,"",1000000*C22/TrRoad_act!C88)</f>
        <v>857.13163832720579</v>
      </c>
      <c r="D118" s="77">
        <f>IF(D22=0,"",1000000*D22/TrRoad_act!D88)</f>
        <v>865.26428757252211</v>
      </c>
      <c r="E118" s="77">
        <f>IF(E22=0,"",1000000*E22/TrRoad_act!E88)</f>
        <v>845.55272691861444</v>
      </c>
      <c r="F118" s="77">
        <f>IF(F22=0,"",1000000*F22/TrRoad_act!F88)</f>
        <v>837.10567466591249</v>
      </c>
      <c r="G118" s="77">
        <f>IF(G22=0,"",1000000*G22/TrRoad_act!G88)</f>
        <v>811.38866867061074</v>
      </c>
      <c r="H118" s="77">
        <f>IF(H22=0,"",1000000*H22/TrRoad_act!H88)</f>
        <v>789.00856907362947</v>
      </c>
      <c r="I118" s="77">
        <f>IF(I22=0,"",1000000*I22/TrRoad_act!I88)</f>
        <v>778.35403424751439</v>
      </c>
      <c r="J118" s="77">
        <f>IF(J22=0,"",1000000*J22/TrRoad_act!J88)</f>
        <v>705.34761852246857</v>
      </c>
      <c r="K118" s="77">
        <f>IF(K22=0,"",1000000*K22/TrRoad_act!K88)</f>
        <v>677.11637371448478</v>
      </c>
      <c r="L118" s="77">
        <f>IF(L22=0,"",1000000*L22/TrRoad_act!L88)</f>
        <v>647.19631607562451</v>
      </c>
      <c r="M118" s="77">
        <f>IF(M22=0,"",1000000*M22/TrRoad_act!M88)</f>
        <v>607.11563937397239</v>
      </c>
      <c r="N118" s="77">
        <f>IF(N22=0,"",1000000*N22/TrRoad_act!N88)</f>
        <v>577.96783284807998</v>
      </c>
      <c r="O118" s="77">
        <f>IF(O22=0,"",1000000*O22/TrRoad_act!O88)</f>
        <v>573.1289080370982</v>
      </c>
      <c r="P118" s="77">
        <f>IF(P22=0,"",1000000*P22/TrRoad_act!P88)</f>
        <v>547.3040330363267</v>
      </c>
      <c r="Q118" s="77">
        <f>IF(Q22=0,"",1000000*Q22/TrRoad_act!Q88)</f>
        <v>537.84168103408001</v>
      </c>
    </row>
    <row r="119" spans="1:17" ht="11.45" customHeight="1" x14ac:dyDescent="0.25">
      <c r="A119" s="62" t="s">
        <v>58</v>
      </c>
      <c r="B119" s="77">
        <f>IF(B24=0,"",1000000*B24/TrRoad_act!B89)</f>
        <v>1571.6300235414949</v>
      </c>
      <c r="C119" s="77">
        <f>IF(C24=0,"",1000000*C24/TrRoad_act!C89)</f>
        <v>1514.7075613541263</v>
      </c>
      <c r="D119" s="77">
        <f>IF(D24=0,"",1000000*D24/TrRoad_act!D89)</f>
        <v>1504.2588752537861</v>
      </c>
      <c r="E119" s="77">
        <f>IF(E24=0,"",1000000*E24/TrRoad_act!E89)</f>
        <v>1481.1347230807535</v>
      </c>
      <c r="F119" s="77">
        <f>IF(F24=0,"",1000000*F24/TrRoad_act!F89)</f>
        <v>1480.7441685918543</v>
      </c>
      <c r="G119" s="77">
        <f>IF(G24=0,"",1000000*G24/TrRoad_act!G89)</f>
        <v>1423.1857840980972</v>
      </c>
      <c r="H119" s="77">
        <f>IF(H24=0,"",1000000*H24/TrRoad_act!H89)</f>
        <v>1445.0487786556498</v>
      </c>
      <c r="I119" s="77">
        <f>IF(I24=0,"",1000000*I24/TrRoad_act!I89)</f>
        <v>1476.1763851983271</v>
      </c>
      <c r="J119" s="77">
        <f>IF(J24=0,"",1000000*J24/TrRoad_act!J89)</f>
        <v>1331.7706763897868</v>
      </c>
      <c r="K119" s="77">
        <f>IF(K24=0,"",1000000*K24/TrRoad_act!K89)</f>
        <v>1316.0281280012769</v>
      </c>
      <c r="L119" s="77">
        <f>IF(L24=0,"",1000000*L24/TrRoad_act!L89)</f>
        <v>1283.2212715495812</v>
      </c>
      <c r="M119" s="77">
        <f>IF(M24=0,"",1000000*M24/TrRoad_act!M89)</f>
        <v>1311.8980906802676</v>
      </c>
      <c r="N119" s="77">
        <f>IF(N24=0,"",1000000*N24/TrRoad_act!N89)</f>
        <v>1278.1634860038084</v>
      </c>
      <c r="O119" s="77">
        <f>IF(O24=0,"",1000000*O24/TrRoad_act!O89)</f>
        <v>1211.304940536003</v>
      </c>
      <c r="P119" s="77">
        <f>IF(P24=0,"",1000000*P24/TrRoad_act!P89)</f>
        <v>1180.1078372032639</v>
      </c>
      <c r="Q119" s="77">
        <f>IF(Q24=0,"",1000000*Q24/TrRoad_act!Q89)</f>
        <v>1190.0197722244277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 t="str">
        <f>IF(D26=0,"",1000000*D26/TrRoad_act!D90)</f>
        <v/>
      </c>
      <c r="E120" s="77" t="str">
        <f>IF(E26=0,"",1000000*E26/TrRoad_act!E90)</f>
        <v/>
      </c>
      <c r="F120" s="77" t="str">
        <f>IF(F26=0,"",1000000*F26/TrRoad_act!F90)</f>
        <v/>
      </c>
      <c r="G120" s="77" t="str">
        <f>IF(G26=0,"",1000000*G26/TrRoad_act!G90)</f>
        <v/>
      </c>
      <c r="H120" s="77" t="str">
        <f>IF(H26=0,"",1000000*H26/TrRoad_act!H90)</f>
        <v/>
      </c>
      <c r="I120" s="77" t="str">
        <f>IF(I26=0,"",1000000*I26/TrRoad_act!I90)</f>
        <v/>
      </c>
      <c r="J120" s="77" t="str">
        <f>IF(J26=0,"",1000000*J26/TrRoad_act!J90)</f>
        <v/>
      </c>
      <c r="K120" s="77" t="str">
        <f>IF(K26=0,"",1000000*K26/TrRoad_act!K90)</f>
        <v/>
      </c>
      <c r="L120" s="77" t="str">
        <f>IF(L26=0,"",1000000*L26/TrRoad_act!L90)</f>
        <v/>
      </c>
      <c r="M120" s="77" t="str">
        <f>IF(M26=0,"",1000000*M26/TrRoad_act!M90)</f>
        <v/>
      </c>
      <c r="N120" s="77" t="str">
        <f>IF(N26=0,"",1000000*N26/TrRoad_act!N90)</f>
        <v/>
      </c>
      <c r="O120" s="77" t="str">
        <f>IF(O26=0,"",1000000*O26/TrRoad_act!O90)</f>
        <v/>
      </c>
      <c r="P120" s="77" t="str">
        <f>IF(P26=0,"",1000000*P26/TrRoad_act!P90)</f>
        <v/>
      </c>
      <c r="Q120" s="77" t="str">
        <f>IF(Q26=0,"",1000000*Q26/TrRoad_act!Q90)</f>
        <v/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>
        <f>IF(H27=0,"",1000000*H27/TrRoad_act!H91)</f>
        <v>1029.3935362623472</v>
      </c>
      <c r="I121" s="77">
        <f>IF(I27=0,"",1000000*I27/TrRoad_act!I91)</f>
        <v>1040.0589244160301</v>
      </c>
      <c r="J121" s="77">
        <f>IF(J27=0,"",1000000*J27/TrRoad_act!J91)</f>
        <v>983.89757824011735</v>
      </c>
      <c r="K121" s="77">
        <f>IF(K27=0,"",1000000*K27/TrRoad_act!K91)</f>
        <v>953.3020882922184</v>
      </c>
      <c r="L121" s="77">
        <f>IF(L27=0,"",1000000*L27/TrRoad_act!L91)</f>
        <v>925.61804800991354</v>
      </c>
      <c r="M121" s="77">
        <f>IF(M27=0,"",1000000*M27/TrRoad_act!M91)</f>
        <v>936.0586755461411</v>
      </c>
      <c r="N121" s="77">
        <f>IF(N27=0,"",1000000*N27/TrRoad_act!N91)</f>
        <v>936.60039202322525</v>
      </c>
      <c r="O121" s="77">
        <f>IF(O27=0,"",1000000*O27/TrRoad_act!O91)</f>
        <v>894.67592639799113</v>
      </c>
      <c r="P121" s="77">
        <f>IF(P27=0,"",1000000*P27/TrRoad_act!P91)</f>
        <v>842.4631539168663</v>
      </c>
      <c r="Q121" s="77">
        <f>IF(Q27=0,"",1000000*Q27/TrRoad_act!Q91)</f>
        <v>804.69281945729711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>
        <f>IF(J29=0,"",1000000*J29/TrRoad_act!J92)</f>
        <v>348.50572134729811</v>
      </c>
      <c r="K122" s="77">
        <f>IF(K29=0,"",1000000*K29/TrRoad_act!K92)</f>
        <v>343.25342540356712</v>
      </c>
      <c r="L122" s="77">
        <f>IF(L29=0,"",1000000*L29/TrRoad_act!L92)</f>
        <v>339.00004420406037</v>
      </c>
      <c r="M122" s="77">
        <f>IF(M29=0,"",1000000*M29/TrRoad_act!M92)</f>
        <v>333.42312653547521</v>
      </c>
      <c r="N122" s="77">
        <f>IF(N29=0,"",1000000*N29/TrRoad_act!N92)</f>
        <v>305.298848494943</v>
      </c>
      <c r="O122" s="77">
        <f>IF(O29=0,"",1000000*O29/TrRoad_act!O92)</f>
        <v>309.39528956976142</v>
      </c>
      <c r="P122" s="77">
        <f>IF(P29=0,"",1000000*P29/TrRoad_act!P92)</f>
        <v>313.42469736928382</v>
      </c>
      <c r="Q122" s="77">
        <f>IF(Q29=0,"",1000000*Q29/TrRoad_act!Q92)</f>
        <v>331.98096745157596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>
        <f>IF(I32=0,"",1000000*I32/TrRoad_act!I93)</f>
        <v>365.38516550704497</v>
      </c>
      <c r="J123" s="77">
        <f>IF(J32=0,"",1000000*J32/TrRoad_act!J93)</f>
        <v>376.30504865854203</v>
      </c>
      <c r="K123" s="77">
        <f>IF(K32=0,"",1000000*K32/TrRoad_act!K93)</f>
        <v>379.68262297959615</v>
      </c>
      <c r="L123" s="77">
        <f>IF(L32=0,"",1000000*L32/TrRoad_act!L93)</f>
        <v>386.38481008092475</v>
      </c>
      <c r="M123" s="77">
        <f>IF(M32=0,"",1000000*M32/TrRoad_act!M93)</f>
        <v>392.29021453569584</v>
      </c>
      <c r="N123" s="77">
        <f>IF(N32=0,"",1000000*N32/TrRoad_act!N93)</f>
        <v>399.84251512799671</v>
      </c>
      <c r="O123" s="77">
        <f>IF(O32=0,"",1000000*O32/TrRoad_act!O93)</f>
        <v>406.64978124137468</v>
      </c>
      <c r="P123" s="77">
        <f>IF(P32=0,"",1000000*P32/TrRoad_act!P93)</f>
        <v>411.480627991284</v>
      </c>
      <c r="Q123" s="77">
        <f>IF(Q32=0,"",1000000*Q32/TrRoad_act!Q93)</f>
        <v>417.12456460576294</v>
      </c>
    </row>
    <row r="124" spans="1:17" ht="11.45" customHeight="1" x14ac:dyDescent="0.25">
      <c r="A124" s="19" t="s">
        <v>28</v>
      </c>
      <c r="B124" s="76">
        <f>IF(B33=0,"",1000000*B33/TrRoad_act!B94)</f>
        <v>19439.638110313688</v>
      </c>
      <c r="C124" s="76">
        <f>IF(C33=0,"",1000000*C33/TrRoad_act!C94)</f>
        <v>19287.452778974348</v>
      </c>
      <c r="D124" s="76">
        <f>IF(D33=0,"",1000000*D33/TrRoad_act!D94)</f>
        <v>19130.79033279089</v>
      </c>
      <c r="E124" s="76">
        <f>IF(E33=0,"",1000000*E33/TrRoad_act!E94)</f>
        <v>19119.424241475637</v>
      </c>
      <c r="F124" s="76">
        <f>IF(F33=0,"",1000000*F33/TrRoad_act!F94)</f>
        <v>19306.681978821907</v>
      </c>
      <c r="G124" s="76">
        <f>IF(G33=0,"",1000000*G33/TrRoad_act!G94)</f>
        <v>18765.653936140374</v>
      </c>
      <c r="H124" s="76">
        <f>IF(H33=0,"",1000000*H33/TrRoad_act!H94)</f>
        <v>19161.583097866922</v>
      </c>
      <c r="I124" s="76">
        <f>IF(I33=0,"",1000000*I33/TrRoad_act!I94)</f>
        <v>19396.507524100925</v>
      </c>
      <c r="J124" s="76">
        <f>IF(J33=0,"",1000000*J33/TrRoad_act!J94)</f>
        <v>18395.573596727518</v>
      </c>
      <c r="K124" s="76">
        <f>IF(K33=0,"",1000000*K33/TrRoad_act!K94)</f>
        <v>18329.013462831179</v>
      </c>
      <c r="L124" s="76">
        <f>IF(L33=0,"",1000000*L33/TrRoad_act!L94)</f>
        <v>18233.521745933922</v>
      </c>
      <c r="M124" s="76">
        <f>IF(M33=0,"",1000000*M33/TrRoad_act!M94)</f>
        <v>18129.311705401211</v>
      </c>
      <c r="N124" s="76">
        <f>IF(N33=0,"",1000000*N33/TrRoad_act!N94)</f>
        <v>18132.261220344328</v>
      </c>
      <c r="O124" s="76">
        <f>IF(O33=0,"",1000000*O33/TrRoad_act!O94)</f>
        <v>18043.142414771264</v>
      </c>
      <c r="P124" s="76">
        <f>IF(P33=0,"",1000000*P33/TrRoad_act!P94)</f>
        <v>17828.139098028518</v>
      </c>
      <c r="Q124" s="76">
        <f>IF(Q33=0,"",1000000*Q33/TrRoad_act!Q94)</f>
        <v>18046.043471805729</v>
      </c>
    </row>
    <row r="125" spans="1:17" ht="11.45" customHeight="1" x14ac:dyDescent="0.25">
      <c r="A125" s="62" t="s">
        <v>59</v>
      </c>
      <c r="B125" s="75">
        <f>IF(B34=0,"",1000000*B34/TrRoad_act!B95)</f>
        <v>3310.0028112387286</v>
      </c>
      <c r="C125" s="75">
        <f>IF(C34=0,"",1000000*C34/TrRoad_act!C95)</f>
        <v>3266.796746181793</v>
      </c>
      <c r="D125" s="75">
        <f>IF(D34=0,"",1000000*D34/TrRoad_act!D95)</f>
        <v>3272.5942487967691</v>
      </c>
      <c r="E125" s="75">
        <f>IF(E34=0,"",1000000*E34/TrRoad_act!E95)</f>
        <v>3280.2420232615482</v>
      </c>
      <c r="F125" s="75">
        <f>IF(F34=0,"",1000000*F34/TrRoad_act!F95)</f>
        <v>3275.5418893277665</v>
      </c>
      <c r="G125" s="75">
        <f>IF(G34=0,"",1000000*G34/TrRoad_act!G95)</f>
        <v>3249.7441535712815</v>
      </c>
      <c r="H125" s="75">
        <f>IF(H34=0,"",1000000*H34/TrRoad_act!H95)</f>
        <v>3250.8823325082149</v>
      </c>
      <c r="I125" s="75">
        <f>IF(I34=0,"",1000000*I34/TrRoad_act!I95)</f>
        <v>3247.7321939180265</v>
      </c>
      <c r="J125" s="75">
        <f>IF(J34=0,"",1000000*J34/TrRoad_act!J95)</f>
        <v>3251.7869281539474</v>
      </c>
      <c r="K125" s="75">
        <f>IF(K34=0,"",1000000*K34/TrRoad_act!K95)</f>
        <v>3214.6698610769404</v>
      </c>
      <c r="L125" s="75">
        <f>IF(L34=0,"",1000000*L34/TrRoad_act!L95)</f>
        <v>3202.2551363131652</v>
      </c>
      <c r="M125" s="75">
        <f>IF(M34=0,"",1000000*M34/TrRoad_act!M95)</f>
        <v>3203.7861448311623</v>
      </c>
      <c r="N125" s="75">
        <f>IF(N34=0,"",1000000*N34/TrRoad_act!N95)</f>
        <v>3211.3825236048638</v>
      </c>
      <c r="O125" s="75">
        <f>IF(O34=0,"",1000000*O34/TrRoad_act!O95)</f>
        <v>3218.9283979674397</v>
      </c>
      <c r="P125" s="75">
        <f>IF(P34=0,"",1000000*P34/TrRoad_act!P95)</f>
        <v>3226.5340060986819</v>
      </c>
      <c r="Q125" s="75">
        <f>IF(Q34=0,"",1000000*Q34/TrRoad_act!Q95)</f>
        <v>3234.0893259590789</v>
      </c>
    </row>
    <row r="126" spans="1:17" ht="11.45" customHeight="1" x14ac:dyDescent="0.25">
      <c r="A126" s="62" t="s">
        <v>58</v>
      </c>
      <c r="B126" s="75">
        <f>IF(B36=0,"",1000000*B36/TrRoad_act!B96)</f>
        <v>19517.515902766205</v>
      </c>
      <c r="C126" s="75">
        <f>IF(C36=0,"",1000000*C36/TrRoad_act!C96)</f>
        <v>19366.656066881598</v>
      </c>
      <c r="D126" s="75">
        <f>IF(D36=0,"",1000000*D36/TrRoad_act!D96)</f>
        <v>19217.189957280203</v>
      </c>
      <c r="E126" s="75">
        <f>IF(E36=0,"",1000000*E36/TrRoad_act!E96)</f>
        <v>19206.375366867906</v>
      </c>
      <c r="F126" s="75">
        <f>IF(F36=0,"",1000000*F36/TrRoad_act!F96)</f>
        <v>19389.980601596053</v>
      </c>
      <c r="G126" s="75">
        <f>IF(G36=0,"",1000000*G36/TrRoad_act!G96)</f>
        <v>18842.737296806703</v>
      </c>
      <c r="H126" s="75">
        <f>IF(H36=0,"",1000000*H36/TrRoad_act!H96)</f>
        <v>19251.997413111847</v>
      </c>
      <c r="I126" s="75">
        <f>IF(I36=0,"",1000000*I36/TrRoad_act!I96)</f>
        <v>19505.608345358251</v>
      </c>
      <c r="J126" s="75">
        <f>IF(J36=0,"",1000000*J36/TrRoad_act!J96)</f>
        <v>18433.923592062292</v>
      </c>
      <c r="K126" s="75">
        <f>IF(K36=0,"",1000000*K36/TrRoad_act!K96)</f>
        <v>18309.046896189113</v>
      </c>
      <c r="L126" s="75">
        <f>IF(L36=0,"",1000000*L36/TrRoad_act!L96)</f>
        <v>18205.142594625104</v>
      </c>
      <c r="M126" s="75">
        <f>IF(M36=0,"",1000000*M36/TrRoad_act!M96)</f>
        <v>18196.469578807111</v>
      </c>
      <c r="N126" s="75">
        <f>IF(N36=0,"",1000000*N36/TrRoad_act!N96)</f>
        <v>18086.700483943885</v>
      </c>
      <c r="O126" s="75">
        <f>IF(O36=0,"",1000000*O36/TrRoad_act!O96)</f>
        <v>18101.225126918929</v>
      </c>
      <c r="P126" s="75">
        <f>IF(P36=0,"",1000000*P36/TrRoad_act!P96)</f>
        <v>17876.70921195771</v>
      </c>
      <c r="Q126" s="75">
        <f>IF(Q36=0,"",1000000*Q36/TrRoad_act!Q96)</f>
        <v>18098.970026301999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>
        <f>IF(B39=0,"",1000000*B39/TrRoad_act!B98)</f>
        <v>16378.000114471142</v>
      </c>
      <c r="C128" s="75">
        <f>IF(C39=0,"",1000000*C39/TrRoad_act!C98)</f>
        <v>16543.926552853372</v>
      </c>
      <c r="D128" s="75">
        <f>IF(D39=0,"",1000000*D39/TrRoad_act!D98)</f>
        <v>16640.042729911318</v>
      </c>
      <c r="E128" s="75">
        <f>IF(E39=0,"",1000000*E39/TrRoad_act!E98)</f>
        <v>16429.274798206239</v>
      </c>
      <c r="F128" s="75">
        <f>IF(F39=0,"",1000000*F39/TrRoad_act!F98)</f>
        <v>16750.013632049755</v>
      </c>
      <c r="G128" s="75">
        <f>IF(G39=0,"",1000000*G39/TrRoad_act!G98)</f>
        <v>16717.681399987257</v>
      </c>
      <c r="H128" s="75">
        <f>IF(H39=0,"",1000000*H39/TrRoad_act!H98)</f>
        <v>16712.040734408667</v>
      </c>
      <c r="I128" s="75">
        <f>IF(I39=0,"",1000000*I39/TrRoad_act!I98)</f>
        <v>15935.083017207482</v>
      </c>
      <c r="J128" s="75">
        <f>IF(J39=0,"",1000000*J39/TrRoad_act!J98)</f>
        <v>18433.297772385638</v>
      </c>
      <c r="K128" s="75">
        <f>IF(K39=0,"",1000000*K39/TrRoad_act!K98)</f>
        <v>21587.562599199424</v>
      </c>
      <c r="L128" s="75">
        <f>IF(L39=0,"",1000000*L39/TrRoad_act!L98)</f>
        <v>22296.971906093728</v>
      </c>
      <c r="M128" s="75">
        <f>IF(M39=0,"",1000000*M39/TrRoad_act!M98)</f>
        <v>15558.756027091538</v>
      </c>
      <c r="N128" s="75">
        <f>IF(N39=0,"",1000000*N39/TrRoad_act!N98)</f>
        <v>23840.260894256204</v>
      </c>
      <c r="O128" s="75">
        <f>IF(O39=0,"",1000000*O39/TrRoad_act!O98)</f>
        <v>15466.047671084578</v>
      </c>
      <c r="P128" s="75">
        <f>IF(P39=0,"",1000000*P39/TrRoad_act!P98)</f>
        <v>15994.450922502387</v>
      </c>
      <c r="Q128" s="75">
        <f>IF(Q39=0,"",1000000*Q39/TrRoad_act!Q98)</f>
        <v>15472.975125578478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>
        <f>IF(N41=0,"",1000000*N41/TrRoad_act!N99)</f>
        <v>14484.830060905459</v>
      </c>
      <c r="O129" s="75">
        <f>IF(O41=0,"",1000000*O41/TrRoad_act!O99)</f>
        <v>14518.865466840276</v>
      </c>
      <c r="P129" s="75">
        <f>IF(P41=0,"",1000000*P41/TrRoad_act!P99)</f>
        <v>14465.541379206197</v>
      </c>
      <c r="Q129" s="75">
        <f>IF(Q41=0,"",1000000*Q41/TrRoad_act!Q99)</f>
        <v>14488.387298712005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1390.6549706520757</v>
      </c>
      <c r="C131" s="78">
        <f>IF(C43=0,"",1000000*C43/TrRoad_act!C101)</f>
        <v>1363.5624779184445</v>
      </c>
      <c r="D131" s="78">
        <f>IF(D43=0,"",1000000*D43/TrRoad_act!D101)</f>
        <v>1350.9125570938536</v>
      </c>
      <c r="E131" s="78">
        <f>IF(E43=0,"",1000000*E43/TrRoad_act!E101)</f>
        <v>1342.925007436095</v>
      </c>
      <c r="F131" s="78">
        <f>IF(F43=0,"",1000000*F43/TrRoad_act!F101)</f>
        <v>1320.388428351873</v>
      </c>
      <c r="G131" s="78">
        <f>IF(G43=0,"",1000000*G43/TrRoad_act!G101)</f>
        <v>1308.0307272384759</v>
      </c>
      <c r="H131" s="78">
        <f>IF(H43=0,"",1000000*H43/TrRoad_act!H101)</f>
        <v>1307.3471649319165</v>
      </c>
      <c r="I131" s="78">
        <f>IF(I43=0,"",1000000*I43/TrRoad_act!I101)</f>
        <v>1324.8699095158106</v>
      </c>
      <c r="J131" s="78">
        <f>IF(J43=0,"",1000000*J43/TrRoad_act!J101)</f>
        <v>1273.9141617631738</v>
      </c>
      <c r="K131" s="78">
        <f>IF(K43=0,"",1000000*K43/TrRoad_act!K101)</f>
        <v>1231.8036606975618</v>
      </c>
      <c r="L131" s="78">
        <f>IF(L43=0,"",1000000*L43/TrRoad_act!L101)</f>
        <v>1236.7847001474313</v>
      </c>
      <c r="M131" s="78">
        <f>IF(M43=0,"",1000000*M43/TrRoad_act!M101)</f>
        <v>1241.422080864764</v>
      </c>
      <c r="N131" s="78">
        <f>IF(N43=0,"",1000000*N43/TrRoad_act!N101)</f>
        <v>1221.2571518165005</v>
      </c>
      <c r="O131" s="78">
        <f>IF(O43=0,"",1000000*O43/TrRoad_act!O101)</f>
        <v>1231.4212085653101</v>
      </c>
      <c r="P131" s="78">
        <f>IF(P43=0,"",1000000*P43/TrRoad_act!P101)</f>
        <v>1206.7229307238263</v>
      </c>
      <c r="Q131" s="78">
        <f>IF(Q43=0,"",1000000*Q43/TrRoad_act!Q101)</f>
        <v>1214.9222074068298</v>
      </c>
    </row>
    <row r="132" spans="1:17" ht="11.45" customHeight="1" x14ac:dyDescent="0.25">
      <c r="A132" s="62" t="s">
        <v>59</v>
      </c>
      <c r="B132" s="77">
        <f>IF(B44=0,"",1000000*B44/TrRoad_act!B102)</f>
        <v>832.31985419201885</v>
      </c>
      <c r="C132" s="77">
        <f>IF(C44=0,"",1000000*C44/TrRoad_act!C102)</f>
        <v>830.35743683329781</v>
      </c>
      <c r="D132" s="77">
        <f>IF(D44=0,"",1000000*D44/TrRoad_act!D102)</f>
        <v>828.2850447064385</v>
      </c>
      <c r="E132" s="77">
        <f>IF(E44=0,"",1000000*E44/TrRoad_act!E102)</f>
        <v>824.2963160528941</v>
      </c>
      <c r="F132" s="77">
        <f>IF(F44=0,"",1000000*F44/TrRoad_act!F102)</f>
        <v>803.84824965519624</v>
      </c>
      <c r="G132" s="77">
        <f>IF(G44=0,"",1000000*G44/TrRoad_act!G102)</f>
        <v>812.43084475668252</v>
      </c>
      <c r="H132" s="77">
        <f>IF(H44=0,"",1000000*H44/TrRoad_act!H102)</f>
        <v>788.13426387608581</v>
      </c>
      <c r="I132" s="77">
        <f>IF(I44=0,"",1000000*I44/TrRoad_act!I102)</f>
        <v>777.20927631735424</v>
      </c>
      <c r="J132" s="77">
        <f>IF(J44=0,"",1000000*J44/TrRoad_act!J102)</f>
        <v>771.9988561444876</v>
      </c>
      <c r="K132" s="77">
        <f>IF(K44=0,"",1000000*K44/TrRoad_act!K102)</f>
        <v>738.08215492126612</v>
      </c>
      <c r="L132" s="77">
        <f>IF(L44=0,"",1000000*L44/TrRoad_act!L102)</f>
        <v>731.02160045183632</v>
      </c>
      <c r="M132" s="77">
        <f>IF(M44=0,"",1000000*M44/TrRoad_act!M102)</f>
        <v>718.76241726333785</v>
      </c>
      <c r="N132" s="77">
        <f>IF(N44=0,"",1000000*N44/TrRoad_act!N102)</f>
        <v>697.57906711592398</v>
      </c>
      <c r="O132" s="77">
        <f>IF(O44=0,"",1000000*O44/TrRoad_act!O102)</f>
        <v>692.3224231636101</v>
      </c>
      <c r="P132" s="77">
        <f>IF(P44=0,"",1000000*P44/TrRoad_act!P102)</f>
        <v>670.51433990116709</v>
      </c>
      <c r="Q132" s="77">
        <f>IF(Q44=0,"",1000000*Q44/TrRoad_act!Q102)</f>
        <v>653.3878059505455</v>
      </c>
    </row>
    <row r="133" spans="1:17" ht="11.45" customHeight="1" x14ac:dyDescent="0.25">
      <c r="A133" s="62" t="s">
        <v>58</v>
      </c>
      <c r="B133" s="77">
        <f>IF(B46=0,"",1000000*B46/TrRoad_act!B103)</f>
        <v>1509.6723773516953</v>
      </c>
      <c r="C133" s="77">
        <f>IF(C46=0,"",1000000*C46/TrRoad_act!C103)</f>
        <v>1467.3916902302224</v>
      </c>
      <c r="D133" s="77">
        <f>IF(D46=0,"",1000000*D46/TrRoad_act!D103)</f>
        <v>1444.5737297639628</v>
      </c>
      <c r="E133" s="77">
        <f>IF(E46=0,"",1000000*E46/TrRoad_act!E103)</f>
        <v>1427.1398186493943</v>
      </c>
      <c r="F133" s="77">
        <f>IF(F46=0,"",1000000*F46/TrRoad_act!F103)</f>
        <v>1392.644173324851</v>
      </c>
      <c r="G133" s="77">
        <f>IF(G46=0,"",1000000*G46/TrRoad_act!G103)</f>
        <v>1372.5432300984687</v>
      </c>
      <c r="H133" s="77">
        <f>IF(H46=0,"",1000000*H46/TrRoad_act!H103)</f>
        <v>1368.7130209968082</v>
      </c>
      <c r="I133" s="77">
        <f>IF(I46=0,"",1000000*I46/TrRoad_act!I103)</f>
        <v>1383.2823649458273</v>
      </c>
      <c r="J133" s="77">
        <f>IF(J46=0,"",1000000*J46/TrRoad_act!J103)</f>
        <v>1323.6348425298536</v>
      </c>
      <c r="K133" s="77">
        <f>IF(K46=0,"",1000000*K46/TrRoad_act!K103)</f>
        <v>1278.0988297821789</v>
      </c>
      <c r="L133" s="77">
        <f>IF(L46=0,"",1000000*L46/TrRoad_act!L103)</f>
        <v>1281.7453217093696</v>
      </c>
      <c r="M133" s="77">
        <f>IF(M46=0,"",1000000*M46/TrRoad_act!M103)</f>
        <v>1285.1862417495038</v>
      </c>
      <c r="N133" s="77">
        <f>IF(N46=0,"",1000000*N46/TrRoad_act!N103)</f>
        <v>1263.2011505232999</v>
      </c>
      <c r="O133" s="77">
        <f>IF(O46=0,"",1000000*O46/TrRoad_act!O103)</f>
        <v>1271.64442438683</v>
      </c>
      <c r="P133" s="77">
        <f>IF(P46=0,"",1000000*P46/TrRoad_act!P103)</f>
        <v>1245.1322750859156</v>
      </c>
      <c r="Q133" s="77">
        <f>IF(Q46=0,"",1000000*Q46/TrRoad_act!Q103)</f>
        <v>1253.5323582183564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>
        <f>IF(C49=0,"",1000000*C49/TrRoad_act!C105)</f>
        <v>1305.1883520333106</v>
      </c>
      <c r="D135" s="77">
        <f>IF(D49=0,"",1000000*D49/TrRoad_act!D105)</f>
        <v>1301.1113779450491</v>
      </c>
      <c r="E135" s="77">
        <f>IF(E49=0,"",1000000*E49/TrRoad_act!E105)</f>
        <v>1284.8606278044811</v>
      </c>
      <c r="F135" s="77">
        <f>IF(F49=0,"",1000000*F49/TrRoad_act!F105)</f>
        <v>1202.6290107625782</v>
      </c>
      <c r="G135" s="77">
        <f>IF(G49=0,"",1000000*G49/TrRoad_act!G105)</f>
        <v>1268.4191116060279</v>
      </c>
      <c r="H135" s="77">
        <f>IF(H49=0,"",1000000*H49/TrRoad_act!H105)</f>
        <v>1184.3875765640478</v>
      </c>
      <c r="I135" s="77">
        <f>IF(I49=0,"",1000000*I49/TrRoad_act!I105)</f>
        <v>1181.9608590866135</v>
      </c>
      <c r="J135" s="77">
        <f>IF(J49=0,"",1000000*J49/TrRoad_act!J105)</f>
        <v>1189.5706395499074</v>
      </c>
      <c r="K135" s="77">
        <f>IF(K49=0,"",1000000*K49/TrRoad_act!K105)</f>
        <v>1067.8426664898097</v>
      </c>
      <c r="L135" s="77">
        <f>IF(L49=0,"",1000000*L49/TrRoad_act!L105)</f>
        <v>1056.7060575814357</v>
      </c>
      <c r="M135" s="77">
        <f>IF(M49=0,"",1000000*M49/TrRoad_act!M105)</f>
        <v>1056.7729154087044</v>
      </c>
      <c r="N135" s="77">
        <f>IF(N49=0,"",1000000*N49/TrRoad_act!N105)</f>
        <v>1012.9614193349358</v>
      </c>
      <c r="O135" s="77">
        <f>IF(O49=0,"",1000000*O49/TrRoad_act!O105)</f>
        <v>1010.0629654179784</v>
      </c>
      <c r="P135" s="77">
        <f>IF(P49=0,"",1000000*P49/TrRoad_act!P105)</f>
        <v>987.97997825010225</v>
      </c>
      <c r="Q135" s="77">
        <f>IF(Q49=0,"",1000000*Q49/TrRoad_act!Q105)</f>
        <v>1001.1709543459938</v>
      </c>
    </row>
    <row r="136" spans="1:17" ht="11.45" customHeight="1" x14ac:dyDescent="0.25">
      <c r="A136" s="62" t="s">
        <v>55</v>
      </c>
      <c r="B136" s="77">
        <f>IF(B51=0,"",1000000*B51/TrRoad_act!B106)</f>
        <v>395.23317123958054</v>
      </c>
      <c r="C136" s="77">
        <f>IF(C51=0,"",1000000*C51/TrRoad_act!C106)</f>
        <v>395.43792518181954</v>
      </c>
      <c r="D136" s="77">
        <f>IF(D51=0,"",1000000*D51/TrRoad_act!D106)</f>
        <v>396.15061621506311</v>
      </c>
      <c r="E136" s="77">
        <f>IF(E51=0,"",1000000*E51/TrRoad_act!E106)</f>
        <v>397.3619623492329</v>
      </c>
      <c r="F136" s="77">
        <f>IF(F51=0,"",1000000*F51/TrRoad_act!F106)</f>
        <v>403.10742719083993</v>
      </c>
      <c r="G136" s="77">
        <f>IF(G51=0,"",1000000*G51/TrRoad_act!G106)</f>
        <v>408.19831001053433</v>
      </c>
      <c r="H136" s="77">
        <f>IF(H51=0,"",1000000*H51/TrRoad_act!H106)</f>
        <v>413.58890591320016</v>
      </c>
      <c r="I136" s="77">
        <f>IF(I51=0,"",1000000*I51/TrRoad_act!I106)</f>
        <v>415.081627155202</v>
      </c>
      <c r="J136" s="77">
        <f>IF(J51=0,"",1000000*J51/TrRoad_act!J106)</f>
        <v>422.22074523752326</v>
      </c>
      <c r="K136" s="77">
        <f>IF(K51=0,"",1000000*K51/TrRoad_act!K106)</f>
        <v>427.53887182569304</v>
      </c>
      <c r="L136" s="77">
        <f>IF(L51=0,"",1000000*L51/TrRoad_act!L106)</f>
        <v>430.39386682657425</v>
      </c>
      <c r="M136" s="77">
        <f>IF(M51=0,"",1000000*M51/TrRoad_act!M106)</f>
        <v>432.87439655585939</v>
      </c>
      <c r="N136" s="77">
        <f>IF(N51=0,"",1000000*N51/TrRoad_act!N106)</f>
        <v>433.64798581413424</v>
      </c>
      <c r="O136" s="77">
        <f>IF(O51=0,"",1000000*O51/TrRoad_act!O106)</f>
        <v>438.51434546450741</v>
      </c>
      <c r="P136" s="77">
        <f>IF(P51=0,"",1000000*P51/TrRoad_act!P106)</f>
        <v>438.67324597491859</v>
      </c>
      <c r="Q136" s="77">
        <f>IF(Q51=0,"",1000000*Q51/TrRoad_act!Q106)</f>
        <v>435.86315474123887</v>
      </c>
    </row>
    <row r="137" spans="1:17" ht="11.45" customHeight="1" x14ac:dyDescent="0.25">
      <c r="A137" s="19" t="s">
        <v>24</v>
      </c>
      <c r="B137" s="76">
        <f>IF(B52=0,"",1000000*B52/TrRoad_act!B107)</f>
        <v>14637.539374047867</v>
      </c>
      <c r="C137" s="76">
        <f>IF(C52=0,"",1000000*C52/TrRoad_act!C107)</f>
        <v>14348.877011366762</v>
      </c>
      <c r="D137" s="76">
        <f>IF(D52=0,"",1000000*D52/TrRoad_act!D107)</f>
        <v>13857.115940912739</v>
      </c>
      <c r="E137" s="76">
        <f>IF(E52=0,"",1000000*E52/TrRoad_act!E107)</f>
        <v>13218.002574016451</v>
      </c>
      <c r="F137" s="76">
        <f>IF(F52=0,"",1000000*F52/TrRoad_act!F107)</f>
        <v>12773.212795369524</v>
      </c>
      <c r="G137" s="76">
        <f>IF(G52=0,"",1000000*G52/TrRoad_act!G107)</f>
        <v>11942.718976109849</v>
      </c>
      <c r="H137" s="76">
        <f>IF(H52=0,"",1000000*H52/TrRoad_act!H107)</f>
        <v>11307.869454221111</v>
      </c>
      <c r="I137" s="76">
        <f>IF(I52=0,"",1000000*I52/TrRoad_act!I107)</f>
        <v>10842.541993208893</v>
      </c>
      <c r="J137" s="76">
        <f>IF(J52=0,"",1000000*J52/TrRoad_act!J107)</f>
        <v>9478.4286416757441</v>
      </c>
      <c r="K137" s="76">
        <f>IF(K52=0,"",1000000*K52/TrRoad_act!K107)</f>
        <v>7769.2669628999383</v>
      </c>
      <c r="L137" s="76">
        <f>IF(L52=0,"",1000000*L52/TrRoad_act!L107)</f>
        <v>8089.4580554590611</v>
      </c>
      <c r="M137" s="76">
        <f>IF(M52=0,"",1000000*M52/TrRoad_act!M107)</f>
        <v>7127.7105897515066</v>
      </c>
      <c r="N137" s="76">
        <f>IF(N52=0,"",1000000*N52/TrRoad_act!N107)</f>
        <v>6191.2736690106203</v>
      </c>
      <c r="O137" s="76">
        <f>IF(O52=0,"",1000000*O52/TrRoad_act!O107)</f>
        <v>6016.4384032591779</v>
      </c>
      <c r="P137" s="76">
        <f>IF(P52=0,"",1000000*P52/TrRoad_act!P107)</f>
        <v>5358.4547784494234</v>
      </c>
      <c r="Q137" s="76">
        <f>IF(Q52=0,"",1000000*Q52/TrRoad_act!Q107)</f>
        <v>4850.6659336406583</v>
      </c>
    </row>
    <row r="138" spans="1:17" ht="11.45" customHeight="1" x14ac:dyDescent="0.25">
      <c r="A138" s="17" t="s">
        <v>23</v>
      </c>
      <c r="B138" s="75">
        <f>IF(B53=0,"",1000000*B53/TrRoad_act!B108)</f>
        <v>14418.63998309045</v>
      </c>
      <c r="C138" s="75">
        <f>IF(C53=0,"",1000000*C53/TrRoad_act!C108)</f>
        <v>14132.637547942797</v>
      </c>
      <c r="D138" s="75">
        <f>IF(D53=0,"",1000000*D53/TrRoad_act!D108)</f>
        <v>13648.574296099832</v>
      </c>
      <c r="E138" s="75">
        <f>IF(E53=0,"",1000000*E53/TrRoad_act!E108)</f>
        <v>13003.475851761359</v>
      </c>
      <c r="F138" s="75">
        <f>IF(F53=0,"",1000000*F53/TrRoad_act!F108)</f>
        <v>12498.027339999771</v>
      </c>
      <c r="G138" s="75">
        <f>IF(G53=0,"",1000000*G53/TrRoad_act!G108)</f>
        <v>11720.038014641939</v>
      </c>
      <c r="H138" s="75">
        <f>IF(H53=0,"",1000000*H53/TrRoad_act!H108)</f>
        <v>11014.389624399717</v>
      </c>
      <c r="I138" s="75">
        <f>IF(I53=0,"",1000000*I53/TrRoad_act!I108)</f>
        <v>10517.001651949555</v>
      </c>
      <c r="J138" s="75">
        <f>IF(J53=0,"",1000000*J53/TrRoad_act!J108)</f>
        <v>9260.3942355059316</v>
      </c>
      <c r="K138" s="75">
        <f>IF(K53=0,"",1000000*K53/TrRoad_act!K108)</f>
        <v>7567.7840129425867</v>
      </c>
      <c r="L138" s="75">
        <f>IF(L53=0,"",1000000*L53/TrRoad_act!L108)</f>
        <v>7841.8306717921041</v>
      </c>
      <c r="M138" s="75">
        <f>IF(M53=0,"",1000000*M53/TrRoad_act!M108)</f>
        <v>6972.1276150055492</v>
      </c>
      <c r="N138" s="75">
        <f>IF(N53=0,"",1000000*N53/TrRoad_act!N108)</f>
        <v>5993.9233477859607</v>
      </c>
      <c r="O138" s="75">
        <f>IF(O53=0,"",1000000*O53/TrRoad_act!O108)</f>
        <v>5847.45949347245</v>
      </c>
      <c r="P138" s="75">
        <f>IF(P53=0,"",1000000*P53/TrRoad_act!P108)</f>
        <v>5152.7585074149001</v>
      </c>
      <c r="Q138" s="75">
        <f>IF(Q53=0,"",1000000*Q53/TrRoad_act!Q108)</f>
        <v>4595.1166516761568</v>
      </c>
    </row>
    <row r="139" spans="1:17" ht="11.45" customHeight="1" x14ac:dyDescent="0.25">
      <c r="A139" s="15" t="s">
        <v>22</v>
      </c>
      <c r="B139" s="74">
        <f>IF(B55=0,"",1000000*B55/TrRoad_act!B109)</f>
        <v>38452.162970287427</v>
      </c>
      <c r="C139" s="74">
        <f>IF(C55=0,"",1000000*C55/TrRoad_act!C109)</f>
        <v>37645.80548073753</v>
      </c>
      <c r="D139" s="74">
        <f>IF(D55=0,"",1000000*D55/TrRoad_act!D109)</f>
        <v>36453.467250288399</v>
      </c>
      <c r="E139" s="74">
        <f>IF(E55=0,"",1000000*E55/TrRoad_act!E109)</f>
        <v>37453.501723099333</v>
      </c>
      <c r="F139" s="74">
        <f>IF(F55=0,"",1000000*F55/TrRoad_act!F109)</f>
        <v>41192.739227801976</v>
      </c>
      <c r="G139" s="74">
        <f>IF(G55=0,"",1000000*G55/TrRoad_act!G109)</f>
        <v>35710.552911912964</v>
      </c>
      <c r="H139" s="74">
        <f>IF(H55=0,"",1000000*H55/TrRoad_act!H109)</f>
        <v>42402.146410996982</v>
      </c>
      <c r="I139" s="74">
        <f>IF(I55=0,"",1000000*I55/TrRoad_act!I109)</f>
        <v>46894.543395564717</v>
      </c>
      <c r="J139" s="74">
        <f>IF(J55=0,"",1000000*J55/TrRoad_act!J109)</f>
        <v>35334.790859225643</v>
      </c>
      <c r="K139" s="74">
        <f>IF(K55=0,"",1000000*K55/TrRoad_act!K109)</f>
        <v>35109.69375165095</v>
      </c>
      <c r="L139" s="74">
        <f>IF(L55=0,"",1000000*L55/TrRoad_act!L109)</f>
        <v>35552.840353236497</v>
      </c>
      <c r="M139" s="74">
        <f>IF(M55=0,"",1000000*M55/TrRoad_act!M109)</f>
        <v>35423.93475519972</v>
      </c>
      <c r="N139" s="74">
        <f>IF(N55=0,"",1000000*N55/TrRoad_act!N109)</f>
        <v>36387.50391015887</v>
      </c>
      <c r="O139" s="74">
        <f>IF(O55=0,"",1000000*O55/TrRoad_act!O109)</f>
        <v>37041.916478462597</v>
      </c>
      <c r="P139" s="74">
        <f>IF(P55=0,"",1000000*P55/TrRoad_act!P109)</f>
        <v>35808.179272740061</v>
      </c>
      <c r="Q139" s="74">
        <f>IF(Q55=0,"",1000000*Q55/TrRoad_act!Q109)</f>
        <v>39098.660805550702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0.62316927179638926</v>
      </c>
      <c r="C142" s="56">
        <f t="shared" si="12"/>
        <v>0.62058610984576068</v>
      </c>
      <c r="D142" s="56">
        <f t="shared" si="12"/>
        <v>0.62279585235832935</v>
      </c>
      <c r="E142" s="56">
        <f t="shared" si="12"/>
        <v>0.62452725817470556</v>
      </c>
      <c r="F142" s="56">
        <f t="shared" si="12"/>
        <v>0.62114475236845523</v>
      </c>
      <c r="G142" s="56">
        <f t="shared" si="12"/>
        <v>0.62332269760401859</v>
      </c>
      <c r="H142" s="56">
        <f t="shared" si="12"/>
        <v>0.62752124478453375</v>
      </c>
      <c r="I142" s="56">
        <f t="shared" si="12"/>
        <v>0.62651817439650592</v>
      </c>
      <c r="J142" s="56">
        <f t="shared" si="12"/>
        <v>0.62495219350996811</v>
      </c>
      <c r="K142" s="56">
        <f t="shared" si="12"/>
        <v>0.65021303599759561</v>
      </c>
      <c r="L142" s="56">
        <f t="shared" si="12"/>
        <v>0.63595005026822271</v>
      </c>
      <c r="M142" s="56">
        <f t="shared" si="12"/>
        <v>0.64585474290271427</v>
      </c>
      <c r="N142" s="56">
        <f t="shared" si="12"/>
        <v>0.65918264972125329</v>
      </c>
      <c r="O142" s="56">
        <f t="shared" si="12"/>
        <v>0.65622384938978029</v>
      </c>
      <c r="P142" s="56">
        <f t="shared" si="12"/>
        <v>0.66573978413896961</v>
      </c>
      <c r="Q142" s="56">
        <f t="shared" si="12"/>
        <v>0.67615369430796168</v>
      </c>
    </row>
    <row r="143" spans="1:17" ht="11.45" customHeight="1" x14ac:dyDescent="0.25">
      <c r="A143" s="55" t="s">
        <v>30</v>
      </c>
      <c r="B143" s="54">
        <f t="shared" ref="B143:Q143" si="13">IF(B19=0,0,B19/B$17)</f>
        <v>1.1165094487825928E-2</v>
      </c>
      <c r="C143" s="54">
        <f t="shared" si="13"/>
        <v>1.0859870894737512E-2</v>
      </c>
      <c r="D143" s="54">
        <f t="shared" si="13"/>
        <v>1.0511209393953787E-2</v>
      </c>
      <c r="E143" s="54">
        <f t="shared" si="13"/>
        <v>1.0206170608232028E-2</v>
      </c>
      <c r="F143" s="54">
        <f t="shared" si="13"/>
        <v>9.7916699425189008E-3</v>
      </c>
      <c r="G143" s="54">
        <f t="shared" si="13"/>
        <v>9.6609134658924029E-3</v>
      </c>
      <c r="H143" s="54">
        <f t="shared" si="13"/>
        <v>9.4379530551959197E-3</v>
      </c>
      <c r="I143" s="54">
        <f t="shared" si="13"/>
        <v>9.0961319639839399E-3</v>
      </c>
      <c r="J143" s="54">
        <f t="shared" si="13"/>
        <v>9.2025220967707506E-3</v>
      </c>
      <c r="K143" s="54">
        <f t="shared" si="13"/>
        <v>9.3584295007000957E-3</v>
      </c>
      <c r="L143" s="54">
        <f t="shared" si="13"/>
        <v>1.1819849613227875E-2</v>
      </c>
      <c r="M143" s="54">
        <f t="shared" si="13"/>
        <v>1.1656131252489635E-2</v>
      </c>
      <c r="N143" s="54">
        <f t="shared" si="13"/>
        <v>1.1734168131112336E-2</v>
      </c>
      <c r="O143" s="54">
        <f t="shared" si="13"/>
        <v>1.1463080060987561E-2</v>
      </c>
      <c r="P143" s="54">
        <f t="shared" si="13"/>
        <v>1.1575080284887509E-2</v>
      </c>
      <c r="Q143" s="54">
        <f t="shared" si="13"/>
        <v>1.1422273361249848E-2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0.55783634304771601</v>
      </c>
      <c r="C144" s="50">
        <f t="shared" si="14"/>
        <v>0.55733024219368499</v>
      </c>
      <c r="D144" s="50">
        <f t="shared" si="14"/>
        <v>0.56012229792045565</v>
      </c>
      <c r="E144" s="50">
        <f t="shared" si="14"/>
        <v>0.56120078282167296</v>
      </c>
      <c r="F144" s="50">
        <f t="shared" si="14"/>
        <v>0.55750517462696025</v>
      </c>
      <c r="G144" s="50">
        <f t="shared" si="14"/>
        <v>0.56042379633752393</v>
      </c>
      <c r="H144" s="50">
        <f t="shared" si="14"/>
        <v>0.56310970989622056</v>
      </c>
      <c r="I144" s="50">
        <f t="shared" si="14"/>
        <v>0.56178012419107781</v>
      </c>
      <c r="J144" s="50">
        <f t="shared" si="14"/>
        <v>0.55811141372755702</v>
      </c>
      <c r="K144" s="50">
        <f t="shared" si="14"/>
        <v>0.5781038901807426</v>
      </c>
      <c r="L144" s="50">
        <f t="shared" si="14"/>
        <v>0.56115676070610732</v>
      </c>
      <c r="M144" s="50">
        <f t="shared" si="14"/>
        <v>0.56888511754803395</v>
      </c>
      <c r="N144" s="50">
        <f t="shared" si="14"/>
        <v>0.5775131061076143</v>
      </c>
      <c r="O144" s="50">
        <f t="shared" si="14"/>
        <v>0.57321318082770345</v>
      </c>
      <c r="P144" s="50">
        <f t="shared" si="14"/>
        <v>0.57877257024742701</v>
      </c>
      <c r="Q144" s="50">
        <f t="shared" si="14"/>
        <v>0.58609164277640546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0.46030648176217898</v>
      </c>
      <c r="C145" s="52">
        <f t="shared" si="15"/>
        <v>0.45979202058011465</v>
      </c>
      <c r="D145" s="52">
        <f t="shared" si="15"/>
        <v>0.45983363817138267</v>
      </c>
      <c r="E145" s="52">
        <f t="shared" si="15"/>
        <v>0.45559394021633859</v>
      </c>
      <c r="F145" s="52">
        <f t="shared" si="15"/>
        <v>0.45119375170672021</v>
      </c>
      <c r="G145" s="52">
        <f t="shared" si="15"/>
        <v>0.4483886694731461</v>
      </c>
      <c r="H145" s="52">
        <f t="shared" si="15"/>
        <v>0.43927827632788163</v>
      </c>
      <c r="I145" s="52">
        <f t="shared" si="15"/>
        <v>0.42515137252649154</v>
      </c>
      <c r="J145" s="52">
        <f t="shared" si="15"/>
        <v>0.40513763532737546</v>
      </c>
      <c r="K145" s="52">
        <f t="shared" si="15"/>
        <v>0.4058294463246731</v>
      </c>
      <c r="L145" s="52">
        <f t="shared" si="15"/>
        <v>0.37960601820934742</v>
      </c>
      <c r="M145" s="52">
        <f t="shared" si="15"/>
        <v>0.36236805119484716</v>
      </c>
      <c r="N145" s="52">
        <f t="shared" si="15"/>
        <v>0.35652413491863055</v>
      </c>
      <c r="O145" s="52">
        <f t="shared" si="15"/>
        <v>0.3534009303348879</v>
      </c>
      <c r="P145" s="52">
        <f t="shared" si="15"/>
        <v>0.3477474109312374</v>
      </c>
      <c r="Q145" s="52">
        <f t="shared" si="15"/>
        <v>0.34277421469508623</v>
      </c>
    </row>
    <row r="146" spans="1:17" ht="11.45" customHeight="1" x14ac:dyDescent="0.25">
      <c r="A146" s="53" t="s">
        <v>58</v>
      </c>
      <c r="B146" s="52">
        <f t="shared" ref="B146:Q146" si="16">IF(B24=0,0,B24/B$17)</f>
        <v>9.7529861285537103E-2</v>
      </c>
      <c r="C146" s="52">
        <f t="shared" si="16"/>
        <v>9.7538221613570369E-2</v>
      </c>
      <c r="D146" s="52">
        <f t="shared" si="16"/>
        <v>0.10028865974907308</v>
      </c>
      <c r="E146" s="52">
        <f t="shared" si="16"/>
        <v>0.10560684260533433</v>
      </c>
      <c r="F146" s="52">
        <f t="shared" si="16"/>
        <v>0.10631142292024</v>
      </c>
      <c r="G146" s="52">
        <f t="shared" si="16"/>
        <v>0.11203512686437776</v>
      </c>
      <c r="H146" s="52">
        <f t="shared" si="16"/>
        <v>0.12383064173448519</v>
      </c>
      <c r="I146" s="52">
        <f t="shared" si="16"/>
        <v>0.13660108094565235</v>
      </c>
      <c r="J146" s="52">
        <f t="shared" si="16"/>
        <v>0.15292019185466726</v>
      </c>
      <c r="K146" s="52">
        <f t="shared" si="16"/>
        <v>0.17218092860331621</v>
      </c>
      <c r="L146" s="52">
        <f t="shared" si="16"/>
        <v>0.18143419786590803</v>
      </c>
      <c r="M146" s="52">
        <f t="shared" si="16"/>
        <v>0.20636302777220775</v>
      </c>
      <c r="N146" s="52">
        <f t="shared" si="16"/>
        <v>0.22076560889653485</v>
      </c>
      <c r="O146" s="52">
        <f t="shared" si="16"/>
        <v>0.21954303826355129</v>
      </c>
      <c r="P146" s="52">
        <f t="shared" si="16"/>
        <v>0.23067617960099723</v>
      </c>
      <c r="Q146" s="52">
        <f t="shared" si="16"/>
        <v>0.24286367296134698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0</v>
      </c>
      <c r="E147" s="52">
        <f t="shared" si="17"/>
        <v>0</v>
      </c>
      <c r="F147" s="52">
        <f t="shared" si="17"/>
        <v>0</v>
      </c>
      <c r="G147" s="52">
        <f t="shared" si="17"/>
        <v>0</v>
      </c>
      <c r="H147" s="52">
        <f t="shared" si="17"/>
        <v>0</v>
      </c>
      <c r="I147" s="52">
        <f t="shared" si="17"/>
        <v>0</v>
      </c>
      <c r="J147" s="52">
        <f t="shared" si="17"/>
        <v>0</v>
      </c>
      <c r="K147" s="52">
        <f t="shared" si="17"/>
        <v>0</v>
      </c>
      <c r="L147" s="52">
        <f t="shared" si="17"/>
        <v>0</v>
      </c>
      <c r="M147" s="52">
        <f t="shared" si="17"/>
        <v>0</v>
      </c>
      <c r="N147" s="52">
        <f t="shared" si="17"/>
        <v>0</v>
      </c>
      <c r="O147" s="52">
        <f t="shared" si="17"/>
        <v>0</v>
      </c>
      <c r="P147" s="52">
        <f t="shared" si="17"/>
        <v>0</v>
      </c>
      <c r="Q147" s="52">
        <f t="shared" si="17"/>
        <v>0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7.9183385372818244E-7</v>
      </c>
      <c r="I148" s="52">
        <f t="shared" si="18"/>
        <v>2.7398303301982323E-5</v>
      </c>
      <c r="J148" s="52">
        <f t="shared" si="18"/>
        <v>5.2736319478012999E-5</v>
      </c>
      <c r="K148" s="52">
        <f t="shared" si="18"/>
        <v>9.1765687465469208E-5</v>
      </c>
      <c r="L148" s="52">
        <f t="shared" si="18"/>
        <v>1.1335257294016866E-4</v>
      </c>
      <c r="M148" s="52">
        <f t="shared" si="18"/>
        <v>1.4720869764393727E-4</v>
      </c>
      <c r="N148" s="52">
        <f t="shared" si="18"/>
        <v>2.0082490203305974E-4</v>
      </c>
      <c r="O148" s="52">
        <f t="shared" si="18"/>
        <v>2.3200805889407339E-4</v>
      </c>
      <c r="P148" s="52">
        <f t="shared" si="18"/>
        <v>2.7381250841772894E-4</v>
      </c>
      <c r="Q148" s="52">
        <f t="shared" si="18"/>
        <v>3.1184408925132045E-4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1.7790188025910819E-7</v>
      </c>
      <c r="K149" s="52">
        <f t="shared" si="19"/>
        <v>4.5139170800923866E-7</v>
      </c>
      <c r="L149" s="52">
        <f t="shared" si="19"/>
        <v>9.4351030250884577E-7</v>
      </c>
      <c r="M149" s="52">
        <f t="shared" si="19"/>
        <v>1.2665600235112791E-6</v>
      </c>
      <c r="N149" s="52">
        <f t="shared" si="19"/>
        <v>1.1278370048861582E-5</v>
      </c>
      <c r="O149" s="52">
        <f t="shared" si="19"/>
        <v>1.9663311329719571E-5</v>
      </c>
      <c r="P149" s="52">
        <f t="shared" si="19"/>
        <v>3.6620096643297543E-5</v>
      </c>
      <c r="Q149" s="52">
        <f t="shared" si="19"/>
        <v>7.5698544522197846E-5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2.7241563184893436E-7</v>
      </c>
      <c r="J150" s="52">
        <f t="shared" si="20"/>
        <v>6.7232415602792198E-7</v>
      </c>
      <c r="K150" s="52">
        <f t="shared" si="20"/>
        <v>1.2981735796675239E-6</v>
      </c>
      <c r="L150" s="52">
        <f t="shared" si="20"/>
        <v>2.2485476091912248E-6</v>
      </c>
      <c r="M150" s="52">
        <f t="shared" si="20"/>
        <v>5.5633233116263437E-6</v>
      </c>
      <c r="N150" s="52">
        <f t="shared" si="20"/>
        <v>1.1259020366969989E-5</v>
      </c>
      <c r="O150" s="52">
        <f t="shared" si="20"/>
        <v>1.7540859040472953E-5</v>
      </c>
      <c r="P150" s="52">
        <f t="shared" si="20"/>
        <v>3.8547110131390629E-5</v>
      </c>
      <c r="Q150" s="52">
        <f t="shared" si="20"/>
        <v>6.6212486198778729E-5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5.4167834260847307E-2</v>
      </c>
      <c r="C151" s="50">
        <f t="shared" si="21"/>
        <v>5.2395996757338116E-2</v>
      </c>
      <c r="D151" s="50">
        <f t="shared" si="21"/>
        <v>5.2162345043919832E-2</v>
      </c>
      <c r="E151" s="50">
        <f t="shared" si="21"/>
        <v>5.3120304744800506E-2</v>
      </c>
      <c r="F151" s="50">
        <f t="shared" si="21"/>
        <v>5.3847907798976143E-2</v>
      </c>
      <c r="G151" s="50">
        <f t="shared" si="21"/>
        <v>5.3237987800602328E-2</v>
      </c>
      <c r="H151" s="50">
        <f t="shared" si="21"/>
        <v>5.4973581833117395E-2</v>
      </c>
      <c r="I151" s="50">
        <f t="shared" si="21"/>
        <v>5.5641918241444162E-2</v>
      </c>
      <c r="J151" s="50">
        <f t="shared" si="21"/>
        <v>5.7638257685640376E-2</v>
      </c>
      <c r="K151" s="50">
        <f t="shared" si="21"/>
        <v>6.2750716316152894E-2</v>
      </c>
      <c r="L151" s="50">
        <f t="shared" si="21"/>
        <v>6.2973439948887475E-2</v>
      </c>
      <c r="M151" s="50">
        <f t="shared" si="21"/>
        <v>6.5313494102190617E-2</v>
      </c>
      <c r="N151" s="50">
        <f t="shared" si="21"/>
        <v>6.9935375482526652E-2</v>
      </c>
      <c r="O151" s="50">
        <f t="shared" si="21"/>
        <v>7.1547588501089207E-2</v>
      </c>
      <c r="P151" s="50">
        <f t="shared" si="21"/>
        <v>7.539213360665506E-2</v>
      </c>
      <c r="Q151" s="50">
        <f t="shared" si="21"/>
        <v>7.8639778170306374E-2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2.5276737586181534E-5</v>
      </c>
      <c r="C152" s="52">
        <f t="shared" si="22"/>
        <v>2.7253136426309697E-5</v>
      </c>
      <c r="D152" s="52">
        <f t="shared" si="22"/>
        <v>2.5864093603073204E-5</v>
      </c>
      <c r="E152" s="52">
        <f t="shared" si="22"/>
        <v>2.5516066613349471E-5</v>
      </c>
      <c r="F152" s="52">
        <f t="shared" si="22"/>
        <v>2.5576016214221264E-5</v>
      </c>
      <c r="G152" s="52">
        <f t="shared" si="22"/>
        <v>2.7858558014919113E-5</v>
      </c>
      <c r="H152" s="52">
        <f t="shared" si="22"/>
        <v>2.5840107608769382E-5</v>
      </c>
      <c r="I152" s="52">
        <f t="shared" si="22"/>
        <v>2.5827956577041975E-5</v>
      </c>
      <c r="J152" s="52">
        <f t="shared" si="22"/>
        <v>2.5729088752127762E-5</v>
      </c>
      <c r="K152" s="52">
        <f t="shared" si="22"/>
        <v>2.6209984558615939E-5</v>
      </c>
      <c r="L152" s="52">
        <f t="shared" si="22"/>
        <v>2.592746854085643E-5</v>
      </c>
      <c r="M152" s="52">
        <f t="shared" si="22"/>
        <v>2.5151506917484853E-5</v>
      </c>
      <c r="N152" s="52">
        <f t="shared" si="22"/>
        <v>2.5718099345962795E-5</v>
      </c>
      <c r="O152" s="52">
        <f t="shared" si="22"/>
        <v>2.5469277253795598E-5</v>
      </c>
      <c r="P152" s="52">
        <f t="shared" si="22"/>
        <v>2.6027824544326077E-5</v>
      </c>
      <c r="Q152" s="52">
        <f t="shared" si="22"/>
        <v>2.5919072875265329E-5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5.3656173767580355E-2</v>
      </c>
      <c r="C153" s="52">
        <f t="shared" si="23"/>
        <v>5.1894884832956192E-2</v>
      </c>
      <c r="D153" s="52">
        <f t="shared" si="23"/>
        <v>5.1429046609019535E-2</v>
      </c>
      <c r="E153" s="52">
        <f t="shared" si="23"/>
        <v>5.2398506431480051E-2</v>
      </c>
      <c r="F153" s="52">
        <f t="shared" si="23"/>
        <v>5.314659843968958E-2</v>
      </c>
      <c r="G153" s="52">
        <f t="shared" si="23"/>
        <v>5.2541335367124388E-2</v>
      </c>
      <c r="H153" s="52">
        <f t="shared" si="23"/>
        <v>5.4077866629832751E-2</v>
      </c>
      <c r="I153" s="52">
        <f t="shared" si="23"/>
        <v>5.4796334415784437E-2</v>
      </c>
      <c r="J153" s="52">
        <f t="shared" si="23"/>
        <v>5.6572761805098307E-2</v>
      </c>
      <c r="K153" s="52">
        <f t="shared" si="23"/>
        <v>6.1464057334347767E-2</v>
      </c>
      <c r="L153" s="52">
        <f t="shared" si="23"/>
        <v>6.1751499331359566E-2</v>
      </c>
      <c r="M153" s="52">
        <f t="shared" si="23"/>
        <v>6.4555473154893905E-2</v>
      </c>
      <c r="N153" s="52">
        <f t="shared" si="23"/>
        <v>6.8680314118741898E-2</v>
      </c>
      <c r="O153" s="52">
        <f t="shared" si="23"/>
        <v>7.086312724003066E-2</v>
      </c>
      <c r="P153" s="52">
        <f t="shared" si="23"/>
        <v>7.4643895053959533E-2</v>
      </c>
      <c r="Q153" s="52">
        <f t="shared" si="23"/>
        <v>7.796735711579883E-2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4.8638375568077128E-4</v>
      </c>
      <c r="C155" s="52">
        <f t="shared" si="25"/>
        <v>4.7385878795561277E-4</v>
      </c>
      <c r="D155" s="52">
        <f t="shared" si="25"/>
        <v>7.0743434129722231E-4</v>
      </c>
      <c r="E155" s="52">
        <f t="shared" si="25"/>
        <v>6.9628224670710331E-4</v>
      </c>
      <c r="F155" s="52">
        <f t="shared" si="25"/>
        <v>6.757333430723421E-4</v>
      </c>
      <c r="G155" s="52">
        <f t="shared" si="25"/>
        <v>6.6879387546302216E-4</v>
      </c>
      <c r="H155" s="52">
        <f t="shared" si="25"/>
        <v>8.698750956758727E-4</v>
      </c>
      <c r="I155" s="52">
        <f t="shared" si="25"/>
        <v>8.1975586908268454E-4</v>
      </c>
      <c r="J155" s="52">
        <f t="shared" si="25"/>
        <v>1.0397667917899419E-3</v>
      </c>
      <c r="K155" s="52">
        <f t="shared" si="25"/>
        <v>1.2604489972465193E-3</v>
      </c>
      <c r="L155" s="52">
        <f t="shared" si="25"/>
        <v>1.1960131489870557E-3</v>
      </c>
      <c r="M155" s="52">
        <f t="shared" si="25"/>
        <v>7.3286944037921967E-4</v>
      </c>
      <c r="N155" s="52">
        <f t="shared" si="25"/>
        <v>1.2256013096106631E-3</v>
      </c>
      <c r="O155" s="52">
        <f t="shared" si="25"/>
        <v>6.5528623231403957E-4</v>
      </c>
      <c r="P155" s="52">
        <f t="shared" si="25"/>
        <v>7.0338964444616691E-4</v>
      </c>
      <c r="Q155" s="52">
        <f t="shared" si="25"/>
        <v>6.2402815350514913E-4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3.7419548281431955E-6</v>
      </c>
      <c r="O156" s="52">
        <f t="shared" si="26"/>
        <v>3.7057514906955599E-6</v>
      </c>
      <c r="P156" s="52">
        <f t="shared" si="26"/>
        <v>1.8821083705031562E-5</v>
      </c>
      <c r="Q156" s="52">
        <f t="shared" si="26"/>
        <v>2.2473828127142154E-5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0.37683072820361074</v>
      </c>
      <c r="C157" s="56">
        <f t="shared" si="27"/>
        <v>0.37941389015423932</v>
      </c>
      <c r="D157" s="56">
        <f t="shared" si="27"/>
        <v>0.37720414764167071</v>
      </c>
      <c r="E157" s="56">
        <f t="shared" si="27"/>
        <v>0.3754727418252945</v>
      </c>
      <c r="F157" s="56">
        <f t="shared" si="27"/>
        <v>0.37885524763154477</v>
      </c>
      <c r="G157" s="56">
        <f t="shared" si="27"/>
        <v>0.37667730239598135</v>
      </c>
      <c r="H157" s="56">
        <f t="shared" si="27"/>
        <v>0.3724787552154662</v>
      </c>
      <c r="I157" s="56">
        <f t="shared" si="27"/>
        <v>0.37348182560349408</v>
      </c>
      <c r="J157" s="56">
        <f t="shared" si="27"/>
        <v>0.37504780649003189</v>
      </c>
      <c r="K157" s="56">
        <f t="shared" si="27"/>
        <v>0.34978696400240433</v>
      </c>
      <c r="L157" s="56">
        <f t="shared" si="27"/>
        <v>0.36404994973177723</v>
      </c>
      <c r="M157" s="56">
        <f t="shared" si="27"/>
        <v>0.35414525709728578</v>
      </c>
      <c r="N157" s="56">
        <f t="shared" si="27"/>
        <v>0.34081735027874671</v>
      </c>
      <c r="O157" s="56">
        <f t="shared" si="27"/>
        <v>0.34377615061021966</v>
      </c>
      <c r="P157" s="56">
        <f t="shared" si="27"/>
        <v>0.33426021586103044</v>
      </c>
      <c r="Q157" s="56">
        <f t="shared" si="27"/>
        <v>0.32384630569203837</v>
      </c>
    </row>
    <row r="158" spans="1:17" ht="11.45" customHeight="1" x14ac:dyDescent="0.25">
      <c r="A158" s="55" t="s">
        <v>27</v>
      </c>
      <c r="B158" s="54">
        <f t="shared" ref="B158:Q158" si="28">IF(B43=0,0,B43/B$17)</f>
        <v>9.4041333680288525E-2</v>
      </c>
      <c r="C158" s="54">
        <f t="shared" si="28"/>
        <v>9.2515953719848359E-2</v>
      </c>
      <c r="D158" s="54">
        <f t="shared" si="28"/>
        <v>9.1019723118249907E-2</v>
      </c>
      <c r="E158" s="54">
        <f t="shared" si="28"/>
        <v>9.0092253342635611E-2</v>
      </c>
      <c r="F158" s="54">
        <f t="shared" si="28"/>
        <v>9.3712906478656557E-2</v>
      </c>
      <c r="G158" s="54">
        <f t="shared" si="28"/>
        <v>9.3936586710040196E-2</v>
      </c>
      <c r="H158" s="54">
        <f t="shared" si="28"/>
        <v>9.5410989203565388E-2</v>
      </c>
      <c r="I158" s="54">
        <f t="shared" si="28"/>
        <v>9.7963731045460897E-2</v>
      </c>
      <c r="J158" s="54">
        <f t="shared" si="28"/>
        <v>0.10365613747911326</v>
      </c>
      <c r="K158" s="54">
        <f t="shared" si="28"/>
        <v>0.10776833745659269</v>
      </c>
      <c r="L158" s="54">
        <f t="shared" si="28"/>
        <v>0.10866772385940396</v>
      </c>
      <c r="M158" s="54">
        <f t="shared" si="28"/>
        <v>0.11492815535533016</v>
      </c>
      <c r="N158" s="54">
        <f t="shared" si="28"/>
        <v>0.11964037452410202</v>
      </c>
      <c r="O158" s="54">
        <f t="shared" si="28"/>
        <v>0.12319217556010155</v>
      </c>
      <c r="P158" s="54">
        <f t="shared" si="28"/>
        <v>0.12711776179131387</v>
      </c>
      <c r="Q158" s="54">
        <f t="shared" si="28"/>
        <v>0.13156291432853798</v>
      </c>
    </row>
    <row r="159" spans="1:17" ht="11.45" customHeight="1" x14ac:dyDescent="0.25">
      <c r="A159" s="53" t="s">
        <v>59</v>
      </c>
      <c r="B159" s="52">
        <f t="shared" ref="B159:Q159" si="29">IF(B44=0,0,B44/B$17)</f>
        <v>9.8289433711200042E-3</v>
      </c>
      <c r="C159" s="52">
        <f t="shared" si="29"/>
        <v>9.1229278113288716E-3</v>
      </c>
      <c r="D159" s="52">
        <f t="shared" si="29"/>
        <v>8.4289381446156497E-3</v>
      </c>
      <c r="E159" s="52">
        <f t="shared" si="29"/>
        <v>7.6773341001343072E-3</v>
      </c>
      <c r="F159" s="52">
        <f t="shared" si="29"/>
        <v>6.9603206831243538E-3</v>
      </c>
      <c r="G159" s="52">
        <f t="shared" si="29"/>
        <v>6.6813681185181944E-3</v>
      </c>
      <c r="H159" s="52">
        <f t="shared" si="29"/>
        <v>6.0457421965524581E-3</v>
      </c>
      <c r="I159" s="52">
        <f t="shared" si="29"/>
        <v>5.5080981438221967E-3</v>
      </c>
      <c r="J159" s="52">
        <f t="shared" si="29"/>
        <v>5.6284850329549408E-3</v>
      </c>
      <c r="K159" s="52">
        <f t="shared" si="29"/>
        <v>5.5023708697910755E-3</v>
      </c>
      <c r="L159" s="52">
        <f t="shared" si="29"/>
        <v>5.2096625287845789E-3</v>
      </c>
      <c r="M159" s="52">
        <f t="shared" si="29"/>
        <v>5.1080866350136653E-3</v>
      </c>
      <c r="N159" s="52">
        <f t="shared" si="29"/>
        <v>5.0314596011599572E-3</v>
      </c>
      <c r="O159" s="52">
        <f t="shared" si="29"/>
        <v>4.7719533614984473E-3</v>
      </c>
      <c r="P159" s="52">
        <f t="shared" si="29"/>
        <v>4.6801023387086369E-3</v>
      </c>
      <c r="Q159" s="52">
        <f t="shared" si="29"/>
        <v>4.5033627176543625E-3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8.4194840114727651E-2</v>
      </c>
      <c r="C160" s="52">
        <f t="shared" si="30"/>
        <v>8.3375112532464393E-2</v>
      </c>
      <c r="D160" s="52">
        <f t="shared" si="30"/>
        <v>8.2575038501401701E-2</v>
      </c>
      <c r="E160" s="52">
        <f t="shared" si="30"/>
        <v>8.2400455610725717E-2</v>
      </c>
      <c r="F160" s="52">
        <f t="shared" si="30"/>
        <v>8.6739476293413623E-2</v>
      </c>
      <c r="G160" s="52">
        <f t="shared" si="30"/>
        <v>8.7242660420283502E-2</v>
      </c>
      <c r="H160" s="52">
        <f t="shared" si="30"/>
        <v>8.9353321468710056E-2</v>
      </c>
      <c r="I160" s="52">
        <f t="shared" si="30"/>
        <v>9.2442395656553822E-2</v>
      </c>
      <c r="J160" s="52">
        <f t="shared" si="30"/>
        <v>9.8011606573544602E-2</v>
      </c>
      <c r="K160" s="52">
        <f t="shared" si="30"/>
        <v>0.10224809347320797</v>
      </c>
      <c r="L160" s="52">
        <f t="shared" si="30"/>
        <v>0.10343795262103105</v>
      </c>
      <c r="M160" s="52">
        <f t="shared" si="30"/>
        <v>0.10979869185228273</v>
      </c>
      <c r="N160" s="52">
        <f t="shared" si="30"/>
        <v>0.11458377114792732</v>
      </c>
      <c r="O160" s="52">
        <f t="shared" si="30"/>
        <v>0.11839105499847105</v>
      </c>
      <c r="P160" s="52">
        <f t="shared" si="30"/>
        <v>0.12240365405855344</v>
      </c>
      <c r="Q160" s="52">
        <f t="shared" si="30"/>
        <v>0.12701736866276153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1.0888487709426259E-6</v>
      </c>
      <c r="D162" s="52">
        <f t="shared" si="32"/>
        <v>1.0637579823734468E-6</v>
      </c>
      <c r="E162" s="52">
        <f t="shared" si="32"/>
        <v>1.0339204305376247E-6</v>
      </c>
      <c r="F162" s="52">
        <f t="shared" si="32"/>
        <v>9.3903421535143551E-7</v>
      </c>
      <c r="G162" s="52">
        <f t="shared" si="32"/>
        <v>1.3180087411655617E-6</v>
      </c>
      <c r="H162" s="52">
        <f t="shared" si="32"/>
        <v>1.2147452469457108E-6</v>
      </c>
      <c r="I162" s="52">
        <f t="shared" si="32"/>
        <v>3.231138983453877E-6</v>
      </c>
      <c r="J162" s="52">
        <f t="shared" si="32"/>
        <v>5.1615458351731073E-6</v>
      </c>
      <c r="K162" s="52">
        <f t="shared" si="32"/>
        <v>6.1787218233850433E-6</v>
      </c>
      <c r="L162" s="52">
        <f t="shared" si="32"/>
        <v>8.021021094494234E-6</v>
      </c>
      <c r="M162" s="52">
        <f t="shared" si="32"/>
        <v>9.0991199170436213E-6</v>
      </c>
      <c r="N162" s="52">
        <f t="shared" si="32"/>
        <v>1.1252434573840401E-5</v>
      </c>
      <c r="O162" s="52">
        <f t="shared" si="32"/>
        <v>1.4952714880090517E-5</v>
      </c>
      <c r="P162" s="52">
        <f t="shared" si="32"/>
        <v>1.7225144591547616E-5</v>
      </c>
      <c r="Q162" s="52">
        <f t="shared" si="32"/>
        <v>2.1224030047618851E-5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1.7550194440861527E-5</v>
      </c>
      <c r="C163" s="52">
        <f t="shared" si="33"/>
        <v>1.6824527284146494E-5</v>
      </c>
      <c r="D163" s="52">
        <f t="shared" si="33"/>
        <v>1.4682714250172725E-5</v>
      </c>
      <c r="E163" s="52">
        <f t="shared" si="33"/>
        <v>1.3429711345053623E-5</v>
      </c>
      <c r="F163" s="52">
        <f t="shared" si="33"/>
        <v>1.2170467903236317E-5</v>
      </c>
      <c r="G163" s="52">
        <f t="shared" si="33"/>
        <v>1.1240162497318948E-5</v>
      </c>
      <c r="H163" s="52">
        <f t="shared" si="33"/>
        <v>1.0710793055937038E-5</v>
      </c>
      <c r="I163" s="52">
        <f t="shared" si="33"/>
        <v>1.0006106101420466E-5</v>
      </c>
      <c r="J163" s="52">
        <f t="shared" si="33"/>
        <v>1.0884326778551898E-5</v>
      </c>
      <c r="K163" s="52">
        <f t="shared" si="33"/>
        <v>1.1694391770250722E-5</v>
      </c>
      <c r="L163" s="52">
        <f t="shared" si="33"/>
        <v>1.2087688493842233E-5</v>
      </c>
      <c r="M163" s="52">
        <f t="shared" si="33"/>
        <v>1.2277748116739049E-5</v>
      </c>
      <c r="N163" s="52">
        <f t="shared" si="33"/>
        <v>1.3891340440908262E-5</v>
      </c>
      <c r="O163" s="52">
        <f t="shared" si="33"/>
        <v>1.4214485251943558E-5</v>
      </c>
      <c r="P163" s="52">
        <f t="shared" si="33"/>
        <v>1.6780249460244151E-5</v>
      </c>
      <c r="Q163" s="52">
        <f t="shared" si="33"/>
        <v>2.095891807446786E-5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0.28278939452332225</v>
      </c>
      <c r="C164" s="50">
        <f t="shared" si="34"/>
        <v>0.28689793643439099</v>
      </c>
      <c r="D164" s="50">
        <f t="shared" si="34"/>
        <v>0.2861844245234208</v>
      </c>
      <c r="E164" s="50">
        <f t="shared" si="34"/>
        <v>0.28538048848265885</v>
      </c>
      <c r="F164" s="50">
        <f t="shared" si="34"/>
        <v>0.28514234115288822</v>
      </c>
      <c r="G164" s="50">
        <f t="shared" si="34"/>
        <v>0.28274071568594111</v>
      </c>
      <c r="H164" s="50">
        <f t="shared" si="34"/>
        <v>0.27706776601190081</v>
      </c>
      <c r="I164" s="50">
        <f t="shared" si="34"/>
        <v>0.27551809455803317</v>
      </c>
      <c r="J164" s="50">
        <f t="shared" si="34"/>
        <v>0.27139166901091866</v>
      </c>
      <c r="K164" s="50">
        <f t="shared" si="34"/>
        <v>0.24201862654581166</v>
      </c>
      <c r="L164" s="50">
        <f t="shared" si="34"/>
        <v>0.25538222587237325</v>
      </c>
      <c r="M164" s="50">
        <f t="shared" si="34"/>
        <v>0.23921710174195562</v>
      </c>
      <c r="N164" s="50">
        <f t="shared" si="34"/>
        <v>0.22117697575464465</v>
      </c>
      <c r="O164" s="50">
        <f t="shared" si="34"/>
        <v>0.22058397505011815</v>
      </c>
      <c r="P164" s="50">
        <f t="shared" si="34"/>
        <v>0.20714245406971657</v>
      </c>
      <c r="Q164" s="50">
        <f t="shared" si="34"/>
        <v>0.19228339136350042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0.27602322410414304</v>
      </c>
      <c r="C165" s="48">
        <f t="shared" si="35"/>
        <v>0.27997564443990075</v>
      </c>
      <c r="D165" s="48">
        <f t="shared" si="35"/>
        <v>0.27929985576150929</v>
      </c>
      <c r="E165" s="48">
        <f t="shared" si="35"/>
        <v>0.27828547953447297</v>
      </c>
      <c r="F165" s="48">
        <f t="shared" si="35"/>
        <v>0.27632361526380922</v>
      </c>
      <c r="G165" s="48">
        <f t="shared" si="35"/>
        <v>0.27489332575211445</v>
      </c>
      <c r="H165" s="48">
        <f t="shared" si="35"/>
        <v>0.26735347659834641</v>
      </c>
      <c r="I165" s="48">
        <f t="shared" si="35"/>
        <v>0.26485427490527974</v>
      </c>
      <c r="J165" s="48">
        <f t="shared" si="35"/>
        <v>0.26293160875782634</v>
      </c>
      <c r="K165" s="48">
        <f t="shared" si="35"/>
        <v>0.23401770450461767</v>
      </c>
      <c r="L165" s="48">
        <f t="shared" si="35"/>
        <v>0.24535243536228574</v>
      </c>
      <c r="M165" s="48">
        <f t="shared" si="35"/>
        <v>0.23271593685713321</v>
      </c>
      <c r="N165" s="48">
        <f t="shared" si="35"/>
        <v>0.21273647620354239</v>
      </c>
      <c r="O165" s="48">
        <f t="shared" si="35"/>
        <v>0.21322727573407393</v>
      </c>
      <c r="P165" s="48">
        <f t="shared" si="35"/>
        <v>0.19785426764674088</v>
      </c>
      <c r="Q165" s="48">
        <f t="shared" si="35"/>
        <v>0.18080414841364234</v>
      </c>
    </row>
    <row r="166" spans="1:17" ht="11.45" customHeight="1" x14ac:dyDescent="0.25">
      <c r="A166" s="47" t="s">
        <v>22</v>
      </c>
      <c r="B166" s="46">
        <f t="shared" ref="B166:Q166" si="36">IF(B55=0,0,B55/B$17)</f>
        <v>6.7661704191791855E-3</v>
      </c>
      <c r="C166" s="46">
        <f t="shared" si="36"/>
        <v>6.9222919944902225E-3</v>
      </c>
      <c r="D166" s="46">
        <f t="shared" si="36"/>
        <v>6.8845687619115198E-3</v>
      </c>
      <c r="E166" s="46">
        <f t="shared" si="36"/>
        <v>7.0950089481859029E-3</v>
      </c>
      <c r="F166" s="46">
        <f t="shared" si="36"/>
        <v>8.8187258890789801E-3</v>
      </c>
      <c r="G166" s="46">
        <f t="shared" si="36"/>
        <v>7.8473899338266234E-3</v>
      </c>
      <c r="H166" s="46">
        <f t="shared" si="36"/>
        <v>9.7142894135543792E-3</v>
      </c>
      <c r="I166" s="46">
        <f t="shared" si="36"/>
        <v>1.0663819652753485E-2</v>
      </c>
      <c r="J166" s="46">
        <f t="shared" si="36"/>
        <v>8.4600602530923059E-3</v>
      </c>
      <c r="K166" s="46">
        <f t="shared" si="36"/>
        <v>8.0009220411939915E-3</v>
      </c>
      <c r="L166" s="46">
        <f t="shared" si="36"/>
        <v>1.0029790510087533E-2</v>
      </c>
      <c r="M166" s="46">
        <f t="shared" si="36"/>
        <v>6.5011648848224118E-3</v>
      </c>
      <c r="N166" s="46">
        <f t="shared" si="36"/>
        <v>8.440499551102253E-3</v>
      </c>
      <c r="O166" s="46">
        <f t="shared" si="36"/>
        <v>7.356699316044199E-3</v>
      </c>
      <c r="P166" s="46">
        <f t="shared" si="36"/>
        <v>9.2881864229756809E-3</v>
      </c>
      <c r="Q166" s="46">
        <f t="shared" si="36"/>
        <v>1.1479242949858073E-2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10625.619017574694</v>
      </c>
      <c r="C4" s="104">
        <f t="shared" ref="C4:Q4" si="0">C5+C9+C10+C15</f>
        <v>10808.261214493967</v>
      </c>
      <c r="D4" s="104">
        <f t="shared" si="0"/>
        <v>11026.723940698466</v>
      </c>
      <c r="E4" s="104">
        <f t="shared" si="0"/>
        <v>11198.00509586021</v>
      </c>
      <c r="F4" s="104">
        <f t="shared" si="0"/>
        <v>11543.09200299911</v>
      </c>
      <c r="G4" s="104">
        <f t="shared" si="0"/>
        <v>11581.140206147984</v>
      </c>
      <c r="H4" s="104">
        <f t="shared" si="0"/>
        <v>11738.3703282648</v>
      </c>
      <c r="I4" s="104">
        <f t="shared" si="0"/>
        <v>12121.2197639937</v>
      </c>
      <c r="J4" s="104">
        <f t="shared" si="0"/>
        <v>11616.221249164224</v>
      </c>
      <c r="K4" s="104">
        <f t="shared" si="0"/>
        <v>11081.070628095167</v>
      </c>
      <c r="L4" s="104">
        <f t="shared" si="0"/>
        <v>11529.382722659335</v>
      </c>
      <c r="M4" s="104">
        <f t="shared" si="0"/>
        <v>11358.371703277882</v>
      </c>
      <c r="N4" s="104">
        <f t="shared" si="0"/>
        <v>11132.525307345377</v>
      </c>
      <c r="O4" s="104">
        <f t="shared" si="0"/>
        <v>11185.477971532729</v>
      </c>
      <c r="P4" s="104">
        <f t="shared" si="0"/>
        <v>10112.776067048651</v>
      </c>
      <c r="Q4" s="104">
        <f t="shared" si="0"/>
        <v>10193.886101531958</v>
      </c>
    </row>
    <row r="5" spans="1:17" ht="11.45" customHeight="1" x14ac:dyDescent="0.25">
      <c r="A5" s="95" t="s">
        <v>91</v>
      </c>
      <c r="B5" s="75">
        <f>SUM(B6:B8)</f>
        <v>10621.57981861685</v>
      </c>
      <c r="C5" s="75">
        <f t="shared" ref="C5:Q5" si="1">SUM(C6:C8)</f>
        <v>10804.249613903256</v>
      </c>
      <c r="D5" s="75">
        <f t="shared" si="1"/>
        <v>11020.617661417165</v>
      </c>
      <c r="E5" s="75">
        <f t="shared" si="1"/>
        <v>11191.898980994545</v>
      </c>
      <c r="F5" s="75">
        <f t="shared" si="1"/>
        <v>11536.985465350383</v>
      </c>
      <c r="G5" s="75">
        <f t="shared" si="1"/>
        <v>11575.081263039516</v>
      </c>
      <c r="H5" s="75">
        <f t="shared" si="1"/>
        <v>11730.383556890723</v>
      </c>
      <c r="I5" s="75">
        <f t="shared" si="1"/>
        <v>12113.182634459112</v>
      </c>
      <c r="J5" s="75">
        <f t="shared" si="1"/>
        <v>11606.120022247344</v>
      </c>
      <c r="K5" s="75">
        <f t="shared" si="1"/>
        <v>11068.939478760336</v>
      </c>
      <c r="L5" s="75">
        <f t="shared" si="1"/>
        <v>11517.265549813981</v>
      </c>
      <c r="M5" s="75">
        <f t="shared" si="1"/>
        <v>11350.293009422865</v>
      </c>
      <c r="N5" s="75">
        <f t="shared" si="1"/>
        <v>11119.622219218261</v>
      </c>
      <c r="O5" s="75">
        <f t="shared" si="1"/>
        <v>11177.399549622432</v>
      </c>
      <c r="P5" s="75">
        <f t="shared" si="1"/>
        <v>10104.192863386339</v>
      </c>
      <c r="Q5" s="75">
        <f t="shared" si="1"/>
        <v>10185.58329298388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17" t="s">
        <v>89</v>
      </c>
      <c r="B7" s="75">
        <v>4937.7113150202631</v>
      </c>
      <c r="C7" s="75">
        <v>5006.1568023704158</v>
      </c>
      <c r="D7" s="75">
        <v>5095.526932991881</v>
      </c>
      <c r="E7" s="75">
        <v>5110.5511757805125</v>
      </c>
      <c r="F7" s="75">
        <v>5203.4775585796087</v>
      </c>
      <c r="G7" s="75">
        <v>5190.9585208556191</v>
      </c>
      <c r="H7" s="75">
        <v>5144.2429571074081</v>
      </c>
      <c r="I7" s="75">
        <v>5130.3707069796719</v>
      </c>
      <c r="J7" s="75">
        <v>4600.8924053815799</v>
      </c>
      <c r="K7" s="75">
        <v>4434.0786802869488</v>
      </c>
      <c r="L7" s="75">
        <v>4329.7939715999782</v>
      </c>
      <c r="M7" s="75">
        <v>4094.3864074259859</v>
      </c>
      <c r="N7" s="75">
        <v>3933.4420777631121</v>
      </c>
      <c r="O7" s="75">
        <v>4013.9077932801151</v>
      </c>
      <c r="P7" s="75">
        <v>3861.9564361983525</v>
      </c>
      <c r="Q7" s="75">
        <v>3844.0688324892576</v>
      </c>
    </row>
    <row r="8" spans="1:17" ht="11.45" customHeight="1" x14ac:dyDescent="0.25">
      <c r="A8" s="17" t="s">
        <v>88</v>
      </c>
      <c r="B8" s="75">
        <v>5683.8685035965873</v>
      </c>
      <c r="C8" s="75">
        <v>5798.0928115328406</v>
      </c>
      <c r="D8" s="75">
        <v>5925.0907284252844</v>
      </c>
      <c r="E8" s="75">
        <v>6081.3478052140326</v>
      </c>
      <c r="F8" s="75">
        <v>6333.5079067707729</v>
      </c>
      <c r="G8" s="75">
        <v>6384.1227421838958</v>
      </c>
      <c r="H8" s="75">
        <v>6586.1405997833153</v>
      </c>
      <c r="I8" s="75">
        <v>6982.8119274794399</v>
      </c>
      <c r="J8" s="75">
        <v>7005.2276168657636</v>
      </c>
      <c r="K8" s="75">
        <v>6634.8607984733871</v>
      </c>
      <c r="L8" s="75">
        <v>7187.4715782140029</v>
      </c>
      <c r="M8" s="75">
        <v>7255.9066019968795</v>
      </c>
      <c r="N8" s="75">
        <v>7186.1801414551501</v>
      </c>
      <c r="O8" s="75">
        <v>7163.4917563423178</v>
      </c>
      <c r="P8" s="75">
        <v>6242.2364271879869</v>
      </c>
      <c r="Q8" s="75">
        <v>6341.5144604946217</v>
      </c>
    </row>
    <row r="9" spans="1:17" ht="11.45" customHeight="1" x14ac:dyDescent="0.25">
      <c r="A9" s="95" t="s">
        <v>25</v>
      </c>
      <c r="B9" s="75">
        <v>4.0391989578432685</v>
      </c>
      <c r="C9" s="75">
        <v>4.0116005907119936</v>
      </c>
      <c r="D9" s="75">
        <v>6.1062792813000009</v>
      </c>
      <c r="E9" s="75">
        <v>6.106114865663999</v>
      </c>
      <c r="F9" s="75">
        <v>6.1065376487279996</v>
      </c>
      <c r="G9" s="75">
        <v>6.0589431084676502</v>
      </c>
      <c r="H9" s="75">
        <v>7.9867713740760067</v>
      </c>
      <c r="I9" s="75">
        <v>8.0371295345880025</v>
      </c>
      <c r="J9" s="75">
        <v>10.10122691688</v>
      </c>
      <c r="K9" s="75">
        <v>12.131149334832001</v>
      </c>
      <c r="L9" s="75">
        <v>12.117172845353441</v>
      </c>
      <c r="M9" s="75">
        <v>8.0786938550163754</v>
      </c>
      <c r="N9" s="75">
        <v>12.903088127115618</v>
      </c>
      <c r="O9" s="75">
        <v>8.078421910297747</v>
      </c>
      <c r="P9" s="75">
        <v>8.5832036623124672</v>
      </c>
      <c r="Q9" s="75">
        <v>8.302808548077488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10625.619017574692</v>
      </c>
      <c r="C17" s="71">
        <f t="shared" si="3"/>
        <v>10808.261214493969</v>
      </c>
      <c r="D17" s="71">
        <f t="shared" si="3"/>
        <v>11026.723940698465</v>
      </c>
      <c r="E17" s="71">
        <f t="shared" si="3"/>
        <v>11198.005095860211</v>
      </c>
      <c r="F17" s="71">
        <f t="shared" si="3"/>
        <v>11543.09200299911</v>
      </c>
      <c r="G17" s="71">
        <f t="shared" si="3"/>
        <v>11581.14020614798</v>
      </c>
      <c r="H17" s="71">
        <f t="shared" si="3"/>
        <v>11738.3703282648</v>
      </c>
      <c r="I17" s="71">
        <f t="shared" si="3"/>
        <v>12121.2197639937</v>
      </c>
      <c r="J17" s="71">
        <f t="shared" si="3"/>
        <v>11616.221249164224</v>
      </c>
      <c r="K17" s="71">
        <f t="shared" si="3"/>
        <v>11081.070628095167</v>
      </c>
      <c r="L17" s="71">
        <f t="shared" si="3"/>
        <v>11529.382722659335</v>
      </c>
      <c r="M17" s="71">
        <f t="shared" si="3"/>
        <v>11358.371703277884</v>
      </c>
      <c r="N17" s="71">
        <f t="shared" si="3"/>
        <v>11132.525307345377</v>
      </c>
      <c r="O17" s="71">
        <f t="shared" si="3"/>
        <v>11185.477971532731</v>
      </c>
      <c r="P17" s="71">
        <f t="shared" si="3"/>
        <v>10112.776067048653</v>
      </c>
      <c r="Q17" s="71">
        <f t="shared" si="3"/>
        <v>10193.886101531956</v>
      </c>
    </row>
    <row r="18" spans="1:17" ht="11.45" customHeight="1" x14ac:dyDescent="0.25">
      <c r="A18" s="25" t="s">
        <v>39</v>
      </c>
      <c r="B18" s="24">
        <f t="shared" ref="B18:Q18" si="4">SUM(B19,B20,B27)</f>
        <v>6499.2964518571343</v>
      </c>
      <c r="C18" s="24">
        <f t="shared" si="4"/>
        <v>6582.1203308496051</v>
      </c>
      <c r="D18" s="24">
        <f t="shared" si="4"/>
        <v>6739.0689416620626</v>
      </c>
      <c r="E18" s="24">
        <f t="shared" si="4"/>
        <v>6861.3072050678202</v>
      </c>
      <c r="F18" s="24">
        <f t="shared" si="4"/>
        <v>7032.902978970611</v>
      </c>
      <c r="G18" s="24">
        <f t="shared" si="4"/>
        <v>7087.8784568173469</v>
      </c>
      <c r="H18" s="24">
        <f t="shared" si="4"/>
        <v>7236.4454313391961</v>
      </c>
      <c r="I18" s="24">
        <f t="shared" si="4"/>
        <v>7463.4540576655299</v>
      </c>
      <c r="J18" s="24">
        <f t="shared" si="4"/>
        <v>7084.3638577105285</v>
      </c>
      <c r="K18" s="24">
        <f t="shared" si="4"/>
        <v>7070.5833368928661</v>
      </c>
      <c r="L18" s="24">
        <f t="shared" si="4"/>
        <v>7188.4148079760334</v>
      </c>
      <c r="M18" s="24">
        <f t="shared" si="4"/>
        <v>7218.1377492431147</v>
      </c>
      <c r="N18" s="24">
        <f t="shared" si="4"/>
        <v>7220.1479353137183</v>
      </c>
      <c r="O18" s="24">
        <f t="shared" si="4"/>
        <v>7275.3839267549438</v>
      </c>
      <c r="P18" s="24">
        <f t="shared" si="4"/>
        <v>6822.761829307944</v>
      </c>
      <c r="Q18" s="24">
        <f t="shared" si="4"/>
        <v>6982.2734552268703</v>
      </c>
    </row>
    <row r="19" spans="1:17" ht="11.45" customHeight="1" x14ac:dyDescent="0.25">
      <c r="A19" s="23" t="s">
        <v>30</v>
      </c>
      <c r="B19" s="102">
        <v>114.53783238478759</v>
      </c>
      <c r="C19" s="102">
        <v>113.30967429558993</v>
      </c>
      <c r="D19" s="102">
        <v>111.86338709141447</v>
      </c>
      <c r="E19" s="102">
        <v>110.15592614862875</v>
      </c>
      <c r="F19" s="102">
        <v>108.87576398210781</v>
      </c>
      <c r="G19" s="102">
        <v>107.90414304680824</v>
      </c>
      <c r="H19" s="102">
        <v>106.75555123955465</v>
      </c>
      <c r="I19" s="102">
        <v>106.11300461719175</v>
      </c>
      <c r="J19" s="102">
        <v>100.81040429252151</v>
      </c>
      <c r="K19" s="102">
        <v>98.631712569195784</v>
      </c>
      <c r="L19" s="102">
        <v>129.0204476926215</v>
      </c>
      <c r="M19" s="102">
        <v>125.87017159773632</v>
      </c>
      <c r="N19" s="102">
        <v>123.63477493014074</v>
      </c>
      <c r="O19" s="102">
        <v>124.46571667620816</v>
      </c>
      <c r="P19" s="102">
        <v>122.79145371260368</v>
      </c>
      <c r="Q19" s="102">
        <v>122.38365967268197</v>
      </c>
    </row>
    <row r="20" spans="1:17" ht="11.45" customHeight="1" x14ac:dyDescent="0.25">
      <c r="A20" s="19" t="s">
        <v>29</v>
      </c>
      <c r="B20" s="18">
        <f t="shared" ref="B20" si="5">SUM(B21:B26)</f>
        <v>5791.8994571473686</v>
      </c>
      <c r="C20" s="18">
        <f t="shared" ref="C20:Q20" si="6">SUM(C21:C26)</f>
        <v>5885.5595063605952</v>
      </c>
      <c r="D20" s="18">
        <f t="shared" si="6"/>
        <v>6035.3670349031081</v>
      </c>
      <c r="E20" s="18">
        <f t="shared" si="6"/>
        <v>6138.7273771481105</v>
      </c>
      <c r="F20" s="18">
        <f t="shared" si="6"/>
        <v>6284.1436113660693</v>
      </c>
      <c r="G20" s="18">
        <f t="shared" si="6"/>
        <v>6346.1272892571724</v>
      </c>
      <c r="H20" s="18">
        <f t="shared" si="6"/>
        <v>6467.1116077726747</v>
      </c>
      <c r="I20" s="18">
        <f t="shared" si="6"/>
        <v>6665.2354509444376</v>
      </c>
      <c r="J20" s="18">
        <f t="shared" si="6"/>
        <v>6289.1157613705609</v>
      </c>
      <c r="K20" s="18">
        <f t="shared" si="6"/>
        <v>6254.7653522034461</v>
      </c>
      <c r="L20" s="18">
        <f t="shared" si="6"/>
        <v>6310.8467433537708</v>
      </c>
      <c r="M20" s="18">
        <f t="shared" si="6"/>
        <v>6329.759801658729</v>
      </c>
      <c r="N20" s="18">
        <f t="shared" si="6"/>
        <v>6295.8249442329434</v>
      </c>
      <c r="O20" s="18">
        <f t="shared" si="6"/>
        <v>6338.2244099289892</v>
      </c>
      <c r="P20" s="18">
        <f t="shared" si="6"/>
        <v>5959.6970290184327</v>
      </c>
      <c r="Q20" s="18">
        <f t="shared" si="6"/>
        <v>6081.8090661034503</v>
      </c>
    </row>
    <row r="21" spans="1:17" ht="11.45" customHeight="1" x14ac:dyDescent="0.25">
      <c r="A21" s="62" t="s">
        <v>59</v>
      </c>
      <c r="B21" s="101">
        <v>4722.083338497021</v>
      </c>
      <c r="C21" s="101">
        <v>4797.3760094045047</v>
      </c>
      <c r="D21" s="101">
        <v>4893.6850496011484</v>
      </c>
      <c r="E21" s="101">
        <v>4917.2578392678224</v>
      </c>
      <c r="F21" s="101">
        <v>5016.9240496668026</v>
      </c>
      <c r="G21" s="101">
        <v>5008.1180524194988</v>
      </c>
      <c r="H21" s="101">
        <v>4968.8098958202472</v>
      </c>
      <c r="I21" s="101">
        <v>4959.7004237117353</v>
      </c>
      <c r="J21" s="101">
        <v>4438.1408033565849</v>
      </c>
      <c r="K21" s="101">
        <v>4277.1763466313005</v>
      </c>
      <c r="L21" s="101">
        <v>4143.6177293975197</v>
      </c>
      <c r="M21" s="101">
        <v>3913.0761139713982</v>
      </c>
      <c r="N21" s="101">
        <v>3756.4470429698531</v>
      </c>
      <c r="O21" s="101">
        <v>3837.2147655035269</v>
      </c>
      <c r="P21" s="101">
        <v>3688.9947250552304</v>
      </c>
      <c r="Q21" s="101">
        <v>3672.645672982213</v>
      </c>
    </row>
    <row r="22" spans="1:17" ht="11.45" customHeight="1" x14ac:dyDescent="0.25">
      <c r="A22" s="62" t="s">
        <v>58</v>
      </c>
      <c r="B22" s="101">
        <v>1069.8161186503476</v>
      </c>
      <c r="C22" s="101">
        <v>1088.1834969560905</v>
      </c>
      <c r="D22" s="101">
        <v>1141.6819853019599</v>
      </c>
      <c r="E22" s="101">
        <v>1221.469537880288</v>
      </c>
      <c r="F22" s="101">
        <v>1267.2195616992667</v>
      </c>
      <c r="G22" s="101">
        <v>1338.0092368376738</v>
      </c>
      <c r="H22" s="101">
        <v>1498.2944584498716</v>
      </c>
      <c r="I22" s="101">
        <v>1705.2760814234064</v>
      </c>
      <c r="J22" s="101">
        <v>1850.4883898713106</v>
      </c>
      <c r="K22" s="101">
        <v>1976.7664881329022</v>
      </c>
      <c r="L22" s="101">
        <v>2166.1800874969035</v>
      </c>
      <c r="M22" s="101">
        <v>2415.3379944507719</v>
      </c>
      <c r="N22" s="101">
        <v>2537.4992157025326</v>
      </c>
      <c r="O22" s="101">
        <v>2498.7952545730782</v>
      </c>
      <c r="P22" s="101">
        <v>2268.0925370403056</v>
      </c>
      <c r="Q22" s="101">
        <v>2405.9475217820768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7.2535025553798396E-3</v>
      </c>
      <c r="I24" s="101">
        <v>0.25894580929636823</v>
      </c>
      <c r="J24" s="101">
        <v>0.48530443825562608</v>
      </c>
      <c r="K24" s="101">
        <v>0.8195146215384248</v>
      </c>
      <c r="L24" s="101">
        <v>1.0426040235011786</v>
      </c>
      <c r="M24" s="101">
        <v>1.3374768533958838</v>
      </c>
      <c r="N24" s="101">
        <v>1.8023926389039489</v>
      </c>
      <c r="O24" s="101">
        <v>2.0773235862112744</v>
      </c>
      <c r="P24" s="101">
        <v>2.3633588207521194</v>
      </c>
      <c r="Q24" s="101">
        <v>2.7052469469111511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1.2637044097330505E-3</v>
      </c>
      <c r="K25" s="101">
        <v>3.0028177055287132E-3</v>
      </c>
      <c r="L25" s="101">
        <v>6.3224358459909417E-3</v>
      </c>
      <c r="M25" s="101">
        <v>8.2163831626054194E-3</v>
      </c>
      <c r="N25" s="101">
        <v>7.629292165343092E-2</v>
      </c>
      <c r="O25" s="101">
        <v>0.1370662661732269</v>
      </c>
      <c r="P25" s="101">
        <v>0.24640810214412306</v>
      </c>
      <c r="Q25" s="101">
        <v>0.51062439224965039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592.85916232497857</v>
      </c>
      <c r="C27" s="18">
        <f t="shared" ref="C27:Q27" si="8">SUM(C28:C32)</f>
        <v>583.25115019342013</v>
      </c>
      <c r="D27" s="18">
        <f t="shared" si="8"/>
        <v>591.83851966753991</v>
      </c>
      <c r="E27" s="18">
        <f t="shared" si="8"/>
        <v>612.42390177108018</v>
      </c>
      <c r="F27" s="18">
        <f t="shared" si="8"/>
        <v>639.88360362243372</v>
      </c>
      <c r="G27" s="18">
        <f t="shared" si="8"/>
        <v>633.84702451336716</v>
      </c>
      <c r="H27" s="18">
        <f t="shared" si="8"/>
        <v>662.57827232696695</v>
      </c>
      <c r="I27" s="18">
        <f t="shared" si="8"/>
        <v>692.10560210390042</v>
      </c>
      <c r="J27" s="18">
        <f t="shared" si="8"/>
        <v>694.43769204744626</v>
      </c>
      <c r="K27" s="18">
        <f t="shared" si="8"/>
        <v>717.18627212022454</v>
      </c>
      <c r="L27" s="18">
        <f t="shared" si="8"/>
        <v>748.54761692964087</v>
      </c>
      <c r="M27" s="18">
        <f t="shared" si="8"/>
        <v>762.50777598664899</v>
      </c>
      <c r="N27" s="18">
        <f t="shared" si="8"/>
        <v>800.68821615063507</v>
      </c>
      <c r="O27" s="18">
        <f t="shared" si="8"/>
        <v>812.69380014974661</v>
      </c>
      <c r="P27" s="18">
        <f t="shared" si="8"/>
        <v>740.27334657690767</v>
      </c>
      <c r="Q27" s="18">
        <f t="shared" si="8"/>
        <v>778.08072945073798</v>
      </c>
    </row>
    <row r="28" spans="1:17" ht="11.45" customHeight="1" x14ac:dyDescent="0.25">
      <c r="A28" s="62" t="s">
        <v>59</v>
      </c>
      <c r="B28" s="16">
        <v>0.25930302121823462</v>
      </c>
      <c r="C28" s="16">
        <v>0.28435365778564065</v>
      </c>
      <c r="D28" s="16">
        <v>0.27525330397788428</v>
      </c>
      <c r="E28" s="16">
        <v>0.27539672393841252</v>
      </c>
      <c r="F28" s="16">
        <v>0.28438543387276166</v>
      </c>
      <c r="G28" s="16">
        <v>0.31115627313425703</v>
      </c>
      <c r="H28" s="16">
        <v>0.29228529912478163</v>
      </c>
      <c r="I28" s="16">
        <v>0.30130192551779056</v>
      </c>
      <c r="J28" s="16">
        <v>0.28185314981100035</v>
      </c>
      <c r="K28" s="16">
        <v>0.27623605683358249</v>
      </c>
      <c r="L28" s="16">
        <v>0.28301321151615949</v>
      </c>
      <c r="M28" s="16">
        <v>0.27160165093107386</v>
      </c>
      <c r="N28" s="16">
        <v>0.27097373999938551</v>
      </c>
      <c r="O28" s="16">
        <v>0.2765445089585819</v>
      </c>
      <c r="P28" s="16">
        <v>0.27610991320268369</v>
      </c>
      <c r="Q28" s="16">
        <v>0.2777092522193691</v>
      </c>
    </row>
    <row r="29" spans="1:17" ht="11.45" customHeight="1" x14ac:dyDescent="0.25">
      <c r="A29" s="62" t="s">
        <v>58</v>
      </c>
      <c r="B29" s="16">
        <v>588.56066034591709</v>
      </c>
      <c r="C29" s="16">
        <v>578.96439280376524</v>
      </c>
      <c r="D29" s="16">
        <v>585.46615521317824</v>
      </c>
      <c r="E29" s="16">
        <v>606.05144380336162</v>
      </c>
      <c r="F29" s="16">
        <v>633.50115472613334</v>
      </c>
      <c r="G29" s="16">
        <v>627.48884215661951</v>
      </c>
      <c r="H29" s="16">
        <v>654.31759668984569</v>
      </c>
      <c r="I29" s="16">
        <v>684.05665447180684</v>
      </c>
      <c r="J29" s="16">
        <v>684.58741539366179</v>
      </c>
      <c r="K29" s="16">
        <v>705.65358050274733</v>
      </c>
      <c r="L29" s="16">
        <v>737.26381133247321</v>
      </c>
      <c r="M29" s="16">
        <v>755.57762814411137</v>
      </c>
      <c r="N29" s="16">
        <v>789.41753691440374</v>
      </c>
      <c r="O29" s="16">
        <v>806.5500389906673</v>
      </c>
      <c r="P29" s="16">
        <v>733.92606727033512</v>
      </c>
      <c r="Q29" s="16">
        <v>772.38957702212451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4.0391989578432685</v>
      </c>
      <c r="C31" s="16">
        <v>4.0024037318691645</v>
      </c>
      <c r="D31" s="16">
        <v>6.0971111503837871</v>
      </c>
      <c r="E31" s="16">
        <v>6.0970612437800638</v>
      </c>
      <c r="F31" s="16">
        <v>6.0980634624275751</v>
      </c>
      <c r="G31" s="16">
        <v>6.0470260836134067</v>
      </c>
      <c r="H31" s="16">
        <v>7.9683903379965537</v>
      </c>
      <c r="I31" s="16">
        <v>7.7476457065757467</v>
      </c>
      <c r="J31" s="16">
        <v>9.5684235039734453</v>
      </c>
      <c r="K31" s="16">
        <v>11.25645556064365</v>
      </c>
      <c r="L31" s="16">
        <v>11.000792385651545</v>
      </c>
      <c r="M31" s="16">
        <v>6.6585461916065674</v>
      </c>
      <c r="N31" s="16">
        <v>10.999705496231991</v>
      </c>
      <c r="O31" s="16">
        <v>5.8672166501206293</v>
      </c>
      <c r="P31" s="16">
        <v>6.0711693933698694</v>
      </c>
      <c r="Q31" s="16">
        <v>5.4134431763941464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4126.322565717559</v>
      </c>
      <c r="C33" s="24">
        <f t="shared" ref="C33:Q33" si="10">C34+C40</f>
        <v>4226.1408836443634</v>
      </c>
      <c r="D33" s="24">
        <f t="shared" si="10"/>
        <v>4287.6549990364019</v>
      </c>
      <c r="E33" s="24">
        <f t="shared" si="10"/>
        <v>4336.6978907923904</v>
      </c>
      <c r="F33" s="24">
        <f t="shared" si="10"/>
        <v>4510.1890240284984</v>
      </c>
      <c r="G33" s="24">
        <f t="shared" si="10"/>
        <v>4493.2617493306334</v>
      </c>
      <c r="H33" s="24">
        <f t="shared" si="10"/>
        <v>4501.9248969256041</v>
      </c>
      <c r="I33" s="24">
        <f t="shared" si="10"/>
        <v>4657.7657063281695</v>
      </c>
      <c r="J33" s="24">
        <f t="shared" si="10"/>
        <v>4531.8573914536946</v>
      </c>
      <c r="K33" s="24">
        <f t="shared" si="10"/>
        <v>4010.487291202302</v>
      </c>
      <c r="L33" s="24">
        <f t="shared" si="10"/>
        <v>4340.9679146833023</v>
      </c>
      <c r="M33" s="24">
        <f t="shared" si="10"/>
        <v>4140.2339540347684</v>
      </c>
      <c r="N33" s="24">
        <f t="shared" si="10"/>
        <v>3912.3773720316585</v>
      </c>
      <c r="O33" s="24">
        <f t="shared" si="10"/>
        <v>3910.0940447777875</v>
      </c>
      <c r="P33" s="24">
        <f t="shared" si="10"/>
        <v>3290.0142377407083</v>
      </c>
      <c r="Q33" s="24">
        <f t="shared" si="10"/>
        <v>3211.6126463050859</v>
      </c>
    </row>
    <row r="34" spans="1:17" ht="11.45" customHeight="1" x14ac:dyDescent="0.25">
      <c r="A34" s="23" t="s">
        <v>27</v>
      </c>
      <c r="B34" s="102">
        <f t="shared" ref="B34" si="11">SUM(B35:B39)</f>
        <v>1024.3735989421332</v>
      </c>
      <c r="C34" s="102">
        <f t="shared" ref="C34:Q34" si="12">SUM(C35:C39)</f>
        <v>1025.3689752171733</v>
      </c>
      <c r="D34" s="102">
        <f t="shared" si="12"/>
        <v>1029.7432593651799</v>
      </c>
      <c r="E34" s="102">
        <f t="shared" si="12"/>
        <v>1035.9309633153177</v>
      </c>
      <c r="F34" s="102">
        <f t="shared" si="12"/>
        <v>1111.3261111620322</v>
      </c>
      <c r="G34" s="102">
        <f t="shared" si="12"/>
        <v>1116.5557125191599</v>
      </c>
      <c r="H34" s="102">
        <f t="shared" si="12"/>
        <v>1149.530912560838</v>
      </c>
      <c r="I34" s="102">
        <f t="shared" si="12"/>
        <v>1218.3023185084705</v>
      </c>
      <c r="J34" s="102">
        <f t="shared" si="12"/>
        <v>1247.7447669430505</v>
      </c>
      <c r="K34" s="102">
        <f t="shared" si="12"/>
        <v>1231.9315339504603</v>
      </c>
      <c r="L34" s="102">
        <f t="shared" si="12"/>
        <v>1291.9071593662359</v>
      </c>
      <c r="M34" s="102">
        <f t="shared" si="12"/>
        <v>1340.3615108104393</v>
      </c>
      <c r="N34" s="102">
        <f t="shared" si="12"/>
        <v>1370.1498696859437</v>
      </c>
      <c r="O34" s="102">
        <f t="shared" si="12"/>
        <v>1399.4510544570546</v>
      </c>
      <c r="P34" s="102">
        <f t="shared" si="12"/>
        <v>1253.3138944612783</v>
      </c>
      <c r="Q34" s="102">
        <f t="shared" si="12"/>
        <v>1306.7425465907654</v>
      </c>
    </row>
    <row r="35" spans="1:17" ht="11.45" customHeight="1" x14ac:dyDescent="0.25">
      <c r="A35" s="62" t="s">
        <v>59</v>
      </c>
      <c r="B35" s="101">
        <v>100.83084111723677</v>
      </c>
      <c r="C35" s="101">
        <v>95.186765012535531</v>
      </c>
      <c r="D35" s="101">
        <v>89.703242995339266</v>
      </c>
      <c r="E35" s="101">
        <v>82.862013640122925</v>
      </c>
      <c r="F35" s="101">
        <v>77.393359496825965</v>
      </c>
      <c r="G35" s="101">
        <v>74.625169116176906</v>
      </c>
      <c r="H35" s="101">
        <v>68.385224748481818</v>
      </c>
      <c r="I35" s="101">
        <v>64.255976725227512</v>
      </c>
      <c r="J35" s="101">
        <v>61.658080878252186</v>
      </c>
      <c r="K35" s="101">
        <v>57.991382211913823</v>
      </c>
      <c r="L35" s="101">
        <v>56.866458862474758</v>
      </c>
      <c r="M35" s="101">
        <v>55.160303822758038</v>
      </c>
      <c r="N35" s="101">
        <v>53.012993201465129</v>
      </c>
      <c r="O35" s="101">
        <v>51.813700325248867</v>
      </c>
      <c r="P35" s="101">
        <v>49.647739415171991</v>
      </c>
      <c r="Q35" s="101">
        <v>48.251166189893141</v>
      </c>
    </row>
    <row r="36" spans="1:17" ht="11.45" customHeight="1" x14ac:dyDescent="0.25">
      <c r="A36" s="62" t="s">
        <v>58</v>
      </c>
      <c r="B36" s="101">
        <v>923.5427578248964</v>
      </c>
      <c r="C36" s="101">
        <v>930.17301334579486</v>
      </c>
      <c r="D36" s="101">
        <v>940.03084823892448</v>
      </c>
      <c r="E36" s="101">
        <v>953.05989605331104</v>
      </c>
      <c r="F36" s="101">
        <v>1033.9242774789059</v>
      </c>
      <c r="G36" s="101">
        <v>1041.9186263781287</v>
      </c>
      <c r="H36" s="101">
        <v>1081.1345602788322</v>
      </c>
      <c r="I36" s="101">
        <v>1154.0158037645272</v>
      </c>
      <c r="J36" s="101">
        <v>1186.0391870901474</v>
      </c>
      <c r="K36" s="101">
        <v>1173.8849725858965</v>
      </c>
      <c r="L36" s="101">
        <v>1234.9669240675605</v>
      </c>
      <c r="M36" s="101">
        <v>1285.1185361776672</v>
      </c>
      <c r="N36" s="101">
        <v>1317.0358864924988</v>
      </c>
      <c r="O36" s="101">
        <v>1347.50347245784</v>
      </c>
      <c r="P36" s="101">
        <v>1203.5174795979158</v>
      </c>
      <c r="Q36" s="101">
        <v>1258.3072619761001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9.1968588428292305E-3</v>
      </c>
      <c r="D38" s="101">
        <v>9.1681309162144984E-3</v>
      </c>
      <c r="E38" s="101">
        <v>9.053621883935702E-3</v>
      </c>
      <c r="F38" s="101">
        <v>8.4741863004248637E-3</v>
      </c>
      <c r="G38" s="101">
        <v>1.1917024854243433E-2</v>
      </c>
      <c r="H38" s="101">
        <v>1.1127533524072952E-2</v>
      </c>
      <c r="I38" s="101">
        <v>3.0538018715887877E-2</v>
      </c>
      <c r="J38" s="101">
        <v>4.749897465092745E-2</v>
      </c>
      <c r="K38" s="101">
        <v>5.5179152649926795E-2</v>
      </c>
      <c r="L38" s="101">
        <v>7.3776436200717374E-2</v>
      </c>
      <c r="M38" s="101">
        <v>8.2670810013925344E-2</v>
      </c>
      <c r="N38" s="101">
        <v>0.10098999197967755</v>
      </c>
      <c r="O38" s="101">
        <v>0.13388167396584252</v>
      </c>
      <c r="P38" s="101">
        <v>0.1486754481904774</v>
      </c>
      <c r="Q38" s="101">
        <v>0.18411842477219026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3101.948966775426</v>
      </c>
      <c r="C40" s="18">
        <f t="shared" ref="C40:Q40" si="14">SUM(C41:C42)</f>
        <v>3200.7719084271898</v>
      </c>
      <c r="D40" s="18">
        <f t="shared" si="14"/>
        <v>3257.9117396712218</v>
      </c>
      <c r="E40" s="18">
        <f t="shared" si="14"/>
        <v>3300.7669274770724</v>
      </c>
      <c r="F40" s="18">
        <f t="shared" si="14"/>
        <v>3398.8629128664661</v>
      </c>
      <c r="G40" s="18">
        <f t="shared" si="14"/>
        <v>3376.7060368114735</v>
      </c>
      <c r="H40" s="18">
        <f t="shared" si="14"/>
        <v>3352.3939843647663</v>
      </c>
      <c r="I40" s="18">
        <f t="shared" si="14"/>
        <v>3439.4633878196992</v>
      </c>
      <c r="J40" s="18">
        <f t="shared" si="14"/>
        <v>3284.1126245106439</v>
      </c>
      <c r="K40" s="18">
        <f t="shared" si="14"/>
        <v>2778.5557572518414</v>
      </c>
      <c r="L40" s="18">
        <f t="shared" si="14"/>
        <v>3049.0607553170662</v>
      </c>
      <c r="M40" s="18">
        <f t="shared" si="14"/>
        <v>2799.8724432243293</v>
      </c>
      <c r="N40" s="18">
        <f t="shared" si="14"/>
        <v>2542.227502345715</v>
      </c>
      <c r="O40" s="18">
        <f t="shared" si="14"/>
        <v>2510.6429903207327</v>
      </c>
      <c r="P40" s="18">
        <f t="shared" si="14"/>
        <v>2036.7003432794297</v>
      </c>
      <c r="Q40" s="18">
        <f t="shared" si="14"/>
        <v>1904.8700997143205</v>
      </c>
    </row>
    <row r="41" spans="1:17" ht="11.45" customHeight="1" x14ac:dyDescent="0.25">
      <c r="A41" s="17" t="s">
        <v>23</v>
      </c>
      <c r="B41" s="16">
        <v>3027.7300754475605</v>
      </c>
      <c r="C41" s="16">
        <v>3123.5434764863362</v>
      </c>
      <c r="D41" s="16">
        <v>3179.5380915268247</v>
      </c>
      <c r="E41" s="16">
        <v>3218.7046568192486</v>
      </c>
      <c r="F41" s="16">
        <v>3293.7447454209146</v>
      </c>
      <c r="G41" s="16">
        <v>3282.9864998198527</v>
      </c>
      <c r="H41" s="16">
        <v>3234.8554996065673</v>
      </c>
      <c r="I41" s="16">
        <v>3306.3403080858843</v>
      </c>
      <c r="J41" s="16">
        <v>3181.7373718635799</v>
      </c>
      <c r="K41" s="16">
        <v>2686.6991579554456</v>
      </c>
      <c r="L41" s="16">
        <v>2929.3130300245375</v>
      </c>
      <c r="M41" s="16">
        <v>2723.7807579839196</v>
      </c>
      <c r="N41" s="16">
        <v>2445.2116623418615</v>
      </c>
      <c r="O41" s="16">
        <v>2426.9104999368451</v>
      </c>
      <c r="P41" s="16">
        <v>1945.375498447037</v>
      </c>
      <c r="Q41" s="16">
        <v>1791.1501028519613</v>
      </c>
    </row>
    <row r="42" spans="1:17" ht="11.45" customHeight="1" x14ac:dyDescent="0.25">
      <c r="A42" s="15" t="s">
        <v>22</v>
      </c>
      <c r="B42" s="14">
        <v>74.218891327865464</v>
      </c>
      <c r="C42" s="14">
        <v>77.228431940853667</v>
      </c>
      <c r="D42" s="14">
        <v>78.373648144396952</v>
      </c>
      <c r="E42" s="14">
        <v>82.062270657823788</v>
      </c>
      <c r="F42" s="14">
        <v>105.11816744555161</v>
      </c>
      <c r="G42" s="14">
        <v>93.719536991620998</v>
      </c>
      <c r="H42" s="14">
        <v>117.53848475819893</v>
      </c>
      <c r="I42" s="14">
        <v>133.12307973381485</v>
      </c>
      <c r="J42" s="14">
        <v>102.37525264706396</v>
      </c>
      <c r="K42" s="14">
        <v>91.85659929639597</v>
      </c>
      <c r="L42" s="14">
        <v>119.74772529252854</v>
      </c>
      <c r="M42" s="14">
        <v>76.09168524040966</v>
      </c>
      <c r="N42" s="14">
        <v>97.015840003853597</v>
      </c>
      <c r="O42" s="14">
        <v>83.732490383887495</v>
      </c>
      <c r="P42" s="14">
        <v>91.324844832392756</v>
      </c>
      <c r="Q42" s="14">
        <v>113.7199968623592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3.0052674889539888</v>
      </c>
      <c r="C47" s="100">
        <f>IF(C4=0,0,C4/TrRoad_ene!C4)</f>
        <v>3.0055845761251612</v>
      </c>
      <c r="D47" s="100">
        <f>IF(D4=0,0,D4/TrRoad_ene!D4)</f>
        <v>3.0050631611753733</v>
      </c>
      <c r="E47" s="100">
        <f>IF(E4=0,0,E4/TrRoad_ene!E4)</f>
        <v>3.0036581398606814</v>
      </c>
      <c r="F47" s="100">
        <f>IF(F4=0,0,F4/TrRoad_ene!F4)</f>
        <v>3.0043508138591974</v>
      </c>
      <c r="G47" s="100">
        <f>IF(G4=0,0,G4/TrRoad_ene!G4)</f>
        <v>3.0084780110732052</v>
      </c>
      <c r="H47" s="100">
        <f>IF(H4=0,0,H4/TrRoad_ene!H4)</f>
        <v>3.0098106914702898</v>
      </c>
      <c r="I47" s="100">
        <f>IF(I4=0,0,I4/TrRoad_ene!I4)</f>
        <v>3.0123552281293238</v>
      </c>
      <c r="J47" s="100">
        <f>IF(J4=0,0,J4/TrRoad_ene!J4)</f>
        <v>2.9648689750960142</v>
      </c>
      <c r="K47" s="100">
        <f>IF(K4=0,0,K4/TrRoad_ene!K4)</f>
        <v>2.9144084383170186</v>
      </c>
      <c r="L47" s="100">
        <f>IF(L4=0,0,L4/TrRoad_ene!L4)</f>
        <v>2.9171600863349543</v>
      </c>
      <c r="M47" s="100">
        <f>IF(M4=0,0,M4/TrRoad_ene!M4)</f>
        <v>2.8764370528294974</v>
      </c>
      <c r="N47" s="100">
        <f>IF(N4=0,0,N4/TrRoad_ene!N4)</f>
        <v>2.8759334177955349</v>
      </c>
      <c r="O47" s="100">
        <f>IF(O4=0,0,O4/TrRoad_ene!O4)</f>
        <v>2.8549477066110325</v>
      </c>
      <c r="P47" s="100">
        <f>IF(P4=0,0,P4/TrRoad_ene!P4)</f>
        <v>2.6315420883142528</v>
      </c>
      <c r="Q47" s="100">
        <f>IF(Q4=0,0,Q4/TrRoad_ene!Q4)</f>
        <v>2.6353938901796505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2.9002963762178666</v>
      </c>
      <c r="E48" s="20">
        <f>IF(E7=0,0,(E7+E12)/(TrRoad_ene!E7+TrRoad_ene!E12))</f>
        <v>2.8950421002943756</v>
      </c>
      <c r="F48" s="20">
        <f>IF(F7=0,0,(F7+F12)/(TrRoad_ene!F7+TrRoad_ene!F12))</f>
        <v>2.8940293797832801</v>
      </c>
      <c r="G48" s="20">
        <f>IF(G7=0,0,(G7+G12)/(TrRoad_ene!G7+TrRoad_ene!G12))</f>
        <v>2.9014524000000002</v>
      </c>
      <c r="H48" s="20">
        <f>IF(H7=0,0,(H7+H12)/(TrRoad_ene!H7+TrRoad_ene!H12))</f>
        <v>2.900307384859631</v>
      </c>
      <c r="I48" s="20">
        <f>IF(I7=0,0,(I7+I12)/(TrRoad_ene!I7+TrRoad_ene!I12))</f>
        <v>2.8991568917115611</v>
      </c>
      <c r="J48" s="20">
        <f>IF(J7=0,0,(J7+J12)/(TrRoad_ene!J7+TrRoad_ene!J12))</f>
        <v>2.7960125591128495</v>
      </c>
      <c r="K48" s="20">
        <f>IF(K7=0,0,(K7+K12)/(TrRoad_ene!K7+TrRoad_ene!K12))</f>
        <v>2.7719302224190403</v>
      </c>
      <c r="L48" s="20">
        <f>IF(L7=0,0,(L7+L12)/(TrRoad_ene!L7+TrRoad_ene!L12))</f>
        <v>2.7618545316980856</v>
      </c>
      <c r="M48" s="20">
        <f>IF(M7=0,0,(M7+M12)/(TrRoad_ene!M7+TrRoad_ene!M12))</f>
        <v>2.7346842711573855</v>
      </c>
      <c r="N48" s="20">
        <f>IF(N7=0,0,(N7+N12)/(TrRoad_ene!N7+TrRoad_ene!N12))</f>
        <v>2.7219081883975766</v>
      </c>
      <c r="O48" s="20">
        <f>IF(O7=0,0,(O7+O12)/(TrRoad_ene!O7+TrRoad_ene!O12))</f>
        <v>2.7713541615899571</v>
      </c>
      <c r="P48" s="20">
        <f>IF(P7=0,0,(P7+P12)/(TrRoad_ene!P7+TrRoad_ene!P12))</f>
        <v>2.7604765289315689</v>
      </c>
      <c r="Q48" s="20">
        <f>IF(Q7=0,0,(Q7+Q12)/(TrRoad_ene!Q7+TrRoad_ene!Q12))</f>
        <v>2.7699800691688465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3.1024188000000001</v>
      </c>
      <c r="I49" s="20">
        <f>IF(I8=0,0,(I8+I13+I14)/(TrRoad_ene!I8+TrRoad_ene!I13+TrRoad_ene!I14))</f>
        <v>3.1024188000000001</v>
      </c>
      <c r="J49" s="20">
        <f>IF(J8=0,0,(J8+J13+J14)/(TrRoad_ene!J8+TrRoad_ene!J13+TrRoad_ene!J14))</f>
        <v>3.0886035105993632</v>
      </c>
      <c r="K49" s="20">
        <f>IF(K8=0,0,(K8+K13+K14)/(TrRoad_ene!K8+TrRoad_ene!K13+TrRoad_ene!K14))</f>
        <v>3.0195276923046408</v>
      </c>
      <c r="L49" s="20">
        <f>IF(L8=0,0,(L8+L13+L14)/(TrRoad_ene!L8+TrRoad_ene!L13+TrRoad_ene!L14))</f>
        <v>3.0208531722317669</v>
      </c>
      <c r="M49" s="20">
        <f>IF(M8=0,0,(M8+M13+M14)/(TrRoad_ene!M8+TrRoad_ene!M13+TrRoad_ene!M14))</f>
        <v>2.9640451817631832</v>
      </c>
      <c r="N49" s="20">
        <f>IF(N8=0,0,(N8+N13+N14)/(TrRoad_ene!N8+TrRoad_ene!N13+TrRoad_ene!N14))</f>
        <v>2.9693379809296632</v>
      </c>
      <c r="O49" s="20">
        <f>IF(O8=0,0,(O8+O13+O14)/(TrRoad_ene!O8+TrRoad_ene!O13+TrRoad_ene!O14))</f>
        <v>2.9050567005424179</v>
      </c>
      <c r="P49" s="20">
        <f>IF(P8=0,0,(P8+P13+P14)/(TrRoad_ene!P8+TrRoad_ene!P13+TrRoad_ene!P14))</f>
        <v>2.5585738058556102</v>
      </c>
      <c r="Q49" s="20">
        <f>IF(Q8=0,0,(Q8+Q13+Q14)/(TrRoad_ene!Q8+TrRoad_ene!Q13+TrRoad_ene!Q14))</f>
        <v>2.5611165906067908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0</v>
      </c>
      <c r="E50" s="20">
        <f>IF(E6=0,0,E6/TrRoad_ene!E6)</f>
        <v>0</v>
      </c>
      <c r="F50" s="20">
        <f>IF(F6=0,0,F6/TrRoad_ene!F6)</f>
        <v>0</v>
      </c>
      <c r="G50" s="20">
        <f>IF(G6=0,0,G6/TrRoad_ene!G6)</f>
        <v>0</v>
      </c>
      <c r="H50" s="20">
        <f>IF(H6=0,0,H6/TrRoad_ene!H6)</f>
        <v>0</v>
      </c>
      <c r="I50" s="20">
        <f>IF(I6=0,0,I6/TrRoad_ene!I6)</f>
        <v>0</v>
      </c>
      <c r="J50" s="20">
        <f>IF(J6=0,0,J6/TrRoad_ene!J6)</f>
        <v>0</v>
      </c>
      <c r="K50" s="20">
        <f>IF(K6=0,0,K6/TrRoad_ene!K6)</f>
        <v>0</v>
      </c>
      <c r="L50" s="20">
        <f>IF(L6=0,0,L6/TrRoad_ene!L6)</f>
        <v>0</v>
      </c>
      <c r="M50" s="20">
        <f>IF(M6=0,0,M6/TrRoad_ene!M6)</f>
        <v>0</v>
      </c>
      <c r="N50" s="20">
        <f>IF(N6=0,0,N6/TrRoad_ene!N6)</f>
        <v>0</v>
      </c>
      <c r="O50" s="20">
        <f>IF(O6=0,0,O6/TrRoad_ene!O6)</f>
        <v>0</v>
      </c>
      <c r="P50" s="20">
        <f>IF(P6=0,0,P6/TrRoad_ene!P6)</f>
        <v>0</v>
      </c>
      <c r="Q50" s="20">
        <f>IF(Q6=0,0,Q6/TrRoad_ene!Q6)</f>
        <v>0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2.3272456161106008</v>
      </c>
      <c r="M51" s="20">
        <f>IF(M9=0,0,(M9+M11)/(TrRoad_ene!M9+TrRoad_ene!M11))</f>
        <v>2.3008674585815823</v>
      </c>
      <c r="N51" s="20">
        <f>IF(N9=0,0,(N9+N11)/(TrRoad_ene!N9+TrRoad_ene!N11))</f>
        <v>2.3185527304540883</v>
      </c>
      <c r="O51" s="20">
        <f>IF(O9=0,0,(O9+O11)/(TrRoad_ene!O9+TrRoad_ene!O11))</f>
        <v>2.2853077506844337</v>
      </c>
      <c r="P51" s="20">
        <f>IF(P9=0,0,(P9+P11)/(TrRoad_ene!P9+TrRoad_ene!P11))</f>
        <v>2.2460339166859531</v>
      </c>
      <c r="Q51" s="20">
        <f>IF(Q9=0,0,(Q9+Q11)/(TrRoad_ene!Q9+TrRoad_ene!Q11))</f>
        <v>2.2427205202232909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259.15798217956558</v>
      </c>
      <c r="C54" s="68">
        <f>IF(TrRoad_act!C30=0,"",C17/TrRoad_act!C30*1000
)</f>
        <v>257.67059455015197</v>
      </c>
      <c r="D54" s="68">
        <f>IF(TrRoad_act!D30=0,"",D17/TrRoad_act!D30*1000
)</f>
        <v>257.2894468787444</v>
      </c>
      <c r="E54" s="68">
        <f>IF(TrRoad_act!E30=0,"",E17/TrRoad_act!E30*1000
)</f>
        <v>256.14517458576728</v>
      </c>
      <c r="F54" s="68">
        <f>IF(TrRoad_act!F30=0,"",F17/TrRoad_act!F30*1000
)</f>
        <v>257.28476272537483</v>
      </c>
      <c r="G54" s="68">
        <f>IF(TrRoad_act!G30=0,"",G17/TrRoad_act!G30*1000
)</f>
        <v>253.57391413383991</v>
      </c>
      <c r="H54" s="68">
        <f>IF(TrRoad_act!H30=0,"",H17/TrRoad_act!H30*1000
)</f>
        <v>255.5139168457508</v>
      </c>
      <c r="I54" s="68">
        <f>IF(TrRoad_act!I30=0,"",I17/TrRoad_act!I30*1000
)</f>
        <v>258.13860609539699</v>
      </c>
      <c r="J54" s="68">
        <f>IF(TrRoad_act!J30=0,"",J17/TrRoad_act!J30*1000
)</f>
        <v>245.96487568354584</v>
      </c>
      <c r="K54" s="68">
        <f>IF(TrRoad_act!K30=0,"",K17/TrRoad_act!K30*1000
)</f>
        <v>232.97628159483739</v>
      </c>
      <c r="L54" s="68">
        <f>IF(TrRoad_act!L30=0,"",L17/TrRoad_act!L30*1000
)</f>
        <v>237.31341867270129</v>
      </c>
      <c r="M54" s="68">
        <f>IF(TrRoad_act!M30=0,"",M17/TrRoad_act!M30*1000
)</f>
        <v>231.03172692395322</v>
      </c>
      <c r="N54" s="68">
        <f>IF(TrRoad_act!N30=0,"",N17/TrRoad_act!N30*1000
)</f>
        <v>227.38737251478273</v>
      </c>
      <c r="O54" s="68">
        <f>IF(TrRoad_act!O30=0,"",O17/TrRoad_act!O30*1000
)</f>
        <v>227.62787455647819</v>
      </c>
      <c r="P54" s="68">
        <f>IF(TrRoad_act!P30=0,"",P17/TrRoad_act!P30*1000
)</f>
        <v>204.77889379413801</v>
      </c>
      <c r="Q54" s="68">
        <f>IF(TrRoad_act!Q30=0,"",Q17/TrRoad_act!Q30*1000
)</f>
        <v>204.41865898572996</v>
      </c>
    </row>
    <row r="55" spans="1:17" ht="11.45" customHeight="1" x14ac:dyDescent="0.25">
      <c r="A55" s="25" t="s">
        <v>39</v>
      </c>
      <c r="B55" s="79">
        <f>IF(TrRoad_act!B31=0,"",B18/TrRoad_act!B31*1000
)</f>
        <v>185.91744779691265</v>
      </c>
      <c r="C55" s="79">
        <f>IF(TrRoad_act!C31=0,"",C18/TrRoad_act!C31*1000
)</f>
        <v>184.16196264335483</v>
      </c>
      <c r="D55" s="79">
        <f>IF(TrRoad_act!D31=0,"",D18/TrRoad_act!D31*1000
)</f>
        <v>184.45122306880907</v>
      </c>
      <c r="E55" s="79">
        <f>IF(TrRoad_act!E31=0,"",E18/TrRoad_act!E31*1000
)</f>
        <v>183.80450878116559</v>
      </c>
      <c r="F55" s="79">
        <f>IF(TrRoad_act!F31=0,"",F18/TrRoad_act!F31*1000
)</f>
        <v>184.30436250869934</v>
      </c>
      <c r="G55" s="79">
        <f>IF(TrRoad_act!G31=0,"",G18/TrRoad_act!G31*1000
)</f>
        <v>182.9034971241569</v>
      </c>
      <c r="H55" s="79">
        <f>IF(TrRoad_act!H31=0,"",H18/TrRoad_act!H31*1000
)</f>
        <v>185.12010457567035</v>
      </c>
      <c r="I55" s="79">
        <f>IF(TrRoad_act!I31=0,"",I18/TrRoad_act!I31*1000
)</f>
        <v>187.01158182707121</v>
      </c>
      <c r="J55" s="79">
        <f>IF(TrRoad_act!J31=0,"",J18/TrRoad_act!J31*1000
)</f>
        <v>178.4425410265959</v>
      </c>
      <c r="K55" s="79">
        <f>IF(TrRoad_act!K31=0,"",K18/TrRoad_act!K31*1000
)</f>
        <v>175.49145940523567</v>
      </c>
      <c r="L55" s="79">
        <f>IF(TrRoad_act!L31=0,"",L18/TrRoad_act!L31*1000
)</f>
        <v>176.00153956898427</v>
      </c>
      <c r="M55" s="79">
        <f>IF(TrRoad_act!M31=0,"",M18/TrRoad_act!M31*1000
)</f>
        <v>174.72214235233193</v>
      </c>
      <c r="N55" s="79">
        <f>IF(TrRoad_act!N31=0,"",N18/TrRoad_act!N31*1000
)</f>
        <v>175.24692303351637</v>
      </c>
      <c r="O55" s="79">
        <f>IF(TrRoad_act!O31=0,"",O18/TrRoad_act!O31*1000
)</f>
        <v>176.90997125284204</v>
      </c>
      <c r="P55" s="79">
        <f>IF(TrRoad_act!P31=0,"",P18/TrRoad_act!P31*1000
)</f>
        <v>164.82547452245242</v>
      </c>
      <c r="Q55" s="79">
        <f>IF(TrRoad_act!Q31=0,"",Q18/TrRoad_act!Q31*1000
)</f>
        <v>166.71050598941702</v>
      </c>
    </row>
    <row r="56" spans="1:17" ht="11.45" customHeight="1" x14ac:dyDescent="0.25">
      <c r="A56" s="23" t="s">
        <v>30</v>
      </c>
      <c r="B56" s="78">
        <f>IF(TrRoad_act!B32=0,"",B19/TrRoad_act!B32*1000
)</f>
        <v>135.58945415283736</v>
      </c>
      <c r="C56" s="78">
        <f>IF(TrRoad_act!C32=0,"",C19/TrRoad_act!C32*1000
)</f>
        <v>134.13813803723886</v>
      </c>
      <c r="D56" s="78">
        <f>IF(TrRoad_act!D32=0,"",D19/TrRoad_act!D32*1000
)</f>
        <v>132.44901061487141</v>
      </c>
      <c r="E56" s="78">
        <f>IF(TrRoad_act!E32=0,"",E19/TrRoad_act!E32*1000
)</f>
        <v>130.37258221347633</v>
      </c>
      <c r="F56" s="78">
        <f>IF(TrRoad_act!F32=0,"",F19/TrRoad_act!F32*1000
)</f>
        <v>128.84022086758114</v>
      </c>
      <c r="G56" s="78">
        <f>IF(TrRoad_act!G32=0,"",G19/TrRoad_act!G32*1000
)</f>
        <v>127.80616650565962</v>
      </c>
      <c r="H56" s="78">
        <f>IF(TrRoad_act!H32=0,"",H19/TrRoad_act!H32*1000
)</f>
        <v>126.41046492383224</v>
      </c>
      <c r="I56" s="78">
        <f>IF(TrRoad_act!I32=0,"",I19/TrRoad_act!I32*1000
)</f>
        <v>125.44826514336025</v>
      </c>
      <c r="J56" s="78">
        <f>IF(TrRoad_act!J32=0,"",J19/TrRoad_act!J32*1000
)</f>
        <v>119.11676924326308</v>
      </c>
      <c r="K56" s="78">
        <f>IF(TrRoad_act!K32=0,"",K19/TrRoad_act!K32*1000
)</f>
        <v>116.48654367148197</v>
      </c>
      <c r="L56" s="78">
        <f>IF(TrRoad_act!L32=0,"",L19/TrRoad_act!L32*1000
)</f>
        <v>114.47897943989602</v>
      </c>
      <c r="M56" s="78">
        <f>IF(TrRoad_act!M32=0,"",M19/TrRoad_act!M32*1000
)</f>
        <v>111.78168155161129</v>
      </c>
      <c r="N56" s="78">
        <f>IF(TrRoad_act!N32=0,"",N19/TrRoad_act!N32*1000
)</f>
        <v>109.99912996667338</v>
      </c>
      <c r="O56" s="78">
        <f>IF(TrRoad_act!O32=0,"",O19/TrRoad_act!O32*1000
)</f>
        <v>110.79345912859348</v>
      </c>
      <c r="P56" s="78">
        <f>IF(TrRoad_act!P32=0,"",P19/TrRoad_act!P32*1000
)</f>
        <v>109.26333569971611</v>
      </c>
      <c r="Q56" s="78">
        <f>IF(TrRoad_act!Q32=0,"",Q19/TrRoad_act!Q32*1000
)</f>
        <v>108.89812749086661</v>
      </c>
    </row>
    <row r="57" spans="1:17" ht="11.45" customHeight="1" x14ac:dyDescent="0.25">
      <c r="A57" s="19" t="s">
        <v>29</v>
      </c>
      <c r="B57" s="76">
        <f>IF(TrRoad_act!B33=0,"",B20/TrRoad_act!B33*1000
)</f>
        <v>171.573323236861</v>
      </c>
      <c r="C57" s="76">
        <f>IF(TrRoad_act!C33=0,"",C20/TrRoad_act!C33*1000
)</f>
        <v>170.37145939464881</v>
      </c>
      <c r="D57" s="76">
        <f>IF(TrRoad_act!D33=0,"",D20/TrRoad_act!D33*1000
)</f>
        <v>170.81227457272945</v>
      </c>
      <c r="E57" s="76">
        <f>IF(TrRoad_act!E33=0,"",E20/TrRoad_act!E33*1000
)</f>
        <v>169.97650901651923</v>
      </c>
      <c r="F57" s="76">
        <f>IF(TrRoad_act!F33=0,"",F20/TrRoad_act!F33*1000
)</f>
        <v>170.14829272651809</v>
      </c>
      <c r="G57" s="76">
        <f>IF(TrRoad_act!G33=0,"",G20/TrRoad_act!G33*1000
)</f>
        <v>169.13438906920263</v>
      </c>
      <c r="H57" s="76">
        <f>IF(TrRoad_act!H33=0,"",H20/TrRoad_act!H33*1000
)</f>
        <v>170.85476187374772</v>
      </c>
      <c r="I57" s="76">
        <f>IF(TrRoad_act!I33=0,"",I20/TrRoad_act!I33*1000
)</f>
        <v>172.41731589023001</v>
      </c>
      <c r="J57" s="76">
        <f>IF(TrRoad_act!J33=0,"",J20/TrRoad_act!J33*1000
)</f>
        <v>163.67572565081113</v>
      </c>
      <c r="K57" s="76">
        <f>IF(TrRoad_act!K33=0,"",K20/TrRoad_act!K33*1000
)</f>
        <v>160.42845998967329</v>
      </c>
      <c r="L57" s="76">
        <f>IF(TrRoad_act!L33=0,"",L20/TrRoad_act!L33*1000
)</f>
        <v>160.82936329498369</v>
      </c>
      <c r="M57" s="76">
        <f>IF(TrRoad_act!M33=0,"",M20/TrRoad_act!M33*1000
)</f>
        <v>159.47631199781497</v>
      </c>
      <c r="N57" s="76">
        <f>IF(TrRoad_act!N33=0,"",N20/TrRoad_act!N33*1000
)</f>
        <v>159.15598526098296</v>
      </c>
      <c r="O57" s="76">
        <f>IF(TrRoad_act!O33=0,"",O20/TrRoad_act!O33*1000
)</f>
        <v>160.60923406869131</v>
      </c>
      <c r="P57" s="76">
        <f>IF(TrRoad_act!P33=0,"",P20/TrRoad_act!P33*1000
)</f>
        <v>150.08394532784516</v>
      </c>
      <c r="Q57" s="76">
        <f>IF(TrRoad_act!Q33=0,"",Q20/TrRoad_act!Q33*1000
)</f>
        <v>151.36865463565417</v>
      </c>
    </row>
    <row r="58" spans="1:17" ht="11.45" customHeight="1" x14ac:dyDescent="0.25">
      <c r="A58" s="62" t="s">
        <v>59</v>
      </c>
      <c r="B58" s="77">
        <f>IF(TrRoad_act!B34=0,"",B21/TrRoad_act!B34*1000
)</f>
        <v>167.0175025214175</v>
      </c>
      <c r="C58" s="77">
        <f>IF(TrRoad_act!C34=0,"",C21/TrRoad_act!C34*1000
)</f>
        <v>167.0794042988197</v>
      </c>
      <c r="D58" s="77">
        <f>IF(TrRoad_act!D34=0,"",D21/TrRoad_act!D34*1000
)</f>
        <v>167.99653960939233</v>
      </c>
      <c r="E58" s="77">
        <f>IF(TrRoad_act!E34=0,"",E21/TrRoad_act!E34*1000
)</f>
        <v>166.95419781484722</v>
      </c>
      <c r="F58" s="77">
        <f>IF(TrRoad_act!F34=0,"",F21/TrRoad_act!F34*1000
)</f>
        <v>166.85201516924934</v>
      </c>
      <c r="G58" s="77">
        <f>IF(TrRoad_act!G34=0,"",G21/TrRoad_act!G34*1000
)</f>
        <v>166.411520594367</v>
      </c>
      <c r="H58" s="77">
        <f>IF(TrRoad_act!H34=0,"",H21/TrRoad_act!H34*1000
)</f>
        <v>166.7267153779348</v>
      </c>
      <c r="I58" s="77">
        <f>IF(TrRoad_act!I34=0,"",I21/TrRoad_act!I34*1000
)</f>
        <v>166.88092952576244</v>
      </c>
      <c r="J58" s="77">
        <f>IF(TrRoad_act!J34=0,"",J21/TrRoad_act!J34*1000
)</f>
        <v>157.97906710839655</v>
      </c>
      <c r="K58" s="77">
        <f>IF(TrRoad_act!K34=0,"",K21/TrRoad_act!K34*1000
)</f>
        <v>154.50602805633991</v>
      </c>
      <c r="L58" s="77">
        <f>IF(TrRoad_act!L34=0,"",L21/TrRoad_act!L34*1000
)</f>
        <v>154.42363419908892</v>
      </c>
      <c r="M58" s="77">
        <f>IF(TrRoad_act!M34=0,"",M21/TrRoad_act!M34*1000
)</f>
        <v>152.55007199077696</v>
      </c>
      <c r="N58" s="77">
        <f>IF(TrRoad_act!N34=0,"",N21/TrRoad_act!N34*1000
)</f>
        <v>151.34932519734826</v>
      </c>
      <c r="O58" s="77">
        <f>IF(TrRoad_act!O34=0,"",O21/TrRoad_act!O34*1000
)</f>
        <v>155.74787925647217</v>
      </c>
      <c r="P58" s="77">
        <f>IF(TrRoad_act!P34=0,"",P21/TrRoad_act!P34*1000
)</f>
        <v>152.3888667235131</v>
      </c>
      <c r="Q58" s="77">
        <f>IF(TrRoad_act!Q34=0,"",Q21/TrRoad_act!Q34*1000
)</f>
        <v>153.16816991886685</v>
      </c>
    </row>
    <row r="59" spans="1:17" ht="11.45" customHeight="1" x14ac:dyDescent="0.25">
      <c r="A59" s="62" t="s">
        <v>58</v>
      </c>
      <c r="B59" s="77">
        <f>IF(TrRoad_act!B35=0,"",B22/TrRoad_act!B35*1000
)</f>
        <v>195.05851212324427</v>
      </c>
      <c r="C59" s="77">
        <f>IF(TrRoad_act!C35=0,"",C22/TrRoad_act!C35*1000
)</f>
        <v>186.57865029534165</v>
      </c>
      <c r="D59" s="77">
        <f>IF(TrRoad_act!D35=0,"",D22/TrRoad_act!D35*1000
)</f>
        <v>184.03374533816083</v>
      </c>
      <c r="E59" s="77">
        <f>IF(TrRoad_act!E35=0,"",E22/TrRoad_act!E35*1000
)</f>
        <v>183.3373278607441</v>
      </c>
      <c r="F59" s="77">
        <f>IF(TrRoad_act!F35=0,"",F22/TrRoad_act!F35*1000
)</f>
        <v>184.5852246923325</v>
      </c>
      <c r="G59" s="77">
        <f>IF(TrRoad_act!G35=0,"",G22/TrRoad_act!G35*1000
)</f>
        <v>180.16850643583646</v>
      </c>
      <c r="H59" s="77">
        <f>IF(TrRoad_act!H35=0,"",H22/TrRoad_act!H35*1000
)</f>
        <v>186.13847277975469</v>
      </c>
      <c r="I59" s="77">
        <f>IF(TrRoad_act!I35=0,"",I22/TrRoad_act!I35*1000
)</f>
        <v>190.82876209833003</v>
      </c>
      <c r="J59" s="77">
        <f>IF(TrRoad_act!J35=0,"",J22/TrRoad_act!J35*1000
)</f>
        <v>179.16778845926942</v>
      </c>
      <c r="K59" s="77">
        <f>IF(TrRoad_act!K35=0,"",K22/TrRoad_act!K35*1000
)</f>
        <v>174.93308113038677</v>
      </c>
      <c r="L59" s="77">
        <f>IF(TrRoad_act!L35=0,"",L22/TrRoad_act!L35*1000
)</f>
        <v>174.68965209243734</v>
      </c>
      <c r="M59" s="77">
        <f>IF(TrRoad_act!M35=0,"",M22/TrRoad_act!M35*1000
)</f>
        <v>172.13953888483795</v>
      </c>
      <c r="N59" s="77">
        <f>IF(TrRoad_act!N35=0,"",N22/TrRoad_act!N35*1000
)</f>
        <v>172.3272428622173</v>
      </c>
      <c r="O59" s="77">
        <f>IF(TrRoad_act!O35=0,"",O22/TrRoad_act!O35*1000
)</f>
        <v>168.73111268124151</v>
      </c>
      <c r="P59" s="77">
        <f>IF(TrRoad_act!P35=0,"",P22/TrRoad_act!P35*1000
)</f>
        <v>146.54524118981158</v>
      </c>
      <c r="Q59" s="77">
        <f>IF(TrRoad_act!Q35=0,"",Q22/TrRoad_act!Q35*1000
)</f>
        <v>148.82796325736552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 t="str">
        <f>IF(TrRoad_act!D36=0,"",D23/TrRoad_act!D36*1000
)</f>
        <v/>
      </c>
      <c r="E60" s="77" t="str">
        <f>IF(TrRoad_act!E36=0,"",E23/TrRoad_act!E36*1000
)</f>
        <v/>
      </c>
      <c r="F60" s="77" t="str">
        <f>IF(TrRoad_act!F36=0,"",F23/TrRoad_act!F36*1000
)</f>
        <v/>
      </c>
      <c r="G60" s="77" t="str">
        <f>IF(TrRoad_act!G36=0,"",G23/TrRoad_act!G36*1000
)</f>
        <v/>
      </c>
      <c r="H60" s="77" t="str">
        <f>IF(TrRoad_act!H36=0,"",H23/TrRoad_act!H36*1000
)</f>
        <v/>
      </c>
      <c r="I60" s="77" t="str">
        <f>IF(TrRoad_act!I36=0,"",I23/TrRoad_act!I36*1000
)</f>
        <v/>
      </c>
      <c r="J60" s="77" t="str">
        <f>IF(TrRoad_act!J36=0,"",J23/TrRoad_act!J36*1000
)</f>
        <v/>
      </c>
      <c r="K60" s="77" t="str">
        <f>IF(TrRoad_act!K36=0,"",K23/TrRoad_act!K36*1000
)</f>
        <v/>
      </c>
      <c r="L60" s="77" t="str">
        <f>IF(TrRoad_act!L36=0,"",L23/TrRoad_act!L36*1000
)</f>
        <v/>
      </c>
      <c r="M60" s="77" t="str">
        <f>IF(TrRoad_act!M36=0,"",M23/TrRoad_act!M36*1000
)</f>
        <v/>
      </c>
      <c r="N60" s="77" t="str">
        <f>IF(TrRoad_act!N36=0,"",N23/TrRoad_act!N36*1000
)</f>
        <v/>
      </c>
      <c r="O60" s="77" t="str">
        <f>IF(TrRoad_act!O36=0,"",O23/TrRoad_act!O36*1000
)</f>
        <v/>
      </c>
      <c r="P60" s="77" t="str">
        <f>IF(TrRoad_act!P36=0,"",P23/TrRoad_act!P36*1000
)</f>
        <v/>
      </c>
      <c r="Q60" s="77" t="str">
        <f>IF(TrRoad_act!Q36=0,"",Q23/TrRoad_act!Q36*1000
)</f>
        <v/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>
        <f>IF(TrRoad_act!H37=0,"",H24/TrRoad_act!H37*1000
)</f>
        <v>184.74953457545919</v>
      </c>
      <c r="I61" s="77">
        <f>IF(TrRoad_act!I37=0,"",I24/TrRoad_act!I37*1000
)</f>
        <v>187.08106078234198</v>
      </c>
      <c r="J61" s="77">
        <f>IF(TrRoad_act!J37=0,"",J24/TrRoad_act!J37*1000
)</f>
        <v>181.95385049993013</v>
      </c>
      <c r="K61" s="77">
        <f>IF(TrRoad_act!K37=0,"",K24/TrRoad_act!K37*1000
)</f>
        <v>177.46656724231661</v>
      </c>
      <c r="L61" s="77">
        <f>IF(TrRoad_act!L37=0,"",L24/TrRoad_act!L37*1000
)</f>
        <v>173.2487550385209</v>
      </c>
      <c r="M61" s="77">
        <f>IF(TrRoad_act!M37=0,"",M24/TrRoad_act!M37*1000
)</f>
        <v>175.22742677543584</v>
      </c>
      <c r="N61" s="77">
        <f>IF(TrRoad_act!N37=0,"",N24/TrRoad_act!N37*1000
)</f>
        <v>179.30371807844406</v>
      </c>
      <c r="O61" s="77">
        <f>IF(TrRoad_act!O37=0,"",O24/TrRoad_act!O37*1000
)</f>
        <v>170.94285051368706</v>
      </c>
      <c r="P61" s="77">
        <f>IF(TrRoad_act!P37=0,"",P24/TrRoad_act!P37*1000
)</f>
        <v>159.40368350657286</v>
      </c>
      <c r="Q61" s="77">
        <f>IF(TrRoad_act!Q37=0,"",Q24/TrRoad_act!Q37*1000
)</f>
        <v>152.61316339844726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>
        <f>IF(TrRoad_act!J38=0,"",J25/TrRoad_act!J38*1000
)</f>
        <v>59.846455333535289</v>
      </c>
      <c r="K62" s="77">
        <f>IF(TrRoad_act!K38=0,"",K25/TrRoad_act!K38*1000
)</f>
        <v>57.260684624580726</v>
      </c>
      <c r="L62" s="77">
        <f>IF(TrRoad_act!L38=0,"",L25/TrRoad_act!L38*1000
)</f>
        <v>55.608922312643777</v>
      </c>
      <c r="M62" s="77">
        <f>IF(TrRoad_act!M38=0,"",M25/TrRoad_act!M38*1000
)</f>
        <v>53.610946983670111</v>
      </c>
      <c r="N62" s="77">
        <f>IF(TrRoad_act!N38=0,"",N25/TrRoad_act!N38*1000
)</f>
        <v>52.99352842978594</v>
      </c>
      <c r="O62" s="77">
        <f>IF(TrRoad_act!O38=0,"",O25/TrRoad_act!O38*1000
)</f>
        <v>55.364116987069195</v>
      </c>
      <c r="P62" s="77">
        <f>IF(TrRoad_act!P38=0,"",P25/TrRoad_act!P38*1000
)</f>
        <v>55.615572855662592</v>
      </c>
      <c r="Q62" s="77">
        <f>IF(TrRoad_act!Q38=0,"",Q25/TrRoad_act!Q38*1000
)</f>
        <v>58.894715573191881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>
        <f>IF(TrRoad_act!I39=0,"",I26/TrRoad_act!I39*1000
)</f>
        <v>0</v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1666.9564028122841</v>
      </c>
      <c r="C64" s="76">
        <f>IF(TrRoad_act!C40=0,"",C27/TrRoad_act!C40*1000
)</f>
        <v>1662.8473375514448</v>
      </c>
      <c r="D64" s="76">
        <f>IF(TrRoad_act!D40=0,"",D27/TrRoad_act!D40*1000
)</f>
        <v>1653.7914122408008</v>
      </c>
      <c r="E64" s="76">
        <f>IF(TrRoad_act!E40=0,"",E27/TrRoad_act!E40*1000
)</f>
        <v>1658.3795898761243</v>
      </c>
      <c r="F64" s="76">
        <f>IF(TrRoad_act!F40=0,"",F27/TrRoad_act!F40*1000
)</f>
        <v>1680.3672847101034</v>
      </c>
      <c r="G64" s="76">
        <f>IF(TrRoad_act!G40=0,"",G27/TrRoad_act!G40*1000
)</f>
        <v>1639.8818760876845</v>
      </c>
      <c r="H64" s="76">
        <f>IF(TrRoad_act!H40=0,"",H27/TrRoad_act!H40*1000
)</f>
        <v>1679.4847005641755</v>
      </c>
      <c r="I64" s="76">
        <f>IF(TrRoad_act!I40=0,"",I27/TrRoad_act!I40*1000
)</f>
        <v>1706.371132102757</v>
      </c>
      <c r="J64" s="76">
        <f>IF(TrRoad_act!J40=0,"",J27/TrRoad_act!J40*1000
)</f>
        <v>1612.9666360305587</v>
      </c>
      <c r="K64" s="76">
        <f>IF(TrRoad_act!K40=0,"",K27/TrRoad_act!K40*1000
)</f>
        <v>1574.212666609865</v>
      </c>
      <c r="L64" s="76">
        <f>IF(TrRoad_act!L40=0,"",L27/TrRoad_act!L40*1000
)</f>
        <v>1570.9562648391636</v>
      </c>
      <c r="M64" s="76">
        <f>IF(TrRoad_act!M40=0,"",M27/TrRoad_act!M40*1000
)</f>
        <v>1539.9525543084496</v>
      </c>
      <c r="N64" s="76">
        <f>IF(TrRoad_act!N40=0,"",N27/TrRoad_act!N40*1000
)</f>
        <v>1544.7802514470343</v>
      </c>
      <c r="O64" s="76">
        <f>IF(TrRoad_act!O40=0,"",O27/TrRoad_act!O40*1000
)</f>
        <v>1511.3077349545317</v>
      </c>
      <c r="P64" s="76">
        <f>IF(TrRoad_act!P40=0,"",P27/TrRoad_act!P40*1000
)</f>
        <v>1319.6726361476724</v>
      </c>
      <c r="Q64" s="76">
        <f>IF(TrRoad_act!Q40=0,"",Q27/TrRoad_act!Q40*1000
)</f>
        <v>1341.5184990529963</v>
      </c>
    </row>
    <row r="65" spans="1:17" ht="11.45" customHeight="1" x14ac:dyDescent="0.25">
      <c r="A65" s="62" t="s">
        <v>59</v>
      </c>
      <c r="B65" s="75">
        <f>IF(TrRoad_act!B41=0,"",B28/TrRoad_act!B41*1000
)</f>
        <v>550.5535479768165</v>
      </c>
      <c r="C65" s="75">
        <f>IF(TrRoad_act!C41=0,"",C28/TrRoad_act!C41*1000
)</f>
        <v>543.5140888871673</v>
      </c>
      <c r="D65" s="75">
        <f>IF(TrRoad_act!D41=0,"",D28/TrRoad_act!D41*1000
)</f>
        <v>544.36496969528957</v>
      </c>
      <c r="E65" s="75">
        <f>IF(TrRoad_act!E41=0,"",E28/TrRoad_act!E41*1000
)</f>
        <v>544.73722648186288</v>
      </c>
      <c r="F65" s="75">
        <f>IF(TrRoad_act!F41=0,"",F28/TrRoad_act!F41*1000
)</f>
        <v>543.85582958380826</v>
      </c>
      <c r="G65" s="75">
        <f>IF(TrRoad_act!G41=0,"",G28/TrRoad_act!G41*1000
)</f>
        <v>541.06575140048346</v>
      </c>
      <c r="H65" s="75">
        <f>IF(TrRoad_act!H41=0,"",H28/TrRoad_act!H41*1000
)</f>
        <v>541.14379502362158</v>
      </c>
      <c r="I65" s="75">
        <f>IF(TrRoad_act!I41=0,"",I28/TrRoad_act!I41*1000
)</f>
        <v>540.49765949625294</v>
      </c>
      <c r="J65" s="75">
        <f>IF(TrRoad_act!J41=0,"",J28/TrRoad_act!J41*1000
)</f>
        <v>521.96880104303818</v>
      </c>
      <c r="K65" s="75">
        <f>IF(TrRoad_act!K41=0,"",K28/TrRoad_act!K41*1000
)</f>
        <v>511.61902614854716</v>
      </c>
      <c r="L65" s="75">
        <f>IF(TrRoad_act!L41=0,"",L28/TrRoad_act!L41*1000
)</f>
        <v>507.8570603690352</v>
      </c>
      <c r="M65" s="75">
        <f>IF(TrRoad_act!M41=0,"",M28/TrRoad_act!M41*1000
)</f>
        <v>503.17482313045002</v>
      </c>
      <c r="N65" s="75">
        <f>IF(TrRoad_act!N41=0,"",N28/TrRoad_act!N41*1000
)</f>
        <v>502.07611713485466</v>
      </c>
      <c r="O65" s="75">
        <f>IF(TrRoad_act!O41=0,"",O28/TrRoad_act!O41*1000
)</f>
        <v>512.47478494836707</v>
      </c>
      <c r="P65" s="75">
        <f>IF(TrRoad_act!P41=0,"",P28/TrRoad_act!P41*1000
)</f>
        <v>511.73946719403551</v>
      </c>
      <c r="Q65" s="75">
        <f>IF(TrRoad_act!Q41=0,"",Q28/TrRoad_act!Q41*1000
)</f>
        <v>514.78499460251248</v>
      </c>
    </row>
    <row r="66" spans="1:17" ht="11.45" customHeight="1" x14ac:dyDescent="0.25">
      <c r="A66" s="62" t="s">
        <v>58</v>
      </c>
      <c r="B66" s="75">
        <f>IF(TrRoad_act!B42=0,"",B29/TrRoad_act!B42*1000
)</f>
        <v>1676.0281700537312</v>
      </c>
      <c r="C66" s="75">
        <f>IF(TrRoad_act!C42=0,"",C29/TrRoad_act!C42*1000
)</f>
        <v>1671.9053423692383</v>
      </c>
      <c r="D66" s="75">
        <f>IF(TrRoad_act!D42=0,"",D29/TrRoad_act!D42*1000
)</f>
        <v>1666.1240367312689</v>
      </c>
      <c r="E66" s="75">
        <f>IF(TrRoad_act!E42=0,"",E29/TrRoad_act!E42*1000
)</f>
        <v>1670.752971880461</v>
      </c>
      <c r="F66" s="75">
        <f>IF(TrRoad_act!F42=0,"",F29/TrRoad_act!F42*1000
)</f>
        <v>1692.2733784500713</v>
      </c>
      <c r="G66" s="75">
        <f>IF(TrRoad_act!G42=0,"",G29/TrRoad_act!G42*1000
)</f>
        <v>1651.0408460577507</v>
      </c>
      <c r="H66" s="75">
        <f>IF(TrRoad_act!H42=0,"",H29/TrRoad_act!H42*1000
)</f>
        <v>1694.191533688972</v>
      </c>
      <c r="I66" s="75">
        <f>IF(TrRoad_act!I42=0,"",I29/TrRoad_act!I42*1000
)</f>
        <v>1722.494360501184</v>
      </c>
      <c r="J66" s="75">
        <f>IF(TrRoad_act!J42=0,"",J29/TrRoad_act!J42*1000
)</f>
        <v>1623.9837884133249</v>
      </c>
      <c r="K66" s="75">
        <f>IF(TrRoad_act!K42=0,"",K29/TrRoad_act!K42*1000
)</f>
        <v>1580.196838791192</v>
      </c>
      <c r="L66" s="75">
        <f>IF(TrRoad_act!L42=0,"",L29/TrRoad_act!L42*1000
)</f>
        <v>1575.9089775281122</v>
      </c>
      <c r="M66" s="75">
        <f>IF(TrRoad_act!M42=0,"",M29/TrRoad_act!M42*1000
)</f>
        <v>1549.8886369173015</v>
      </c>
      <c r="N66" s="75">
        <f>IF(TrRoad_act!N42=0,"",N29/TrRoad_act!N42*1000
)</f>
        <v>1549.5812124052434</v>
      </c>
      <c r="O66" s="75">
        <f>IF(TrRoad_act!O42=0,"",O29/TrRoad_act!O42*1000
)</f>
        <v>1519.2014561633159</v>
      </c>
      <c r="P66" s="75">
        <f>IF(TrRoad_act!P42=0,"",P29/TrRoad_act!P42*1000
)</f>
        <v>1325.1686971209181</v>
      </c>
      <c r="Q66" s="75">
        <f>IF(TrRoad_act!Q42=0,"",Q29/TrRoad_act!Q42*1000
)</f>
        <v>1347.1914746689774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>
        <f>IF(TrRoad_act!B44=0,"",B31/TrRoad_act!B44*1000
)</f>
        <v>1005.0905878555338</v>
      </c>
      <c r="C68" s="75">
        <f>IF(TrRoad_act!C44=0,"",C31/TrRoad_act!C44*1000
)</f>
        <v>1015.5479140097121</v>
      </c>
      <c r="D68" s="75">
        <f>IF(TrRoad_act!D44=0,"",D31/TrRoad_act!D44*1000
)</f>
        <v>1021.6417866134584</v>
      </c>
      <c r="E68" s="75">
        <f>IF(TrRoad_act!E44=0,"",E31/TrRoad_act!E44*1000
)</f>
        <v>1008.8654760848716</v>
      </c>
      <c r="F68" s="75">
        <f>IF(TrRoad_act!F44=0,"",F31/TrRoad_act!F44*1000
)</f>
        <v>1028.7300892716489</v>
      </c>
      <c r="G68" s="75">
        <f>IF(TrRoad_act!G44=0,"",G31/TrRoad_act!G44*1000
)</f>
        <v>1026.9517776809937</v>
      </c>
      <c r="H68" s="75">
        <f>IF(TrRoad_act!H44=0,"",H31/TrRoad_act!H44*1000
)</f>
        <v>1026.7990853519505</v>
      </c>
      <c r="I68" s="75">
        <f>IF(TrRoad_act!I44=0,"",I31/TrRoad_act!I44*1000
)</f>
        <v>979.23020814855045</v>
      </c>
      <c r="J68" s="75">
        <f>IF(TrRoad_act!J44=0,"",J31/TrRoad_act!J44*1000
)</f>
        <v>1132.8566765120654</v>
      </c>
      <c r="K68" s="75">
        <f>IF(TrRoad_act!K44=0,"",K31/TrRoad_act!K44*1000
)</f>
        <v>1326.845047402925</v>
      </c>
      <c r="L68" s="75">
        <f>IF(TrRoad_act!L44=0,"",L31/TrRoad_act!L44*1000
)</f>
        <v>1358.0519306834731</v>
      </c>
      <c r="M68" s="75">
        <f>IF(TrRoad_act!M44=0,"",M31/TrRoad_act!M44*1000
)</f>
        <v>937.04008597121117</v>
      </c>
      <c r="N68" s="75">
        <f>IF(TrRoad_act!N44=0,"",N31/TrRoad_act!N44*1000
)</f>
        <v>1325.5820632417781</v>
      </c>
      <c r="O68" s="75">
        <f>IF(TrRoad_act!O44=0,"",O31/TrRoad_act!O44*1000
)</f>
        <v>937.70027424276066</v>
      </c>
      <c r="P68" s="75">
        <f>IF(TrRoad_act!P44=0,"",P31/TrRoad_act!P44*1000
)</f>
        <v>953.20234629524521</v>
      </c>
      <c r="Q68" s="75">
        <f>IF(TrRoad_act!Q44=0,"",Q31/TrRoad_act!Q44*1000
)</f>
        <v>920.90972237099982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682.87457298828474</v>
      </c>
      <c r="C70" s="79">
        <f>IF(TrRoad_act!C46=0,"",C33/TrRoad_act!C46*1000
)</f>
        <v>681.07453317842112</v>
      </c>
      <c r="D70" s="79">
        <f>IF(TrRoad_act!D46=0,"",D33/TrRoad_act!D46*1000
)</f>
        <v>678.26603365220865</v>
      </c>
      <c r="E70" s="79">
        <f>IF(TrRoad_act!E46=0,"",E33/TrRoad_act!E46*1000
)</f>
        <v>678.87748294951393</v>
      </c>
      <c r="F70" s="79">
        <f>IF(TrRoad_act!F46=0,"",F33/TrRoad_act!F46*1000
)</f>
        <v>672.57376653543042</v>
      </c>
      <c r="G70" s="79">
        <f>IF(TrRoad_act!G46=0,"",G33/TrRoad_act!G46*1000
)</f>
        <v>649.34879464331834</v>
      </c>
      <c r="H70" s="79">
        <f>IF(TrRoad_act!H46=0,"",H33/TrRoad_act!H46*1000
)</f>
        <v>657.24452353554261</v>
      </c>
      <c r="I70" s="79">
        <f>IF(TrRoad_act!I46=0,"",I33/TrRoad_act!I46*1000
)</f>
        <v>660.93865120781709</v>
      </c>
      <c r="J70" s="79">
        <f>IF(TrRoad_act!J46=0,"",J33/TrRoad_act!J46*1000
)</f>
        <v>602.15519595727187</v>
      </c>
      <c r="K70" s="79">
        <f>IF(TrRoad_act!K46=0,"",K33/TrRoad_act!K46*1000
)</f>
        <v>551.42891215570899</v>
      </c>
      <c r="L70" s="79">
        <f>IF(TrRoad_act!L46=0,"",L33/TrRoad_act!L46*1000
)</f>
        <v>560.84656019547072</v>
      </c>
      <c r="M70" s="79">
        <f>IF(TrRoad_act!M46=0,"",M33/TrRoad_act!M46*1000
)</f>
        <v>527.3113439071368</v>
      </c>
      <c r="N70" s="79">
        <f>IF(TrRoad_act!N46=0,"",N33/TrRoad_act!N46*1000
)</f>
        <v>504.26597232134384</v>
      </c>
      <c r="O70" s="79">
        <f>IF(TrRoad_act!O46=0,"",O33/TrRoad_act!O46*1000
)</f>
        <v>487.87540545268166</v>
      </c>
      <c r="P70" s="79">
        <f>IF(TrRoad_act!P46=0,"",P33/TrRoad_act!P46*1000
)</f>
        <v>411.76527396997932</v>
      </c>
      <c r="Q70" s="79">
        <f>IF(TrRoad_act!Q46=0,"",Q33/TrRoad_act!Q46*1000
)</f>
        <v>402.20244991723598</v>
      </c>
    </row>
    <row r="71" spans="1:17" ht="11.45" customHeight="1" x14ac:dyDescent="0.25">
      <c r="A71" s="23" t="s">
        <v>27</v>
      </c>
      <c r="B71" s="78">
        <f>IF(TrRoad_act!B47=0,"",B34/TrRoad_act!B47*1000
)</f>
        <v>268.04169141754221</v>
      </c>
      <c r="C71" s="78">
        <f>IF(TrRoad_act!C47=0,"",C34/TrRoad_act!C47*1000
)</f>
        <v>262.11518404410981</v>
      </c>
      <c r="D71" s="78">
        <f>IF(TrRoad_act!D47=0,"",D34/TrRoad_act!D47*1000
)</f>
        <v>259.21207678758509</v>
      </c>
      <c r="E71" s="78">
        <f>IF(TrRoad_act!E47=0,"",E34/TrRoad_act!E47*1000
)</f>
        <v>257.88596146413477</v>
      </c>
      <c r="F71" s="78">
        <f>IF(TrRoad_act!F47=0,"",F34/TrRoad_act!F47*1000
)</f>
        <v>257.97102432854166</v>
      </c>
      <c r="G71" s="78">
        <f>IF(TrRoad_act!G47=0,"",G34/TrRoad_act!G47*1000
)</f>
        <v>250.92611207749627</v>
      </c>
      <c r="H71" s="78">
        <f>IF(TrRoad_act!H47=0,"",H34/TrRoad_act!H47*1000
)</f>
        <v>256.03458677938443</v>
      </c>
      <c r="I71" s="78">
        <f>IF(TrRoad_act!I47=0,"",I34/TrRoad_act!I47*1000
)</f>
        <v>260.01978841006905</v>
      </c>
      <c r="J71" s="78">
        <f>IF(TrRoad_act!J47=0,"",J34/TrRoad_act!J47*1000
)</f>
        <v>246.03910486441785</v>
      </c>
      <c r="K71" s="78">
        <f>IF(TrRoad_act!K47=0,"",K34/TrRoad_act!K47*1000
)</f>
        <v>239.89701879612778</v>
      </c>
      <c r="L71" s="78">
        <f>IF(TrRoad_act!L47=0,"",L34/TrRoad_act!L47*1000
)</f>
        <v>239.80804823921099</v>
      </c>
      <c r="M71" s="78">
        <f>IF(TrRoad_act!M47=0,"",M34/TrRoad_act!M47*1000
)</f>
        <v>236.89696125440162</v>
      </c>
      <c r="N71" s="78">
        <f>IF(TrRoad_act!N47=0,"",N34/TrRoad_act!N47*1000
)</f>
        <v>237.61594120797074</v>
      </c>
      <c r="O71" s="78">
        <f>IF(TrRoad_act!O47=0,"",O34/TrRoad_act!O47*1000
)</f>
        <v>232.76103812906757</v>
      </c>
      <c r="P71" s="78">
        <f>IF(TrRoad_act!P47=0,"",P34/TrRoad_act!P47*1000
)</f>
        <v>204.98091928854052</v>
      </c>
      <c r="Q71" s="78">
        <f>IF(TrRoad_act!Q47=0,"",Q34/TrRoad_act!Q47*1000
)</f>
        <v>208.16175144919364</v>
      </c>
    </row>
    <row r="72" spans="1:17" ht="11.45" customHeight="1" x14ac:dyDescent="0.25">
      <c r="A72" s="62" t="s">
        <v>59</v>
      </c>
      <c r="B72" s="77">
        <f>IF(TrRoad_act!B48=0,"",B35/TrRoad_act!B48*1000
)</f>
        <v>237.34234545845661</v>
      </c>
      <c r="C72" s="77">
        <f>IF(TrRoad_act!C48=0,"",C35/TrRoad_act!C48*1000
)</f>
        <v>237.38149587225635</v>
      </c>
      <c r="D72" s="77">
        <f>IF(TrRoad_act!D48=0,"",D35/TrRoad_act!D48*1000
)</f>
        <v>237.30656832658889</v>
      </c>
      <c r="E72" s="77">
        <f>IF(TrRoad_act!E48=0,"",E35/TrRoad_act!E48*1000
)</f>
        <v>237.1058447594059</v>
      </c>
      <c r="F72" s="77">
        <f>IF(TrRoad_act!F48=0,"",F35/TrRoad_act!F48*1000
)</f>
        <v>236.72005042285414</v>
      </c>
      <c r="G72" s="77">
        <f>IF(TrRoad_act!G48=0,"",G35/TrRoad_act!G48*1000
)</f>
        <v>236.18888736928105</v>
      </c>
      <c r="H72" s="77">
        <f>IF(TrRoad_act!H48=0,"",H35/TrRoad_act!H48*1000
)</f>
        <v>234.64808331893497</v>
      </c>
      <c r="I72" s="77">
        <f>IF(TrRoad_act!I48=0,"",I35/TrRoad_act!I48*1000
)</f>
        <v>232.62094784434748</v>
      </c>
      <c r="J72" s="77">
        <f>IF(TrRoad_act!J48=0,"",J35/TrRoad_act!J48*1000
)</f>
        <v>221.17662044563107</v>
      </c>
      <c r="K72" s="77">
        <f>IF(TrRoad_act!K48=0,"",K35/TrRoad_act!K48*1000
)</f>
        <v>216.4188885021712</v>
      </c>
      <c r="L72" s="77">
        <f>IF(TrRoad_act!L48=0,"",L35/TrRoad_act!L48*1000
)</f>
        <v>212.88864831306225</v>
      </c>
      <c r="M72" s="77">
        <f>IF(TrRoad_act!M48=0,"",M35/TrRoad_act!M48*1000
)</f>
        <v>208.14568324138045</v>
      </c>
      <c r="N72" s="77">
        <f>IF(TrRoad_act!N48=0,"",N35/TrRoad_act!N48*1000
)</f>
        <v>204.90685267376921</v>
      </c>
      <c r="O72" s="77">
        <f>IF(TrRoad_act!O48=0,"",O35/TrRoad_act!O48*1000
)</f>
        <v>205.67619785117063</v>
      </c>
      <c r="P72" s="77">
        <f>IF(TrRoad_act!P48=0,"",P35/TrRoad_act!P48*1000
)</f>
        <v>201.73084564543365</v>
      </c>
      <c r="Q72" s="77">
        <f>IF(TrRoad_act!Q48=0,"",Q35/TrRoad_act!Q48*1000
)</f>
        <v>199.00656177999497</v>
      </c>
    </row>
    <row r="73" spans="1:17" ht="11.45" customHeight="1" x14ac:dyDescent="0.25">
      <c r="A73" s="62" t="s">
        <v>58</v>
      </c>
      <c r="B73" s="77">
        <f>IF(TrRoad_act!B49=0,"",B36/TrRoad_act!B49*1000
)</f>
        <v>271.98790963179391</v>
      </c>
      <c r="C73" s="77">
        <f>IF(TrRoad_act!C49=0,"",C36/TrRoad_act!C49*1000
)</f>
        <v>265.03904553009613</v>
      </c>
      <c r="D73" s="77">
        <f>IF(TrRoad_act!D49=0,"",D36/TrRoad_act!D49*1000
)</f>
        <v>261.60057879300786</v>
      </c>
      <c r="E73" s="77">
        <f>IF(TrRoad_act!E49=0,"",E36/TrRoad_act!E49*1000
)</f>
        <v>259.94281234621963</v>
      </c>
      <c r="F73" s="77">
        <f>IF(TrRoad_act!F49=0,"",F36/TrRoad_act!F49*1000
)</f>
        <v>259.7821163972352</v>
      </c>
      <c r="G73" s="77">
        <f>IF(TrRoad_act!G49=0,"",G36/TrRoad_act!G49*1000
)</f>
        <v>252.10956314992444</v>
      </c>
      <c r="H73" s="77">
        <f>IF(TrRoad_act!H49=0,"",H36/TrRoad_act!H49*1000
)</f>
        <v>257.57458936074727</v>
      </c>
      <c r="I73" s="77">
        <f>IF(TrRoad_act!I49=0,"",I36/TrRoad_act!I49*1000
)</f>
        <v>261.78902796980361</v>
      </c>
      <c r="J73" s="77">
        <f>IF(TrRoad_act!J49=0,"",J36/TrRoad_act!J49*1000
)</f>
        <v>247.53440605352114</v>
      </c>
      <c r="K73" s="77">
        <f>IF(TrRoad_act!K49=0,"",K36/TrRoad_act!K49*1000
)</f>
        <v>241.23880677750873</v>
      </c>
      <c r="L73" s="77">
        <f>IF(TrRoad_act!L49=0,"",L36/TrRoad_act!L49*1000
)</f>
        <v>241.26393857959408</v>
      </c>
      <c r="M73" s="77">
        <f>IF(TrRoad_act!M49=0,"",M36/TrRoad_act!M49*1000
)</f>
        <v>238.35886507679493</v>
      </c>
      <c r="N73" s="77">
        <f>IF(TrRoad_act!N49=0,"",N36/TrRoad_act!N49*1000
)</f>
        <v>239.20608742438526</v>
      </c>
      <c r="O73" s="77">
        <f>IF(TrRoad_act!O49=0,"",O36/TrRoad_act!O49*1000
)</f>
        <v>233.99894945106146</v>
      </c>
      <c r="P73" s="77">
        <f>IF(TrRoad_act!P49=0,"",P36/TrRoad_act!P49*1000
)</f>
        <v>205.16705293496861</v>
      </c>
      <c r="Q73" s="77">
        <f>IF(TrRoad_act!Q49=0,"",Q36/TrRoad_act!Q49*1000
)</f>
        <v>208.59113142979038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>
        <f>IF(TrRoad_act!C51=0,"",C38/TrRoad_act!C51*1000
)</f>
        <v>200.68026108555276</v>
      </c>
      <c r="D75" s="77">
        <f>IF(TrRoad_act!D51=0,"",D38/TrRoad_act!D51*1000
)</f>
        <v>201.18196173826658</v>
      </c>
      <c r="E75" s="77">
        <f>IF(TrRoad_act!E51=0,"",E38/TrRoad_act!E51*1000
)</f>
        <v>201.68491664261225</v>
      </c>
      <c r="F75" s="77">
        <f>IF(TrRoad_act!F51=0,"",F38/TrRoad_act!F51*1000
)</f>
        <v>202.18912893421873</v>
      </c>
      <c r="G75" s="77">
        <f>IF(TrRoad_act!G51=0,"",G38/TrRoad_act!G51*1000
)</f>
        <v>203.32276900675797</v>
      </c>
      <c r="H75" s="77">
        <f>IF(TrRoad_act!H51=0,"",H38/TrRoad_act!H51*1000
)</f>
        <v>203.83107592927485</v>
      </c>
      <c r="I75" s="77">
        <f>IF(TrRoad_act!I51=0,"",I38/TrRoad_act!I51*1000
)</f>
        <v>206.58365632039155</v>
      </c>
      <c r="J75" s="77">
        <f>IF(TrRoad_act!J51=0,"",J38/TrRoad_act!J51*1000
)</f>
        <v>203.1031955207429</v>
      </c>
      <c r="K75" s="77">
        <f>IF(TrRoad_act!K51=0,"",K38/TrRoad_act!K51*1000
)</f>
        <v>200.45743148688959</v>
      </c>
      <c r="L75" s="77">
        <f>IF(TrRoad_act!L51=0,"",L38/TrRoad_act!L51*1000
)</f>
        <v>194.55190422871127</v>
      </c>
      <c r="M75" s="77">
        <f>IF(TrRoad_act!M51=0,"",M38/TrRoad_act!M51*1000
)</f>
        <v>194.66300511861695</v>
      </c>
      <c r="N75" s="77">
        <f>IF(TrRoad_act!N51=0,"",N38/TrRoad_act!N51*1000
)</f>
        <v>198.96256516302805</v>
      </c>
      <c r="O75" s="77">
        <f>IF(TrRoad_act!O51=0,"",O38/TrRoad_act!O51*1000
)</f>
        <v>191.63692870821714</v>
      </c>
      <c r="P75" s="77">
        <f>IF(TrRoad_act!P51=0,"",P38/TrRoad_act!P51*1000
)</f>
        <v>193.61916723894055</v>
      </c>
      <c r="Q75" s="77">
        <f>IF(TrRoad_act!Q51=0,"",Q38/TrRoad_act!Q51*1000
)</f>
        <v>201.1833783746157</v>
      </c>
    </row>
    <row r="76" spans="1:17" ht="11.45" customHeight="1" x14ac:dyDescent="0.25">
      <c r="A76" s="62" t="s">
        <v>55</v>
      </c>
      <c r="B76" s="77">
        <f>IF(TrRoad_act!B52=0,"",B39/TrRoad_act!B52*1000
)</f>
        <v>0</v>
      </c>
      <c r="C76" s="77">
        <f>IF(TrRoad_act!C52=0,"",C39/TrRoad_act!C52*1000
)</f>
        <v>0</v>
      </c>
      <c r="D76" s="77">
        <f>IF(TrRoad_act!D52=0,"",D39/TrRoad_act!D52*1000
)</f>
        <v>0</v>
      </c>
      <c r="E76" s="77">
        <f>IF(TrRoad_act!E52=0,"",E39/TrRoad_act!E52*1000
)</f>
        <v>0</v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1396.7190657924343</v>
      </c>
      <c r="C77" s="76">
        <f>IF(TrRoad_act!C53=0,"",C40/TrRoad_act!C53*1000
)</f>
        <v>1395.7632024192851</v>
      </c>
      <c r="D77" s="76">
        <f>IF(TrRoad_act!D53=0,"",D40/TrRoad_act!D53*1000
)</f>
        <v>1386.9918954700772</v>
      </c>
      <c r="E77" s="76">
        <f>IF(TrRoad_act!E53=0,"",E40/TrRoad_act!E53*1000
)</f>
        <v>1392.1235433478153</v>
      </c>
      <c r="F77" s="76">
        <f>IF(TrRoad_act!F53=0,"",F40/TrRoad_act!F53*1000
)</f>
        <v>1417.4237682178025</v>
      </c>
      <c r="G77" s="76">
        <f>IF(TrRoad_act!G53=0,"",G40/TrRoad_act!G53*1000
)</f>
        <v>1367.1406907269106</v>
      </c>
      <c r="H77" s="76">
        <f>IF(TrRoad_act!H53=0,"",H40/TrRoad_act!H53*1000
)</f>
        <v>1420.5378142962402</v>
      </c>
      <c r="I77" s="76">
        <f>IF(TrRoad_act!I53=0,"",I40/TrRoad_act!I53*1000
)</f>
        <v>1456.3033748409575</v>
      </c>
      <c r="J77" s="76">
        <f>IF(TrRoad_act!J53=0,"",J40/TrRoad_act!J53*1000
)</f>
        <v>1337.8684740119104</v>
      </c>
      <c r="K77" s="76">
        <f>IF(TrRoad_act!K53=0,"",K40/TrRoad_act!K53*1000
)</f>
        <v>1299.8188926516816</v>
      </c>
      <c r="L77" s="76">
        <f>IF(TrRoad_act!L53=0,"",L40/TrRoad_act!L53*1000
)</f>
        <v>1295.9437310220121</v>
      </c>
      <c r="M77" s="76">
        <f>IF(TrRoad_act!M53=0,"",M40/TrRoad_act!M53*1000
)</f>
        <v>1276.3829167183387</v>
      </c>
      <c r="N77" s="76">
        <f>IF(TrRoad_act!N53=0,"",N40/TrRoad_act!N53*1000
)</f>
        <v>1276.0123701623154</v>
      </c>
      <c r="O77" s="76">
        <f>IF(TrRoad_act!O53=0,"",O40/TrRoad_act!O53*1000
)</f>
        <v>1253.9796717987949</v>
      </c>
      <c r="P77" s="76">
        <f>IF(TrRoad_act!P53=0,"",P40/TrRoad_act!P53*1000
)</f>
        <v>1085.8185140174091</v>
      </c>
      <c r="Q77" s="76">
        <f>IF(TrRoad_act!Q53=0,"",Q40/TrRoad_act!Q53*1000
)</f>
        <v>1115.570178897806</v>
      </c>
    </row>
    <row r="78" spans="1:17" ht="11.45" customHeight="1" x14ac:dyDescent="0.25">
      <c r="A78" s="17" t="s">
        <v>23</v>
      </c>
      <c r="B78" s="75">
        <f>IF(TrRoad_act!B54=0,"",B41/TrRoad_act!B54*1000
)</f>
        <v>1396.5544628448156</v>
      </c>
      <c r="C78" s="75">
        <f>IF(TrRoad_act!C54=0,"",C41/TrRoad_act!C54*1000
)</f>
        <v>1396.3091088450319</v>
      </c>
      <c r="D78" s="75">
        <f>IF(TrRoad_act!D54=0,"",D41/TrRoad_act!D54*1000
)</f>
        <v>1388.4445814527619</v>
      </c>
      <c r="E78" s="75">
        <f>IF(TrRoad_act!E54=0,"",E41/TrRoad_act!E54*1000
)</f>
        <v>1392.775706109584</v>
      </c>
      <c r="F78" s="75">
        <f>IF(TrRoad_act!F54=0,"",F41/TrRoad_act!F54*1000
)</f>
        <v>1414.8388081704959</v>
      </c>
      <c r="G78" s="75">
        <f>IF(TrRoad_act!G54=0,"",G41/TrRoad_act!G54*1000
)</f>
        <v>1369.051918190097</v>
      </c>
      <c r="H78" s="75">
        <f>IF(TrRoad_act!H54=0,"",H41/TrRoad_act!H54*1000
)</f>
        <v>1416.3115147139088</v>
      </c>
      <c r="I78" s="75">
        <f>IF(TrRoad_act!I54=0,"",I41/TrRoad_act!I54*1000
)</f>
        <v>1447.6095919815607</v>
      </c>
      <c r="J78" s="75">
        <f>IF(TrRoad_act!J54=0,"",J41/TrRoad_act!J54*1000
)</f>
        <v>1339.6788934162441</v>
      </c>
      <c r="K78" s="75">
        <f>IF(TrRoad_act!K54=0,"",K41/TrRoad_act!K54*1000
)</f>
        <v>1301.6953284667857</v>
      </c>
      <c r="L78" s="75">
        <f>IF(TrRoad_act!L54=0,"",L41/TrRoad_act!L54*1000
)</f>
        <v>1297.304264847005</v>
      </c>
      <c r="M78" s="75">
        <f>IF(TrRoad_act!M54=0,"",M41/TrRoad_act!M54*1000
)</f>
        <v>1277.5707119999622</v>
      </c>
      <c r="N78" s="75">
        <f>IF(TrRoad_act!N54=0,"",N41/TrRoad_act!N54*1000
)</f>
        <v>1276.20650435379</v>
      </c>
      <c r="O78" s="75">
        <f>IF(TrRoad_act!O54=0,"",O41/TrRoad_act!O54*1000
)</f>
        <v>1253.5694731078745</v>
      </c>
      <c r="P78" s="75">
        <f>IF(TrRoad_act!P54=0,"",P41/TrRoad_act!P54*1000
)</f>
        <v>1086.1951415114668</v>
      </c>
      <c r="Q78" s="75">
        <f>IF(TrRoad_act!Q54=0,"",Q41/TrRoad_act!Q54*1000
)</f>
        <v>1111.8250172886167</v>
      </c>
    </row>
    <row r="79" spans="1:17" ht="11.45" customHeight="1" x14ac:dyDescent="0.25">
      <c r="A79" s="15" t="s">
        <v>22</v>
      </c>
      <c r="B79" s="74">
        <f>IF(TrRoad_act!B55=0,"",B42/TrRoad_act!B55*1000
)</f>
        <v>1403.467215290395</v>
      </c>
      <c r="C79" s="74">
        <f>IF(TrRoad_act!C55=0,"",C42/TrRoad_act!C55*1000
)</f>
        <v>1374.0359372303903</v>
      </c>
      <c r="D79" s="74">
        <f>IF(TrRoad_act!D55=0,"",D42/TrRoad_act!D55*1000
)</f>
        <v>1330.5167308526945</v>
      </c>
      <c r="E79" s="74">
        <f>IF(TrRoad_act!E55=0,"",E42/TrRoad_act!E55*1000
)</f>
        <v>1367.0170337832444</v>
      </c>
      <c r="F79" s="74">
        <f>IF(TrRoad_act!F55=0,"",F42/TrRoad_act!F55*1000
)</f>
        <v>1503.4956306332983</v>
      </c>
      <c r="G79" s="74">
        <f>IF(TrRoad_act!G55=0,"",G42/TrRoad_act!G55*1000
)</f>
        <v>1303.4010672036886</v>
      </c>
      <c r="H79" s="74">
        <f>IF(TrRoad_act!H55=0,"",H42/TrRoad_act!H55*1000
)</f>
        <v>1547.6378374803478</v>
      </c>
      <c r="I79" s="74">
        <f>IF(TrRoad_act!I55=0,"",I42/TrRoad_act!I55*1000
)</f>
        <v>1711.6060358566569</v>
      </c>
      <c r="J79" s="74">
        <f>IF(TrRoad_act!J55=0,"",J42/TrRoad_act!J55*1000
)</f>
        <v>1283.9430481658658</v>
      </c>
      <c r="K79" s="74">
        <f>IF(TrRoad_act!K55=0,"",K42/TrRoad_act!K55*1000
)</f>
        <v>1247.2316770758266</v>
      </c>
      <c r="L79" s="74">
        <f>IF(TrRoad_act!L55=0,"",L42/TrRoad_act!L55*1000
)</f>
        <v>1263.5283595638123</v>
      </c>
      <c r="M79" s="74">
        <f>IF(TrRoad_act!M55=0,"",M42/TrRoad_act!M55*1000
)</f>
        <v>1235.2722721205073</v>
      </c>
      <c r="N79" s="74">
        <f>IF(TrRoad_act!N55=0,"",N42/TrRoad_act!N55*1000
)</f>
        <v>1271.138792843075</v>
      </c>
      <c r="O79" s="74">
        <f>IF(TrRoad_act!O55=0,"",O42/TrRoad_act!O55*1000
)</f>
        <v>1265.9866784316514</v>
      </c>
      <c r="P79" s="74">
        <f>IF(TrRoad_act!P55=0,"",P42/TrRoad_act!P55*1000
)</f>
        <v>1077.8572885013473</v>
      </c>
      <c r="Q79" s="74">
        <f>IF(TrRoad_act!Q55=0,"",Q42/TrRoad_act!Q55*1000
)</f>
        <v>1178.0732807012159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101.07161936620263</v>
      </c>
      <c r="C82" s="79">
        <f>IF(TrRoad_act!C4=0,"",C18/TrRoad_act!C4*1000)</f>
        <v>100.33130502988513</v>
      </c>
      <c r="D82" s="79">
        <f>IF(TrRoad_act!D4=0,"",D18/TrRoad_act!D4*1000)</f>
        <v>100.72790003142154</v>
      </c>
      <c r="E82" s="79">
        <f>IF(TrRoad_act!E4=0,"",E18/TrRoad_act!E4*1000)</f>
        <v>100.65869760631547</v>
      </c>
      <c r="F82" s="79">
        <f>IF(TrRoad_act!F4=0,"",F18/TrRoad_act!F4*1000)</f>
        <v>101.26687108738643</v>
      </c>
      <c r="G82" s="79">
        <f>IF(TrRoad_act!G4=0,"",G18/TrRoad_act!G4*1000)</f>
        <v>100.74680899391333</v>
      </c>
      <c r="H82" s="79">
        <f>IF(TrRoad_act!H4=0,"",H18/TrRoad_act!H4*1000)</f>
        <v>102.06749141822078</v>
      </c>
      <c r="I82" s="79">
        <f>IF(TrRoad_act!I4=0,"",I18/TrRoad_act!I4*1000)</f>
        <v>103.32888865208574</v>
      </c>
      <c r="J82" s="79">
        <f>IF(TrRoad_act!J4=0,"",J18/TrRoad_act!J4*1000)</f>
        <v>98.605454029494382</v>
      </c>
      <c r="K82" s="79">
        <f>IF(TrRoad_act!K4=0,"",K18/TrRoad_act!K4*1000)</f>
        <v>97.155436787090238</v>
      </c>
      <c r="L82" s="79">
        <f>IF(TrRoad_act!L4=0,"",L18/TrRoad_act!L4*1000)</f>
        <v>97.81365277179853</v>
      </c>
      <c r="M82" s="79">
        <f>IF(TrRoad_act!M4=0,"",M18/TrRoad_act!M4*1000)</f>
        <v>97.233805213891415</v>
      </c>
      <c r="N82" s="79">
        <f>IF(TrRoad_act!N4=0,"",N18/TrRoad_act!N4*1000)</f>
        <v>97.55290533418372</v>
      </c>
      <c r="O82" s="79">
        <f>IF(TrRoad_act!O4=0,"",O18/TrRoad_act!O4*1000)</f>
        <v>98.506300764973119</v>
      </c>
      <c r="P82" s="79">
        <f>IF(TrRoad_act!P4=0,"",P18/TrRoad_act!P4*1000)</f>
        <v>91.873607379919932</v>
      </c>
      <c r="Q82" s="79">
        <f>IF(TrRoad_act!Q4=0,"",Q18/TrRoad_act!Q4*1000)</f>
        <v>93.050448282545304</v>
      </c>
    </row>
    <row r="83" spans="1:17" ht="11.45" customHeight="1" x14ac:dyDescent="0.25">
      <c r="A83" s="23" t="s">
        <v>30</v>
      </c>
      <c r="B83" s="78">
        <f>IF(TrRoad_act!B5=0,"",B19/TrRoad_act!B5*1000)</f>
        <v>126.71911603068911</v>
      </c>
      <c r="C83" s="78">
        <f>IF(TrRoad_act!C5=0,"",C19/TrRoad_act!C5*1000)</f>
        <v>125.36274582919521</v>
      </c>
      <c r="D83" s="78">
        <f>IF(TrRoad_act!D5=0,"",D19/TrRoad_act!D5*1000)</f>
        <v>123.78412206997328</v>
      </c>
      <c r="E83" s="78">
        <f>IF(TrRoad_act!E5=0,"",E19/TrRoad_act!E5*1000)</f>
        <v>121.84353477894986</v>
      </c>
      <c r="F83" s="78">
        <f>IF(TrRoad_act!F5=0,"",F19/TrRoad_act!F5*1000)</f>
        <v>120.41142137157115</v>
      </c>
      <c r="G83" s="78">
        <f>IF(TrRoad_act!G5=0,"",G19/TrRoad_act!G5*1000)</f>
        <v>119.4450154258501</v>
      </c>
      <c r="H83" s="78">
        <f>IF(TrRoad_act!H5=0,"",H19/TrRoad_act!H5*1000)</f>
        <v>118.14062142414227</v>
      </c>
      <c r="I83" s="78">
        <f>IF(TrRoad_act!I5=0,"",I19/TrRoad_act!I5*1000)</f>
        <v>117.24136929286006</v>
      </c>
      <c r="J83" s="78">
        <f>IF(TrRoad_act!J5=0,"",J19/TrRoad_act!J5*1000)</f>
        <v>111.32408340491874</v>
      </c>
      <c r="K83" s="78">
        <f>IF(TrRoad_act!K5=0,"",K19/TrRoad_act!K5*1000)</f>
        <v>108.86592866493642</v>
      </c>
      <c r="L83" s="78">
        <f>IF(TrRoad_act!L5=0,"",L19/TrRoad_act!L5*1000)</f>
        <v>106.98970041111775</v>
      </c>
      <c r="M83" s="78">
        <f>IF(TrRoad_act!M5=0,"",M19/TrRoad_act!M5*1000)</f>
        <v>104.4688612631881</v>
      </c>
      <c r="N83" s="78">
        <f>IF(TrRoad_act!N5=0,"",N19/TrRoad_act!N5*1000)</f>
        <v>102.80292520249847</v>
      </c>
      <c r="O83" s="78">
        <f>IF(TrRoad_act!O5=0,"",O19/TrRoad_act!O5*1000)</f>
        <v>103.54528890522755</v>
      </c>
      <c r="P83" s="78">
        <f>IF(TrRoad_act!P5=0,"",P19/TrRoad_act!P5*1000)</f>
        <v>102.11526700908047</v>
      </c>
      <c r="Q83" s="78">
        <f>IF(TrRoad_act!Q5=0,"",Q19/TrRoad_act!Q5*1000)</f>
        <v>101.77395092604357</v>
      </c>
    </row>
    <row r="84" spans="1:17" ht="11.45" customHeight="1" x14ac:dyDescent="0.25">
      <c r="A84" s="19" t="s">
        <v>29</v>
      </c>
      <c r="B84" s="76">
        <f>IF(TrRoad_act!B6=0,"",B20/TrRoad_act!B6*1000)</f>
        <v>103.98383226476425</v>
      </c>
      <c r="C84" s="76">
        <f>IF(TrRoad_act!C6=0,"",C20/TrRoad_act!C6*1000)</f>
        <v>103.25542993615079</v>
      </c>
      <c r="D84" s="76">
        <f>IF(TrRoad_act!D6=0,"",D20/TrRoad_act!D6*1000)</f>
        <v>103.52259065013908</v>
      </c>
      <c r="E84" s="76">
        <f>IF(TrRoad_act!E6=0,"",E20/TrRoad_act!E6*1000)</f>
        <v>103.01606607061773</v>
      </c>
      <c r="F84" s="76">
        <f>IF(TrRoad_act!F6=0,"",F20/TrRoad_act!F6*1000)</f>
        <v>103.12017741001098</v>
      </c>
      <c r="G84" s="76">
        <f>IF(TrRoad_act!G6=0,"",G20/TrRoad_act!G6*1000)</f>
        <v>102.50569034497128</v>
      </c>
      <c r="H84" s="76">
        <f>IF(TrRoad_act!H6=0,"",H20/TrRoad_act!H6*1000)</f>
        <v>103.54834052954406</v>
      </c>
      <c r="I84" s="76">
        <f>IF(TrRoad_act!I6=0,"",I20/TrRoad_act!I6*1000)</f>
        <v>104.49534296377577</v>
      </c>
      <c r="J84" s="76">
        <f>IF(TrRoad_act!J6=0,"",J20/TrRoad_act!J6*1000)</f>
        <v>99.197409485340074</v>
      </c>
      <c r="K84" s="76">
        <f>IF(TrRoad_act!K6=0,"",K20/TrRoad_act!K6*1000)</f>
        <v>97.229369690711124</v>
      </c>
      <c r="L84" s="76">
        <f>IF(TrRoad_act!L6=0,"",L20/TrRoad_act!L6*1000)</f>
        <v>97.472341390899217</v>
      </c>
      <c r="M84" s="76">
        <f>IF(TrRoad_act!M6=0,"",M20/TrRoad_act!M6*1000)</f>
        <v>96.652310301706052</v>
      </c>
      <c r="N84" s="76">
        <f>IF(TrRoad_act!N6=0,"",N20/TrRoad_act!N6*1000)</f>
        <v>96.458172885444213</v>
      </c>
      <c r="O84" s="76">
        <f>IF(TrRoad_act!O6=0,"",O20/TrRoad_act!O6*1000)</f>
        <v>97.338929738600783</v>
      </c>
      <c r="P84" s="76">
        <f>IF(TrRoad_act!P6=0,"",P20/TrRoad_act!P6*1000)</f>
        <v>90.959966865360698</v>
      </c>
      <c r="Q84" s="76">
        <f>IF(TrRoad_act!Q6=0,"",Q20/TrRoad_act!Q6*1000)</f>
        <v>91.738578567063101</v>
      </c>
    </row>
    <row r="85" spans="1:17" ht="11.45" customHeight="1" x14ac:dyDescent="0.25">
      <c r="A85" s="62" t="s">
        <v>59</v>
      </c>
      <c r="B85" s="77">
        <f>IF(TrRoad_act!B7=0,"",B21/TrRoad_act!B7*1000)</f>
        <v>102.63977768067723</v>
      </c>
      <c r="C85" s="77">
        <f>IF(TrRoad_act!C7=0,"",C21/TrRoad_act!C7*1000)</f>
        <v>102.73331054197598</v>
      </c>
      <c r="D85" s="77">
        <f>IF(TrRoad_act!D7=0,"",D21/TrRoad_act!D7*1000)</f>
        <v>103.35641284667805</v>
      </c>
      <c r="E85" s="77">
        <f>IF(TrRoad_act!E7=0,"",E21/TrRoad_act!E7*1000)</f>
        <v>102.7927454537009</v>
      </c>
      <c r="F85" s="77">
        <f>IF(TrRoad_act!F7=0,"",F21/TrRoad_act!F7*1000)</f>
        <v>102.74207066670445</v>
      </c>
      <c r="G85" s="77">
        <f>IF(TrRoad_act!G7=0,"",G21/TrRoad_act!G7*1000)</f>
        <v>102.57549943357017</v>
      </c>
      <c r="H85" s="77">
        <f>IF(TrRoad_act!H7=0,"",H21/TrRoad_act!H7*1000)</f>
        <v>102.89803169754796</v>
      </c>
      <c r="I85" s="77">
        <f>IF(TrRoad_act!I7=0,"",I21/TrRoad_act!I7*1000)</f>
        <v>103.15443626657837</v>
      </c>
      <c r="J85" s="77">
        <f>IF(TrRoad_act!J7=0,"",J21/TrRoad_act!J7*1000)</f>
        <v>97.962356020147098</v>
      </c>
      <c r="K85" s="77">
        <f>IF(TrRoad_act!K7=0,"",K21/TrRoad_act!K7*1000)</f>
        <v>95.978483822496429</v>
      </c>
      <c r="L85" s="77">
        <f>IF(TrRoad_act!L7=0,"",L21/TrRoad_act!L7*1000)</f>
        <v>96.138380615913263</v>
      </c>
      <c r="M85" s="77">
        <f>IF(TrRoad_act!M7=0,"",M21/TrRoad_act!M7*1000)</f>
        <v>95.270686548153037</v>
      </c>
      <c r="N85" s="77">
        <f>IF(TrRoad_act!N7=0,"",N21/TrRoad_act!N7*1000)</f>
        <v>94.668716557572452</v>
      </c>
      <c r="O85" s="77">
        <f>IF(TrRoad_act!O7=0,"",O21/TrRoad_act!O7*1000)</f>
        <v>97.444488980823493</v>
      </c>
      <c r="P85" s="77">
        <f>IF(TrRoad_act!P7=0,"",P21/TrRoad_act!P7*1000)</f>
        <v>95.45791259279693</v>
      </c>
      <c r="Q85" s="77">
        <f>IF(TrRoad_act!Q7=0,"",Q21/TrRoad_act!Q7*1000)</f>
        <v>96.046328358029228</v>
      </c>
    </row>
    <row r="86" spans="1:17" ht="11.45" customHeight="1" x14ac:dyDescent="0.25">
      <c r="A86" s="62" t="s">
        <v>58</v>
      </c>
      <c r="B86" s="77">
        <f>IF(TrRoad_act!B8=0,"",B22/TrRoad_act!B8*1000)</f>
        <v>110.3627691201937</v>
      </c>
      <c r="C86" s="77">
        <f>IF(TrRoad_act!C8=0,"",C22/TrRoad_act!C8*1000)</f>
        <v>105.62197316675494</v>
      </c>
      <c r="D86" s="77">
        <f>IF(TrRoad_act!D8=0,"",D22/TrRoad_act!D8*1000)</f>
        <v>104.24098841739229</v>
      </c>
      <c r="E86" s="77">
        <f>IF(TrRoad_act!E8=0,"",E22/TrRoad_act!E8*1000)</f>
        <v>103.92498820138034</v>
      </c>
      <c r="F86" s="77">
        <f>IF(TrRoad_act!F8=0,"",F22/TrRoad_act!F8*1000)</f>
        <v>104.64482518161662</v>
      </c>
      <c r="G86" s="77">
        <f>IF(TrRoad_act!G8=0,"",G22/TrRoad_act!G8*1000)</f>
        <v>102.24523884215375</v>
      </c>
      <c r="H86" s="77">
        <f>IF(TrRoad_act!H8=0,"",H22/TrRoad_act!H8*1000)</f>
        <v>105.76500238812477</v>
      </c>
      <c r="I86" s="77">
        <f>IF(TrRoad_act!I8=0,"",I22/TrRoad_act!I8*1000)</f>
        <v>108.59979293366493</v>
      </c>
      <c r="J86" s="77">
        <f>IF(TrRoad_act!J8=0,"",J22/TrRoad_act!J8*1000)</f>
        <v>102.28773780104048</v>
      </c>
      <c r="K86" s="77">
        <f>IF(TrRoad_act!K8=0,"",K22/TrRoad_act!K8*1000)</f>
        <v>100.04706825354842</v>
      </c>
      <c r="L86" s="77">
        <f>IF(TrRoad_act!L8=0,"",L22/TrRoad_act!L8*1000)</f>
        <v>100.12768557922345</v>
      </c>
      <c r="M86" s="77">
        <f>IF(TrRoad_act!M8=0,"",M22/TrRoad_act!M8*1000)</f>
        <v>98.976359888120314</v>
      </c>
      <c r="N86" s="77">
        <f>IF(TrRoad_act!N8=0,"",N22/TrRoad_act!N8*1000)</f>
        <v>99.239348438139203</v>
      </c>
      <c r="O86" s="77">
        <f>IF(TrRoad_act!O8=0,"",O22/TrRoad_act!O8*1000)</f>
        <v>97.192840624946825</v>
      </c>
      <c r="P86" s="77">
        <f>IF(TrRoad_act!P8=0,"",P22/TrRoad_act!P8*1000)</f>
        <v>84.515113338714869</v>
      </c>
      <c r="Q86" s="77">
        <f>IF(TrRoad_act!Q8=0,"",Q22/TrRoad_act!Q8*1000)</f>
        <v>85.921281662362162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 t="str">
        <f>IF(TrRoad_act!D9=0,"",D23/TrRoad_act!D9*1000)</f>
        <v/>
      </c>
      <c r="E87" s="77" t="str">
        <f>IF(TrRoad_act!E9=0,"",E23/TrRoad_act!E9*1000)</f>
        <v/>
      </c>
      <c r="F87" s="77" t="str">
        <f>IF(TrRoad_act!F9=0,"",F23/TrRoad_act!F9*1000)</f>
        <v/>
      </c>
      <c r="G87" s="77" t="str">
        <f>IF(TrRoad_act!G9=0,"",G23/TrRoad_act!G9*1000)</f>
        <v/>
      </c>
      <c r="H87" s="77" t="str">
        <f>IF(TrRoad_act!H9=0,"",H23/TrRoad_act!H9*1000)</f>
        <v/>
      </c>
      <c r="I87" s="77" t="str">
        <f>IF(TrRoad_act!I9=0,"",I23/TrRoad_act!I9*1000)</f>
        <v/>
      </c>
      <c r="J87" s="77" t="str">
        <f>IF(TrRoad_act!J9=0,"",J23/TrRoad_act!J9*1000)</f>
        <v/>
      </c>
      <c r="K87" s="77" t="str">
        <f>IF(TrRoad_act!K9=0,"",K23/TrRoad_act!K9*1000)</f>
        <v/>
      </c>
      <c r="L87" s="77" t="str">
        <f>IF(TrRoad_act!L9=0,"",L23/TrRoad_act!L9*1000)</f>
        <v/>
      </c>
      <c r="M87" s="77" t="str">
        <f>IF(TrRoad_act!M9=0,"",M23/TrRoad_act!M9*1000)</f>
        <v/>
      </c>
      <c r="N87" s="77" t="str">
        <f>IF(TrRoad_act!N9=0,"",N23/TrRoad_act!N9*1000)</f>
        <v/>
      </c>
      <c r="O87" s="77" t="str">
        <f>IF(TrRoad_act!O9=0,"",O23/TrRoad_act!O9*1000)</f>
        <v/>
      </c>
      <c r="P87" s="77" t="str">
        <f>IF(TrRoad_act!P9=0,"",P23/TrRoad_act!P9*1000)</f>
        <v/>
      </c>
      <c r="Q87" s="77" t="str">
        <f>IF(TrRoad_act!Q9=0,"",Q23/TrRoad_act!Q9*1000)</f>
        <v/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>
        <f>IF(TrRoad_act!H10=0,"",H24/TrRoad_act!H10*1000)</f>
        <v>115.43238648888423</v>
      </c>
      <c r="I88" s="77">
        <f>IF(TrRoad_act!I10=0,"",I24/TrRoad_act!I10*1000)</f>
        <v>116.88913513423431</v>
      </c>
      <c r="J88" s="77">
        <f>IF(TrRoad_act!J10=0,"",J24/TrRoad_act!J10*1000)</f>
        <v>113.68562980314287</v>
      </c>
      <c r="K88" s="77">
        <f>IF(TrRoad_act!K10=0,"",K24/TrRoad_act!K10*1000)</f>
        <v>110.88195391584922</v>
      </c>
      <c r="L88" s="77">
        <f>IF(TrRoad_act!L10=0,"",L24/TrRoad_act!L10*1000)</f>
        <v>108.24664482256853</v>
      </c>
      <c r="M88" s="77">
        <f>IF(TrRoad_act!M10=0,"",M24/TrRoad_act!M10*1000)</f>
        <v>109.48292831954757</v>
      </c>
      <c r="N88" s="77">
        <f>IF(TrRoad_act!N10=0,"",N24/TrRoad_act!N10*1000)</f>
        <v>112.0298144820019</v>
      </c>
      <c r="O88" s="77">
        <f>IF(TrRoad_act!O10=0,"",O24/TrRoad_act!O10*1000)</f>
        <v>106.80590472582759</v>
      </c>
      <c r="P88" s="77">
        <f>IF(TrRoad_act!P10=0,"",P24/TrRoad_act!P10*1000)</f>
        <v>99.596178385862459</v>
      </c>
      <c r="Q88" s="77">
        <f>IF(TrRoad_act!Q10=0,"",Q24/TrRoad_act!Q10*1000)</f>
        <v>95.353429177411599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>
        <f>IF(TrRoad_act!J11=0,"",J25/TrRoad_act!J11*1000)</f>
        <v>37.392349474248853</v>
      </c>
      <c r="K89" s="77">
        <f>IF(TrRoad_act!K11=0,"",K25/TrRoad_act!K11*1000)</f>
        <v>35.776747656720246</v>
      </c>
      <c r="L89" s="77">
        <f>IF(TrRoad_act!L11=0,"",L25/TrRoad_act!L11*1000)</f>
        <v>34.744718720802112</v>
      </c>
      <c r="M89" s="77">
        <f>IF(TrRoad_act!M11=0,"",M25/TrRoad_act!M11*1000)</f>
        <v>33.496374247841366</v>
      </c>
      <c r="N89" s="77">
        <f>IF(TrRoad_act!N11=0,"",N25/TrRoad_act!N11*1000)</f>
        <v>33.110608203552601</v>
      </c>
      <c r="O89" s="77">
        <f>IF(TrRoad_act!O11=0,"",O25/TrRoad_act!O11*1000)</f>
        <v>34.591763190921085</v>
      </c>
      <c r="P89" s="77">
        <f>IF(TrRoad_act!P11=0,"",P25/TrRoad_act!P11*1000)</f>
        <v>34.748874011660476</v>
      </c>
      <c r="Q89" s="77">
        <f>IF(TrRoad_act!Q11=0,"",Q25/TrRoad_act!Q11*1000)</f>
        <v>36.797697952634742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>
        <f>IF(TrRoad_act!I12=0,"",I26/TrRoad_act!I12*1000)</f>
        <v>0</v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76.994696405841381</v>
      </c>
      <c r="C91" s="76">
        <f>IF(TrRoad_act!C13=0,"",C27/TrRoad_act!C13*1000)</f>
        <v>75.7469026225221</v>
      </c>
      <c r="D91" s="76">
        <f>IF(TrRoad_act!D13=0,"",D27/TrRoad_act!D13*1000)</f>
        <v>76.862145411368815</v>
      </c>
      <c r="E91" s="76">
        <f>IF(TrRoad_act!E13=0,"",E27/TrRoad_act!E13*1000)</f>
        <v>79.846662551640179</v>
      </c>
      <c r="F91" s="76">
        <f>IF(TrRoad_act!F13=0,"",F27/TrRoad_act!F13*1000)</f>
        <v>84.139855834639533</v>
      </c>
      <c r="G91" s="76">
        <f>IF(TrRoad_act!G13=0,"",G27/TrRoad_act!G13*1000)</f>
        <v>84.064592110526164</v>
      </c>
      <c r="H91" s="76">
        <f>IF(TrRoad_act!H13=0,"",H27/TrRoad_act!H13*1000)</f>
        <v>87.875102430632211</v>
      </c>
      <c r="I91" s="76">
        <f>IF(TrRoad_act!I13=0,"",I27/TrRoad_act!I13*1000)</f>
        <v>91.791193912984141</v>
      </c>
      <c r="J91" s="76">
        <f>IF(TrRoad_act!J13=0,"",J27/TrRoad_act!J13*1000)</f>
        <v>92.100489661465019</v>
      </c>
      <c r="K91" s="76">
        <f>IF(TrRoad_act!K13=0,"",K27/TrRoad_act!K13*1000)</f>
        <v>95.117542721515193</v>
      </c>
      <c r="L91" s="76">
        <f>IF(TrRoad_act!L13=0,"",L27/TrRoad_act!L13*1000)</f>
        <v>99.276872271835657</v>
      </c>
      <c r="M91" s="76">
        <f>IF(TrRoad_act!M13=0,"",M27/TrRoad_act!M13*1000)</f>
        <v>101.12835225287121</v>
      </c>
      <c r="N91" s="76">
        <f>IF(TrRoad_act!N13=0,"",N27/TrRoad_act!N13*1000)</f>
        <v>106.19207110751128</v>
      </c>
      <c r="O91" s="76">
        <f>IF(TrRoad_act!O13=0,"",O27/TrRoad_act!O13*1000)</f>
        <v>107.78432362728735</v>
      </c>
      <c r="P91" s="76">
        <f>IF(TrRoad_act!P13=0,"",P27/TrRoad_act!P13*1000)</f>
        <v>98.179488935929399</v>
      </c>
      <c r="Q91" s="76">
        <f>IF(TrRoad_act!Q13=0,"",Q27/TrRoad_act!Q13*1000)</f>
        <v>103.19373069638435</v>
      </c>
    </row>
    <row r="92" spans="1:17" ht="11.45" customHeight="1" x14ac:dyDescent="0.25">
      <c r="A92" s="62" t="s">
        <v>59</v>
      </c>
      <c r="B92" s="75">
        <f>IF(TrRoad_act!B14=0,"",B28/TrRoad_act!B14*1000)</f>
        <v>66.116443325278155</v>
      </c>
      <c r="C92" s="75">
        <f>IF(TrRoad_act!C14=0,"",C28/TrRoad_act!C14*1000)</f>
        <v>64.371948266983722</v>
      </c>
      <c r="D92" s="75">
        <f>IF(TrRoad_act!D14=0,"",D28/TrRoad_act!D14*1000)</f>
        <v>65.780214956065066</v>
      </c>
      <c r="E92" s="75">
        <f>IF(TrRoad_act!E14=0,"",E28/TrRoad_act!E14*1000)</f>
        <v>68.191968470983738</v>
      </c>
      <c r="F92" s="75">
        <f>IF(TrRoad_act!F14=0,"",F28/TrRoad_act!F14*1000)</f>
        <v>70.803492743642337</v>
      </c>
      <c r="G92" s="75">
        <f>IF(TrRoad_act!G14=0,"",G28/TrRoad_act!G14*1000)</f>
        <v>72.1147224902099</v>
      </c>
      <c r="H92" s="75">
        <f>IF(TrRoad_act!H14=0,"",H28/TrRoad_act!H14*1000)</f>
        <v>73.616611478337347</v>
      </c>
      <c r="I92" s="75">
        <f>IF(TrRoad_act!I14=0,"",I28/TrRoad_act!I14*1000)</f>
        <v>75.595281589832993</v>
      </c>
      <c r="J92" s="75">
        <f>IF(TrRoad_act!J14=0,"",J28/TrRoad_act!J14*1000)</f>
        <v>77.491567918716825</v>
      </c>
      <c r="K92" s="75">
        <f>IF(TrRoad_act!K14=0,"",K28/TrRoad_act!K14*1000)</f>
        <v>77.09116563596821</v>
      </c>
      <c r="L92" s="75">
        <f>IF(TrRoad_act!L14=0,"",L28/TrRoad_act!L14*1000)</f>
        <v>76.847729736517934</v>
      </c>
      <c r="M92" s="75">
        <f>IF(TrRoad_act!M14=0,"",M28/TrRoad_act!M14*1000)</f>
        <v>76.404373480218283</v>
      </c>
      <c r="N92" s="75">
        <f>IF(TrRoad_act!N14=0,"",N28/TrRoad_act!N14*1000)</f>
        <v>76.541809725267996</v>
      </c>
      <c r="O92" s="75">
        <f>IF(TrRoad_act!O14=0,"",O28/TrRoad_act!O14*1000)</f>
        <v>78.36854311508732</v>
      </c>
      <c r="P92" s="75">
        <f>IF(TrRoad_act!P14=0,"",P28/TrRoad_act!P14*1000)</f>
        <v>78.524043502719266</v>
      </c>
      <c r="Q92" s="75">
        <f>IF(TrRoad_act!Q14=0,"",Q28/TrRoad_act!Q14*1000)</f>
        <v>79.197691477309604</v>
      </c>
    </row>
    <row r="93" spans="1:17" ht="11.45" customHeight="1" x14ac:dyDescent="0.25">
      <c r="A93" s="62" t="s">
        <v>58</v>
      </c>
      <c r="B93" s="75">
        <f>IF(TrRoad_act!B15=0,"",B29/TrRoad_act!B15*1000)</f>
        <v>77.350590414615553</v>
      </c>
      <c r="C93" s="75">
        <f>IF(TrRoad_act!C15=0,"",C29/TrRoad_act!C15*1000)</f>
        <v>76.089571342500363</v>
      </c>
      <c r="D93" s="75">
        <f>IF(TrRoad_act!D15=0,"",D29/TrRoad_act!D15*1000)</f>
        <v>77.367954319055841</v>
      </c>
      <c r="E93" s="75">
        <f>IF(TrRoad_act!E15=0,"",E29/TrRoad_act!E15*1000)</f>
        <v>80.374603352867439</v>
      </c>
      <c r="F93" s="75">
        <f>IF(TrRoad_act!F15=0,"",F29/TrRoad_act!F15*1000)</f>
        <v>84.664378806992417</v>
      </c>
      <c r="G93" s="75">
        <f>IF(TrRoad_act!G15=0,"",G29/TrRoad_act!G15*1000)</f>
        <v>84.559092593361882</v>
      </c>
      <c r="H93" s="75">
        <f>IF(TrRoad_act!H15=0,"",H29/TrRoad_act!H15*1000)</f>
        <v>88.56987889593681</v>
      </c>
      <c r="I93" s="75">
        <f>IF(TrRoad_act!I15=0,"",I29/TrRoad_act!I15*1000)</f>
        <v>92.580104363830728</v>
      </c>
      <c r="J93" s="75">
        <f>IF(TrRoad_act!J15=0,"",J29/TrRoad_act!J15*1000)</f>
        <v>92.657964458075938</v>
      </c>
      <c r="K93" s="75">
        <f>IF(TrRoad_act!K15=0,"",K29/TrRoad_act!K15*1000)</f>
        <v>95.41130757380229</v>
      </c>
      <c r="L93" s="75">
        <f>IF(TrRoad_act!L15=0,"",L29/TrRoad_act!L15*1000)</f>
        <v>99.521996690196644</v>
      </c>
      <c r="M93" s="75">
        <f>IF(TrRoad_act!M15=0,"",M29/TrRoad_act!M15*1000)</f>
        <v>101.71785441311309</v>
      </c>
      <c r="N93" s="75">
        <f>IF(TrRoad_act!N15=0,"",N29/TrRoad_act!N15*1000)</f>
        <v>106.46116956501392</v>
      </c>
      <c r="O93" s="75">
        <f>IF(TrRoad_act!O15=0,"",O29/TrRoad_act!O15*1000)</f>
        <v>108.28924591214005</v>
      </c>
      <c r="P93" s="75">
        <f>IF(TrRoad_act!P15=0,"",P29/TrRoad_act!P15*1000)</f>
        <v>98.53950484769355</v>
      </c>
      <c r="Q93" s="75">
        <f>IF(TrRoad_act!Q15=0,"",Q29/TrRoad_act!Q15*1000)</f>
        <v>103.58189707031669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>
        <f>IF(TrRoad_act!B17=0,"",B31/TrRoad_act!B17*1000)</f>
        <v>46.386064255892656</v>
      </c>
      <c r="C95" s="75">
        <f>IF(TrRoad_act!C17=0,"",C31/TrRoad_act!C17*1000)</f>
        <v>46.218289694120649</v>
      </c>
      <c r="D95" s="75">
        <f>IF(TrRoad_act!D17=0,"",D31/TrRoad_act!D17*1000)</f>
        <v>47.440846740450375</v>
      </c>
      <c r="E95" s="75">
        <f>IF(TrRoad_act!E17=0,"",E31/TrRoad_act!E17*1000)</f>
        <v>48.533304349270935</v>
      </c>
      <c r="F95" s="75">
        <f>IF(TrRoad_act!F17=0,"",F31/TrRoad_act!F17*1000)</f>
        <v>51.467330915538419</v>
      </c>
      <c r="G95" s="75">
        <f>IF(TrRoad_act!G17=0,"",G31/TrRoad_act!G17*1000)</f>
        <v>52.595979478758011</v>
      </c>
      <c r="H95" s="75">
        <f>IF(TrRoad_act!H17=0,"",H31/TrRoad_act!H17*1000)</f>
        <v>53.679568591668328</v>
      </c>
      <c r="I95" s="75">
        <f>IF(TrRoad_act!I17=0,"",I31/TrRoad_act!I17*1000)</f>
        <v>52.631368174831351</v>
      </c>
      <c r="J95" s="75">
        <f>IF(TrRoad_act!J17=0,"",J31/TrRoad_act!J17*1000)</f>
        <v>64.636232465661308</v>
      </c>
      <c r="K95" s="75">
        <f>IF(TrRoad_act!K17=0,"",K31/TrRoad_act!K17*1000)</f>
        <v>80.114083140034225</v>
      </c>
      <c r="L95" s="75">
        <f>IF(TrRoad_act!L17=0,"",L31/TrRoad_act!L17*1000)</f>
        <v>85.763861795237958</v>
      </c>
      <c r="M95" s="75">
        <f>IF(TrRoad_act!M17=0,"",M31/TrRoad_act!M17*1000)</f>
        <v>61.497132615700544</v>
      </c>
      <c r="N95" s="75">
        <f>IF(TrRoad_act!N17=0,"",N31/TrRoad_act!N17*1000)</f>
        <v>91.07171387814796</v>
      </c>
      <c r="O95" s="75">
        <f>IF(TrRoad_act!O17=0,"",O31/TrRoad_act!O17*1000)</f>
        <v>66.839624973634514</v>
      </c>
      <c r="P95" s="75">
        <f>IF(TrRoad_act!P17=0,"",P31/TrRoad_act!P17*1000)</f>
        <v>70.880098079333479</v>
      </c>
      <c r="Q95" s="75">
        <f>IF(TrRoad_act!Q17=0,"",Q31/TrRoad_act!Q17*1000)</f>
        <v>70.806249792461969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138.91521569030138</v>
      </c>
      <c r="C97" s="79">
        <f>IF(TrRoad_act!C19=0,"",C33/TrRoad_act!C19*1000)</f>
        <v>147.0271553023583</v>
      </c>
      <c r="D97" s="79">
        <f>IF(TrRoad_act!D19=0,"",D33/TrRoad_act!D19*1000)</f>
        <v>141.95959272371726</v>
      </c>
      <c r="E97" s="79">
        <f>IF(TrRoad_act!E19=0,"",E33/TrRoad_act!E19*1000)</f>
        <v>149.23579610424025</v>
      </c>
      <c r="F97" s="79">
        <f>IF(TrRoad_act!F19=0,"",F33/TrRoad_act!F19*1000)</f>
        <v>151.7172157880681</v>
      </c>
      <c r="G97" s="79">
        <f>IF(TrRoad_act!G19=0,"",G33/TrRoad_act!G19*1000)</f>
        <v>148.37216350072796</v>
      </c>
      <c r="H97" s="79">
        <f>IF(TrRoad_act!H19=0,"",H33/TrRoad_act!H19*1000)</f>
        <v>160.6635897116945</v>
      </c>
      <c r="I97" s="79">
        <f>IF(TrRoad_act!I19=0,"",I33/TrRoad_act!I19*1000)</f>
        <v>162.76710510145492</v>
      </c>
      <c r="J97" s="79">
        <f>IF(TrRoad_act!J19=0,"",J33/TrRoad_act!J19*1000)</f>
        <v>149.03354230892472</v>
      </c>
      <c r="K97" s="79">
        <f>IF(TrRoad_act!K19=0,"",K33/TrRoad_act!K19*1000)</f>
        <v>147.85549500136378</v>
      </c>
      <c r="L97" s="79">
        <f>IF(TrRoad_act!L19=0,"",L33/TrRoad_act!L19*1000)</f>
        <v>153.38758880962465</v>
      </c>
      <c r="M97" s="79">
        <f>IF(TrRoad_act!M19=0,"",M33/TrRoad_act!M19*1000)</f>
        <v>156.23017620400645</v>
      </c>
      <c r="N97" s="79">
        <f>IF(TrRoad_act!N19=0,"",N33/TrRoad_act!N19*1000)</f>
        <v>156.84431428119674</v>
      </c>
      <c r="O97" s="79">
        <f>IF(TrRoad_act!O19=0,"",O33/TrRoad_act!O19*1000)</f>
        <v>163.42934452070853</v>
      </c>
      <c r="P97" s="79">
        <f>IF(TrRoad_act!P19=0,"",P33/TrRoad_act!P19*1000)</f>
        <v>139.64607311160677</v>
      </c>
      <c r="Q97" s="79">
        <f>IF(TrRoad_act!Q19=0,"",Q33/TrRoad_act!Q19*1000)</f>
        <v>128.92660842818728</v>
      </c>
    </row>
    <row r="98" spans="1:17" ht="11.45" customHeight="1" x14ac:dyDescent="0.25">
      <c r="A98" s="23" t="s">
        <v>27</v>
      </c>
      <c r="B98" s="78">
        <f>IF(TrRoad_act!B20=0,"",B34/TrRoad_act!B20*1000)</f>
        <v>818.77783359277737</v>
      </c>
      <c r="C98" s="78">
        <f>IF(TrRoad_act!C20=0,"",C34/TrRoad_act!C20*1000)</f>
        <v>798.81115326445752</v>
      </c>
      <c r="D98" s="78">
        <f>IF(TrRoad_act!D20=0,"",D34/TrRoad_act!D20*1000)</f>
        <v>788.32566903000509</v>
      </c>
      <c r="E98" s="78">
        <f>IF(TrRoad_act!E20=0,"",E34/TrRoad_act!E20*1000)</f>
        <v>782.04186894390159</v>
      </c>
      <c r="F98" s="78">
        <f>IF(TrRoad_act!F20=0,"",F34/TrRoad_act!F20*1000)</f>
        <v>776.76296513730279</v>
      </c>
      <c r="G98" s="78">
        <f>IF(TrRoad_act!G20=0,"",G34/TrRoad_act!G20*1000)</f>
        <v>757.10968575559764</v>
      </c>
      <c r="H98" s="78">
        <f>IF(TrRoad_act!H20=0,"",H34/TrRoad_act!H20*1000)</f>
        <v>767.80825508108012</v>
      </c>
      <c r="I98" s="78">
        <f>IF(TrRoad_act!I20=0,"",I34/TrRoad_act!I20*1000)</f>
        <v>777.91301315448402</v>
      </c>
      <c r="J98" s="78">
        <f>IF(TrRoad_act!J20=0,"",J34/TrRoad_act!J20*1000)</f>
        <v>736.5741227824052</v>
      </c>
      <c r="K98" s="78">
        <f>IF(TrRoad_act!K20=0,"",K34/TrRoad_act!K20*1000)</f>
        <v>713.21192732649274</v>
      </c>
      <c r="L98" s="78">
        <f>IF(TrRoad_act!L20=0,"",L34/TrRoad_act!L20*1000)</f>
        <v>713.0192999182525</v>
      </c>
      <c r="M98" s="78">
        <f>IF(TrRoad_act!M20=0,"",M34/TrRoad_act!M20*1000)</f>
        <v>703.37125122081443</v>
      </c>
      <c r="N98" s="78">
        <f>IF(TrRoad_act!N20=0,"",N34/TrRoad_act!N20*1000)</f>
        <v>702.54455513163157</v>
      </c>
      <c r="O98" s="78">
        <f>IF(TrRoad_act!O20=0,"",O34/TrRoad_act!O20*1000)</f>
        <v>688.70335397566612</v>
      </c>
      <c r="P98" s="78">
        <f>IF(TrRoad_act!P20=0,"",P34/TrRoad_act!P20*1000)</f>
        <v>604.2962036388501</v>
      </c>
      <c r="Q98" s="78">
        <f>IF(TrRoad_act!Q20=0,"",Q34/TrRoad_act!Q20*1000)</f>
        <v>612.39219378646101</v>
      </c>
    </row>
    <row r="99" spans="1:17" ht="11.45" customHeight="1" x14ac:dyDescent="0.25">
      <c r="A99" s="62" t="s">
        <v>59</v>
      </c>
      <c r="B99" s="77">
        <f>IF(TrRoad_act!B21=0,"",B35/TrRoad_act!B21*1000)</f>
        <v>892.20930401644569</v>
      </c>
      <c r="C99" s="77">
        <f>IF(TrRoad_act!C21=0,"",C35/TrRoad_act!C21*1000)</f>
        <v>891.90586291877582</v>
      </c>
      <c r="D99" s="77">
        <f>IF(TrRoad_act!D21=0,"",D35/TrRoad_act!D21*1000)</f>
        <v>891.1640740451104</v>
      </c>
      <c r="E99" s="77">
        <f>IF(TrRoad_act!E21=0,"",E35/TrRoad_act!E21*1000)</f>
        <v>889.37901756078668</v>
      </c>
      <c r="F99" s="77">
        <f>IF(TrRoad_act!F21=0,"",F35/TrRoad_act!F21*1000)</f>
        <v>883.70814934065311</v>
      </c>
      <c r="G99" s="77">
        <f>IF(TrRoad_act!G21=0,"",G35/TrRoad_act!G21*1000)</f>
        <v>884.45015417244019</v>
      </c>
      <c r="H99" s="77">
        <f>IF(TrRoad_act!H21=0,"",H35/TrRoad_act!H21*1000)</f>
        <v>874.43569873230183</v>
      </c>
      <c r="I99" s="77">
        <f>IF(TrRoad_act!I21=0,"",I35/TrRoad_act!I21*1000)</f>
        <v>865.8973660383806</v>
      </c>
      <c r="J99" s="77">
        <f>IF(TrRoad_act!J21=0,"",J35/TrRoad_act!J21*1000)</f>
        <v>824.53282959886712</v>
      </c>
      <c r="K99" s="77">
        <f>IF(TrRoad_act!K21=0,"",K35/TrRoad_act!K21*1000)</f>
        <v>801.67612990306441</v>
      </c>
      <c r="L99" s="77">
        <f>IF(TrRoad_act!L21=0,"",L35/TrRoad_act!L21*1000)</f>
        <v>789.10288041315482</v>
      </c>
      <c r="M99" s="77">
        <f>IF(TrRoad_act!M21=0,"",M35/TrRoad_act!M21*1000)</f>
        <v>770.86417075077873</v>
      </c>
      <c r="N99" s="77">
        <f>IF(TrRoad_act!N21=0,"",N35/TrRoad_act!N21*1000)</f>
        <v>756.00382281286807</v>
      </c>
      <c r="O99" s="77">
        <f>IF(TrRoad_act!O21=0,"",O35/TrRoad_act!O21*1000)</f>
        <v>759.85851879773134</v>
      </c>
      <c r="P99" s="77">
        <f>IF(TrRoad_act!P21=0,"",P35/TrRoad_act!P21*1000)</f>
        <v>742.81676348734311</v>
      </c>
      <c r="Q99" s="77">
        <f>IF(TrRoad_act!Q21=0,"",Q35/TrRoad_act!Q21*1000)</f>
        <v>731.49080962380856</v>
      </c>
    </row>
    <row r="100" spans="1:17" ht="11.45" customHeight="1" x14ac:dyDescent="0.25">
      <c r="A100" s="62" t="s">
        <v>58</v>
      </c>
      <c r="B100" s="77">
        <f>IF(TrRoad_act!B22=0,"",B36/TrRoad_act!B22*1000)</f>
        <v>811.75012156161449</v>
      </c>
      <c r="C100" s="77">
        <f>IF(TrRoad_act!C22=0,"",C36/TrRoad_act!C22*1000)</f>
        <v>790.61170419279551</v>
      </c>
      <c r="D100" s="77">
        <f>IF(TrRoad_act!D22=0,"",D36/TrRoad_act!D22*1000)</f>
        <v>779.94691416796672</v>
      </c>
      <c r="E100" s="77">
        <f>IF(TrRoad_act!E22=0,"",E36/TrRoad_act!E22*1000)</f>
        <v>774.108251027189</v>
      </c>
      <c r="F100" s="77">
        <f>IF(TrRoad_act!F22=0,"",F36/TrRoad_act!F22*1000)</f>
        <v>769.9483186369921</v>
      </c>
      <c r="G100" s="77">
        <f>IF(TrRoad_act!G22=0,"",G36/TrRoad_act!G22*1000)</f>
        <v>749.51927087912929</v>
      </c>
      <c r="H100" s="77">
        <f>IF(TrRoad_act!H22=0,"",H36/TrRoad_act!H22*1000)</f>
        <v>762.06327679198716</v>
      </c>
      <c r="I100" s="77">
        <f>IF(TrRoad_act!I22=0,"",I36/TrRoad_act!I22*1000)</f>
        <v>773.65878553299365</v>
      </c>
      <c r="J100" s="77">
        <f>IF(TrRoad_act!J22=0,"",J36/TrRoad_act!J22*1000)</f>
        <v>732.62306031576122</v>
      </c>
      <c r="K100" s="77">
        <f>IF(TrRoad_act!K22=0,"",K36/TrRoad_act!K22*1000)</f>
        <v>709.45439692350237</v>
      </c>
      <c r="L100" s="77">
        <f>IF(TrRoad_act!L22=0,"",L36/TrRoad_act!L22*1000)</f>
        <v>709.98023510031351</v>
      </c>
      <c r="M100" s="77">
        <f>IF(TrRoad_act!M22=0,"",M36/TrRoad_act!M22*1000)</f>
        <v>700.84387309795397</v>
      </c>
      <c r="N100" s="77">
        <f>IF(TrRoad_act!N22=0,"",N36/TrRoad_act!N22*1000)</f>
        <v>700.66474800088827</v>
      </c>
      <c r="O100" s="77">
        <f>IF(TrRoad_act!O22=0,"",O36/TrRoad_act!O22*1000)</f>
        <v>686.34305505939756</v>
      </c>
      <c r="P100" s="77">
        <f>IF(TrRoad_act!P22=0,"",P36/TrRoad_act!P22*1000)</f>
        <v>599.78395083449755</v>
      </c>
      <c r="Q100" s="77">
        <f>IF(TrRoad_act!Q22=0,"",Q36/TrRoad_act!Q22*1000)</f>
        <v>608.71738867463398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>
        <f>IF(TrRoad_act!C24=0,"",C38/TrRoad_act!C24*1000)</f>
        <v>785.43562628914208</v>
      </c>
      <c r="D102" s="77">
        <f>IF(TrRoad_act!D24=0,"",D38/TrRoad_act!D24*1000)</f>
        <v>786.51382070139027</v>
      </c>
      <c r="E102" s="77">
        <f>IF(TrRoad_act!E24=0,"",E38/TrRoad_act!E24*1000)</f>
        <v>786.10792185712899</v>
      </c>
      <c r="F102" s="77">
        <f>IF(TrRoad_act!F24=0,"",F38/TrRoad_act!F24*1000)</f>
        <v>777.32888990635752</v>
      </c>
      <c r="G102" s="77">
        <f>IF(TrRoad_act!G24=0,"",G38/TrRoad_act!G24*1000)</f>
        <v>789.17551170056572</v>
      </c>
      <c r="H102" s="77">
        <f>IF(TrRoad_act!H24=0,"",H38/TrRoad_act!H24*1000)</f>
        <v>779.98691814804511</v>
      </c>
      <c r="I102" s="77">
        <f>IF(TrRoad_act!I24=0,"",I38/TrRoad_act!I24*1000)</f>
        <v>788.0787539794602</v>
      </c>
      <c r="J102" s="77">
        <f>IF(TrRoad_act!J24=0,"",J38/TrRoad_act!J24*1000)</f>
        <v>778.43738503340182</v>
      </c>
      <c r="K102" s="77">
        <f>IF(TrRoad_act!K24=0,"",K38/TrRoad_act!K24*1000)</f>
        <v>753.86124185164533</v>
      </c>
      <c r="L102" s="77">
        <f>IF(TrRoad_act!L24=0,"",L38/TrRoad_act!L24*1000)</f>
        <v>733.14670930197849</v>
      </c>
      <c r="M102" s="77">
        <f>IF(TrRoad_act!M24=0,"",M38/TrRoad_act!M24*1000)</f>
        <v>731.82056798005772</v>
      </c>
      <c r="N102" s="77">
        <f>IF(TrRoad_act!N24=0,"",N38/TrRoad_act!N24*1000)</f>
        <v>739.57511702805425</v>
      </c>
      <c r="O102" s="77">
        <f>IF(TrRoad_act!O24=0,"",O38/TrRoad_act!O24*1000)</f>
        <v>715.2291509464286</v>
      </c>
      <c r="P102" s="77">
        <f>IF(TrRoad_act!P24=0,"",P38/TrRoad_act!P24*1000)</f>
        <v>715.47553210564081</v>
      </c>
      <c r="Q102" s="77">
        <f>IF(TrRoad_act!Q24=0,"",Q38/TrRoad_act!Q24*1000)</f>
        <v>739.49216052882048</v>
      </c>
    </row>
    <row r="103" spans="1:17" ht="11.45" customHeight="1" x14ac:dyDescent="0.25">
      <c r="A103" s="62" t="s">
        <v>55</v>
      </c>
      <c r="B103" s="77">
        <f>IF(TrRoad_act!B25=0,"",B39/TrRoad_act!B25*1000)</f>
        <v>0</v>
      </c>
      <c r="C103" s="77">
        <f>IF(TrRoad_act!C25=0,"",C39/TrRoad_act!C25*1000)</f>
        <v>0</v>
      </c>
      <c r="D103" s="77">
        <f>IF(TrRoad_act!D25=0,"",D39/TrRoad_act!D25*1000)</f>
        <v>0</v>
      </c>
      <c r="E103" s="77">
        <f>IF(TrRoad_act!E25=0,"",E39/TrRoad_act!E25*1000)</f>
        <v>0</v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109.02090213747547</v>
      </c>
      <c r="C104" s="76">
        <f>IF(TrRoad_act!C26=0,"",C40/TrRoad_act!C26*1000)</f>
        <v>116.55985249328005</v>
      </c>
      <c r="D104" s="76">
        <f>IF(TrRoad_act!D26=0,"",D40/TrRoad_act!D26*1000)</f>
        <v>112.74179515788929</v>
      </c>
      <c r="E104" s="76">
        <f>IF(TrRoad_act!E26=0,"",E40/TrRoad_act!E26*1000)</f>
        <v>119.01209262301975</v>
      </c>
      <c r="F104" s="76">
        <f>IF(TrRoad_act!F26=0,"",F40/TrRoad_act!F26*1000)</f>
        <v>120.11437339889409</v>
      </c>
      <c r="G104" s="76">
        <f>IF(TrRoad_act!G26=0,"",G40/TrRoad_act!G26*1000)</f>
        <v>117.21025633698878</v>
      </c>
      <c r="H104" s="76">
        <f>IF(TrRoad_act!H26=0,"",H40/TrRoad_act!H26*1000)</f>
        <v>126.39259941698135</v>
      </c>
      <c r="I104" s="76">
        <f>IF(TrRoad_act!I26=0,"",I40/TrRoad_act!I26*1000)</f>
        <v>127.15197129422259</v>
      </c>
      <c r="J104" s="76">
        <f>IF(TrRoad_act!J26=0,"",J40/TrRoad_act!J26*1000)</f>
        <v>114.37194132911034</v>
      </c>
      <c r="K104" s="76">
        <f>IF(TrRoad_act!K26=0,"",K40/TrRoad_act!K26*1000)</f>
        <v>109.40457866508901</v>
      </c>
      <c r="L104" s="76">
        <f>IF(TrRoad_act!L26=0,"",L40/TrRoad_act!L26*1000)</f>
        <v>115.10770228405823</v>
      </c>
      <c r="M104" s="76">
        <f>IF(TrRoad_act!M26=0,"",M40/TrRoad_act!M26*1000)</f>
        <v>113.83800330735029</v>
      </c>
      <c r="N104" s="76">
        <f>IF(TrRoad_act!N26=0,"",N40/TrRoad_act!N26*1000)</f>
        <v>110.56014045210486</v>
      </c>
      <c r="O104" s="76">
        <f>IF(TrRoad_act!O26=0,"",O40/TrRoad_act!O26*1000)</f>
        <v>114.67642622390906</v>
      </c>
      <c r="P104" s="76">
        <f>IF(TrRoad_act!P26=0,"",P40/TrRoad_act!P26*1000)</f>
        <v>94.793492196405964</v>
      </c>
      <c r="Q104" s="76">
        <f>IF(TrRoad_act!Q26=0,"",Q40/TrRoad_act!Q26*1000)</f>
        <v>83.632909331496975</v>
      </c>
    </row>
    <row r="105" spans="1:17" ht="11.45" customHeight="1" x14ac:dyDescent="0.25">
      <c r="A105" s="17" t="s">
        <v>23</v>
      </c>
      <c r="B105" s="75">
        <f>IF(TrRoad_act!B27=0,"",B41/TrRoad_act!B27*1000)</f>
        <v>109.23729391519863</v>
      </c>
      <c r="C105" s="75">
        <f>IF(TrRoad_act!C27=0,"",C41/TrRoad_act!C27*1000)</f>
        <v>117.08312004221968</v>
      </c>
      <c r="D105" s="75">
        <f>IF(TrRoad_act!D27=0,"",D41/TrRoad_act!D27*1000)</f>
        <v>113.26771727144829</v>
      </c>
      <c r="E105" s="75">
        <f>IF(TrRoad_act!E27=0,"",E41/TrRoad_act!E27*1000)</f>
        <v>119.67224333801489</v>
      </c>
      <c r="F105" s="75">
        <f>IF(TrRoad_act!F27=0,"",F41/TrRoad_act!F27*1000)</f>
        <v>120.5131442472253</v>
      </c>
      <c r="G105" s="75">
        <f>IF(TrRoad_act!G27=0,"",G41/TrRoad_act!G27*1000)</f>
        <v>118.02935465827261</v>
      </c>
      <c r="H105" s="75">
        <f>IF(TrRoad_act!H27=0,"",H41/TrRoad_act!H27*1000)</f>
        <v>127.03143528790761</v>
      </c>
      <c r="I105" s="75">
        <f>IF(TrRoad_act!I27=0,"",I41/TrRoad_act!I27*1000)</f>
        <v>127.34325635826083</v>
      </c>
      <c r="J105" s="75">
        <f>IF(TrRoad_act!J27=0,"",J41/TrRoad_act!J27*1000)</f>
        <v>115.21772123351728</v>
      </c>
      <c r="K105" s="75">
        <f>IF(TrRoad_act!K27=0,"",K41/TrRoad_act!K27*1000)</f>
        <v>110.13770426971574</v>
      </c>
      <c r="L105" s="75">
        <f>IF(TrRoad_act!L27=0,"",L41/TrRoad_act!L27*1000)</f>
        <v>116.4458987925162</v>
      </c>
      <c r="M105" s="75">
        <f>IF(TrRoad_act!M27=0,"",M41/TrRoad_act!M27*1000)</f>
        <v>114.77249106623628</v>
      </c>
      <c r="N105" s="75">
        <f>IF(TrRoad_act!N27=0,"",N41/TrRoad_act!N27*1000)</f>
        <v>111.51092951212429</v>
      </c>
      <c r="O105" s="75">
        <f>IF(TrRoad_act!O27=0,"",O41/TrRoad_act!O27*1000)</f>
        <v>115.74353776883083</v>
      </c>
      <c r="P105" s="75">
        <f>IF(TrRoad_act!P27=0,"",P41/TrRoad_act!P27*1000)</f>
        <v>95.840747780423541</v>
      </c>
      <c r="Q105" s="75">
        <f>IF(TrRoad_act!Q27=0,"",Q41/TrRoad_act!Q27*1000)</f>
        <v>83.565834788278494</v>
      </c>
    </row>
    <row r="106" spans="1:17" ht="11.45" customHeight="1" x14ac:dyDescent="0.25">
      <c r="A106" s="15" t="s">
        <v>22</v>
      </c>
      <c r="B106" s="74">
        <f>IF(TrRoad_act!B28=0,"",B42/TrRoad_act!B28*1000)</f>
        <v>100.86949890391118</v>
      </c>
      <c r="C106" s="74">
        <f>IF(TrRoad_act!C28=0,"",C42/TrRoad_act!C28*1000)</f>
        <v>98.71604250819091</v>
      </c>
      <c r="D106" s="74">
        <f>IF(TrRoad_act!D28=0,"",D42/TrRoad_act!D28*1000)</f>
        <v>94.871039647450289</v>
      </c>
      <c r="E106" s="74">
        <f>IF(TrRoad_act!E28=0,"",E42/TrRoad_act!E28*1000)</f>
        <v>97.842407645653935</v>
      </c>
      <c r="F106" s="74">
        <f>IF(TrRoad_act!F28=0,"",F42/TrRoad_act!F28*1000)</f>
        <v>108.83065153756924</v>
      </c>
      <c r="G106" s="74">
        <f>IF(TrRoad_act!G28=0,"",G42/TrRoad_act!G28*1000)</f>
        <v>94.288678280856672</v>
      </c>
      <c r="H106" s="74">
        <f>IF(TrRoad_act!H28=0,"",H42/TrRoad_act!H28*1000)</f>
        <v>111.02600589820777</v>
      </c>
      <c r="I106" s="74">
        <f>IF(TrRoad_act!I28=0,"",I42/TrRoad_act!I28*1000)</f>
        <v>122.57882840768544</v>
      </c>
      <c r="J106" s="74">
        <f>IF(TrRoad_act!J28=0,"",J42/TrRoad_act!J28*1000)</f>
        <v>93.125904613967066</v>
      </c>
      <c r="K106" s="74">
        <f>IF(TrRoad_act!K28=0,"",K42/TrRoad_act!K28*1000)</f>
        <v>91.575450464465121</v>
      </c>
      <c r="L106" s="74">
        <f>IF(TrRoad_act!L28=0,"",L42/TrRoad_act!L28*1000)</f>
        <v>89.849162528500983</v>
      </c>
      <c r="M106" s="74">
        <f>IF(TrRoad_act!M28=0,"",M42/TrRoad_act!M28*1000)</f>
        <v>88.147127120297142</v>
      </c>
      <c r="N106" s="74">
        <f>IF(TrRoad_act!N28=0,"",N42/TrRoad_act!N28*1000)</f>
        <v>91.003337115987819</v>
      </c>
      <c r="O106" s="74">
        <f>IF(TrRoad_act!O28=0,"",O42/TrRoad_act!O28*1000)</f>
        <v>90.494319357942089</v>
      </c>
      <c r="P106" s="74">
        <f>IF(TrRoad_act!P28=0,"",P42/TrRoad_act!P28*1000)</f>
        <v>76.895045317231464</v>
      </c>
      <c r="Q106" s="74">
        <f>IF(TrRoad_act!Q28=0,"",Q42/TrRoad_act!Q28*1000)</f>
        <v>84.703754725929755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592.16548471625561</v>
      </c>
      <c r="C110" s="78">
        <f>IF(TrRoad_act!C86=0,"",1000000*C19/TrRoad_act!C86)</f>
        <v>549.42019684141837</v>
      </c>
      <c r="D110" s="78">
        <f>IF(TrRoad_act!D86=0,"",1000000*D19/TrRoad_act!D86)</f>
        <v>500.33494988936457</v>
      </c>
      <c r="E110" s="78">
        <f>IF(TrRoad_act!E86=0,"",1000000*E19/TrRoad_act!E86)</f>
        <v>448.91608246989898</v>
      </c>
      <c r="F110" s="78">
        <f>IF(TrRoad_act!F86=0,"",1000000*F19/TrRoad_act!F86)</f>
        <v>400.69102010197196</v>
      </c>
      <c r="G110" s="78">
        <f>IF(TrRoad_act!G86=0,"",1000000*G19/TrRoad_act!G86)</f>
        <v>357.5293419486365</v>
      </c>
      <c r="H110" s="78">
        <f>IF(TrRoad_act!H86=0,"",1000000*H19/TrRoad_act!H86)</f>
        <v>315.43140570067823</v>
      </c>
      <c r="I110" s="78">
        <f>IF(TrRoad_act!I86=0,"",1000000*I19/TrRoad_act!I86)</f>
        <v>281.81669716569041</v>
      </c>
      <c r="J110" s="78">
        <f>IF(TrRoad_act!J86=0,"",1000000*J19/TrRoad_act!J86)</f>
        <v>239.14562724774046</v>
      </c>
      <c r="K110" s="78">
        <f>IF(TrRoad_act!K86=0,"",1000000*K19/TrRoad_act!K86)</f>
        <v>216.20421127099866</v>
      </c>
      <c r="L110" s="78">
        <f>IF(TrRoad_act!L86=0,"",1000000*L19/TrRoad_act!L86)</f>
        <v>265.05640840284963</v>
      </c>
      <c r="M110" s="78">
        <f>IF(TrRoad_act!M86=0,"",1000000*M19/TrRoad_act!M86)</f>
        <v>244.16298899500174</v>
      </c>
      <c r="N110" s="78">
        <f>IF(TrRoad_act!N86=0,"",1000000*N19/TrRoad_act!N86)</f>
        <v>229.79629888561692</v>
      </c>
      <c r="O110" s="78">
        <f>IF(TrRoad_act!O86=0,"",1000000*O19/TrRoad_act!O86)</f>
        <v>224.56520982550924</v>
      </c>
      <c r="P110" s="78">
        <f>IF(TrRoad_act!P86=0,"",1000000*P19/TrRoad_act!P86)</f>
        <v>216.10946620520861</v>
      </c>
      <c r="Q110" s="78">
        <f>IF(TrRoad_act!Q86=0,"",1000000*Q19/TrRoad_act!Q86)</f>
        <v>210.58985019742332</v>
      </c>
    </row>
    <row r="111" spans="1:17" ht="11.45" customHeight="1" x14ac:dyDescent="0.25">
      <c r="A111" s="19" t="s">
        <v>29</v>
      </c>
      <c r="B111" s="76">
        <f>IF(TrRoad_act!B87=0,"",1000000*B20/TrRoad_act!B87)</f>
        <v>2713.1791296817996</v>
      </c>
      <c r="C111" s="76">
        <f>IF(TrRoad_act!C87=0,"",1000000*C20/TrRoad_act!C87)</f>
        <v>2724.0356078190184</v>
      </c>
      <c r="D111" s="76">
        <f>IF(TrRoad_act!D87=0,"",1000000*D20/TrRoad_act!D87)</f>
        <v>2749.9948898784505</v>
      </c>
      <c r="E111" s="76">
        <f>IF(TrRoad_act!E87=0,"",1000000*E20/TrRoad_act!E87)</f>
        <v>2698.8435111882827</v>
      </c>
      <c r="F111" s="76">
        <f>IF(TrRoad_act!F87=0,"",1000000*F20/TrRoad_act!F87)</f>
        <v>2677.8344005078006</v>
      </c>
      <c r="G111" s="76">
        <f>IF(TrRoad_act!G87=0,"",1000000*G20/TrRoad_act!G87)</f>
        <v>2611.2042896202688</v>
      </c>
      <c r="H111" s="76">
        <f>IF(TrRoad_act!H87=0,"",1000000*H20/TrRoad_act!H87)</f>
        <v>2581.1217798986786</v>
      </c>
      <c r="I111" s="76">
        <f>IF(TrRoad_act!I87=0,"",1000000*I20/TrRoad_act!I87)</f>
        <v>2593.1176268752024</v>
      </c>
      <c r="J111" s="76">
        <f>IF(TrRoad_act!J87=0,"",1000000*J20/TrRoad_act!J87)</f>
        <v>2328.8777605601354</v>
      </c>
      <c r="K111" s="76">
        <f>IF(TrRoad_act!K87=0,"",1000000*K20/TrRoad_act!K87)</f>
        <v>2252.6187368019487</v>
      </c>
      <c r="L111" s="76">
        <f>IF(TrRoad_act!L87=0,"",1000000*L20/TrRoad_act!L87)</f>
        <v>2193.1822186861059</v>
      </c>
      <c r="M111" s="76">
        <f>IF(TrRoad_act!M87=0,"",1000000*M20/TrRoad_act!M87)</f>
        <v>2124.9867986173731</v>
      </c>
      <c r="N111" s="76">
        <f>IF(TrRoad_act!N87=0,"",1000000*N20/TrRoad_act!N87)</f>
        <v>2059.1522128105798</v>
      </c>
      <c r="O111" s="76">
        <f>IF(TrRoad_act!O87=0,"",1000000*O20/TrRoad_act!O87)</f>
        <v>2026.6759725666566</v>
      </c>
      <c r="P111" s="76">
        <f>IF(TrRoad_act!P87=0,"",1000000*P20/TrRoad_act!P87)</f>
        <v>1865.349075578157</v>
      </c>
      <c r="Q111" s="76">
        <f>IF(TrRoad_act!Q87=0,"",1000000*Q20/TrRoad_act!Q87)</f>
        <v>1866.9709413529395</v>
      </c>
    </row>
    <row r="112" spans="1:17" ht="11.45" customHeight="1" x14ac:dyDescent="0.25">
      <c r="A112" s="62" t="s">
        <v>59</v>
      </c>
      <c r="B112" s="77">
        <f>IF(TrRoad_act!B88=0,"",1000000*B21/TrRoad_act!B88)</f>
        <v>2465.4317475890521</v>
      </c>
      <c r="C112" s="77">
        <f>IF(TrRoad_act!C88=0,"",1000000*C21/TrRoad_act!C88)</f>
        <v>2486.9266491404032</v>
      </c>
      <c r="D112" s="77">
        <f>IF(TrRoad_act!D88=0,"",1000000*D21/TrRoad_act!D88)</f>
        <v>2509.5228777173197</v>
      </c>
      <c r="E112" s="77">
        <f>IF(TrRoad_act!E88=0,"",1000000*E21/TrRoad_act!E88)</f>
        <v>2447.9107424481022</v>
      </c>
      <c r="F112" s="77">
        <f>IF(TrRoad_act!F88=0,"",1000000*F21/TrRoad_act!F88)</f>
        <v>2422.6084164664549</v>
      </c>
      <c r="G112" s="77">
        <f>IF(TrRoad_act!G88=0,"",1000000*G21/TrRoad_act!G88)</f>
        <v>2354.205600047148</v>
      </c>
      <c r="H112" s="77">
        <f>IF(TrRoad_act!H88=0,"",1000000*H21/TrRoad_act!H88)</f>
        <v>2288.3673796017783</v>
      </c>
      <c r="I112" s="77">
        <f>IF(TrRoad_act!I88=0,"",1000000*I21/TrRoad_act!I88)</f>
        <v>2256.5704625801782</v>
      </c>
      <c r="J112" s="77">
        <f>IF(TrRoad_act!J88=0,"",1000000*J21/TrRoad_act!J88)</f>
        <v>1972.1607999291612</v>
      </c>
      <c r="K112" s="77">
        <f>IF(TrRoad_act!K88=0,"",1000000*K21/TrRoad_act!K88)</f>
        <v>1876.919340393966</v>
      </c>
      <c r="L112" s="77">
        <f>IF(TrRoad_act!L88=0,"",1000000*L21/TrRoad_act!L88)</f>
        <v>1787.4620784517699</v>
      </c>
      <c r="M112" s="77">
        <f>IF(TrRoad_act!M88=0,"",1000000*M21/TrRoad_act!M88)</f>
        <v>1660.2695897696622</v>
      </c>
      <c r="N112" s="77">
        <f>IF(TrRoad_act!N88=0,"",1000000*N21/TrRoad_act!N88)</f>
        <v>1573.1753768595906</v>
      </c>
      <c r="O112" s="77">
        <f>IF(TrRoad_act!O88=0,"",1000000*O21/TrRoad_act!O88)</f>
        <v>1588.3431844161196</v>
      </c>
      <c r="P112" s="77">
        <f>IF(TrRoad_act!P88=0,"",1000000*P21/TrRoad_act!P88)</f>
        <v>1510.8199373863681</v>
      </c>
      <c r="Q112" s="77">
        <f>IF(TrRoad_act!Q88=0,"",1000000*Q21/TrRoad_act!Q88)</f>
        <v>1489.8107368326696</v>
      </c>
    </row>
    <row r="113" spans="1:17" ht="11.45" customHeight="1" x14ac:dyDescent="0.25">
      <c r="A113" s="62" t="s">
        <v>58</v>
      </c>
      <c r="B113" s="77">
        <f>IF(TrRoad_act!B89=0,"",1000000*B22/TrRoad_act!B89)</f>
        <v>4875.8545316795762</v>
      </c>
      <c r="C113" s="77">
        <f>IF(TrRoad_act!C89=0,"",1000000*C22/TrRoad_act!C89)</f>
        <v>4699.2572148471936</v>
      </c>
      <c r="D113" s="77">
        <f>IF(TrRoad_act!D89=0,"",1000000*D22/TrRoad_act!D89)</f>
        <v>4666.8410146542019</v>
      </c>
      <c r="E113" s="77">
        <f>IF(TrRoad_act!E89=0,"",1000000*E22/TrRoad_act!E89)</f>
        <v>4595.1002102185239</v>
      </c>
      <c r="F113" s="77">
        <f>IF(TrRoad_act!F89=0,"",1000000*F22/TrRoad_act!F89)</f>
        <v>4593.8885466297379</v>
      </c>
      <c r="G113" s="77">
        <f>IF(TrRoad_act!G89=0,"",1000000*G22/TrRoad_act!G89)</f>
        <v>4415.3183324786787</v>
      </c>
      <c r="H113" s="77">
        <f>IF(TrRoad_act!H89=0,"",1000000*H22/TrRoad_act!H89)</f>
        <v>4483.1464978183267</v>
      </c>
      <c r="I113" s="77">
        <f>IF(TrRoad_act!I89=0,"",1000000*I22/TrRoad_act!I89)</f>
        <v>4579.7173695553329</v>
      </c>
      <c r="J113" s="77">
        <f>IF(TrRoad_act!J89=0,"",1000000*J22/TrRoad_act!J89)</f>
        <v>4113.3115864107831</v>
      </c>
      <c r="K113" s="77">
        <f>IF(TrRoad_act!K89=0,"",1000000*K22/TrRoad_act!K89)</f>
        <v>3973.7833763516924</v>
      </c>
      <c r="L113" s="77">
        <f>IF(TrRoad_act!L89=0,"",1000000*L22/TrRoad_act!L89)</f>
        <v>3876.4230488358339</v>
      </c>
      <c r="M113" s="77">
        <f>IF(TrRoad_act!M89=0,"",1000000*M22/TrRoad_act!M89)</f>
        <v>3888.5252146451662</v>
      </c>
      <c r="N113" s="77">
        <f>IF(TrRoad_act!N89=0,"",1000000*N22/TrRoad_act!N89)</f>
        <v>3795.2993848285687</v>
      </c>
      <c r="O113" s="77">
        <f>IF(TrRoad_act!O89=0,"",1000000*O22/TrRoad_act!O89)</f>
        <v>3518.909533904251</v>
      </c>
      <c r="P113" s="77">
        <f>IF(TrRoad_act!P89=0,"",1000000*P22/TrRoad_act!P89)</f>
        <v>3019.3930003531873</v>
      </c>
      <c r="Q113" s="77">
        <f>IF(TrRoad_act!Q89=0,"",1000000*Q22/TrRoad_act!Q89)</f>
        <v>3047.7793817940956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 t="str">
        <f>IF(TrRoad_act!D90=0,"",1000000*D23/TrRoad_act!D90)</f>
        <v/>
      </c>
      <c r="E114" s="77" t="str">
        <f>IF(TrRoad_act!E90=0,"",1000000*E23/TrRoad_act!E90)</f>
        <v/>
      </c>
      <c r="F114" s="77" t="str">
        <f>IF(TrRoad_act!F90=0,"",1000000*F23/TrRoad_act!F90)</f>
        <v/>
      </c>
      <c r="G114" s="77" t="str">
        <f>IF(TrRoad_act!G90=0,"",1000000*G23/TrRoad_act!G90)</f>
        <v/>
      </c>
      <c r="H114" s="77" t="str">
        <f>IF(TrRoad_act!H90=0,"",1000000*H23/TrRoad_act!H90)</f>
        <v/>
      </c>
      <c r="I114" s="77" t="str">
        <f>IF(TrRoad_act!I90=0,"",1000000*I23/TrRoad_act!I90)</f>
        <v/>
      </c>
      <c r="J114" s="77" t="str">
        <f>IF(TrRoad_act!J90=0,"",1000000*J23/TrRoad_act!J90)</f>
        <v/>
      </c>
      <c r="K114" s="77" t="str">
        <f>IF(TrRoad_act!K90=0,"",1000000*K23/TrRoad_act!K90)</f>
        <v/>
      </c>
      <c r="L114" s="77" t="str">
        <f>IF(TrRoad_act!L90=0,"",1000000*L23/TrRoad_act!L90)</f>
        <v/>
      </c>
      <c r="M114" s="77" t="str">
        <f>IF(TrRoad_act!M90=0,"",1000000*M23/TrRoad_act!M90)</f>
        <v/>
      </c>
      <c r="N114" s="77" t="str">
        <f>IF(TrRoad_act!N90=0,"",1000000*N23/TrRoad_act!N90)</f>
        <v/>
      </c>
      <c r="O114" s="77" t="str">
        <f>IF(TrRoad_act!O90=0,"",1000000*O23/TrRoad_act!O90)</f>
        <v/>
      </c>
      <c r="P114" s="77" t="str">
        <f>IF(TrRoad_act!P90=0,"",1000000*P23/TrRoad_act!P90)</f>
        <v/>
      </c>
      <c r="Q114" s="77" t="str">
        <f>IF(TrRoad_act!Q90=0,"",1000000*Q23/TrRoad_act!Q90)</f>
        <v/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>
        <f>IF(TrRoad_act!H91=0,"",1000000*H24/TrRoad_act!H91)</f>
        <v>2417.8341851266132</v>
      </c>
      <c r="I115" s="77">
        <f>IF(TrRoad_act!I91=0,"",1000000*I24/TrRoad_act!I91)</f>
        <v>2442.8849933619645</v>
      </c>
      <c r="J115" s="77">
        <f>IF(TrRoad_act!J91=0,"",1000000*J24/TrRoad_act!J91)</f>
        <v>2310.9735155029812</v>
      </c>
      <c r="K115" s="77">
        <f>IF(TrRoad_act!K91=0,"",1000000*K24/TrRoad_act!K91)</f>
        <v>2239.1109878099037</v>
      </c>
      <c r="L115" s="77">
        <f>IF(TrRoad_act!L91=0,"",1000000*L24/TrRoad_act!L91)</f>
        <v>2154.1405444239226</v>
      </c>
      <c r="M115" s="77">
        <f>IF(TrRoad_act!M91=0,"",1000000*M24/TrRoad_act!M91)</f>
        <v>2153.7469458870914</v>
      </c>
      <c r="N115" s="77">
        <f>IF(TrRoad_act!N91=0,"",1000000*N24/TrRoad_act!N91)</f>
        <v>2171.5573962698181</v>
      </c>
      <c r="O115" s="77">
        <f>IF(TrRoad_act!O91=0,"",1000000*O24/TrRoad_act!O91)</f>
        <v>2044.6098289481047</v>
      </c>
      <c r="P115" s="77">
        <f>IF(TrRoad_act!P91=0,"",1000000*P24/TrRoad_act!P91)</f>
        <v>1892.2008172555002</v>
      </c>
      <c r="Q115" s="77">
        <f>IF(TrRoad_act!Q91=0,"",1000000*Q24/TrRoad_act!Q91)</f>
        <v>1804.7010986732162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>
        <f>IF(TrRoad_act!J92=0,"",1000000*J25/TrRoad_act!J92)</f>
        <v>631.8522048665252</v>
      </c>
      <c r="K116" s="77">
        <f>IF(TrRoad_act!K92=0,"",1000000*K25/TrRoad_act!K92)</f>
        <v>600.56354110574262</v>
      </c>
      <c r="L116" s="77">
        <f>IF(TrRoad_act!L92=0,"",1000000*L25/TrRoad_act!L92)</f>
        <v>574.76689509008565</v>
      </c>
      <c r="M116" s="77">
        <f>IF(TrRoad_act!M92=0,"",1000000*M25/TrRoad_act!M92)</f>
        <v>547.75887750702793</v>
      </c>
      <c r="N116" s="77">
        <f>IF(TrRoad_act!N92=0,"",1000000*N25/TrRoad_act!N92)</f>
        <v>533.51693463937704</v>
      </c>
      <c r="O116" s="77">
        <f>IF(TrRoad_act!O92=0,"",1000000*O25/TrRoad_act!O92)</f>
        <v>550.46693242259801</v>
      </c>
      <c r="P116" s="77">
        <f>IF(TrRoad_act!P92=0,"",1000000*P25/TrRoad_act!P92)</f>
        <v>548.79310054370387</v>
      </c>
      <c r="Q116" s="77">
        <f>IF(TrRoad_act!Q92=0,"",1000000*Q25/TrRoad_act!Q92)</f>
        <v>578.93922023769881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>
        <f>IF(TrRoad_act!I93=0,"",1000000*I26/TrRoad_act!I93)</f>
        <v>0</v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60176.528859620237</v>
      </c>
      <c r="C118" s="76">
        <f>IF(TrRoad_act!C94=0,"",1000000*C27/TrRoad_act!C94)</f>
        <v>59704.283979262989</v>
      </c>
      <c r="D118" s="76">
        <f>IF(TrRoad_act!D94=0,"",1000000*D27/TrRoad_act!D94)</f>
        <v>59154.274829339323</v>
      </c>
      <c r="E118" s="76">
        <f>IF(TrRoad_act!E94=0,"",1000000*E27/TrRoad_act!E94)</f>
        <v>59125.690458687015</v>
      </c>
      <c r="F118" s="76">
        <f>IF(TrRoad_act!F94=0,"",1000000*F27/TrRoad_act!F94)</f>
        <v>59712.915604930364</v>
      </c>
      <c r="G118" s="76">
        <f>IF(TrRoad_act!G94=0,"",1000000*G27/TrRoad_act!G94)</f>
        <v>58039.284361630547</v>
      </c>
      <c r="H118" s="76">
        <f>IF(TrRoad_act!H94=0,"",1000000*H27/TrRoad_act!H94)</f>
        <v>59216.933803464744</v>
      </c>
      <c r="I118" s="76">
        <f>IF(TrRoad_act!I94=0,"",1000000*I27/TrRoad_act!I94)</f>
        <v>59958.901681010175</v>
      </c>
      <c r="J118" s="76">
        <f>IF(TrRoad_act!J94=0,"",1000000*J27/TrRoad_act!J94)</f>
        <v>56568.726950753196</v>
      </c>
      <c r="K118" s="76">
        <f>IF(TrRoad_act!K94=0,"",1000000*K27/TrRoad_act!K94)</f>
        <v>55096.125998327159</v>
      </c>
      <c r="L118" s="76">
        <f>IF(TrRoad_act!L94=0,"",1000000*L27/TrRoad_act!L94)</f>
        <v>54838.653254918747</v>
      </c>
      <c r="M118" s="76">
        <f>IF(TrRoad_act!M94=0,"",1000000*M27/TrRoad_act!M94)</f>
        <v>53599.590607806065</v>
      </c>
      <c r="N118" s="76">
        <f>IF(TrRoad_act!N94=0,"",1000000*N27/TrRoad_act!N94)</f>
        <v>53629.485341636646</v>
      </c>
      <c r="O118" s="76">
        <f>IF(TrRoad_act!O94=0,"",1000000*O27/TrRoad_act!O94)</f>
        <v>52310.363037445073</v>
      </c>
      <c r="P118" s="76">
        <f>IF(TrRoad_act!P94=0,"",1000000*P27/TrRoad_act!P94)</f>
        <v>45552.479636755132</v>
      </c>
      <c r="Q118" s="76">
        <f>IF(TrRoad_act!Q94=0,"",1000000*Q27/TrRoad_act!Q94)</f>
        <v>46160.460930869602</v>
      </c>
    </row>
    <row r="119" spans="1:17" ht="11.45" customHeight="1" x14ac:dyDescent="0.25">
      <c r="A119" s="62" t="s">
        <v>59</v>
      </c>
      <c r="B119" s="75">
        <f>IF(TrRoad_act!B95=0,"",1000000*B28/TrRoad_act!B95)</f>
        <v>9603.8156006753561</v>
      </c>
      <c r="C119" s="75">
        <f>IF(TrRoad_act!C95=0,"",1000000*C28/TrRoad_act!C95)</f>
        <v>9478.4552595213536</v>
      </c>
      <c r="D119" s="75">
        <f>IF(TrRoad_act!D95=0,"",1000000*D28/TrRoad_act!D95)</f>
        <v>9491.493240616699</v>
      </c>
      <c r="E119" s="75">
        <f>IF(TrRoad_act!E95=0,"",1000000*E28/TrRoad_act!E95)</f>
        <v>9496.438756496982</v>
      </c>
      <c r="F119" s="75">
        <f>IF(TrRoad_act!F95=0,"",1000000*F28/TrRoad_act!F95)</f>
        <v>9479.5144624253899</v>
      </c>
      <c r="G119" s="75">
        <f>IF(TrRoad_act!G95=0,"",1000000*G28/TrRoad_act!G95)</f>
        <v>9428.9779737653644</v>
      </c>
      <c r="H119" s="75">
        <f>IF(TrRoad_act!H95=0,"",1000000*H28/TrRoad_act!H95)</f>
        <v>9428.5580362832789</v>
      </c>
      <c r="I119" s="75">
        <f>IF(TrRoad_act!I95=0,"",1000000*I28/TrRoad_act!I95)</f>
        <v>9415.6851724309545</v>
      </c>
      <c r="J119" s="75">
        <f>IF(TrRoad_act!J95=0,"",1000000*J28/TrRoad_act!J95)</f>
        <v>9092.0370906774297</v>
      </c>
      <c r="K119" s="75">
        <f>IF(TrRoad_act!K95=0,"",1000000*K28/TrRoad_act!K95)</f>
        <v>8910.8405430187886</v>
      </c>
      <c r="L119" s="75">
        <f>IF(TrRoad_act!L95=0,"",1000000*L28/TrRoad_act!L95)</f>
        <v>8844.1628598799834</v>
      </c>
      <c r="M119" s="75">
        <f>IF(TrRoad_act!M95=0,"",1000000*M28/TrRoad_act!M95)</f>
        <v>8761.3435784217381</v>
      </c>
      <c r="N119" s="75">
        <f>IF(TrRoad_act!N95=0,"",1000000*N28/TrRoad_act!N95)</f>
        <v>8741.0883870769521</v>
      </c>
      <c r="O119" s="75">
        <f>IF(TrRoad_act!O95=0,"",1000000*O28/TrRoad_act!O95)</f>
        <v>8920.7906115671576</v>
      </c>
      <c r="P119" s="75">
        <f>IF(TrRoad_act!P95=0,"",1000000*P28/TrRoad_act!P95)</f>
        <v>8906.7713936349573</v>
      </c>
      <c r="Q119" s="75">
        <f>IF(TrRoad_act!Q95=0,"",1000000*Q28/TrRoad_act!Q95)</f>
        <v>8958.3629748183575</v>
      </c>
    </row>
    <row r="120" spans="1:17" ht="11.45" customHeight="1" x14ac:dyDescent="0.25">
      <c r="A120" s="62" t="s">
        <v>58</v>
      </c>
      <c r="B120" s="75">
        <f>IF(TrRoad_act!B96=0,"",1000000*B29/TrRoad_act!B96)</f>
        <v>60551.508266040852</v>
      </c>
      <c r="C120" s="75">
        <f>IF(TrRoad_act!C96=0,"",1000000*C29/TrRoad_act!C96)</f>
        <v>60083.477875027522</v>
      </c>
      <c r="D120" s="75">
        <f>IF(TrRoad_act!D96=0,"",1000000*D29/TrRoad_act!D96)</f>
        <v>59619.771406637301</v>
      </c>
      <c r="E120" s="75">
        <f>IF(TrRoad_act!E96=0,"",1000000*E29/TrRoad_act!E96)</f>
        <v>59586.220018027889</v>
      </c>
      <c r="F120" s="75">
        <f>IF(TrRoad_act!F96=0,"",1000000*F29/TrRoad_act!F96)</f>
        <v>60155.840350026905</v>
      </c>
      <c r="G120" s="75">
        <f>IF(TrRoad_act!G96=0,"",1000000*G29/TrRoad_act!G96)</f>
        <v>58458.062433074301</v>
      </c>
      <c r="H120" s="75">
        <f>IF(TrRoad_act!H96=0,"",1000000*H29/TrRoad_act!H96)</f>
        <v>59727.758711989562</v>
      </c>
      <c r="I120" s="75">
        <f>IF(TrRoad_act!I96=0,"",1000000*I29/TrRoad_act!I96)</f>
        <v>60514.566036076336</v>
      </c>
      <c r="J120" s="75">
        <f>IF(TrRoad_act!J96=0,"",1000000*J29/TrRoad_act!J96)</f>
        <v>56935.08112056402</v>
      </c>
      <c r="K120" s="75">
        <f>IF(TrRoad_act!K96=0,"",1000000*K29/TrRoad_act!K96)</f>
        <v>55284.674122747361</v>
      </c>
      <c r="L120" s="75">
        <f>IF(TrRoad_act!L96=0,"",1000000*L29/TrRoad_act!L96)</f>
        <v>54995.062757904903</v>
      </c>
      <c r="M120" s="75">
        <f>IF(TrRoad_act!M96=0,"",1000000*M29/TrRoad_act!M96)</f>
        <v>53935.157980163567</v>
      </c>
      <c r="N120" s="75">
        <f>IF(TrRoad_act!N96=0,"",1000000*N29/TrRoad_act!N96)</f>
        <v>53705.5266966735</v>
      </c>
      <c r="O120" s="75">
        <f>IF(TrRoad_act!O96=0,"",1000000*O29/TrRoad_act!O96)</f>
        <v>52585.085342982617</v>
      </c>
      <c r="P120" s="75">
        <f>IF(TrRoad_act!P96=0,"",1000000*P29/TrRoad_act!P96)</f>
        <v>45738.87992461268</v>
      </c>
      <c r="Q120" s="75">
        <f>IF(TrRoad_act!Q96=0,"",1000000*Q29/TrRoad_act!Q96)</f>
        <v>46353.572407257067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>
        <f>IF(TrRoad_act!B98=0,"",1000000*B31/TrRoad_act!B98)</f>
        <v>38468.561503269229</v>
      </c>
      <c r="C122" s="75">
        <f>IF(TrRoad_act!C98=0,"",1000000*C31/TrRoad_act!C98)</f>
        <v>38858.288658923928</v>
      </c>
      <c r="D122" s="75">
        <f>IF(TrRoad_act!D98=0,"",1000000*D31/TrRoad_act!D98)</f>
        <v>39084.045835793506</v>
      </c>
      <c r="E122" s="75">
        <f>IF(TrRoad_act!E98=0,"",1000000*E31/TrRoad_act!E98)</f>
        <v>38588.995213797869</v>
      </c>
      <c r="F122" s="75">
        <f>IF(TrRoad_act!F98=0,"",1000000*F31/TrRoad_act!F98)</f>
        <v>39342.344918887582</v>
      </c>
      <c r="G122" s="75">
        <f>IF(TrRoad_act!G98=0,"",1000000*G31/TrRoad_act!G98)</f>
        <v>39266.403140346796</v>
      </c>
      <c r="H122" s="75">
        <f>IF(TrRoad_act!H98=0,"",1000000*H31/TrRoad_act!H98)</f>
        <v>39253.154374367259</v>
      </c>
      <c r="I122" s="75">
        <f>IF(TrRoad_act!I98=0,"",1000000*I31/TrRoad_act!I98)</f>
        <v>37428.240128385252</v>
      </c>
      <c r="J122" s="75">
        <f>IF(TrRoad_act!J98=0,"",1000000*J31/TrRoad_act!J98)</f>
        <v>43296.03395463097</v>
      </c>
      <c r="K122" s="75">
        <f>IF(TrRoad_act!K98=0,"",1000000*K31/TrRoad_act!K98)</f>
        <v>50704.75477767409</v>
      </c>
      <c r="L122" s="75">
        <f>IF(TrRoad_act!L98=0,"",1000000*L31/TrRoad_act!L98)</f>
        <v>51890.530120997857</v>
      </c>
      <c r="M122" s="75">
        <f>IF(TrRoad_act!M98=0,"",1000000*M31/TrRoad_act!M98)</f>
        <v>35798.635438744983</v>
      </c>
      <c r="N122" s="75">
        <f>IF(TrRoad_act!N98=0,"",1000000*N31/TrRoad_act!N98)</f>
        <v>55274.901991115534</v>
      </c>
      <c r="O122" s="75">
        <f>IF(TrRoad_act!O98=0,"",1000000*O31/TrRoad_act!O98)</f>
        <v>35344.678615184515</v>
      </c>
      <c r="P122" s="75">
        <f>IF(TrRoad_act!P98=0,"",1000000*P31/TrRoad_act!P98)</f>
        <v>35924.079250709285</v>
      </c>
      <c r="Q122" s="75">
        <f>IF(TrRoad_act!Q98=0,"",1000000*Q31/TrRoad_act!Q98)</f>
        <v>34701.558823039406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4284.3790081019397</v>
      </c>
      <c r="C125" s="78">
        <f>IF(TrRoad_act!C101=0,"",1000000*C34/TrRoad_act!C101)</f>
        <v>4202.538547867819</v>
      </c>
      <c r="D125" s="78">
        <f>IF(TrRoad_act!D101=0,"",1000000*D34/TrRoad_act!D101)</f>
        <v>4165.1225958224322</v>
      </c>
      <c r="E125" s="78">
        <f>IF(TrRoad_act!E101=0,"",1000000*E34/TrRoad_act!E101)</f>
        <v>4141.9510981912454</v>
      </c>
      <c r="F125" s="78">
        <f>IF(TrRoad_act!F101=0,"",1000000*F34/TrRoad_act!F101)</f>
        <v>4075.4193815762674</v>
      </c>
      <c r="G125" s="78">
        <f>IF(TrRoad_act!G101=0,"",1000000*G34/TrRoad_act!G101)</f>
        <v>4038.8627091012208</v>
      </c>
      <c r="H125" s="78">
        <f>IF(TrRoad_act!H101=0,"",1000000*H34/TrRoad_act!H101)</f>
        <v>4038.727571737179</v>
      </c>
      <c r="I125" s="78">
        <f>IF(TrRoad_act!I101=0,"",1000000*I34/TrRoad_act!I101)</f>
        <v>4094.7071683571476</v>
      </c>
      <c r="J125" s="78">
        <f>IF(TrRoad_act!J101=0,"",1000000*J34/TrRoad_act!J101)</f>
        <v>3913.9162756959777</v>
      </c>
      <c r="K125" s="78">
        <f>IF(TrRoad_act!K101=0,"",1000000*K34/TrRoad_act!K101)</f>
        <v>3703.4422100150623</v>
      </c>
      <c r="L125" s="78">
        <f>IF(TrRoad_act!L101=0,"",1000000*L34/TrRoad_act!L101)</f>
        <v>3720.3092783067227</v>
      </c>
      <c r="M125" s="78">
        <f>IF(TrRoad_act!M101=0,"",1000000*M34/TrRoad_act!M101)</f>
        <v>3666.5176131675621</v>
      </c>
      <c r="N125" s="78">
        <f>IF(TrRoad_act!N101=0,"",1000000*N34/TrRoad_act!N101)</f>
        <v>3613.1215001673027</v>
      </c>
      <c r="O125" s="78">
        <f>IF(TrRoad_act!O101=0,"",1000000*O34/TrRoad_act!O101)</f>
        <v>3570.4653999904444</v>
      </c>
      <c r="P125" s="78">
        <f>IF(TrRoad_act!P101=0,"",1000000*P34/TrRoad_act!P101)</f>
        <v>3096.0011423958936</v>
      </c>
      <c r="Q125" s="78">
        <f>IF(TrRoad_act!Q101=0,"",1000000*Q34/TrRoad_act!Q101)</f>
        <v>3119.6852163935482</v>
      </c>
    </row>
    <row r="126" spans="1:17" ht="11.45" customHeight="1" x14ac:dyDescent="0.25">
      <c r="A126" s="62" t="s">
        <v>59</v>
      </c>
      <c r="B126" s="77">
        <f>IF(TrRoad_act!B102=0,"",1000000*B35/TrRoad_act!B102)</f>
        <v>2414.9364385130834</v>
      </c>
      <c r="C126" s="77">
        <f>IF(TrRoad_act!C102=0,"",1000000*C35/TrRoad_act!C102)</f>
        <v>2409.2425779578202</v>
      </c>
      <c r="D126" s="77">
        <f>IF(TrRoad_act!D102=0,"",1000000*D35/TrRoad_act!D102)</f>
        <v>2402.2721136375367</v>
      </c>
      <c r="E126" s="77">
        <f>IF(TrRoad_act!E102=0,"",1000000*E35/TrRoad_act!E102)</f>
        <v>2386.3725380906867</v>
      </c>
      <c r="F126" s="77">
        <f>IF(TrRoad_act!F102=0,"",1000000*F35/TrRoad_act!F102)</f>
        <v>2326.3604513895025</v>
      </c>
      <c r="G126" s="77">
        <f>IF(TrRoad_act!G102=0,"",1000000*G35/TrRoad_act!G102)</f>
        <v>2357.2294243533042</v>
      </c>
      <c r="H126" s="77">
        <f>IF(TrRoad_act!H102=0,"",1000000*H35/TrRoad_act!H102)</f>
        <v>2285.831625780721</v>
      </c>
      <c r="I126" s="77">
        <f>IF(TrRoad_act!I102=0,"",1000000*I35/TrRoad_act!I102)</f>
        <v>2253.2516297376133</v>
      </c>
      <c r="J126" s="77">
        <f>IF(TrRoad_act!J102=0,"",1000000*J35/TrRoad_act!J102)</f>
        <v>2158.5184974007416</v>
      </c>
      <c r="K126" s="77">
        <f>IF(TrRoad_act!K102=0,"",1000000*K35/TrRoad_act!K102)</f>
        <v>2045.9122318544303</v>
      </c>
      <c r="L126" s="77">
        <f>IF(TrRoad_act!L102=0,"",1000000*L35/TrRoad_act!L102)</f>
        <v>2018.9753199770914</v>
      </c>
      <c r="M126" s="77">
        <f>IF(TrRoad_act!M102=0,"",1000000*M35/TrRoad_act!M102)</f>
        <v>1965.5882771891117</v>
      </c>
      <c r="N126" s="77">
        <f>IF(TrRoad_act!N102=0,"",1000000*N35/TrRoad_act!N102)</f>
        <v>1898.7461748375763</v>
      </c>
      <c r="O126" s="77">
        <f>IF(TrRoad_act!O102=0,"",1000000*O35/TrRoad_act!O102)</f>
        <v>1918.6706285965142</v>
      </c>
      <c r="P126" s="77">
        <f>IF(TrRoad_act!P102=0,"",1000000*P35/TrRoad_act!P102)</f>
        <v>1850.9390976092154</v>
      </c>
      <c r="Q126" s="77">
        <f>IF(TrRoad_act!Q102=0,"",1000000*Q35/TrRoad_act!Q102)</f>
        <v>1809.8711999209731</v>
      </c>
    </row>
    <row r="127" spans="1:17" ht="11.45" customHeight="1" x14ac:dyDescent="0.25">
      <c r="A127" s="62" t="s">
        <v>58</v>
      </c>
      <c r="B127" s="77">
        <f>IF(TrRoad_act!B103=0,"",1000000*B36/TrRoad_act!B103)</f>
        <v>4683.6359653365953</v>
      </c>
      <c r="C127" s="77">
        <f>IF(TrRoad_act!C103=0,"",1000000*C36/TrRoad_act!C103)</f>
        <v>4552.463566734019</v>
      </c>
      <c r="D127" s="77">
        <f>IF(TrRoad_act!D103=0,"",1000000*D36/TrRoad_act!D103)</f>
        <v>4481.6726972058377</v>
      </c>
      <c r="E127" s="77">
        <f>IF(TrRoad_act!E103=0,"",1000000*E36/TrRoad_act!E103)</f>
        <v>4427.5854036064711</v>
      </c>
      <c r="F127" s="77">
        <f>IF(TrRoad_act!F103=0,"",1000000*F36/TrRoad_act!F103)</f>
        <v>4320.5654650334764</v>
      </c>
      <c r="G127" s="77">
        <f>IF(TrRoad_act!G103=0,"",1000000*G36/TrRoad_act!G103)</f>
        <v>4258.2039208702154</v>
      </c>
      <c r="H127" s="77">
        <f>IF(TrRoad_act!H103=0,"",1000000*H36/TrRoad_act!H103)</f>
        <v>4246.3210081452926</v>
      </c>
      <c r="I127" s="77">
        <f>IF(TrRoad_act!I103=0,"",1000000*I36/TrRoad_act!I103)</f>
        <v>4291.5212147163957</v>
      </c>
      <c r="J127" s="77">
        <f>IF(TrRoad_act!J103=0,"",1000000*J36/TrRoad_act!J103)</f>
        <v>4088.1832213893417</v>
      </c>
      <c r="K127" s="77">
        <f>IF(TrRoad_act!K103=0,"",1000000*K36/TrRoad_act!K103)</f>
        <v>3859.2548100294453</v>
      </c>
      <c r="L127" s="77">
        <f>IF(TrRoad_act!L103=0,"",1000000*L36/TrRoad_act!L103)</f>
        <v>3871.9644210789761</v>
      </c>
      <c r="M127" s="77">
        <f>IF(TrRoad_act!M103=0,"",1000000*M36/TrRoad_act!M103)</f>
        <v>3809.3500875259506</v>
      </c>
      <c r="N127" s="77">
        <f>IF(TrRoad_act!N103=0,"",1000000*N36/TrRoad_act!N103)</f>
        <v>3750.8711538028833</v>
      </c>
      <c r="O127" s="77">
        <f>IF(TrRoad_act!O103=0,"",1000000*O36/TrRoad_act!O103)</f>
        <v>3694.1991557723663</v>
      </c>
      <c r="P127" s="77">
        <f>IF(TrRoad_act!P103=0,"",1000000*P36/TrRoad_act!P103)</f>
        <v>3185.7628238602251</v>
      </c>
      <c r="Q127" s="77">
        <f>IF(TrRoad_act!Q103=0,"",1000000*Q36/TrRoad_act!Q103)</f>
        <v>3210.442519495487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>
        <f>IF(TrRoad_act!C105=0,"",1000000*C38/TrRoad_act!C105)</f>
        <v>3065.6196142764097</v>
      </c>
      <c r="D129" s="77">
        <f>IF(TrRoad_act!D105=0,"",1000000*D38/TrRoad_act!D105)</f>
        <v>3056.0436387381665</v>
      </c>
      <c r="E129" s="77">
        <f>IF(TrRoad_act!E105=0,"",1000000*E38/TrRoad_act!E105)</f>
        <v>3017.873961311901</v>
      </c>
      <c r="F129" s="77">
        <f>IF(TrRoad_act!F105=0,"",1000000*F38/TrRoad_act!F105)</f>
        <v>2824.7287668082881</v>
      </c>
      <c r="G129" s="77">
        <f>IF(TrRoad_act!G105=0,"",1000000*G38/TrRoad_act!G105)</f>
        <v>2979.2562135608582</v>
      </c>
      <c r="H129" s="77">
        <f>IF(TrRoad_act!H105=0,"",1000000*H38/TrRoad_act!H105)</f>
        <v>2781.8833810182382</v>
      </c>
      <c r="I129" s="77">
        <f>IF(TrRoad_act!I105=0,"",1000000*I38/TrRoad_act!I105)</f>
        <v>2776.1835196261704</v>
      </c>
      <c r="J129" s="77">
        <f>IF(TrRoad_act!J105=0,"",1000000*J38/TrRoad_act!J105)</f>
        <v>2794.0573324074971</v>
      </c>
      <c r="K129" s="77">
        <f>IF(TrRoad_act!K105=0,"",1000000*K38/TrRoad_act!K105)</f>
        <v>2508.1433022693996</v>
      </c>
      <c r="L129" s="77">
        <f>IF(TrRoad_act!L105=0,"",1000000*L38/TrRoad_act!L105)</f>
        <v>2459.2145400239124</v>
      </c>
      <c r="M129" s="77">
        <f>IF(TrRoad_act!M105=0,"",1000000*M38/TrRoad_act!M105)</f>
        <v>2431.4944121742751</v>
      </c>
      <c r="N129" s="77">
        <f>IF(TrRoad_act!N105=0,"",1000000*N38/TrRoad_act!N105)</f>
        <v>2348.604464643664</v>
      </c>
      <c r="O129" s="77">
        <f>IF(TrRoad_act!O105=0,"",1000000*O38/TrRoad_act!O105)</f>
        <v>2308.3047235490089</v>
      </c>
      <c r="P129" s="77">
        <f>IF(TrRoad_act!P105=0,"",1000000*P38/TrRoad_act!P105)</f>
        <v>2219.036540156379</v>
      </c>
      <c r="Q129" s="77">
        <f>IF(TrRoad_act!Q105=0,"",1000000*Q38/TrRoad_act!Q105)</f>
        <v>2245.3466435632959</v>
      </c>
    </row>
    <row r="130" spans="1:17" ht="11.45" customHeight="1" x14ac:dyDescent="0.25">
      <c r="A130" s="62" t="s">
        <v>55</v>
      </c>
      <c r="B130" s="77">
        <f>IF(TrRoad_act!B106=0,"",1000000*B39/TrRoad_act!B106)</f>
        <v>0</v>
      </c>
      <c r="C130" s="77">
        <f>IF(TrRoad_act!C106=0,"",1000000*C39/TrRoad_act!C106)</f>
        <v>0</v>
      </c>
      <c r="D130" s="77">
        <f>IF(TrRoad_act!D106=0,"",1000000*D39/TrRoad_act!D106)</f>
        <v>0</v>
      </c>
      <c r="E130" s="77">
        <f>IF(TrRoad_act!E106=0,"",1000000*E39/TrRoad_act!E106)</f>
        <v>0</v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45411.777339786328</v>
      </c>
      <c r="C131" s="76">
        <f>IF(TrRoad_act!C107=0,"",1000000*C40/TrRoad_act!C107)</f>
        <v>44516.225798952059</v>
      </c>
      <c r="D131" s="76">
        <f>IF(TrRoad_act!D107=0,"",1000000*D40/TrRoad_act!D107)</f>
        <v>42990.577008867367</v>
      </c>
      <c r="E131" s="76">
        <f>IF(TrRoad_act!E107=0,"",1000000*E40/TrRoad_act!E107)</f>
        <v>41007.779684077032</v>
      </c>
      <c r="F131" s="76">
        <f>IF(TrRoad_act!F107=0,"",1000000*F40/TrRoad_act!F107)</f>
        <v>39627.855512754955</v>
      </c>
      <c r="G131" s="76">
        <f>IF(TrRoad_act!G107=0,"",1000000*G40/TrRoad_act!G107)</f>
        <v>37051.315874599939</v>
      </c>
      <c r="H131" s="76">
        <f>IF(TrRoad_act!H107=0,"",1000000*H40/TrRoad_act!H107)</f>
        <v>35081.746782721311</v>
      </c>
      <c r="I131" s="76">
        <f>IF(TrRoad_act!I107=0,"",1000000*I40/TrRoad_act!I107)</f>
        <v>33638.106119520744</v>
      </c>
      <c r="J131" s="76">
        <f>IF(TrRoad_act!J107=0,"",1000000*J40/TrRoad_act!J107)</f>
        <v>29275.10797764525</v>
      </c>
      <c r="K131" s="76">
        <f>IF(TrRoad_act!K107=0,"",1000000*K40/TrRoad_act!K107)</f>
        <v>23459.516743383938</v>
      </c>
      <c r="L131" s="76">
        <f>IF(TrRoad_act!L107=0,"",1000000*L40/TrRoad_act!L107)</f>
        <v>24437.065028469333</v>
      </c>
      <c r="M131" s="76">
        <f>IF(TrRoad_act!M107=0,"",1000000*M40/TrRoad_act!M107)</f>
        <v>21126.856230555375</v>
      </c>
      <c r="N131" s="76">
        <f>IF(TrRoad_act!N107=0,"",1000000*N40/TrRoad_act!N107)</f>
        <v>18383.98405572298</v>
      </c>
      <c r="O131" s="76">
        <f>IF(TrRoad_act!O107=0,"",1000000*O40/TrRoad_act!O107)</f>
        <v>17478.094696788798</v>
      </c>
      <c r="P131" s="76">
        <f>IF(TrRoad_act!P107=0,"",1000000*P40/TrRoad_act!P107)</f>
        <v>13710.002036002519</v>
      </c>
      <c r="Q131" s="76">
        <f>IF(TrRoad_act!Q107=0,"",1000000*Q40/TrRoad_act!Q107)</f>
        <v>12423.120998138269</v>
      </c>
    </row>
    <row r="132" spans="1:17" ht="11.45" customHeight="1" x14ac:dyDescent="0.25">
      <c r="A132" s="17" t="s">
        <v>23</v>
      </c>
      <c r="B132" s="75">
        <f>IF(TrRoad_act!B108=0,"",1000000*B41/TrRoad_act!B108)</f>
        <v>44732.659753971493</v>
      </c>
      <c r="C132" s="75">
        <f>IF(TrRoad_act!C108=0,"",1000000*C41/TrRoad_act!C108)</f>
        <v>43845.36042232364</v>
      </c>
      <c r="D132" s="75">
        <f>IF(TrRoad_act!D108=0,"",1000000*D41/TrRoad_act!D108)</f>
        <v>42343.593489416882</v>
      </c>
      <c r="E132" s="75">
        <f>IF(TrRoad_act!E108=0,"",1000000*E41/TrRoad_act!E108)</f>
        <v>40342.227947850457</v>
      </c>
      <c r="F132" s="75">
        <f>IF(TrRoad_act!F108=0,"",1000000*F41/TrRoad_act!F108)</f>
        <v>38774.114982529281</v>
      </c>
      <c r="G132" s="75">
        <f>IF(TrRoad_act!G108=0,"",1000000*G41/TrRoad_act!G108)</f>
        <v>36360.466273339822</v>
      </c>
      <c r="H132" s="75">
        <f>IF(TrRoad_act!H108=0,"",1000000*H41/TrRoad_act!H108)</f>
        <v>34171.249441262626</v>
      </c>
      <c r="I132" s="75">
        <f>IF(TrRoad_act!I108=0,"",1000000*I41/TrRoad_act!I108)</f>
        <v>32628.143644639353</v>
      </c>
      <c r="J132" s="75">
        <f>IF(TrRoad_act!J108=0,"",1000000*J41/TrRoad_act!J108)</f>
        <v>28601.686145317726</v>
      </c>
      <c r="K132" s="75">
        <f>IF(TrRoad_act!K108=0,"",1000000*K41/TrRoad_act!K108)</f>
        <v>22851.133396460489</v>
      </c>
      <c r="L132" s="75">
        <f>IF(TrRoad_act!L108=0,"",1000000*L41/TrRoad_act!L108)</f>
        <v>23689.01906098755</v>
      </c>
      <c r="M132" s="75">
        <f>IF(TrRoad_act!M108=0,"",1000000*M41/TrRoad_act!M108)</f>
        <v>20665.701263895233</v>
      </c>
      <c r="N132" s="75">
        <f>IF(TrRoad_act!N108=0,"",1000000*N41/TrRoad_act!N108)</f>
        <v>17797.98425136193</v>
      </c>
      <c r="O132" s="75">
        <f>IF(TrRoad_act!O108=0,"",1000000*O41/TrRoad_act!O108)</f>
        <v>16987.201382662512</v>
      </c>
      <c r="P132" s="75">
        <f>IF(TrRoad_act!P108=0,"",1000000*P41/TrRoad_act!P108)</f>
        <v>13183.712944971414</v>
      </c>
      <c r="Q132" s="75">
        <f>IF(TrRoad_act!Q108=0,"",1000000*Q41/TrRoad_act!Q108)</f>
        <v>11768.629492381331</v>
      </c>
    </row>
    <row r="133" spans="1:17" ht="11.45" customHeight="1" x14ac:dyDescent="0.25">
      <c r="A133" s="15" t="s">
        <v>22</v>
      </c>
      <c r="B133" s="74">
        <f>IF(TrRoad_act!B109=0,"",1000000*B42/TrRoad_act!B109)</f>
        <v>119294.71329968356</v>
      </c>
      <c r="C133" s="74">
        <f>IF(TrRoad_act!C109=0,"",1000000*C42/TrRoad_act!C109)</f>
        <v>116793.05466458318</v>
      </c>
      <c r="D133" s="74">
        <f>IF(TrRoad_act!D109=0,"",1000000*D42/TrRoad_act!D109)</f>
        <v>113093.92212247904</v>
      </c>
      <c r="E133" s="74">
        <f>IF(TrRoad_act!E109=0,"",1000000*E42/TrRoad_act!E109)</f>
        <v>116196.44787157577</v>
      </c>
      <c r="F133" s="74">
        <f>IF(TrRoad_act!F109=0,"",1000000*F42/TrRoad_act!F109)</f>
        <v>127797.12860383035</v>
      </c>
      <c r="G133" s="74">
        <f>IF(TrRoad_act!G109=0,"",1000000*G42/TrRoad_act!G109)</f>
        <v>110789.09071231355</v>
      </c>
      <c r="H133" s="74">
        <f>IF(TrRoad_act!H109=0,"",1000000*H42/TrRoad_act!H109)</f>
        <v>131549.21618582957</v>
      </c>
      <c r="I133" s="74">
        <f>IF(TrRoad_act!I109=0,"",1000000*I42/TrRoad_act!I109)</f>
        <v>145486.51304781582</v>
      </c>
      <c r="J133" s="74">
        <f>IF(TrRoad_act!J109=0,"",1000000*J42/TrRoad_act!J109)</f>
        <v>109135.15909409859</v>
      </c>
      <c r="K133" s="74">
        <f>IF(TrRoad_act!K109=0,"",1000000*K42/TrRoad_act!K109)</f>
        <v>106014.69255144527</v>
      </c>
      <c r="L133" s="74">
        <f>IF(TrRoad_act!L109=0,"",1000000*L42/TrRoad_act!L109)</f>
        <v>107399.91056292405</v>
      </c>
      <c r="M133" s="74">
        <f>IF(TrRoad_act!M109=0,"",1000000*M42/TrRoad_act!M109)</f>
        <v>104998.14313024312</v>
      </c>
      <c r="N133" s="74">
        <f>IF(TrRoad_act!N109=0,"",1000000*N42/TrRoad_act!N109)</f>
        <v>108046.79739166137</v>
      </c>
      <c r="O133" s="74">
        <f>IF(TrRoad_act!O109=0,"",1000000*O42/TrRoad_act!O109)</f>
        <v>107608.86766669036</v>
      </c>
      <c r="P133" s="74">
        <f>IF(TrRoad_act!P109=0,"",1000000*P42/TrRoad_act!P109)</f>
        <v>91617.869522614521</v>
      </c>
      <c r="Q133" s="74">
        <f>IF(TrRoad_act!Q109=0,"",1000000*Q42/TrRoad_act!Q109)</f>
        <v>100136.22885960335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0.61166285381654917</v>
      </c>
      <c r="C136" s="56">
        <f t="shared" si="16"/>
        <v>0.60898975332155436</v>
      </c>
      <c r="D136" s="56">
        <f t="shared" si="16"/>
        <v>0.61115785412826706</v>
      </c>
      <c r="E136" s="56">
        <f t="shared" si="16"/>
        <v>0.61272585128617019</v>
      </c>
      <c r="F136" s="56">
        <f t="shared" si="16"/>
        <v>0.60927375240042547</v>
      </c>
      <c r="G136" s="56">
        <f t="shared" si="16"/>
        <v>0.61201905258470712</v>
      </c>
      <c r="H136" s="56">
        <f t="shared" si="16"/>
        <v>0.61647786097824608</v>
      </c>
      <c r="I136" s="56">
        <f t="shared" si="16"/>
        <v>0.61573457151860689</v>
      </c>
      <c r="J136" s="56">
        <f t="shared" si="16"/>
        <v>0.60986819256909741</v>
      </c>
      <c r="K136" s="56">
        <f t="shared" si="16"/>
        <v>0.63807763475182333</v>
      </c>
      <c r="L136" s="56">
        <f t="shared" si="16"/>
        <v>0.62348652836792762</v>
      </c>
      <c r="M136" s="56">
        <f t="shared" si="16"/>
        <v>0.63549053841582337</v>
      </c>
      <c r="N136" s="56">
        <f t="shared" si="16"/>
        <v>0.64856335251713071</v>
      </c>
      <c r="O136" s="56">
        <f t="shared" si="16"/>
        <v>0.65043120600397619</v>
      </c>
      <c r="P136" s="56">
        <f t="shared" si="16"/>
        <v>0.67466754767161796</v>
      </c>
      <c r="Q136" s="56">
        <f t="shared" si="16"/>
        <v>0.68494717183249287</v>
      </c>
    </row>
    <row r="137" spans="1:17" ht="11.45" customHeight="1" x14ac:dyDescent="0.25">
      <c r="A137" s="55" t="s">
        <v>30</v>
      </c>
      <c r="B137" s="54">
        <f t="shared" ref="B137:Q137" si="17">IF(B19=0,0,B19/B$17)</f>
        <v>1.0779403270091173E-2</v>
      </c>
      <c r="C137" s="54">
        <f t="shared" si="17"/>
        <v>1.0483617304108149E-2</v>
      </c>
      <c r="D137" s="54">
        <f t="shared" si="17"/>
        <v>1.0144752665706866E-2</v>
      </c>
      <c r="E137" s="54">
        <f t="shared" si="17"/>
        <v>9.8371026987076719E-3</v>
      </c>
      <c r="F137" s="54">
        <f t="shared" si="17"/>
        <v>9.4321143722860268E-3</v>
      </c>
      <c r="G137" s="54">
        <f t="shared" si="17"/>
        <v>9.3172296618536828E-3</v>
      </c>
      <c r="H137" s="54">
        <f t="shared" si="17"/>
        <v>9.0945802742735202E-3</v>
      </c>
      <c r="I137" s="54">
        <f t="shared" si="17"/>
        <v>8.754317361063144E-3</v>
      </c>
      <c r="J137" s="54">
        <f t="shared" si="17"/>
        <v>8.6784163395454209E-3</v>
      </c>
      <c r="K137" s="54">
        <f t="shared" si="17"/>
        <v>8.9009190428876953E-3</v>
      </c>
      <c r="L137" s="54">
        <f t="shared" si="17"/>
        <v>1.1190577223102367E-2</v>
      </c>
      <c r="M137" s="54">
        <f t="shared" si="17"/>
        <v>1.1081709146867571E-2</v>
      </c>
      <c r="N137" s="54">
        <f t="shared" si="17"/>
        <v>1.1105725926224932E-2</v>
      </c>
      <c r="O137" s="54">
        <f t="shared" si="17"/>
        <v>1.1127438361863118E-2</v>
      </c>
      <c r="P137" s="54">
        <f t="shared" si="17"/>
        <v>1.2142210298980698E-2</v>
      </c>
      <c r="Q137" s="54">
        <f t="shared" si="17"/>
        <v>1.2005594182015623E-2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0.54508819180958878</v>
      </c>
      <c r="C138" s="50">
        <f t="shared" si="18"/>
        <v>0.54454267800892997</v>
      </c>
      <c r="D138" s="50">
        <f t="shared" si="18"/>
        <v>0.54733999575587544</v>
      </c>
      <c r="E138" s="50">
        <f t="shared" si="18"/>
        <v>0.54819830180444684</v>
      </c>
      <c r="F138" s="50">
        <f t="shared" si="18"/>
        <v>0.54440730522925151</v>
      </c>
      <c r="G138" s="50">
        <f t="shared" si="18"/>
        <v>0.54797085401731505</v>
      </c>
      <c r="H138" s="50">
        <f t="shared" si="18"/>
        <v>0.55093777303997038</v>
      </c>
      <c r="I138" s="50">
        <f t="shared" si="18"/>
        <v>0.5498815779863705</v>
      </c>
      <c r="J138" s="50">
        <f t="shared" si="18"/>
        <v>0.54140805572406403</v>
      </c>
      <c r="K138" s="50">
        <f t="shared" si="18"/>
        <v>0.56445496668390416</v>
      </c>
      <c r="L138" s="50">
        <f t="shared" si="18"/>
        <v>0.54737073919410395</v>
      </c>
      <c r="M138" s="50">
        <f t="shared" si="18"/>
        <v>0.5572770434896086</v>
      </c>
      <c r="N138" s="50">
        <f t="shared" si="18"/>
        <v>0.56553430335153887</v>
      </c>
      <c r="O138" s="50">
        <f t="shared" si="18"/>
        <v>0.56664761452840007</v>
      </c>
      <c r="P138" s="50">
        <f t="shared" si="18"/>
        <v>0.58932354375347407</v>
      </c>
      <c r="Q138" s="50">
        <f t="shared" si="18"/>
        <v>0.59661340194780721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0.44440548175939032</v>
      </c>
      <c r="C139" s="52">
        <f t="shared" si="19"/>
        <v>0.44386196023567448</v>
      </c>
      <c r="D139" s="52">
        <f t="shared" si="19"/>
        <v>0.44380226401960404</v>
      </c>
      <c r="E139" s="52">
        <f t="shared" si="19"/>
        <v>0.43911909283606976</v>
      </c>
      <c r="F139" s="52">
        <f t="shared" si="19"/>
        <v>0.4346256660142111</v>
      </c>
      <c r="G139" s="52">
        <f t="shared" si="19"/>
        <v>0.4324373907295313</v>
      </c>
      <c r="H139" s="52">
        <f t="shared" si="19"/>
        <v>0.42329639948876541</v>
      </c>
      <c r="I139" s="52">
        <f t="shared" si="19"/>
        <v>0.40917502695930108</v>
      </c>
      <c r="J139" s="52">
        <f t="shared" si="19"/>
        <v>0.38206407300273354</v>
      </c>
      <c r="K139" s="52">
        <f t="shared" si="19"/>
        <v>0.38598944905078597</v>
      </c>
      <c r="L139" s="52">
        <f t="shared" si="19"/>
        <v>0.35939632060733295</v>
      </c>
      <c r="M139" s="52">
        <f t="shared" si="19"/>
        <v>0.34451030624769335</v>
      </c>
      <c r="N139" s="52">
        <f t="shared" si="19"/>
        <v>0.33742991273429246</v>
      </c>
      <c r="O139" s="52">
        <f t="shared" si="19"/>
        <v>0.3430532673945017</v>
      </c>
      <c r="P139" s="52">
        <f t="shared" si="19"/>
        <v>0.36478556437884607</v>
      </c>
      <c r="Q139" s="52">
        <f t="shared" si="19"/>
        <v>0.36027925330951865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0.10068271005019848</v>
      </c>
      <c r="C140" s="52">
        <f t="shared" si="20"/>
        <v>0.10068071777325546</v>
      </c>
      <c r="D140" s="52">
        <f t="shared" si="20"/>
        <v>0.10353773173627148</v>
      </c>
      <c r="E140" s="52">
        <f t="shared" si="20"/>
        <v>0.10907920896837714</v>
      </c>
      <c r="F140" s="52">
        <f t="shared" si="20"/>
        <v>0.10978163921504043</v>
      </c>
      <c r="G140" s="52">
        <f t="shared" si="20"/>
        <v>0.11553346328778373</v>
      </c>
      <c r="H140" s="52">
        <f t="shared" si="20"/>
        <v>0.12764075562023555</v>
      </c>
      <c r="I140" s="52">
        <f t="shared" si="20"/>
        <v>0.14068518801127256</v>
      </c>
      <c r="J140" s="52">
        <f t="shared" si="20"/>
        <v>0.15930209576581983</v>
      </c>
      <c r="K140" s="52">
        <f t="shared" si="20"/>
        <v>0.17839129037955673</v>
      </c>
      <c r="L140" s="52">
        <f t="shared" si="20"/>
        <v>0.18788344004224872</v>
      </c>
      <c r="M140" s="52">
        <f t="shared" si="20"/>
        <v>0.21264826134838813</v>
      </c>
      <c r="N140" s="52">
        <f t="shared" si="20"/>
        <v>0.22793563415735149</v>
      </c>
      <c r="O140" s="52">
        <f t="shared" si="20"/>
        <v>0.22339637706431167</v>
      </c>
      <c r="P140" s="52">
        <f t="shared" si="20"/>
        <v>0.22427991305281947</v>
      </c>
      <c r="Q140" s="52">
        <f t="shared" si="20"/>
        <v>0.23601867804080198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0</v>
      </c>
      <c r="E141" s="52">
        <f t="shared" si="21"/>
        <v>0</v>
      </c>
      <c r="F141" s="52">
        <f t="shared" si="21"/>
        <v>0</v>
      </c>
      <c r="G141" s="52">
        <f t="shared" si="21"/>
        <v>0</v>
      </c>
      <c r="H141" s="52">
        <f t="shared" si="21"/>
        <v>0</v>
      </c>
      <c r="I141" s="52">
        <f t="shared" si="21"/>
        <v>0</v>
      </c>
      <c r="J141" s="52">
        <f t="shared" si="21"/>
        <v>0</v>
      </c>
      <c r="K141" s="52">
        <f t="shared" si="21"/>
        <v>0</v>
      </c>
      <c r="L141" s="52">
        <f t="shared" si="21"/>
        <v>0</v>
      </c>
      <c r="M141" s="52">
        <f t="shared" si="21"/>
        <v>0</v>
      </c>
      <c r="N141" s="52">
        <f t="shared" si="21"/>
        <v>0</v>
      </c>
      <c r="O141" s="52">
        <f t="shared" si="21"/>
        <v>0</v>
      </c>
      <c r="P141" s="52">
        <f t="shared" si="21"/>
        <v>0</v>
      </c>
      <c r="Q141" s="52">
        <f t="shared" si="21"/>
        <v>0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6.1793096933687162E-7</v>
      </c>
      <c r="I142" s="52">
        <f t="shared" si="22"/>
        <v>2.136301579693913E-5</v>
      </c>
      <c r="J142" s="52">
        <f t="shared" si="22"/>
        <v>4.1778167602527653E-5</v>
      </c>
      <c r="K142" s="52">
        <f t="shared" si="22"/>
        <v>7.3956267317763595E-5</v>
      </c>
      <c r="L142" s="52">
        <f t="shared" si="22"/>
        <v>9.0430168603223762E-5</v>
      </c>
      <c r="M142" s="52">
        <f t="shared" si="22"/>
        <v>1.1775251667542318E-4</v>
      </c>
      <c r="N142" s="52">
        <f t="shared" si="22"/>
        <v>1.6190330487860719E-4</v>
      </c>
      <c r="O142" s="52">
        <f t="shared" si="22"/>
        <v>1.8571612151917918E-4</v>
      </c>
      <c r="P142" s="52">
        <f t="shared" si="22"/>
        <v>2.3370030198264344E-4</v>
      </c>
      <c r="Q142" s="52">
        <f t="shared" si="22"/>
        <v>2.6537935778040539E-4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1.0878790810083553E-7</v>
      </c>
      <c r="K143" s="52">
        <f t="shared" si="23"/>
        <v>2.7098624368617498E-7</v>
      </c>
      <c r="L143" s="52">
        <f t="shared" si="23"/>
        <v>5.4837591899565515E-7</v>
      </c>
      <c r="M143" s="52">
        <f t="shared" si="23"/>
        <v>7.2337685165156847E-7</v>
      </c>
      <c r="N143" s="52">
        <f t="shared" si="23"/>
        <v>6.8531550162380418E-6</v>
      </c>
      <c r="O143" s="52">
        <f t="shared" si="23"/>
        <v>1.225394806749102E-5</v>
      </c>
      <c r="P143" s="52">
        <f t="shared" si="23"/>
        <v>2.4366019825853382E-5</v>
      </c>
      <c r="Q143" s="52">
        <f t="shared" si="23"/>
        <v>5.0091239706211042E-5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5.5795258736869267E-2</v>
      </c>
      <c r="C145" s="50">
        <f t="shared" si="25"/>
        <v>5.3963458008516249E-2</v>
      </c>
      <c r="D145" s="50">
        <f t="shared" si="25"/>
        <v>5.367310570668473E-2</v>
      </c>
      <c r="E145" s="50">
        <f t="shared" si="25"/>
        <v>5.469044678301558E-2</v>
      </c>
      <c r="F145" s="50">
        <f t="shared" si="25"/>
        <v>5.5434332798887861E-2</v>
      </c>
      <c r="G145" s="50">
        <f t="shared" si="25"/>
        <v>5.4730968905538524E-2</v>
      </c>
      <c r="H145" s="50">
        <f t="shared" si="25"/>
        <v>5.6445507664002213E-2</v>
      </c>
      <c r="I145" s="50">
        <f t="shared" si="25"/>
        <v>5.7098676171173174E-2</v>
      </c>
      <c r="J145" s="50">
        <f t="shared" si="25"/>
        <v>5.9781720505487995E-2</v>
      </c>
      <c r="K145" s="50">
        <f t="shared" si="25"/>
        <v>6.4721749025031583E-2</v>
      </c>
      <c r="L145" s="50">
        <f t="shared" si="25"/>
        <v>6.4925211950721248E-2</v>
      </c>
      <c r="M145" s="50">
        <f t="shared" si="25"/>
        <v>6.7131785779347114E-2</v>
      </c>
      <c r="N145" s="50">
        <f t="shared" si="25"/>
        <v>7.192332323936701E-2</v>
      </c>
      <c r="O145" s="50">
        <f t="shared" si="25"/>
        <v>7.2656153113713054E-2</v>
      </c>
      <c r="P145" s="50">
        <f t="shared" si="25"/>
        <v>7.3201793619163125E-2</v>
      </c>
      <c r="Q145" s="50">
        <f t="shared" si="25"/>
        <v>7.6328175702670115E-2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2.440356846874986E-5</v>
      </c>
      <c r="C146" s="52">
        <f t="shared" si="26"/>
        <v>2.6308917978806806E-5</v>
      </c>
      <c r="D146" s="52">
        <f t="shared" si="26"/>
        <v>2.4962382794580867E-5</v>
      </c>
      <c r="E146" s="52">
        <f t="shared" si="26"/>
        <v>2.4593373692982503E-5</v>
      </c>
      <c r="F146" s="52">
        <f t="shared" si="26"/>
        <v>2.4636850663485401E-5</v>
      </c>
      <c r="G146" s="52">
        <f t="shared" si="26"/>
        <v>2.6867499019576345E-5</v>
      </c>
      <c r="H146" s="52">
        <f t="shared" si="26"/>
        <v>2.4899989602559088E-5</v>
      </c>
      <c r="I146" s="52">
        <f t="shared" si="26"/>
        <v>2.4857393181898517E-5</v>
      </c>
      <c r="J146" s="52">
        <f t="shared" si="26"/>
        <v>2.4263755292305527E-5</v>
      </c>
      <c r="K146" s="52">
        <f t="shared" si="26"/>
        <v>2.4928643278674542E-5</v>
      </c>
      <c r="L146" s="52">
        <f t="shared" si="26"/>
        <v>2.4547126097214028E-5</v>
      </c>
      <c r="M146" s="52">
        <f t="shared" si="26"/>
        <v>2.3912023485962606E-5</v>
      </c>
      <c r="N146" s="52">
        <f t="shared" si="26"/>
        <v>2.4340725263889022E-5</v>
      </c>
      <c r="O146" s="52">
        <f t="shared" si="26"/>
        <v>2.4723530783610078E-5</v>
      </c>
      <c r="P146" s="52">
        <f t="shared" si="26"/>
        <v>2.7303077945368224E-5</v>
      </c>
      <c r="Q146" s="52">
        <f t="shared" si="26"/>
        <v>2.7242726616067883E-5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5.5390717413493017E-2</v>
      </c>
      <c r="C147" s="52">
        <f t="shared" si="27"/>
        <v>5.3566839412371822E-2</v>
      </c>
      <c r="D147" s="52">
        <f t="shared" si="27"/>
        <v>5.3095203830421926E-2</v>
      </c>
      <c r="E147" s="52">
        <f t="shared" si="27"/>
        <v>5.4121375960742568E-2</v>
      </c>
      <c r="F147" s="52">
        <f t="shared" si="27"/>
        <v>5.4881409119977381E-2</v>
      </c>
      <c r="G147" s="52">
        <f t="shared" si="27"/>
        <v>5.4181957129187497E-2</v>
      </c>
      <c r="H147" s="52">
        <f t="shared" si="27"/>
        <v>5.5741774913534256E-2</v>
      </c>
      <c r="I147" s="52">
        <f t="shared" si="27"/>
        <v>5.6434638410220839E-2</v>
      </c>
      <c r="J147" s="52">
        <f t="shared" si="27"/>
        <v>5.8933744520656167E-2</v>
      </c>
      <c r="K147" s="52">
        <f t="shared" si="27"/>
        <v>6.3680992946080428E-2</v>
      </c>
      <c r="L147" s="52">
        <f t="shared" si="27"/>
        <v>6.3946512061178074E-2</v>
      </c>
      <c r="M147" s="52">
        <f t="shared" si="27"/>
        <v>6.6521650099376578E-2</v>
      </c>
      <c r="N147" s="52">
        <f t="shared" si="27"/>
        <v>7.09109133031601E-2</v>
      </c>
      <c r="O147" s="52">
        <f t="shared" si="27"/>
        <v>7.2106890831429252E-2</v>
      </c>
      <c r="P147" s="52">
        <f t="shared" si="27"/>
        <v>7.2574144073233357E-2</v>
      </c>
      <c r="Q147" s="52">
        <f t="shared" si="27"/>
        <v>7.576988494172486E-2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3.8013775490749899E-4</v>
      </c>
      <c r="C149" s="52">
        <f t="shared" si="29"/>
        <v>3.7030967816561539E-4</v>
      </c>
      <c r="D149" s="52">
        <f t="shared" si="29"/>
        <v>5.5293949346822756E-4</v>
      </c>
      <c r="E149" s="52">
        <f t="shared" si="29"/>
        <v>5.4447744858002298E-4</v>
      </c>
      <c r="F149" s="52">
        <f t="shared" si="29"/>
        <v>5.2828682824698834E-4</v>
      </c>
      <c r="G149" s="52">
        <f t="shared" si="29"/>
        <v>5.2214427733145597E-4</v>
      </c>
      <c r="H149" s="52">
        <f t="shared" si="29"/>
        <v>6.7883276086540582E-4</v>
      </c>
      <c r="I149" s="52">
        <f t="shared" si="29"/>
        <v>6.3918036777043405E-4</v>
      </c>
      <c r="J149" s="52">
        <f t="shared" si="29"/>
        <v>8.237122295395229E-4</v>
      </c>
      <c r="K149" s="52">
        <f t="shared" si="29"/>
        <v>1.0158274356724889E-3</v>
      </c>
      <c r="L149" s="52">
        <f t="shared" si="29"/>
        <v>9.5415276344596302E-4</v>
      </c>
      <c r="M149" s="52">
        <f t="shared" si="29"/>
        <v>5.8622365648458173E-4</v>
      </c>
      <c r="N149" s="52">
        <f t="shared" si="29"/>
        <v>9.8806921094302396E-4</v>
      </c>
      <c r="O149" s="52">
        <f t="shared" si="29"/>
        <v>5.2453875150018756E-4</v>
      </c>
      <c r="P149" s="52">
        <f t="shared" si="29"/>
        <v>6.0034646798440381E-4</v>
      </c>
      <c r="Q149" s="52">
        <f t="shared" si="29"/>
        <v>5.3104803432918522E-4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0.38833714618345089</v>
      </c>
      <c r="C151" s="56">
        <f t="shared" si="31"/>
        <v>0.39101024667844569</v>
      </c>
      <c r="D151" s="56">
        <f t="shared" si="31"/>
        <v>0.38884214587173294</v>
      </c>
      <c r="E151" s="56">
        <f t="shared" si="31"/>
        <v>0.3872741487138297</v>
      </c>
      <c r="F151" s="56">
        <f t="shared" si="31"/>
        <v>0.39072624759957447</v>
      </c>
      <c r="G151" s="56">
        <f t="shared" si="31"/>
        <v>0.38798094741529288</v>
      </c>
      <c r="H151" s="56">
        <f t="shared" si="31"/>
        <v>0.38352213902175392</v>
      </c>
      <c r="I151" s="56">
        <f t="shared" si="31"/>
        <v>0.38426542848139306</v>
      </c>
      <c r="J151" s="56">
        <f t="shared" si="31"/>
        <v>0.39013180743090248</v>
      </c>
      <c r="K151" s="56">
        <f t="shared" si="31"/>
        <v>0.36192236524817673</v>
      </c>
      <c r="L151" s="56">
        <f t="shared" si="31"/>
        <v>0.37651347163207249</v>
      </c>
      <c r="M151" s="56">
        <f t="shared" si="31"/>
        <v>0.36450946158417658</v>
      </c>
      <c r="N151" s="56">
        <f t="shared" si="31"/>
        <v>0.35143664748286929</v>
      </c>
      <c r="O151" s="56">
        <f t="shared" si="31"/>
        <v>0.34956879399602381</v>
      </c>
      <c r="P151" s="56">
        <f t="shared" si="31"/>
        <v>0.32533245232838198</v>
      </c>
      <c r="Q151" s="56">
        <f t="shared" si="31"/>
        <v>0.31505282816750707</v>
      </c>
    </row>
    <row r="152" spans="1:17" ht="11.45" customHeight="1" x14ac:dyDescent="0.25">
      <c r="A152" s="55" t="s">
        <v>27</v>
      </c>
      <c r="B152" s="54">
        <f t="shared" ref="B152:Q152" si="32">IF(B34=0,0,B34/B$17)</f>
        <v>9.6406016181064563E-2</v>
      </c>
      <c r="C152" s="54">
        <f t="shared" si="32"/>
        <v>9.486900389140715E-2</v>
      </c>
      <c r="D152" s="54">
        <f t="shared" si="32"/>
        <v>9.3386146683559129E-2</v>
      </c>
      <c r="E152" s="54">
        <f t="shared" si="32"/>
        <v>9.2510313618118539E-2</v>
      </c>
      <c r="F152" s="54">
        <f t="shared" si="32"/>
        <v>9.6276293290678883E-2</v>
      </c>
      <c r="G152" s="54">
        <f t="shared" si="32"/>
        <v>9.6411552977005113E-2</v>
      </c>
      <c r="H152" s="54">
        <f t="shared" si="32"/>
        <v>9.7929344569482921E-2</v>
      </c>
      <c r="I152" s="54">
        <f t="shared" si="32"/>
        <v>0.10050987790250775</v>
      </c>
      <c r="J152" s="54">
        <f t="shared" si="32"/>
        <v>0.10741399807900737</v>
      </c>
      <c r="K152" s="54">
        <f t="shared" si="32"/>
        <v>0.1111744140342357</v>
      </c>
      <c r="L152" s="54">
        <f t="shared" si="32"/>
        <v>0.11205345424323361</v>
      </c>
      <c r="M152" s="54">
        <f t="shared" si="32"/>
        <v>0.11800648418854154</v>
      </c>
      <c r="N152" s="54">
        <f t="shared" si="32"/>
        <v>0.123076286094935</v>
      </c>
      <c r="O152" s="54">
        <f t="shared" si="32"/>
        <v>0.12511321000485504</v>
      </c>
      <c r="P152" s="54">
        <f t="shared" si="32"/>
        <v>0.12393371376481489</v>
      </c>
      <c r="Q152" s="54">
        <f t="shared" si="32"/>
        <v>0.12818885100103147</v>
      </c>
    </row>
    <row r="153" spans="1:17" ht="11.45" customHeight="1" x14ac:dyDescent="0.25">
      <c r="A153" s="53" t="s">
        <v>59</v>
      </c>
      <c r="B153" s="52">
        <f t="shared" ref="B153:Q153" si="33">IF(B35=0,0,B35/B$17)</f>
        <v>9.4894086594355907E-3</v>
      </c>
      <c r="C153" s="52">
        <f t="shared" si="33"/>
        <v>8.8068527511982481E-3</v>
      </c>
      <c r="D153" s="52">
        <f t="shared" si="33"/>
        <v>8.135076517537013E-3</v>
      </c>
      <c r="E153" s="52">
        <f t="shared" si="33"/>
        <v>7.3997120853924389E-3</v>
      </c>
      <c r="F153" s="52">
        <f t="shared" si="33"/>
        <v>6.7047338335965555E-3</v>
      </c>
      <c r="G153" s="52">
        <f t="shared" si="33"/>
        <v>6.4436806556025707E-3</v>
      </c>
      <c r="H153" s="52">
        <f t="shared" si="33"/>
        <v>5.8257852526442415E-3</v>
      </c>
      <c r="I153" s="52">
        <f t="shared" si="33"/>
        <v>5.3011147373221495E-3</v>
      </c>
      <c r="J153" s="52">
        <f t="shared" si="33"/>
        <v>5.3079292788684122E-3</v>
      </c>
      <c r="K153" s="52">
        <f t="shared" si="33"/>
        <v>5.2333735753728808E-3</v>
      </c>
      <c r="L153" s="52">
        <f t="shared" si="33"/>
        <v>4.9323073255875139E-3</v>
      </c>
      <c r="M153" s="52">
        <f t="shared" si="33"/>
        <v>4.8563566384114253E-3</v>
      </c>
      <c r="N153" s="52">
        <f t="shared" si="33"/>
        <v>4.7619917078909769E-3</v>
      </c>
      <c r="O153" s="52">
        <f t="shared" si="33"/>
        <v>4.6322294368748287E-3</v>
      </c>
      <c r="P153" s="52">
        <f t="shared" si="33"/>
        <v>4.9094075737465982E-3</v>
      </c>
      <c r="Q153" s="52">
        <f t="shared" si="33"/>
        <v>4.7333436639675486E-3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8.6916607521628969E-2</v>
      </c>
      <c r="C154" s="52">
        <f t="shared" si="34"/>
        <v>8.6061300230089288E-2</v>
      </c>
      <c r="D154" s="52">
        <f t="shared" si="34"/>
        <v>8.5250238719532162E-2</v>
      </c>
      <c r="E154" s="52">
        <f t="shared" si="34"/>
        <v>8.5109793029621642E-2</v>
      </c>
      <c r="F154" s="52">
        <f t="shared" si="34"/>
        <v>8.9570825322216358E-2</v>
      </c>
      <c r="G154" s="52">
        <f t="shared" si="34"/>
        <v>8.9966843318675507E-2</v>
      </c>
      <c r="H154" s="52">
        <f t="shared" si="34"/>
        <v>9.2102611354454397E-2</v>
      </c>
      <c r="I154" s="52">
        <f t="shared" si="34"/>
        <v>9.5206243780230085E-2</v>
      </c>
      <c r="J154" s="52">
        <f t="shared" si="34"/>
        <v>0.10210197977896485</v>
      </c>
      <c r="K154" s="52">
        <f t="shared" si="34"/>
        <v>0.10593606087209707</v>
      </c>
      <c r="L154" s="52">
        <f t="shared" si="34"/>
        <v>0.1071147479249181</v>
      </c>
      <c r="M154" s="52">
        <f t="shared" si="34"/>
        <v>0.11314284914683662</v>
      </c>
      <c r="N154" s="52">
        <f t="shared" si="34"/>
        <v>0.11830522277128823</v>
      </c>
      <c r="O154" s="52">
        <f t="shared" si="34"/>
        <v>0.1204690113276575</v>
      </c>
      <c r="P154" s="52">
        <f t="shared" si="34"/>
        <v>0.11900960444673966</v>
      </c>
      <c r="Q154" s="52">
        <f t="shared" si="34"/>
        <v>0.12343744568491886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8.5091011961259471E-7</v>
      </c>
      <c r="D156" s="52">
        <f t="shared" si="36"/>
        <v>8.3144648995663188E-7</v>
      </c>
      <c r="E156" s="52">
        <f t="shared" si="36"/>
        <v>8.085031044755225E-7</v>
      </c>
      <c r="F156" s="52">
        <f t="shared" si="36"/>
        <v>7.3413486596339287E-7</v>
      </c>
      <c r="G156" s="52">
        <f t="shared" si="36"/>
        <v>1.0290027270300333E-6</v>
      </c>
      <c r="H156" s="52">
        <f t="shared" si="36"/>
        <v>9.479623842910276E-7</v>
      </c>
      <c r="I156" s="52">
        <f t="shared" si="36"/>
        <v>2.5193849555142631E-6</v>
      </c>
      <c r="J156" s="52">
        <f t="shared" si="36"/>
        <v>4.0890211741055599E-6</v>
      </c>
      <c r="K156" s="52">
        <f t="shared" si="36"/>
        <v>4.979586765743057E-6</v>
      </c>
      <c r="L156" s="52">
        <f t="shared" si="36"/>
        <v>6.3989927280079316E-6</v>
      </c>
      <c r="M156" s="52">
        <f t="shared" si="36"/>
        <v>7.2784032934991536E-6</v>
      </c>
      <c r="N156" s="52">
        <f t="shared" si="36"/>
        <v>9.0716157557749379E-6</v>
      </c>
      <c r="O156" s="52">
        <f t="shared" si="36"/>
        <v>1.1969240322726853E-5</v>
      </c>
      <c r="P156" s="52">
        <f t="shared" si="36"/>
        <v>1.4701744328633922E-5</v>
      </c>
      <c r="Q156" s="52">
        <f t="shared" si="36"/>
        <v>1.8061652145055909E-5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0.29193113000238635</v>
      </c>
      <c r="C158" s="50">
        <f t="shared" si="38"/>
        <v>0.29614124278703852</v>
      </c>
      <c r="D158" s="50">
        <f t="shared" si="38"/>
        <v>0.29545599918817378</v>
      </c>
      <c r="E158" s="50">
        <f t="shared" si="38"/>
        <v>0.29476383509571114</v>
      </c>
      <c r="F158" s="50">
        <f t="shared" si="38"/>
        <v>0.29444995430889559</v>
      </c>
      <c r="G158" s="50">
        <f t="shared" si="38"/>
        <v>0.29156939443828772</v>
      </c>
      <c r="H158" s="50">
        <f t="shared" si="38"/>
        <v>0.28559279445227104</v>
      </c>
      <c r="I158" s="50">
        <f t="shared" si="38"/>
        <v>0.28375555057888535</v>
      </c>
      <c r="J158" s="50">
        <f t="shared" si="38"/>
        <v>0.28271780935189511</v>
      </c>
      <c r="K158" s="50">
        <f t="shared" si="38"/>
        <v>0.250747951213941</v>
      </c>
      <c r="L158" s="50">
        <f t="shared" si="38"/>
        <v>0.2644600173888389</v>
      </c>
      <c r="M158" s="50">
        <f t="shared" si="38"/>
        <v>0.24650297739563506</v>
      </c>
      <c r="N158" s="50">
        <f t="shared" si="38"/>
        <v>0.22836036138793434</v>
      </c>
      <c r="O158" s="50">
        <f t="shared" si="38"/>
        <v>0.22445558399116874</v>
      </c>
      <c r="P158" s="50">
        <f t="shared" si="38"/>
        <v>0.20139873856356708</v>
      </c>
      <c r="Q158" s="50">
        <f t="shared" si="38"/>
        <v>0.1868639771664756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0.28494622952693094</v>
      </c>
      <c r="C159" s="52">
        <f t="shared" si="39"/>
        <v>0.28899592769812393</v>
      </c>
      <c r="D159" s="52">
        <f t="shared" si="39"/>
        <v>0.28834838966009552</v>
      </c>
      <c r="E159" s="52">
        <f t="shared" si="39"/>
        <v>0.28743554135451954</v>
      </c>
      <c r="F159" s="52">
        <f t="shared" si="39"/>
        <v>0.28534336766657825</v>
      </c>
      <c r="G159" s="52">
        <f t="shared" si="39"/>
        <v>0.28347696698094044</v>
      </c>
      <c r="H159" s="52">
        <f t="shared" si="39"/>
        <v>0.27557960850982566</v>
      </c>
      <c r="I159" s="52">
        <f t="shared" si="39"/>
        <v>0.27277290342572841</v>
      </c>
      <c r="J159" s="52">
        <f t="shared" si="39"/>
        <v>0.27390468067165152</v>
      </c>
      <c r="K159" s="52">
        <f t="shared" si="39"/>
        <v>0.24245844540901446</v>
      </c>
      <c r="L159" s="52">
        <f t="shared" si="39"/>
        <v>0.25407370893043529</v>
      </c>
      <c r="M159" s="52">
        <f t="shared" si="39"/>
        <v>0.23980380543435381</v>
      </c>
      <c r="N159" s="52">
        <f t="shared" si="39"/>
        <v>0.21964573129948159</v>
      </c>
      <c r="O159" s="52">
        <f t="shared" si="39"/>
        <v>0.21696976258979558</v>
      </c>
      <c r="P159" s="52">
        <f t="shared" si="39"/>
        <v>0.19236809809186073</v>
      </c>
      <c r="Q159" s="52">
        <f t="shared" si="39"/>
        <v>0.17570827111583912</v>
      </c>
    </row>
    <row r="160" spans="1:17" ht="11.45" customHeight="1" x14ac:dyDescent="0.25">
      <c r="A160" s="47" t="s">
        <v>22</v>
      </c>
      <c r="B160" s="46">
        <f t="shared" ref="B160:Q160" si="40">IF(B42=0,0,B42/B$17)</f>
        <v>6.9849004754554056E-3</v>
      </c>
      <c r="C160" s="46">
        <f t="shared" si="40"/>
        <v>7.1453150889145512E-3</v>
      </c>
      <c r="D160" s="46">
        <f t="shared" si="40"/>
        <v>7.1076095280782495E-3</v>
      </c>
      <c r="E160" s="46">
        <f t="shared" si="40"/>
        <v>7.3282937411915782E-3</v>
      </c>
      <c r="F160" s="46">
        <f t="shared" si="40"/>
        <v>9.1065866423173224E-3</v>
      </c>
      <c r="G160" s="46">
        <f t="shared" si="40"/>
        <v>8.0924274573473277E-3</v>
      </c>
      <c r="H160" s="46">
        <f t="shared" si="40"/>
        <v>1.0013185942445369E-2</v>
      </c>
      <c r="I160" s="46">
        <f t="shared" si="40"/>
        <v>1.0982647153156923E-2</v>
      </c>
      <c r="J160" s="46">
        <f t="shared" si="40"/>
        <v>8.8131286802435663E-3</v>
      </c>
      <c r="K160" s="46">
        <f t="shared" si="40"/>
        <v>8.2895058049265499E-3</v>
      </c>
      <c r="L160" s="46">
        <f t="shared" si="40"/>
        <v>1.0386308458403562E-2</v>
      </c>
      <c r="M160" s="46">
        <f t="shared" si="40"/>
        <v>6.6991719612812589E-3</v>
      </c>
      <c r="N160" s="46">
        <f t="shared" si="40"/>
        <v>8.7146300884527392E-3</v>
      </c>
      <c r="O160" s="46">
        <f t="shared" si="40"/>
        <v>7.4858214013731363E-3</v>
      </c>
      <c r="P160" s="46">
        <f t="shared" si="40"/>
        <v>9.0306404717063315E-3</v>
      </c>
      <c r="Q160" s="46">
        <f t="shared" si="40"/>
        <v>1.1155706050636482E-2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2645404.1473632399</v>
      </c>
      <c r="C3" s="41">
        <f>TrRoad_act!C57</f>
        <v>2692496.2416479955</v>
      </c>
      <c r="D3" s="41">
        <f>TrRoad_act!D57</f>
        <v>2751276.9961104323</v>
      </c>
      <c r="E3" s="41">
        <f>TrRoad_act!E57</f>
        <v>2860915.2373434044</v>
      </c>
      <c r="F3" s="41">
        <f>TrRoad_act!F57</f>
        <v>2987621.5393527537</v>
      </c>
      <c r="G3" s="41">
        <f>TrRoad_act!G57</f>
        <v>3110659.9274860825</v>
      </c>
      <c r="H3" s="41">
        <f>TrRoad_act!H57</f>
        <v>3235361.4943754598</v>
      </c>
      <c r="I3" s="41">
        <f>TrRoad_act!I57</f>
        <v>3358211.0200726171</v>
      </c>
      <c r="J3" s="41">
        <f>TrRoad_act!J57</f>
        <v>3565290.0593155939</v>
      </c>
      <c r="K3" s="41">
        <f>TrRoad_act!K57</f>
        <v>3696963.4515935075</v>
      </c>
      <c r="L3" s="41">
        <f>TrRoad_act!L57</f>
        <v>3849929.9704377302</v>
      </c>
      <c r="M3" s="41">
        <f>TrRoad_act!M57</f>
        <v>4006566.6955324346</v>
      </c>
      <c r="N3" s="41">
        <f>TrRoad_act!N57</f>
        <v>4127932.9057440469</v>
      </c>
      <c r="O3" s="41">
        <f>TrRoad_act!O57</f>
        <v>4232784.1188688204</v>
      </c>
      <c r="P3" s="41">
        <f>TrRoad_act!P57</f>
        <v>4332764.8016644381</v>
      </c>
      <c r="Q3" s="41">
        <f>TrRoad_act!Q57</f>
        <v>4427786.652881654</v>
      </c>
    </row>
    <row r="4" spans="1:17" ht="11.45" customHeight="1" x14ac:dyDescent="0.25">
      <c r="A4" s="25" t="s">
        <v>39</v>
      </c>
      <c r="B4" s="40">
        <f>TrRoad_act!B58</f>
        <v>2338002</v>
      </c>
      <c r="C4" s="40">
        <f>TrRoad_act!C58</f>
        <v>2376607</v>
      </c>
      <c r="D4" s="40">
        <f>TrRoad_act!D58</f>
        <v>2428265</v>
      </c>
      <c r="E4" s="40">
        <f>TrRoad_act!E58</f>
        <v>2530317</v>
      </c>
      <c r="F4" s="40">
        <f>TrRoad_act!F58</f>
        <v>2629162</v>
      </c>
      <c r="G4" s="40">
        <f>TrRoad_act!G58</f>
        <v>2743071</v>
      </c>
      <c r="H4" s="40">
        <f>TrRoad_act!H58</f>
        <v>2855175</v>
      </c>
      <c r="I4" s="40">
        <f>TrRoad_act!I58</f>
        <v>2958431</v>
      </c>
      <c r="J4" s="40">
        <f>TrRoad_act!J58</f>
        <v>3134312</v>
      </c>
      <c r="K4" s="40">
        <f>TrRoad_act!K58</f>
        <v>3245878</v>
      </c>
      <c r="L4" s="40">
        <f>TrRoad_act!L58</f>
        <v>3377900</v>
      </c>
      <c r="M4" s="40">
        <f>TrRoad_act!M58</f>
        <v>3508472</v>
      </c>
      <c r="N4" s="40">
        <f>TrRoad_act!N58</f>
        <v>3610433</v>
      </c>
      <c r="O4" s="40">
        <f>TrRoad_act!O58</f>
        <v>3697187</v>
      </c>
      <c r="P4" s="40">
        <f>TrRoad_act!P58</f>
        <v>3779392</v>
      </c>
      <c r="Q4" s="40">
        <f>TrRoad_act!Q58</f>
        <v>3855584</v>
      </c>
    </row>
    <row r="5" spans="1:17" ht="11.45" customHeight="1" x14ac:dyDescent="0.25">
      <c r="A5" s="23" t="s">
        <v>30</v>
      </c>
      <c r="B5" s="39">
        <f>TrRoad_act!B59</f>
        <v>193422</v>
      </c>
      <c r="C5" s="39">
        <f>TrRoad_act!C59</f>
        <v>206235</v>
      </c>
      <c r="D5" s="39">
        <f>TrRoad_act!D59</f>
        <v>223577</v>
      </c>
      <c r="E5" s="39">
        <f>TrRoad_act!E59</f>
        <v>245382</v>
      </c>
      <c r="F5" s="39">
        <f>TrRoad_act!F59</f>
        <v>271720</v>
      </c>
      <c r="G5" s="39">
        <f>TrRoad_act!G59</f>
        <v>301805</v>
      </c>
      <c r="H5" s="39">
        <f>TrRoad_act!H59</f>
        <v>338443</v>
      </c>
      <c r="I5" s="39">
        <f>TrRoad_act!I59</f>
        <v>376532</v>
      </c>
      <c r="J5" s="39">
        <f>TrRoad_act!J59</f>
        <v>421544</v>
      </c>
      <c r="K5" s="39">
        <f>TrRoad_act!K59</f>
        <v>456197</v>
      </c>
      <c r="L5" s="39">
        <f>TrRoad_act!L59</f>
        <v>486766</v>
      </c>
      <c r="M5" s="39">
        <f>TrRoad_act!M59</f>
        <v>515517</v>
      </c>
      <c r="N5" s="39">
        <f>TrRoad_act!N59</f>
        <v>538019</v>
      </c>
      <c r="O5" s="39">
        <f>TrRoad_act!O59</f>
        <v>554252</v>
      </c>
      <c r="P5" s="39">
        <f>TrRoad_act!P59</f>
        <v>568191</v>
      </c>
      <c r="Q5" s="39">
        <f>TrRoad_act!Q59</f>
        <v>581147</v>
      </c>
    </row>
    <row r="6" spans="1:17" ht="11.45" customHeight="1" x14ac:dyDescent="0.25">
      <c r="A6" s="19" t="s">
        <v>29</v>
      </c>
      <c r="B6" s="38">
        <f>TrRoad_act!B60</f>
        <v>2134728</v>
      </c>
      <c r="C6" s="38">
        <f>TrRoad_act!C60</f>
        <v>2160603</v>
      </c>
      <c r="D6" s="38">
        <f>TrRoad_act!D60</f>
        <v>2194683</v>
      </c>
      <c r="E6" s="38">
        <f>TrRoad_act!E60</f>
        <v>2274577</v>
      </c>
      <c r="F6" s="38">
        <f>TrRoad_act!F60</f>
        <v>2346726</v>
      </c>
      <c r="G6" s="38">
        <f>TrRoad_act!G60</f>
        <v>2430345</v>
      </c>
      <c r="H6" s="38">
        <f>TrRoad_act!H60</f>
        <v>2505543</v>
      </c>
      <c r="I6" s="38">
        <f>TrRoad_act!I60</f>
        <v>2570356</v>
      </c>
      <c r="J6" s="38">
        <f>TrRoad_act!J60</f>
        <v>2700492</v>
      </c>
      <c r="K6" s="38">
        <f>TrRoad_act!K60</f>
        <v>2776664</v>
      </c>
      <c r="L6" s="38">
        <f>TrRoad_act!L60</f>
        <v>2877484</v>
      </c>
      <c r="M6" s="38">
        <f>TrRoad_act!M60</f>
        <v>2978729</v>
      </c>
      <c r="N6" s="38">
        <f>TrRoad_act!N60</f>
        <v>3057484</v>
      </c>
      <c r="O6" s="38">
        <f>TrRoad_act!O60</f>
        <v>3127399</v>
      </c>
      <c r="P6" s="38">
        <f>TrRoad_act!P60</f>
        <v>3194950</v>
      </c>
      <c r="Q6" s="38">
        <f>TrRoad_act!Q60</f>
        <v>3257581</v>
      </c>
    </row>
    <row r="7" spans="1:17" ht="11.45" customHeight="1" x14ac:dyDescent="0.25">
      <c r="A7" s="62" t="s">
        <v>59</v>
      </c>
      <c r="B7" s="42">
        <f>TrRoad_act!B61</f>
        <v>1915317</v>
      </c>
      <c r="C7" s="42">
        <f>TrRoad_act!C61</f>
        <v>1929038</v>
      </c>
      <c r="D7" s="42">
        <f>TrRoad_act!D61</f>
        <v>1950046</v>
      </c>
      <c r="E7" s="42">
        <f>TrRoad_act!E61</f>
        <v>2008757</v>
      </c>
      <c r="F7" s="42">
        <f>TrRoad_act!F61</f>
        <v>2070877</v>
      </c>
      <c r="G7" s="42">
        <f>TrRoad_act!G61</f>
        <v>2127307</v>
      </c>
      <c r="H7" s="42">
        <f>TrRoad_act!H61</f>
        <v>2171334</v>
      </c>
      <c r="I7" s="42">
        <f>TrRoad_act!I61</f>
        <v>2197893</v>
      </c>
      <c r="J7" s="42">
        <f>TrRoad_act!J61</f>
        <v>2250395</v>
      </c>
      <c r="K7" s="42">
        <f>TrRoad_act!K61</f>
        <v>2278828</v>
      </c>
      <c r="L7" s="42">
        <f>TrRoad_act!L61</f>
        <v>2318157</v>
      </c>
      <c r="M7" s="42">
        <f>TrRoad_act!M61</f>
        <v>2356892</v>
      </c>
      <c r="N7" s="42">
        <f>TrRoad_act!N61</f>
        <v>2387812</v>
      </c>
      <c r="O7" s="42">
        <f>TrRoad_act!O61</f>
        <v>2415860</v>
      </c>
      <c r="P7" s="42">
        <f>TrRoad_act!P61</f>
        <v>2441717</v>
      </c>
      <c r="Q7" s="42">
        <f>TrRoad_act!Q61</f>
        <v>2465176</v>
      </c>
    </row>
    <row r="8" spans="1:17" ht="11.45" customHeight="1" x14ac:dyDescent="0.25">
      <c r="A8" s="62" t="s">
        <v>58</v>
      </c>
      <c r="B8" s="42">
        <f>TrRoad_act!B62</f>
        <v>219411</v>
      </c>
      <c r="C8" s="42">
        <f>TrRoad_act!C62</f>
        <v>231565</v>
      </c>
      <c r="D8" s="42">
        <f>TrRoad_act!D62</f>
        <v>244637</v>
      </c>
      <c r="E8" s="42">
        <f>TrRoad_act!E62</f>
        <v>265820</v>
      </c>
      <c r="F8" s="42">
        <f>TrRoad_act!F62</f>
        <v>275849</v>
      </c>
      <c r="G8" s="42">
        <f>TrRoad_act!G62</f>
        <v>303038</v>
      </c>
      <c r="H8" s="42">
        <f>TrRoad_act!H62</f>
        <v>334206</v>
      </c>
      <c r="I8" s="42">
        <f>TrRoad_act!I62</f>
        <v>372354</v>
      </c>
      <c r="J8" s="42">
        <f>TrRoad_act!J62</f>
        <v>449878</v>
      </c>
      <c r="K8" s="42">
        <f>TrRoad_act!K62</f>
        <v>497452</v>
      </c>
      <c r="L8" s="42">
        <f>TrRoad_act!L62</f>
        <v>558809</v>
      </c>
      <c r="M8" s="42">
        <f>TrRoad_act!M62</f>
        <v>621145</v>
      </c>
      <c r="N8" s="42">
        <f>TrRoad_act!N62</f>
        <v>668590</v>
      </c>
      <c r="O8" s="42">
        <f>TrRoad_act!O62</f>
        <v>710105</v>
      </c>
      <c r="P8" s="42">
        <f>TrRoad_act!P62</f>
        <v>751175</v>
      </c>
      <c r="Q8" s="42">
        <f>TrRoad_act!Q62</f>
        <v>789410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0</v>
      </c>
      <c r="E9" s="42">
        <f>TrRoad_act!E63</f>
        <v>0</v>
      </c>
      <c r="F9" s="42">
        <f>TrRoad_act!F63</f>
        <v>0</v>
      </c>
      <c r="G9" s="42">
        <f>TrRoad_act!G63</f>
        <v>0</v>
      </c>
      <c r="H9" s="42">
        <f>TrRoad_act!H63</f>
        <v>0</v>
      </c>
      <c r="I9" s="42">
        <f>TrRoad_act!I63</f>
        <v>0</v>
      </c>
      <c r="J9" s="42">
        <f>TrRoad_act!J63</f>
        <v>0</v>
      </c>
      <c r="K9" s="42">
        <f>TrRoad_act!K63</f>
        <v>0</v>
      </c>
      <c r="L9" s="42">
        <f>TrRoad_act!L63</f>
        <v>0</v>
      </c>
      <c r="M9" s="42">
        <f>TrRoad_act!M63</f>
        <v>0</v>
      </c>
      <c r="N9" s="42">
        <f>TrRoad_act!N63</f>
        <v>0</v>
      </c>
      <c r="O9" s="42">
        <f>TrRoad_act!O63</f>
        <v>0</v>
      </c>
      <c r="P9" s="42">
        <f>TrRoad_act!P63</f>
        <v>0</v>
      </c>
      <c r="Q9" s="42">
        <f>TrRoad_act!Q63</f>
        <v>0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3</v>
      </c>
      <c r="I10" s="42">
        <f>TrRoad_act!I64</f>
        <v>106</v>
      </c>
      <c r="J10" s="42">
        <f>TrRoad_act!J64</f>
        <v>210</v>
      </c>
      <c r="K10" s="42">
        <f>TrRoad_act!K64</f>
        <v>366</v>
      </c>
      <c r="L10" s="42">
        <f>TrRoad_act!L64</f>
        <v>484</v>
      </c>
      <c r="M10" s="42">
        <f>TrRoad_act!M64</f>
        <v>621</v>
      </c>
      <c r="N10" s="42">
        <f>TrRoad_act!N64</f>
        <v>830</v>
      </c>
      <c r="O10" s="42">
        <f>TrRoad_act!O64</f>
        <v>1016</v>
      </c>
      <c r="P10" s="42">
        <f>TrRoad_act!P64</f>
        <v>1249</v>
      </c>
      <c r="Q10" s="42">
        <f>TrRoad_act!Q64</f>
        <v>1499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2</v>
      </c>
      <c r="K11" s="42">
        <f>TrRoad_act!K65</f>
        <v>5</v>
      </c>
      <c r="L11" s="42">
        <f>TrRoad_act!L65</f>
        <v>11</v>
      </c>
      <c r="M11" s="42">
        <f>TrRoad_act!M65</f>
        <v>15</v>
      </c>
      <c r="N11" s="42">
        <f>TrRoad_act!N65</f>
        <v>143</v>
      </c>
      <c r="O11" s="42">
        <f>TrRoad_act!O65</f>
        <v>249</v>
      </c>
      <c r="P11" s="42">
        <f>TrRoad_act!P65</f>
        <v>449</v>
      </c>
      <c r="Q11" s="42">
        <f>TrRoad_act!Q65</f>
        <v>882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3</v>
      </c>
      <c r="J12" s="42">
        <f>TrRoad_act!J66</f>
        <v>7</v>
      </c>
      <c r="K12" s="42">
        <f>TrRoad_act!K66</f>
        <v>13</v>
      </c>
      <c r="L12" s="42">
        <f>TrRoad_act!L66</f>
        <v>23</v>
      </c>
      <c r="M12" s="42">
        <f>TrRoad_act!M66</f>
        <v>56</v>
      </c>
      <c r="N12" s="42">
        <f>TrRoad_act!N66</f>
        <v>109</v>
      </c>
      <c r="O12" s="42">
        <f>TrRoad_act!O66</f>
        <v>169</v>
      </c>
      <c r="P12" s="42">
        <f>TrRoad_act!P66</f>
        <v>360</v>
      </c>
      <c r="Q12" s="42">
        <f>TrRoad_act!Q66</f>
        <v>614</v>
      </c>
    </row>
    <row r="13" spans="1:17" ht="11.45" customHeight="1" x14ac:dyDescent="0.25">
      <c r="A13" s="19" t="s">
        <v>28</v>
      </c>
      <c r="B13" s="38">
        <f>TrRoad_act!B67</f>
        <v>9852</v>
      </c>
      <c r="C13" s="38">
        <f>TrRoad_act!C67</f>
        <v>9769</v>
      </c>
      <c r="D13" s="38">
        <f>TrRoad_act!D67</f>
        <v>10005</v>
      </c>
      <c r="E13" s="38">
        <f>TrRoad_act!E67</f>
        <v>10358</v>
      </c>
      <c r="F13" s="38">
        <f>TrRoad_act!F67</f>
        <v>10716</v>
      </c>
      <c r="G13" s="38">
        <f>TrRoad_act!G67</f>
        <v>10921</v>
      </c>
      <c r="H13" s="38">
        <f>TrRoad_act!H67</f>
        <v>11189</v>
      </c>
      <c r="I13" s="38">
        <f>TrRoad_act!I67</f>
        <v>11543</v>
      </c>
      <c r="J13" s="38">
        <f>TrRoad_act!J67</f>
        <v>12276</v>
      </c>
      <c r="K13" s="38">
        <f>TrRoad_act!K67</f>
        <v>13017</v>
      </c>
      <c r="L13" s="38">
        <f>TrRoad_act!L67</f>
        <v>13650</v>
      </c>
      <c r="M13" s="38">
        <f>TrRoad_act!M67</f>
        <v>14226</v>
      </c>
      <c r="N13" s="38">
        <f>TrRoad_act!N67</f>
        <v>14930</v>
      </c>
      <c r="O13" s="38">
        <f>TrRoad_act!O67</f>
        <v>15536</v>
      </c>
      <c r="P13" s="38">
        <f>TrRoad_act!P67</f>
        <v>16251</v>
      </c>
      <c r="Q13" s="38">
        <f>TrRoad_act!Q67</f>
        <v>16856</v>
      </c>
    </row>
    <row r="14" spans="1:17" ht="11.45" customHeight="1" x14ac:dyDescent="0.25">
      <c r="A14" s="62" t="s">
        <v>59</v>
      </c>
      <c r="B14" s="37">
        <f>TrRoad_act!B68</f>
        <v>27</v>
      </c>
      <c r="C14" s="37">
        <f>TrRoad_act!C68</f>
        <v>30</v>
      </c>
      <c r="D14" s="37">
        <f>TrRoad_act!D68</f>
        <v>29</v>
      </c>
      <c r="E14" s="37">
        <f>TrRoad_act!E68</f>
        <v>29</v>
      </c>
      <c r="F14" s="37">
        <f>TrRoad_act!F68</f>
        <v>30</v>
      </c>
      <c r="G14" s="37">
        <f>TrRoad_act!G68</f>
        <v>33</v>
      </c>
      <c r="H14" s="37">
        <f>TrRoad_act!H68</f>
        <v>31</v>
      </c>
      <c r="I14" s="37">
        <f>TrRoad_act!I68</f>
        <v>32</v>
      </c>
      <c r="J14" s="37">
        <f>TrRoad_act!J68</f>
        <v>31</v>
      </c>
      <c r="K14" s="37">
        <f>TrRoad_act!K68</f>
        <v>31</v>
      </c>
      <c r="L14" s="37">
        <f>TrRoad_act!L68</f>
        <v>32</v>
      </c>
      <c r="M14" s="37">
        <f>TrRoad_act!M68</f>
        <v>31</v>
      </c>
      <c r="N14" s="37">
        <f>TrRoad_act!N68</f>
        <v>31</v>
      </c>
      <c r="O14" s="37">
        <f>TrRoad_act!O68</f>
        <v>31</v>
      </c>
      <c r="P14" s="37">
        <f>TrRoad_act!P68</f>
        <v>31</v>
      </c>
      <c r="Q14" s="37">
        <f>TrRoad_act!Q68</f>
        <v>31</v>
      </c>
    </row>
    <row r="15" spans="1:17" ht="11.45" customHeight="1" x14ac:dyDescent="0.25">
      <c r="A15" s="62" t="s">
        <v>58</v>
      </c>
      <c r="B15" s="37">
        <f>TrRoad_act!B69</f>
        <v>9720</v>
      </c>
      <c r="C15" s="37">
        <f>TrRoad_act!C69</f>
        <v>9636</v>
      </c>
      <c r="D15" s="37">
        <f>TrRoad_act!D69</f>
        <v>9820</v>
      </c>
      <c r="E15" s="37">
        <f>TrRoad_act!E69</f>
        <v>10171</v>
      </c>
      <c r="F15" s="37">
        <f>TrRoad_act!F69</f>
        <v>10531</v>
      </c>
      <c r="G15" s="37">
        <f>TrRoad_act!G69</f>
        <v>10734</v>
      </c>
      <c r="H15" s="37">
        <f>TrRoad_act!H69</f>
        <v>10955</v>
      </c>
      <c r="I15" s="37">
        <f>TrRoad_act!I69</f>
        <v>11304</v>
      </c>
      <c r="J15" s="37">
        <f>TrRoad_act!J69</f>
        <v>12024</v>
      </c>
      <c r="K15" s="37">
        <f>TrRoad_act!K69</f>
        <v>12764</v>
      </c>
      <c r="L15" s="37">
        <f>TrRoad_act!L69</f>
        <v>13406</v>
      </c>
      <c r="M15" s="37">
        <f>TrRoad_act!M69</f>
        <v>14009</v>
      </c>
      <c r="N15" s="37">
        <f>TrRoad_act!N69</f>
        <v>14699</v>
      </c>
      <c r="O15" s="37">
        <f>TrRoad_act!O69</f>
        <v>15338</v>
      </c>
      <c r="P15" s="37">
        <f>TrRoad_act!P69</f>
        <v>16046</v>
      </c>
      <c r="Q15" s="37">
        <f>TrRoad_act!Q69</f>
        <v>16663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105</v>
      </c>
      <c r="C17" s="37">
        <f>TrRoad_act!C71</f>
        <v>103</v>
      </c>
      <c r="D17" s="37">
        <f>TrRoad_act!D71</f>
        <v>156</v>
      </c>
      <c r="E17" s="37">
        <f>TrRoad_act!E71</f>
        <v>158</v>
      </c>
      <c r="F17" s="37">
        <f>TrRoad_act!F71</f>
        <v>155</v>
      </c>
      <c r="G17" s="37">
        <f>TrRoad_act!G71</f>
        <v>154</v>
      </c>
      <c r="H17" s="37">
        <f>TrRoad_act!H71</f>
        <v>203</v>
      </c>
      <c r="I17" s="37">
        <f>TrRoad_act!I71</f>
        <v>207</v>
      </c>
      <c r="J17" s="37">
        <f>TrRoad_act!J71</f>
        <v>221</v>
      </c>
      <c r="K17" s="37">
        <f>TrRoad_act!K71</f>
        <v>222</v>
      </c>
      <c r="L17" s="37">
        <f>TrRoad_act!L71</f>
        <v>212</v>
      </c>
      <c r="M17" s="37">
        <f>TrRoad_act!M71</f>
        <v>186</v>
      </c>
      <c r="N17" s="37">
        <f>TrRoad_act!N71</f>
        <v>199</v>
      </c>
      <c r="O17" s="37">
        <f>TrRoad_act!O71</f>
        <v>166</v>
      </c>
      <c r="P17" s="37">
        <f>TrRoad_act!P71</f>
        <v>169</v>
      </c>
      <c r="Q17" s="37">
        <f>TrRoad_act!Q71</f>
        <v>156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1</v>
      </c>
      <c r="O18" s="37">
        <f>TrRoad_act!O72</f>
        <v>1</v>
      </c>
      <c r="P18" s="37">
        <f>TrRoad_act!P72</f>
        <v>5</v>
      </c>
      <c r="Q18" s="37">
        <f>TrRoad_act!Q72</f>
        <v>6</v>
      </c>
    </row>
    <row r="19" spans="1:17" ht="11.45" customHeight="1" x14ac:dyDescent="0.25">
      <c r="A19" s="25" t="s">
        <v>18</v>
      </c>
      <c r="B19" s="40">
        <f>TrRoad_act!B73</f>
        <v>307402.14736323996</v>
      </c>
      <c r="C19" s="40">
        <f>TrRoad_act!C73</f>
        <v>315889.24164799566</v>
      </c>
      <c r="D19" s="40">
        <f>TrRoad_act!D73</f>
        <v>323011.9961104322</v>
      </c>
      <c r="E19" s="40">
        <f>TrRoad_act!E73</f>
        <v>330598.23734340421</v>
      </c>
      <c r="F19" s="40">
        <f>TrRoad_act!F73</f>
        <v>358459.53935275349</v>
      </c>
      <c r="G19" s="40">
        <f>TrRoad_act!G73</f>
        <v>367588.92748608242</v>
      </c>
      <c r="H19" s="40">
        <f>TrRoad_act!H73</f>
        <v>380186.49437545991</v>
      </c>
      <c r="I19" s="40">
        <f>TrRoad_act!I73</f>
        <v>399780.02007261704</v>
      </c>
      <c r="J19" s="40">
        <f>TrRoad_act!J73</f>
        <v>430978.05931559409</v>
      </c>
      <c r="K19" s="40">
        <f>TrRoad_act!K73</f>
        <v>451085.45159350737</v>
      </c>
      <c r="L19" s="40">
        <f>TrRoad_act!L73</f>
        <v>472029.9704377302</v>
      </c>
      <c r="M19" s="40">
        <f>TrRoad_act!M73</f>
        <v>498094.6955324345</v>
      </c>
      <c r="N19" s="40">
        <f>TrRoad_act!N73</f>
        <v>517499.90574404702</v>
      </c>
      <c r="O19" s="40">
        <f>TrRoad_act!O73</f>
        <v>535597.11886882072</v>
      </c>
      <c r="P19" s="40">
        <f>TrRoad_act!P73</f>
        <v>553372.80166443787</v>
      </c>
      <c r="Q19" s="40">
        <f>TrRoad_act!Q73</f>
        <v>572202.65288165386</v>
      </c>
    </row>
    <row r="20" spans="1:17" ht="11.45" customHeight="1" x14ac:dyDescent="0.25">
      <c r="A20" s="23" t="s">
        <v>27</v>
      </c>
      <c r="B20" s="39">
        <f>TrRoad_act!B74</f>
        <v>239095</v>
      </c>
      <c r="C20" s="39">
        <f>TrRoad_act!C74</f>
        <v>243988</v>
      </c>
      <c r="D20" s="39">
        <f>TrRoad_act!D74</f>
        <v>247230</v>
      </c>
      <c r="E20" s="39">
        <f>TrRoad_act!E74</f>
        <v>250107</v>
      </c>
      <c r="F20" s="39">
        <f>TrRoad_act!F74</f>
        <v>272690</v>
      </c>
      <c r="G20" s="39">
        <f>TrRoad_act!G74</f>
        <v>276453</v>
      </c>
      <c r="H20" s="39">
        <f>TrRoad_act!H74</f>
        <v>284627</v>
      </c>
      <c r="I20" s="39">
        <f>TrRoad_act!I74</f>
        <v>297531</v>
      </c>
      <c r="J20" s="39">
        <f>TrRoad_act!J74</f>
        <v>318797</v>
      </c>
      <c r="K20" s="39">
        <f>TrRoad_act!K74</f>
        <v>332645</v>
      </c>
      <c r="L20" s="39">
        <f>TrRoad_act!L74</f>
        <v>347258</v>
      </c>
      <c r="M20" s="39">
        <f>TrRoad_act!M74</f>
        <v>365568</v>
      </c>
      <c r="N20" s="39">
        <f>TrRoad_act!N74</f>
        <v>379215</v>
      </c>
      <c r="O20" s="39">
        <f>TrRoad_act!O74</f>
        <v>391952</v>
      </c>
      <c r="P20" s="39">
        <f>TrRoad_act!P74</f>
        <v>404817</v>
      </c>
      <c r="Q20" s="39">
        <f>TrRoad_act!Q74</f>
        <v>418870</v>
      </c>
    </row>
    <row r="21" spans="1:17" ht="11.45" customHeight="1" x14ac:dyDescent="0.25">
      <c r="A21" s="62" t="s">
        <v>59</v>
      </c>
      <c r="B21" s="42">
        <f>TrRoad_act!B75</f>
        <v>41753</v>
      </c>
      <c r="C21" s="42">
        <f>TrRoad_act!C75</f>
        <v>39509</v>
      </c>
      <c r="D21" s="42">
        <f>TrRoad_act!D75</f>
        <v>37341</v>
      </c>
      <c r="E21" s="42">
        <f>TrRoad_act!E75</f>
        <v>34723</v>
      </c>
      <c r="F21" s="42">
        <f>TrRoad_act!F75</f>
        <v>33268</v>
      </c>
      <c r="G21" s="42">
        <f>TrRoad_act!G75</f>
        <v>31658</v>
      </c>
      <c r="H21" s="42">
        <f>TrRoad_act!H75</f>
        <v>29917</v>
      </c>
      <c r="I21" s="42">
        <f>TrRoad_act!I75</f>
        <v>28517</v>
      </c>
      <c r="J21" s="42">
        <f>TrRoad_act!J75</f>
        <v>28565</v>
      </c>
      <c r="K21" s="42">
        <f>TrRoad_act!K75</f>
        <v>28345</v>
      </c>
      <c r="L21" s="42">
        <f>TrRoad_act!L75</f>
        <v>28166</v>
      </c>
      <c r="M21" s="42">
        <f>TrRoad_act!M75</f>
        <v>28063</v>
      </c>
      <c r="N21" s="42">
        <f>TrRoad_act!N75</f>
        <v>27920</v>
      </c>
      <c r="O21" s="42">
        <f>TrRoad_act!O75</f>
        <v>27005</v>
      </c>
      <c r="P21" s="42">
        <f>TrRoad_act!P75</f>
        <v>26823</v>
      </c>
      <c r="Q21" s="42">
        <f>TrRoad_act!Q75</f>
        <v>26660</v>
      </c>
    </row>
    <row r="22" spans="1:17" ht="11.45" customHeight="1" x14ac:dyDescent="0.25">
      <c r="A22" s="62" t="s">
        <v>58</v>
      </c>
      <c r="B22" s="42">
        <f>TrRoad_act!B76</f>
        <v>197185</v>
      </c>
      <c r="C22" s="42">
        <f>TrRoad_act!C76</f>
        <v>204323</v>
      </c>
      <c r="D22" s="42">
        <f>TrRoad_act!D76</f>
        <v>209750</v>
      </c>
      <c r="E22" s="42">
        <f>TrRoad_act!E76</f>
        <v>215255</v>
      </c>
      <c r="F22" s="42">
        <f>TrRoad_act!F76</f>
        <v>239303</v>
      </c>
      <c r="G22" s="42">
        <f>TrRoad_act!G76</f>
        <v>244685</v>
      </c>
      <c r="H22" s="42">
        <f>TrRoad_act!H76</f>
        <v>254605</v>
      </c>
      <c r="I22" s="42">
        <f>TrRoad_act!I76</f>
        <v>268906</v>
      </c>
      <c r="J22" s="42">
        <f>TrRoad_act!J76</f>
        <v>290114</v>
      </c>
      <c r="K22" s="42">
        <f>TrRoad_act!K76</f>
        <v>304174</v>
      </c>
      <c r="L22" s="42">
        <f>TrRoad_act!L76</f>
        <v>318951</v>
      </c>
      <c r="M22" s="42">
        <f>TrRoad_act!M76</f>
        <v>337359</v>
      </c>
      <c r="N22" s="42">
        <f>TrRoad_act!N76</f>
        <v>351128</v>
      </c>
      <c r="O22" s="42">
        <f>TrRoad_act!O76</f>
        <v>364762</v>
      </c>
      <c r="P22" s="42">
        <f>TrRoad_act!P76</f>
        <v>377780</v>
      </c>
      <c r="Q22" s="42">
        <f>TrRoad_act!Q76</f>
        <v>391942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3</v>
      </c>
      <c r="D24" s="42">
        <f>TrRoad_act!D78</f>
        <v>3</v>
      </c>
      <c r="E24" s="42">
        <f>TrRoad_act!E78</f>
        <v>3</v>
      </c>
      <c r="F24" s="42">
        <f>TrRoad_act!F78</f>
        <v>3</v>
      </c>
      <c r="G24" s="42">
        <f>TrRoad_act!G78</f>
        <v>4</v>
      </c>
      <c r="H24" s="42">
        <f>TrRoad_act!H78</f>
        <v>4</v>
      </c>
      <c r="I24" s="42">
        <f>TrRoad_act!I78</f>
        <v>11</v>
      </c>
      <c r="J24" s="42">
        <f>TrRoad_act!J78</f>
        <v>17</v>
      </c>
      <c r="K24" s="42">
        <f>TrRoad_act!K78</f>
        <v>22</v>
      </c>
      <c r="L24" s="42">
        <f>TrRoad_act!L78</f>
        <v>30</v>
      </c>
      <c r="M24" s="42">
        <f>TrRoad_act!M78</f>
        <v>34</v>
      </c>
      <c r="N24" s="42">
        <f>TrRoad_act!N78</f>
        <v>43</v>
      </c>
      <c r="O24" s="42">
        <f>TrRoad_act!O78</f>
        <v>58</v>
      </c>
      <c r="P24" s="42">
        <f>TrRoad_act!P78</f>
        <v>67</v>
      </c>
      <c r="Q24" s="42">
        <f>TrRoad_act!Q78</f>
        <v>82</v>
      </c>
    </row>
    <row r="25" spans="1:17" ht="11.45" customHeight="1" x14ac:dyDescent="0.25">
      <c r="A25" s="62" t="s">
        <v>55</v>
      </c>
      <c r="B25" s="42">
        <f>TrRoad_act!B79</f>
        <v>157</v>
      </c>
      <c r="C25" s="42">
        <f>TrRoad_act!C79</f>
        <v>153</v>
      </c>
      <c r="D25" s="42">
        <f>TrRoad_act!D79</f>
        <v>136</v>
      </c>
      <c r="E25" s="42">
        <f>TrRoad_act!E79</f>
        <v>126</v>
      </c>
      <c r="F25" s="42">
        <f>TrRoad_act!F79</f>
        <v>116</v>
      </c>
      <c r="G25" s="42">
        <f>TrRoad_act!G79</f>
        <v>106</v>
      </c>
      <c r="H25" s="42">
        <f>TrRoad_act!H79</f>
        <v>101</v>
      </c>
      <c r="I25" s="42">
        <f>TrRoad_act!I79</f>
        <v>97</v>
      </c>
      <c r="J25" s="42">
        <f>TrRoad_act!J79</f>
        <v>101</v>
      </c>
      <c r="K25" s="42">
        <f>TrRoad_act!K79</f>
        <v>104</v>
      </c>
      <c r="L25" s="42">
        <f>TrRoad_act!L79</f>
        <v>111</v>
      </c>
      <c r="M25" s="42">
        <f>TrRoad_act!M79</f>
        <v>112</v>
      </c>
      <c r="N25" s="42">
        <f>TrRoad_act!N79</f>
        <v>124</v>
      </c>
      <c r="O25" s="42">
        <f>TrRoad_act!O79</f>
        <v>127</v>
      </c>
      <c r="P25" s="42">
        <f>TrRoad_act!P79</f>
        <v>147</v>
      </c>
      <c r="Q25" s="42">
        <f>TrRoad_act!Q79</f>
        <v>186</v>
      </c>
    </row>
    <row r="26" spans="1:17" ht="11.45" customHeight="1" x14ac:dyDescent="0.25">
      <c r="A26" s="19" t="s">
        <v>24</v>
      </c>
      <c r="B26" s="38">
        <f>TrRoad_act!B80</f>
        <v>68307.147363239957</v>
      </c>
      <c r="C26" s="38">
        <f>TrRoad_act!C80</f>
        <v>71901.241647995645</v>
      </c>
      <c r="D26" s="38">
        <f>TrRoad_act!D80</f>
        <v>75781.99611043217</v>
      </c>
      <c r="E26" s="38">
        <f>TrRoad_act!E80</f>
        <v>80491.23734340418</v>
      </c>
      <c r="F26" s="38">
        <f>TrRoad_act!F80</f>
        <v>85769.539352753505</v>
      </c>
      <c r="G26" s="38">
        <f>TrRoad_act!G80</f>
        <v>91135.927486082393</v>
      </c>
      <c r="H26" s="38">
        <f>TrRoad_act!H80</f>
        <v>95559.494375459908</v>
      </c>
      <c r="I26" s="38">
        <f>TrRoad_act!I80</f>
        <v>102249.02007261706</v>
      </c>
      <c r="J26" s="38">
        <f>TrRoad_act!J80</f>
        <v>112181.0593155941</v>
      </c>
      <c r="K26" s="38">
        <f>TrRoad_act!K80</f>
        <v>118440.45159350739</v>
      </c>
      <c r="L26" s="38">
        <f>TrRoad_act!L80</f>
        <v>124771.97043773021</v>
      </c>
      <c r="M26" s="38">
        <f>TrRoad_act!M80</f>
        <v>132526.69553243453</v>
      </c>
      <c r="N26" s="38">
        <f>TrRoad_act!N80</f>
        <v>138284.90574404699</v>
      </c>
      <c r="O26" s="38">
        <f>TrRoad_act!O80</f>
        <v>143645.11886882075</v>
      </c>
      <c r="P26" s="38">
        <f>TrRoad_act!P80</f>
        <v>148555.80166443787</v>
      </c>
      <c r="Q26" s="38">
        <f>TrRoad_act!Q80</f>
        <v>153332.65288165386</v>
      </c>
    </row>
    <row r="27" spans="1:17" ht="11.45" customHeight="1" x14ac:dyDescent="0.25">
      <c r="A27" s="17" t="s">
        <v>23</v>
      </c>
      <c r="B27" s="37">
        <f>TrRoad_act!B81</f>
        <v>67685</v>
      </c>
      <c r="C27" s="37">
        <f>TrRoad_act!C81</f>
        <v>71240</v>
      </c>
      <c r="D27" s="37">
        <f>TrRoad_act!D81</f>
        <v>75089</v>
      </c>
      <c r="E27" s="37">
        <f>TrRoad_act!E81</f>
        <v>79785</v>
      </c>
      <c r="F27" s="37">
        <f>TrRoad_act!F81</f>
        <v>84947</v>
      </c>
      <c r="G27" s="37">
        <f>TrRoad_act!G81</f>
        <v>90290</v>
      </c>
      <c r="H27" s="37">
        <f>TrRoad_act!H81</f>
        <v>94666</v>
      </c>
      <c r="I27" s="37">
        <f>TrRoad_act!I81</f>
        <v>101334</v>
      </c>
      <c r="J27" s="37">
        <f>TrRoad_act!J81</f>
        <v>111243</v>
      </c>
      <c r="K27" s="37">
        <f>TrRoad_act!K81</f>
        <v>117574</v>
      </c>
      <c r="L27" s="37">
        <f>TrRoad_act!L81</f>
        <v>123657</v>
      </c>
      <c r="M27" s="37">
        <f>TrRoad_act!M81</f>
        <v>131802</v>
      </c>
      <c r="N27" s="37">
        <f>TrRoad_act!N81</f>
        <v>137387</v>
      </c>
      <c r="O27" s="37">
        <f>TrRoad_act!O81</f>
        <v>142867</v>
      </c>
      <c r="P27" s="37">
        <f>TrRoad_act!P81</f>
        <v>147559</v>
      </c>
      <c r="Q27" s="37">
        <f>TrRoad_act!Q81</f>
        <v>152197</v>
      </c>
    </row>
    <row r="28" spans="1:17" ht="11.45" customHeight="1" x14ac:dyDescent="0.25">
      <c r="A28" s="15" t="s">
        <v>22</v>
      </c>
      <c r="B28" s="36">
        <f>TrRoad_act!B82</f>
        <v>622.14736323996294</v>
      </c>
      <c r="C28" s="36">
        <f>TrRoad_act!C82</f>
        <v>661.24164799563846</v>
      </c>
      <c r="D28" s="36">
        <f>TrRoad_act!D82</f>
        <v>692.99611043217203</v>
      </c>
      <c r="E28" s="36">
        <f>TrRoad_act!E82</f>
        <v>706.23734340417855</v>
      </c>
      <c r="F28" s="36">
        <f>TrRoad_act!F82</f>
        <v>822.53935275350932</v>
      </c>
      <c r="G28" s="36">
        <f>TrRoad_act!G82</f>
        <v>845.92748608238765</v>
      </c>
      <c r="H28" s="36">
        <f>TrRoad_act!H82</f>
        <v>893.4943754599135</v>
      </c>
      <c r="I28" s="36">
        <f>TrRoad_act!I82</f>
        <v>915.02007261705694</v>
      </c>
      <c r="J28" s="36">
        <f>TrRoad_act!J82</f>
        <v>938.05931559410567</v>
      </c>
      <c r="K28" s="36">
        <f>TrRoad_act!K82</f>
        <v>866.45159350739175</v>
      </c>
      <c r="L28" s="36">
        <f>TrRoad_act!L82</f>
        <v>1114.9704377302073</v>
      </c>
      <c r="M28" s="36">
        <f>TrRoad_act!M82</f>
        <v>724.69553243454084</v>
      </c>
      <c r="N28" s="36">
        <f>TrRoad_act!N82</f>
        <v>897.90574404698555</v>
      </c>
      <c r="O28" s="36">
        <f>TrRoad_act!O82</f>
        <v>778.11886882075567</v>
      </c>
      <c r="P28" s="36">
        <f>TrRoad_act!P82</f>
        <v>996.80166443785902</v>
      </c>
      <c r="Q28" s="36">
        <f>TrRoad_act!Q82</f>
        <v>1135.6528816538623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221356</v>
      </c>
      <c r="D30" s="41">
        <f>TrRoad_act!D111</f>
        <v>239777</v>
      </c>
      <c r="E30" s="41">
        <f>TrRoad_act!E111</f>
        <v>281410</v>
      </c>
      <c r="F30" s="41">
        <f>TrRoad_act!F111</f>
        <v>303423</v>
      </c>
      <c r="G30" s="41">
        <f>TrRoad_act!G111</f>
        <v>295938</v>
      </c>
      <c r="H30" s="41">
        <f>TrRoad_act!H111</f>
        <v>319142</v>
      </c>
      <c r="I30" s="41">
        <f>TrRoad_act!I111</f>
        <v>312262</v>
      </c>
      <c r="J30" s="41">
        <f>TrRoad_act!J111</f>
        <v>357952</v>
      </c>
      <c r="K30" s="41">
        <f>TrRoad_act!K111</f>
        <v>289759</v>
      </c>
      <c r="L30" s="41">
        <f>TrRoad_act!L111</f>
        <v>320135</v>
      </c>
      <c r="M30" s="41">
        <f>TrRoad_act!M111</f>
        <v>334984</v>
      </c>
      <c r="N30" s="41">
        <f>TrRoad_act!N111</f>
        <v>306649</v>
      </c>
      <c r="O30" s="41">
        <f>TrRoad_act!O111</f>
        <v>290890</v>
      </c>
      <c r="P30" s="41">
        <f>TrRoad_act!P111</f>
        <v>292135</v>
      </c>
      <c r="Q30" s="41">
        <f>TrRoad_act!Q111</f>
        <v>304248</v>
      </c>
    </row>
    <row r="31" spans="1:17" ht="11.45" customHeight="1" x14ac:dyDescent="0.25">
      <c r="A31" s="25" t="s">
        <v>39</v>
      </c>
      <c r="B31" s="40"/>
      <c r="C31" s="40">
        <f>TrRoad_act!C112</f>
        <v>201189</v>
      </c>
      <c r="D31" s="40">
        <f>TrRoad_act!D112</f>
        <v>216180</v>
      </c>
      <c r="E31" s="40">
        <f>TrRoad_act!E112</f>
        <v>255229</v>
      </c>
      <c r="F31" s="40">
        <f>TrRoad_act!F112</f>
        <v>258963</v>
      </c>
      <c r="G31" s="40">
        <f>TrRoad_act!G112</f>
        <v>262044</v>
      </c>
      <c r="H31" s="40">
        <f>TrRoad_act!H112</f>
        <v>282755</v>
      </c>
      <c r="I31" s="40">
        <f>TrRoad_act!I112</f>
        <v>268279</v>
      </c>
      <c r="J31" s="40">
        <f>TrRoad_act!J112</f>
        <v>302220</v>
      </c>
      <c r="K31" s="40">
        <f>TrRoad_act!K112</f>
        <v>240954</v>
      </c>
      <c r="L31" s="40">
        <f>TrRoad_act!L112</f>
        <v>270079</v>
      </c>
      <c r="M31" s="40">
        <f>TrRoad_act!M112</f>
        <v>281026</v>
      </c>
      <c r="N31" s="40">
        <f>TrRoad_act!N112</f>
        <v>255656</v>
      </c>
      <c r="O31" s="40">
        <f>TrRoad_act!O112</f>
        <v>241642</v>
      </c>
      <c r="P31" s="40">
        <f>TrRoad_act!P112</f>
        <v>242554</v>
      </c>
      <c r="Q31" s="40">
        <f>TrRoad_act!Q112</f>
        <v>252945</v>
      </c>
    </row>
    <row r="32" spans="1:17" ht="11.45" customHeight="1" x14ac:dyDescent="0.25">
      <c r="A32" s="23" t="s">
        <v>30</v>
      </c>
      <c r="B32" s="39"/>
      <c r="C32" s="39">
        <f>TrRoad_act!C113</f>
        <v>19643</v>
      </c>
      <c r="D32" s="39">
        <f>TrRoad_act!D113</f>
        <v>25545</v>
      </c>
      <c r="E32" s="39">
        <f>TrRoad_act!E113</f>
        <v>31449</v>
      </c>
      <c r="F32" s="39">
        <f>TrRoad_act!F113</f>
        <v>37524</v>
      </c>
      <c r="G32" s="39">
        <f>TrRoad_act!G113</f>
        <v>42701</v>
      </c>
      <c r="H32" s="39">
        <f>TrRoad_act!H113</f>
        <v>51456</v>
      </c>
      <c r="I32" s="39">
        <f>TrRoad_act!I113</f>
        <v>53958</v>
      </c>
      <c r="J32" s="39">
        <f>TrRoad_act!J113</f>
        <v>63325</v>
      </c>
      <c r="K32" s="39">
        <f>TrRoad_act!K113</f>
        <v>51220</v>
      </c>
      <c r="L32" s="39">
        <f>TrRoad_act!L113</f>
        <v>46765</v>
      </c>
      <c r="M32" s="39">
        <f>TrRoad_act!M113</f>
        <v>45669</v>
      </c>
      <c r="N32" s="39">
        <f>TrRoad_act!N113</f>
        <v>37199</v>
      </c>
      <c r="O32" s="39">
        <f>TrRoad_act!O113</f>
        <v>30379</v>
      </c>
      <c r="P32" s="39">
        <f>TrRoad_act!P113</f>
        <v>27816</v>
      </c>
      <c r="Q32" s="39">
        <f>TrRoad_act!Q113</f>
        <v>26849</v>
      </c>
    </row>
    <row r="33" spans="1:17" ht="11.45" customHeight="1" x14ac:dyDescent="0.25">
      <c r="A33" s="19" t="s">
        <v>29</v>
      </c>
      <c r="B33" s="38"/>
      <c r="C33" s="38">
        <f>TrRoad_act!C114</f>
        <v>180962</v>
      </c>
      <c r="D33" s="38">
        <f>TrRoad_act!D114</f>
        <v>189700</v>
      </c>
      <c r="E33" s="38">
        <f>TrRoad_act!E114</f>
        <v>222704</v>
      </c>
      <c r="F33" s="38">
        <f>TrRoad_act!F114</f>
        <v>220339</v>
      </c>
      <c r="G33" s="38">
        <f>TrRoad_act!G114</f>
        <v>218382</v>
      </c>
      <c r="H33" s="38">
        <f>TrRoad_act!H114</f>
        <v>230266</v>
      </c>
      <c r="I33" s="38">
        <f>TrRoad_act!I114</f>
        <v>213204</v>
      </c>
      <c r="J33" s="38">
        <f>TrRoad_act!J114</f>
        <v>237399</v>
      </c>
      <c r="K33" s="38">
        <f>TrRoad_act!K114</f>
        <v>188234</v>
      </c>
      <c r="L33" s="38">
        <f>TrRoad_act!L114</f>
        <v>221930</v>
      </c>
      <c r="M33" s="38">
        <f>TrRoad_act!M114</f>
        <v>234016</v>
      </c>
      <c r="N33" s="38">
        <f>TrRoad_act!N114</f>
        <v>217015</v>
      </c>
      <c r="O33" s="38">
        <f>TrRoad_act!O114</f>
        <v>209883</v>
      </c>
      <c r="P33" s="38">
        <f>TrRoad_act!P114</f>
        <v>213271</v>
      </c>
      <c r="Q33" s="38">
        <f>TrRoad_act!Q114</f>
        <v>224711</v>
      </c>
    </row>
    <row r="34" spans="1:17" ht="11.45" customHeight="1" x14ac:dyDescent="0.25">
      <c r="A34" s="62" t="s">
        <v>59</v>
      </c>
      <c r="B34" s="42"/>
      <c r="C34" s="42">
        <f>TrRoad_act!C115</f>
        <v>155279</v>
      </c>
      <c r="D34" s="42">
        <f>TrRoad_act!D115</f>
        <v>163404</v>
      </c>
      <c r="E34" s="42">
        <f>TrRoad_act!E115</f>
        <v>191542</v>
      </c>
      <c r="F34" s="42">
        <f>TrRoad_act!F115</f>
        <v>189103</v>
      </c>
      <c r="G34" s="42">
        <f>TrRoad_act!G115</f>
        <v>186327</v>
      </c>
      <c r="H34" s="42">
        <f>TrRoad_act!H115</f>
        <v>188028</v>
      </c>
      <c r="I34" s="42">
        <f>TrRoad_act!I115</f>
        <v>162617</v>
      </c>
      <c r="J34" s="42">
        <f>TrRoad_act!J115</f>
        <v>144864</v>
      </c>
      <c r="K34" s="42">
        <f>TrRoad_act!K115</f>
        <v>124028</v>
      </c>
      <c r="L34" s="42">
        <f>TrRoad_act!L115</f>
        <v>141934</v>
      </c>
      <c r="M34" s="42">
        <f>TrRoad_act!M115</f>
        <v>150939</v>
      </c>
      <c r="N34" s="42">
        <f>TrRoad_act!N115</f>
        <v>147047</v>
      </c>
      <c r="O34" s="42">
        <f>TrRoad_act!O115</f>
        <v>144514</v>
      </c>
      <c r="P34" s="42">
        <f>TrRoad_act!P115</f>
        <v>146358</v>
      </c>
      <c r="Q34" s="42">
        <f>TrRoad_act!Q115</f>
        <v>158520</v>
      </c>
    </row>
    <row r="35" spans="1:17" ht="11.45" customHeight="1" x14ac:dyDescent="0.25">
      <c r="A35" s="62" t="s">
        <v>58</v>
      </c>
      <c r="B35" s="42"/>
      <c r="C35" s="42">
        <f>TrRoad_act!C116</f>
        <v>25683</v>
      </c>
      <c r="D35" s="42">
        <f>TrRoad_act!D116</f>
        <v>26296</v>
      </c>
      <c r="E35" s="42">
        <f>TrRoad_act!E116</f>
        <v>31162</v>
      </c>
      <c r="F35" s="42">
        <f>TrRoad_act!F116</f>
        <v>31236</v>
      </c>
      <c r="G35" s="42">
        <f>TrRoad_act!G116</f>
        <v>32055</v>
      </c>
      <c r="H35" s="42">
        <f>TrRoad_act!H116</f>
        <v>42235</v>
      </c>
      <c r="I35" s="42">
        <f>TrRoad_act!I116</f>
        <v>50481</v>
      </c>
      <c r="J35" s="42">
        <f>TrRoad_act!J116</f>
        <v>92424</v>
      </c>
      <c r="K35" s="42">
        <f>TrRoad_act!K116</f>
        <v>64041</v>
      </c>
      <c r="L35" s="42">
        <f>TrRoad_act!L116</f>
        <v>79857</v>
      </c>
      <c r="M35" s="42">
        <f>TrRoad_act!M116</f>
        <v>82903</v>
      </c>
      <c r="N35" s="42">
        <f>TrRoad_act!N116</f>
        <v>69578</v>
      </c>
      <c r="O35" s="42">
        <f>TrRoad_act!O116</f>
        <v>65017</v>
      </c>
      <c r="P35" s="42">
        <f>TrRoad_act!P116</f>
        <v>66277</v>
      </c>
      <c r="Q35" s="42">
        <f>TrRoad_act!Q116</f>
        <v>65254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0</v>
      </c>
      <c r="M36" s="42">
        <f>TrRoad_act!M117</f>
        <v>0</v>
      </c>
      <c r="N36" s="42">
        <f>TrRoad_act!N117</f>
        <v>0</v>
      </c>
      <c r="O36" s="42">
        <f>TrRoad_act!O117</f>
        <v>0</v>
      </c>
      <c r="P36" s="42">
        <f>TrRoad_act!P117</f>
        <v>0</v>
      </c>
      <c r="Q36" s="42">
        <f>TrRoad_act!Q117</f>
        <v>0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3</v>
      </c>
      <c r="I37" s="42">
        <f>TrRoad_act!I118</f>
        <v>103</v>
      </c>
      <c r="J37" s="42">
        <f>TrRoad_act!J118</f>
        <v>104</v>
      </c>
      <c r="K37" s="42">
        <f>TrRoad_act!K118</f>
        <v>156</v>
      </c>
      <c r="L37" s="42">
        <f>TrRoad_act!L118</f>
        <v>118</v>
      </c>
      <c r="M37" s="42">
        <f>TrRoad_act!M118</f>
        <v>137</v>
      </c>
      <c r="N37" s="42">
        <f>TrRoad_act!N118</f>
        <v>209</v>
      </c>
      <c r="O37" s="42">
        <f>TrRoad_act!O118</f>
        <v>186</v>
      </c>
      <c r="P37" s="42">
        <f>TrRoad_act!P118</f>
        <v>233</v>
      </c>
      <c r="Q37" s="42">
        <f>TrRoad_act!Q118</f>
        <v>250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2</v>
      </c>
      <c r="K38" s="42">
        <f>TrRoad_act!K119</f>
        <v>3</v>
      </c>
      <c r="L38" s="42">
        <f>TrRoad_act!L119</f>
        <v>6</v>
      </c>
      <c r="M38" s="42">
        <f>TrRoad_act!M119</f>
        <v>4</v>
      </c>
      <c r="N38" s="42">
        <f>TrRoad_act!N119</f>
        <v>128</v>
      </c>
      <c r="O38" s="42">
        <f>TrRoad_act!O119</f>
        <v>106</v>
      </c>
      <c r="P38" s="42">
        <f>TrRoad_act!P119</f>
        <v>212</v>
      </c>
      <c r="Q38" s="42">
        <f>TrRoad_act!Q119</f>
        <v>433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3</v>
      </c>
      <c r="J39" s="42">
        <f>TrRoad_act!J120</f>
        <v>5</v>
      </c>
      <c r="K39" s="42">
        <f>TrRoad_act!K120</f>
        <v>6</v>
      </c>
      <c r="L39" s="42">
        <f>TrRoad_act!L120</f>
        <v>15</v>
      </c>
      <c r="M39" s="42">
        <f>TrRoad_act!M120</f>
        <v>33</v>
      </c>
      <c r="N39" s="42">
        <f>TrRoad_act!N120</f>
        <v>53</v>
      </c>
      <c r="O39" s="42">
        <f>TrRoad_act!O120</f>
        <v>60</v>
      </c>
      <c r="P39" s="42">
        <f>TrRoad_act!P120</f>
        <v>191</v>
      </c>
      <c r="Q39" s="42">
        <f>TrRoad_act!Q120</f>
        <v>254</v>
      </c>
    </row>
    <row r="40" spans="1:17" ht="11.45" customHeight="1" x14ac:dyDescent="0.25">
      <c r="A40" s="19" t="s">
        <v>28</v>
      </c>
      <c r="B40" s="38"/>
      <c r="C40" s="38">
        <f>TrRoad_act!C121</f>
        <v>584</v>
      </c>
      <c r="D40" s="38">
        <f>TrRoad_act!D121</f>
        <v>935</v>
      </c>
      <c r="E40" s="38">
        <f>TrRoad_act!E121</f>
        <v>1076</v>
      </c>
      <c r="F40" s="38">
        <f>TrRoad_act!F121</f>
        <v>1100</v>
      </c>
      <c r="G40" s="38">
        <f>TrRoad_act!G121</f>
        <v>961</v>
      </c>
      <c r="H40" s="38">
        <f>TrRoad_act!H121</f>
        <v>1033</v>
      </c>
      <c r="I40" s="38">
        <f>TrRoad_act!I121</f>
        <v>1117</v>
      </c>
      <c r="J40" s="38">
        <f>TrRoad_act!J121</f>
        <v>1496</v>
      </c>
      <c r="K40" s="38">
        <f>TrRoad_act!K121</f>
        <v>1500</v>
      </c>
      <c r="L40" s="38">
        <f>TrRoad_act!L121</f>
        <v>1384</v>
      </c>
      <c r="M40" s="38">
        <f>TrRoad_act!M121</f>
        <v>1341</v>
      </c>
      <c r="N40" s="38">
        <f>TrRoad_act!N121</f>
        <v>1442</v>
      </c>
      <c r="O40" s="38">
        <f>TrRoad_act!O121</f>
        <v>1380</v>
      </c>
      <c r="P40" s="38">
        <f>TrRoad_act!P121</f>
        <v>1467</v>
      </c>
      <c r="Q40" s="38">
        <f>TrRoad_act!Q121</f>
        <v>1385</v>
      </c>
    </row>
    <row r="41" spans="1:17" ht="11.45" customHeight="1" x14ac:dyDescent="0.25">
      <c r="A41" s="62" t="s">
        <v>59</v>
      </c>
      <c r="B41" s="37"/>
      <c r="C41" s="37">
        <f>TrRoad_act!C122</f>
        <v>3</v>
      </c>
      <c r="D41" s="37">
        <f>TrRoad_act!D122</f>
        <v>0</v>
      </c>
      <c r="E41" s="37">
        <f>TrRoad_act!E122</f>
        <v>0</v>
      </c>
      <c r="F41" s="37">
        <f>TrRoad_act!F122</f>
        <v>1</v>
      </c>
      <c r="G41" s="37">
        <f>TrRoad_act!G122</f>
        <v>3</v>
      </c>
      <c r="H41" s="37">
        <f>TrRoad_act!H122</f>
        <v>0</v>
      </c>
      <c r="I41" s="37">
        <f>TrRoad_act!I122</f>
        <v>1</v>
      </c>
      <c r="J41" s="37">
        <f>TrRoad_act!J122</f>
        <v>0</v>
      </c>
      <c r="K41" s="37">
        <f>TrRoad_act!K122</f>
        <v>2</v>
      </c>
      <c r="L41" s="37">
        <f>TrRoad_act!L122</f>
        <v>1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575</v>
      </c>
      <c r="D42" s="37">
        <f>TrRoad_act!D123</f>
        <v>874</v>
      </c>
      <c r="E42" s="37">
        <f>TrRoad_act!E123</f>
        <v>1066</v>
      </c>
      <c r="F42" s="37">
        <f>TrRoad_act!F123</f>
        <v>1093</v>
      </c>
      <c r="G42" s="37">
        <f>TrRoad_act!G123</f>
        <v>950</v>
      </c>
      <c r="H42" s="37">
        <f>TrRoad_act!H123</f>
        <v>974</v>
      </c>
      <c r="I42" s="37">
        <f>TrRoad_act!I123</f>
        <v>1103</v>
      </c>
      <c r="J42" s="37">
        <f>TrRoad_act!J123</f>
        <v>1472</v>
      </c>
      <c r="K42" s="37">
        <f>TrRoad_act!K123</f>
        <v>1486</v>
      </c>
      <c r="L42" s="37">
        <f>TrRoad_act!L123</f>
        <v>1383</v>
      </c>
      <c r="M42" s="37">
        <f>TrRoad_act!M123</f>
        <v>1341</v>
      </c>
      <c r="N42" s="37">
        <f>TrRoad_act!N123</f>
        <v>1428</v>
      </c>
      <c r="O42" s="37">
        <f>TrRoad_act!O123</f>
        <v>1380</v>
      </c>
      <c r="P42" s="37">
        <f>TrRoad_act!P123</f>
        <v>1460</v>
      </c>
      <c r="Q42" s="37">
        <f>TrRoad_act!Q123</f>
        <v>1384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6</v>
      </c>
      <c r="D44" s="37">
        <f>TrRoad_act!D125</f>
        <v>61</v>
      </c>
      <c r="E44" s="37">
        <f>TrRoad_act!E125</f>
        <v>10</v>
      </c>
      <c r="F44" s="37">
        <f>TrRoad_act!F125</f>
        <v>6</v>
      </c>
      <c r="G44" s="37">
        <f>TrRoad_act!G125</f>
        <v>8</v>
      </c>
      <c r="H44" s="37">
        <f>TrRoad_act!H125</f>
        <v>59</v>
      </c>
      <c r="I44" s="37">
        <f>TrRoad_act!I125</f>
        <v>13</v>
      </c>
      <c r="J44" s="37">
        <f>TrRoad_act!J125</f>
        <v>24</v>
      </c>
      <c r="K44" s="37">
        <f>TrRoad_act!K125</f>
        <v>12</v>
      </c>
      <c r="L44" s="37">
        <f>TrRoad_act!L125</f>
        <v>0</v>
      </c>
      <c r="M44" s="37">
        <f>TrRoad_act!M125</f>
        <v>0</v>
      </c>
      <c r="N44" s="37">
        <f>TrRoad_act!N125</f>
        <v>13</v>
      </c>
      <c r="O44" s="37">
        <f>TrRoad_act!O125</f>
        <v>0</v>
      </c>
      <c r="P44" s="37">
        <f>TrRoad_act!P125</f>
        <v>3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1</v>
      </c>
      <c r="O45" s="37">
        <f>TrRoad_act!O126</f>
        <v>0</v>
      </c>
      <c r="P45" s="37">
        <f>TrRoad_act!P126</f>
        <v>4</v>
      </c>
      <c r="Q45" s="37">
        <f>TrRoad_act!Q126</f>
        <v>1</v>
      </c>
    </row>
    <row r="46" spans="1:17" ht="11.45" customHeight="1" x14ac:dyDescent="0.25">
      <c r="A46" s="25" t="s">
        <v>18</v>
      </c>
      <c r="B46" s="40"/>
      <c r="C46" s="40">
        <f>TrRoad_act!C127</f>
        <v>20167</v>
      </c>
      <c r="D46" s="40">
        <f>TrRoad_act!D127</f>
        <v>23597</v>
      </c>
      <c r="E46" s="40">
        <f>TrRoad_act!E127</f>
        <v>26181</v>
      </c>
      <c r="F46" s="40">
        <f>TrRoad_act!F127</f>
        <v>44460</v>
      </c>
      <c r="G46" s="40">
        <f>TrRoad_act!G127</f>
        <v>33894</v>
      </c>
      <c r="H46" s="40">
        <f>TrRoad_act!H127</f>
        <v>36387</v>
      </c>
      <c r="I46" s="40">
        <f>TrRoad_act!I127</f>
        <v>43983</v>
      </c>
      <c r="J46" s="40">
        <f>TrRoad_act!J127</f>
        <v>55732</v>
      </c>
      <c r="K46" s="40">
        <f>TrRoad_act!K127</f>
        <v>48805</v>
      </c>
      <c r="L46" s="40">
        <f>TrRoad_act!L127</f>
        <v>50056</v>
      </c>
      <c r="M46" s="40">
        <f>TrRoad_act!M127</f>
        <v>53958</v>
      </c>
      <c r="N46" s="40">
        <f>TrRoad_act!N127</f>
        <v>50993</v>
      </c>
      <c r="O46" s="40">
        <f>TrRoad_act!O127</f>
        <v>49248</v>
      </c>
      <c r="P46" s="40">
        <f>TrRoad_act!P127</f>
        <v>49581</v>
      </c>
      <c r="Q46" s="40">
        <f>TrRoad_act!Q127</f>
        <v>51303</v>
      </c>
    </row>
    <row r="47" spans="1:17" ht="11.45" customHeight="1" x14ac:dyDescent="0.25">
      <c r="A47" s="23" t="s">
        <v>27</v>
      </c>
      <c r="B47" s="39"/>
      <c r="C47" s="39">
        <f>TrRoad_act!C128</f>
        <v>14591</v>
      </c>
      <c r="D47" s="39">
        <f>TrRoad_act!D128</f>
        <v>16951</v>
      </c>
      <c r="E47" s="39">
        <f>TrRoad_act!E128</f>
        <v>18461</v>
      </c>
      <c r="F47" s="39">
        <f>TrRoad_act!F128</f>
        <v>35219</v>
      </c>
      <c r="G47" s="39">
        <f>TrRoad_act!G128</f>
        <v>25150</v>
      </c>
      <c r="H47" s="39">
        <f>TrRoad_act!H128</f>
        <v>27594</v>
      </c>
      <c r="I47" s="39">
        <f>TrRoad_act!I128</f>
        <v>32614</v>
      </c>
      <c r="J47" s="39">
        <f>TrRoad_act!J128</f>
        <v>40884</v>
      </c>
      <c r="K47" s="39">
        <f>TrRoad_act!K128</f>
        <v>37062</v>
      </c>
      <c r="L47" s="39">
        <f>TrRoad_act!L128</f>
        <v>37287</v>
      </c>
      <c r="M47" s="39">
        <f>TrRoad_act!M128</f>
        <v>40600</v>
      </c>
      <c r="N47" s="39">
        <f>TrRoad_act!N128</f>
        <v>37850</v>
      </c>
      <c r="O47" s="39">
        <f>TrRoad_act!O128</f>
        <v>36917</v>
      </c>
      <c r="P47" s="39">
        <f>TrRoad_act!P128</f>
        <v>37260</v>
      </c>
      <c r="Q47" s="39">
        <f>TrRoad_act!Q128</f>
        <v>38814</v>
      </c>
    </row>
    <row r="48" spans="1:17" ht="11.45" customHeight="1" x14ac:dyDescent="0.25">
      <c r="A48" s="62" t="s">
        <v>59</v>
      </c>
      <c r="B48" s="42"/>
      <c r="C48" s="42">
        <f>TrRoad_act!C129</f>
        <v>528</v>
      </c>
      <c r="D48" s="42">
        <f>TrRoad_act!D129</f>
        <v>612</v>
      </c>
      <c r="E48" s="42">
        <f>TrRoad_act!E129</f>
        <v>293</v>
      </c>
      <c r="F48" s="42">
        <f>TrRoad_act!F129</f>
        <v>818</v>
      </c>
      <c r="G48" s="42">
        <f>TrRoad_act!G129</f>
        <v>1482</v>
      </c>
      <c r="H48" s="42">
        <f>TrRoad_act!H129</f>
        <v>1578</v>
      </c>
      <c r="I48" s="42">
        <f>TrRoad_act!I129</f>
        <v>1884</v>
      </c>
      <c r="J48" s="42">
        <f>TrRoad_act!J129</f>
        <v>3064</v>
      </c>
      <c r="K48" s="42">
        <f>TrRoad_act!K129</f>
        <v>3002</v>
      </c>
      <c r="L48" s="42">
        <f>TrRoad_act!L129</f>
        <v>2906</v>
      </c>
      <c r="M48" s="42">
        <f>TrRoad_act!M129</f>
        <v>2806</v>
      </c>
      <c r="N48" s="42">
        <f>TrRoad_act!N129</f>
        <v>2598</v>
      </c>
      <c r="O48" s="42">
        <f>TrRoad_act!O129</f>
        <v>1786</v>
      </c>
      <c r="P48" s="42">
        <f>TrRoad_act!P129</f>
        <v>2063</v>
      </c>
      <c r="Q48" s="42">
        <f>TrRoad_act!Q129</f>
        <v>2009</v>
      </c>
    </row>
    <row r="49" spans="1:18" ht="11.45" customHeight="1" x14ac:dyDescent="0.25">
      <c r="A49" s="62" t="s">
        <v>58</v>
      </c>
      <c r="B49" s="42"/>
      <c r="C49" s="42">
        <f>TrRoad_act!C130</f>
        <v>14058</v>
      </c>
      <c r="D49" s="42">
        <f>TrRoad_act!D130</f>
        <v>16337</v>
      </c>
      <c r="E49" s="42">
        <f>TrRoad_act!E130</f>
        <v>18167</v>
      </c>
      <c r="F49" s="42">
        <f>TrRoad_act!F130</f>
        <v>34401</v>
      </c>
      <c r="G49" s="42">
        <f>TrRoad_act!G130</f>
        <v>23666</v>
      </c>
      <c r="H49" s="42">
        <f>TrRoad_act!H130</f>
        <v>26014</v>
      </c>
      <c r="I49" s="42">
        <f>TrRoad_act!I130</f>
        <v>30723</v>
      </c>
      <c r="J49" s="42">
        <f>TrRoad_act!J130</f>
        <v>37810</v>
      </c>
      <c r="K49" s="42">
        <f>TrRoad_act!K130</f>
        <v>34052</v>
      </c>
      <c r="L49" s="42">
        <f>TrRoad_act!L130</f>
        <v>34366</v>
      </c>
      <c r="M49" s="42">
        <f>TrRoad_act!M130</f>
        <v>37789</v>
      </c>
      <c r="N49" s="42">
        <f>TrRoad_act!N130</f>
        <v>35226</v>
      </c>
      <c r="O49" s="42">
        <f>TrRoad_act!O130</f>
        <v>35112</v>
      </c>
      <c r="P49" s="42">
        <f>TrRoad_act!P130</f>
        <v>35166</v>
      </c>
      <c r="Q49" s="42">
        <f>TrRoad_act!Q130</f>
        <v>36745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3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1</v>
      </c>
      <c r="H51" s="42">
        <f>TrRoad_act!H132</f>
        <v>0</v>
      </c>
      <c r="I51" s="42">
        <f>TrRoad_act!I132</f>
        <v>7</v>
      </c>
      <c r="J51" s="42">
        <f>TrRoad_act!J132</f>
        <v>6</v>
      </c>
      <c r="K51" s="42">
        <f>TrRoad_act!K132</f>
        <v>5</v>
      </c>
      <c r="L51" s="42">
        <f>TrRoad_act!L132</f>
        <v>8</v>
      </c>
      <c r="M51" s="42">
        <f>TrRoad_act!M132</f>
        <v>4</v>
      </c>
      <c r="N51" s="42">
        <f>TrRoad_act!N132</f>
        <v>14</v>
      </c>
      <c r="O51" s="42">
        <f>TrRoad_act!O132</f>
        <v>16</v>
      </c>
      <c r="P51" s="42">
        <f>TrRoad_act!P132</f>
        <v>11</v>
      </c>
      <c r="Q51" s="42">
        <f>TrRoad_act!Q132</f>
        <v>17</v>
      </c>
    </row>
    <row r="52" spans="1:18" ht="11.45" customHeight="1" x14ac:dyDescent="0.25">
      <c r="A52" s="62" t="s">
        <v>55</v>
      </c>
      <c r="B52" s="42"/>
      <c r="C52" s="42">
        <f>TrRoad_act!C133</f>
        <v>2</v>
      </c>
      <c r="D52" s="42">
        <f>TrRoad_act!D133</f>
        <v>2</v>
      </c>
      <c r="E52" s="42">
        <f>TrRoad_act!E133</f>
        <v>1</v>
      </c>
      <c r="F52" s="42">
        <f>TrRoad_act!F133</f>
        <v>0</v>
      </c>
      <c r="G52" s="42">
        <f>TrRoad_act!G133</f>
        <v>1</v>
      </c>
      <c r="H52" s="42">
        <f>TrRoad_act!H133</f>
        <v>2</v>
      </c>
      <c r="I52" s="42">
        <f>TrRoad_act!I133</f>
        <v>0</v>
      </c>
      <c r="J52" s="42">
        <f>TrRoad_act!J133</f>
        <v>4</v>
      </c>
      <c r="K52" s="42">
        <f>TrRoad_act!K133</f>
        <v>3</v>
      </c>
      <c r="L52" s="42">
        <f>TrRoad_act!L133</f>
        <v>7</v>
      </c>
      <c r="M52" s="42">
        <f>TrRoad_act!M133</f>
        <v>1</v>
      </c>
      <c r="N52" s="42">
        <f>TrRoad_act!N133</f>
        <v>12</v>
      </c>
      <c r="O52" s="42">
        <f>TrRoad_act!O133</f>
        <v>3</v>
      </c>
      <c r="P52" s="42">
        <f>TrRoad_act!P133</f>
        <v>20</v>
      </c>
      <c r="Q52" s="42">
        <f>TrRoad_act!Q133</f>
        <v>43</v>
      </c>
    </row>
    <row r="53" spans="1:18" ht="11.45" customHeight="1" x14ac:dyDescent="0.25">
      <c r="A53" s="19" t="s">
        <v>24</v>
      </c>
      <c r="B53" s="38"/>
      <c r="C53" s="38">
        <f>TrRoad_act!C134</f>
        <v>5576</v>
      </c>
      <c r="D53" s="38">
        <f>TrRoad_act!D134</f>
        <v>6646</v>
      </c>
      <c r="E53" s="38">
        <f>TrRoad_act!E134</f>
        <v>7720</v>
      </c>
      <c r="F53" s="38">
        <f>TrRoad_act!F134</f>
        <v>9241</v>
      </c>
      <c r="G53" s="38">
        <f>TrRoad_act!G134</f>
        <v>8744</v>
      </c>
      <c r="H53" s="38">
        <f>TrRoad_act!H134</f>
        <v>8793</v>
      </c>
      <c r="I53" s="38">
        <f>TrRoad_act!I134</f>
        <v>11369</v>
      </c>
      <c r="J53" s="38">
        <f>TrRoad_act!J134</f>
        <v>14848</v>
      </c>
      <c r="K53" s="38">
        <f>TrRoad_act!K134</f>
        <v>11743</v>
      </c>
      <c r="L53" s="38">
        <f>TrRoad_act!L134</f>
        <v>12769</v>
      </c>
      <c r="M53" s="38">
        <f>TrRoad_act!M134</f>
        <v>13358</v>
      </c>
      <c r="N53" s="38">
        <f>TrRoad_act!N134</f>
        <v>13143</v>
      </c>
      <c r="O53" s="38">
        <f>TrRoad_act!O134</f>
        <v>12331</v>
      </c>
      <c r="P53" s="38">
        <f>TrRoad_act!P134</f>
        <v>12321</v>
      </c>
      <c r="Q53" s="38">
        <f>TrRoad_act!Q134</f>
        <v>12489</v>
      </c>
    </row>
    <row r="54" spans="1:18" ht="11.45" customHeight="1" x14ac:dyDescent="0.25">
      <c r="A54" s="17" t="s">
        <v>23</v>
      </c>
      <c r="B54" s="37"/>
      <c r="C54" s="37">
        <f>TrRoad_act!C135</f>
        <v>5348</v>
      </c>
      <c r="D54" s="37">
        <f>TrRoad_act!D135</f>
        <v>6436</v>
      </c>
      <c r="E54" s="37">
        <f>TrRoad_act!E135</f>
        <v>7547</v>
      </c>
      <c r="F54" s="37">
        <f>TrRoad_act!F135</f>
        <v>8979</v>
      </c>
      <c r="G54" s="37">
        <f>TrRoad_act!G135</f>
        <v>8571</v>
      </c>
      <c r="H54" s="37">
        <f>TrRoad_act!H135</f>
        <v>8585</v>
      </c>
      <c r="I54" s="37">
        <f>TrRoad_act!I135</f>
        <v>11172</v>
      </c>
      <c r="J54" s="37">
        <f>TrRoad_act!J135</f>
        <v>14633</v>
      </c>
      <c r="K54" s="37">
        <f>TrRoad_act!K135</f>
        <v>11616</v>
      </c>
      <c r="L54" s="37">
        <f>TrRoad_act!L135</f>
        <v>12322</v>
      </c>
      <c r="M54" s="37">
        <f>TrRoad_act!M135</f>
        <v>13358</v>
      </c>
      <c r="N54" s="37">
        <f>TrRoad_act!N135</f>
        <v>12841</v>
      </c>
      <c r="O54" s="37">
        <f>TrRoad_act!O135</f>
        <v>12288</v>
      </c>
      <c r="P54" s="37">
        <f>TrRoad_act!P135</f>
        <v>11927</v>
      </c>
      <c r="Q54" s="37">
        <f>TrRoad_act!Q135</f>
        <v>12154</v>
      </c>
    </row>
    <row r="55" spans="1:18" ht="11.45" customHeight="1" x14ac:dyDescent="0.25">
      <c r="A55" s="15" t="s">
        <v>22</v>
      </c>
      <c r="B55" s="36"/>
      <c r="C55" s="36">
        <f>TrRoad_act!C136</f>
        <v>228</v>
      </c>
      <c r="D55" s="36">
        <f>TrRoad_act!D136</f>
        <v>210</v>
      </c>
      <c r="E55" s="36">
        <f>TrRoad_act!E136</f>
        <v>173</v>
      </c>
      <c r="F55" s="36">
        <f>TrRoad_act!F136</f>
        <v>262</v>
      </c>
      <c r="G55" s="36">
        <f>TrRoad_act!G136</f>
        <v>173</v>
      </c>
      <c r="H55" s="36">
        <f>TrRoad_act!H136</f>
        <v>208</v>
      </c>
      <c r="I55" s="36">
        <f>TrRoad_act!I136</f>
        <v>197</v>
      </c>
      <c r="J55" s="36">
        <f>TrRoad_act!J136</f>
        <v>215</v>
      </c>
      <c r="K55" s="36">
        <f>TrRoad_act!K136</f>
        <v>127</v>
      </c>
      <c r="L55" s="36">
        <f>TrRoad_act!L136</f>
        <v>447</v>
      </c>
      <c r="M55" s="36">
        <f>TrRoad_act!M136</f>
        <v>0</v>
      </c>
      <c r="N55" s="36">
        <f>TrRoad_act!N136</f>
        <v>302</v>
      </c>
      <c r="O55" s="36">
        <f>TrRoad_act!O136</f>
        <v>43</v>
      </c>
      <c r="P55" s="36">
        <f>TrRoad_act!P136</f>
        <v>394</v>
      </c>
      <c r="Q55" s="36">
        <f>TrRoad_act!Q136</f>
        <v>335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258697</v>
      </c>
      <c r="C59" s="41">
        <f t="shared" ref="C59:Q59" si="1">C60+C75</f>
        <v>137782</v>
      </c>
      <c r="D59" s="41">
        <f t="shared" si="1"/>
        <v>167077</v>
      </c>
      <c r="E59" s="41">
        <f t="shared" si="1"/>
        <v>241180</v>
      </c>
      <c r="F59" s="41">
        <f t="shared" si="1"/>
        <v>268084</v>
      </c>
      <c r="G59" s="41">
        <f t="shared" si="1"/>
        <v>272728</v>
      </c>
      <c r="H59" s="41">
        <f t="shared" si="1"/>
        <v>301660</v>
      </c>
      <c r="I59" s="41">
        <f t="shared" si="1"/>
        <v>300468.65288165386</v>
      </c>
      <c r="J59" s="41">
        <f t="shared" si="1"/>
        <v>349023</v>
      </c>
      <c r="K59" s="41">
        <f t="shared" si="1"/>
        <v>285881</v>
      </c>
      <c r="L59" s="41">
        <f t="shared" si="1"/>
        <v>317798</v>
      </c>
      <c r="M59" s="41">
        <f t="shared" si="1"/>
        <v>334067</v>
      </c>
      <c r="N59" s="41">
        <f t="shared" si="1"/>
        <v>306246</v>
      </c>
      <c r="O59" s="41">
        <f t="shared" si="1"/>
        <v>290788</v>
      </c>
      <c r="P59" s="41">
        <f t="shared" si="1"/>
        <v>292059</v>
      </c>
      <c r="Q59" s="41">
        <f t="shared" si="1"/>
        <v>304248</v>
      </c>
    </row>
    <row r="60" spans="1:18" ht="11.45" customHeight="1" x14ac:dyDescent="0.25">
      <c r="A60" s="25" t="s">
        <v>39</v>
      </c>
      <c r="B60" s="40">
        <f t="shared" ref="B60" si="2">B61+B62+B69</f>
        <v>255905</v>
      </c>
      <c r="C60" s="40">
        <f t="shared" ref="C60:Q60" si="3">C61+C62+C69</f>
        <v>131912</v>
      </c>
      <c r="D60" s="40">
        <f t="shared" si="3"/>
        <v>157153</v>
      </c>
      <c r="E60" s="40">
        <f t="shared" si="3"/>
        <v>222969</v>
      </c>
      <c r="F60" s="40">
        <f t="shared" si="3"/>
        <v>235115</v>
      </c>
      <c r="G60" s="40">
        <f t="shared" si="3"/>
        <v>245067</v>
      </c>
      <c r="H60" s="40">
        <f t="shared" si="3"/>
        <v>270199</v>
      </c>
      <c r="I60" s="40">
        <f t="shared" si="3"/>
        <v>260463</v>
      </c>
      <c r="J60" s="40">
        <f t="shared" si="3"/>
        <v>296445</v>
      </c>
      <c r="K60" s="40">
        <f t="shared" si="3"/>
        <v>238704</v>
      </c>
      <c r="L60" s="40">
        <f t="shared" si="3"/>
        <v>268767</v>
      </c>
      <c r="M60" s="40">
        <f t="shared" si="3"/>
        <v>280427</v>
      </c>
      <c r="N60" s="40">
        <f t="shared" si="3"/>
        <v>255443</v>
      </c>
      <c r="O60" s="40">
        <f t="shared" si="3"/>
        <v>241564</v>
      </c>
      <c r="P60" s="40">
        <f t="shared" si="3"/>
        <v>242506</v>
      </c>
      <c r="Q60" s="40">
        <f t="shared" si="3"/>
        <v>252945</v>
      </c>
    </row>
    <row r="61" spans="1:18" ht="11.45" customHeight="1" x14ac:dyDescent="0.25">
      <c r="A61" s="23" t="s">
        <v>30</v>
      </c>
      <c r="B61" s="39">
        <v>9761</v>
      </c>
      <c r="C61" s="39">
        <v>12877</v>
      </c>
      <c r="D61" s="39">
        <v>17895</v>
      </c>
      <c r="E61" s="39">
        <v>29785</v>
      </c>
      <c r="F61" s="39">
        <v>36224</v>
      </c>
      <c r="G61" s="39">
        <v>41750</v>
      </c>
      <c r="H61" s="39">
        <v>50757</v>
      </c>
      <c r="I61" s="39">
        <v>53541</v>
      </c>
      <c r="J61" s="39">
        <v>63068</v>
      </c>
      <c r="K61" s="39">
        <v>51122</v>
      </c>
      <c r="L61" s="39">
        <v>46687</v>
      </c>
      <c r="M61" s="39">
        <v>45594</v>
      </c>
      <c r="N61" s="39">
        <v>37138</v>
      </c>
      <c r="O61" s="39">
        <v>30329</v>
      </c>
      <c r="P61" s="39">
        <v>27770</v>
      </c>
      <c r="Q61" s="39">
        <v>26849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245869</v>
      </c>
      <c r="C62" s="38">
        <f t="shared" ref="C62:Q62" si="5">SUM(C63:C68)</f>
        <v>118719</v>
      </c>
      <c r="D62" s="38">
        <f t="shared" si="5"/>
        <v>138687</v>
      </c>
      <c r="E62" s="38">
        <f t="shared" si="5"/>
        <v>192412</v>
      </c>
      <c r="F62" s="38">
        <f t="shared" si="5"/>
        <v>198024</v>
      </c>
      <c r="G62" s="38">
        <f t="shared" si="5"/>
        <v>202502</v>
      </c>
      <c r="H62" s="38">
        <f t="shared" si="5"/>
        <v>218516</v>
      </c>
      <c r="I62" s="38">
        <f t="shared" si="5"/>
        <v>205881</v>
      </c>
      <c r="J62" s="38">
        <f t="shared" si="5"/>
        <v>231943</v>
      </c>
      <c r="K62" s="38">
        <f t="shared" si="5"/>
        <v>186117</v>
      </c>
      <c r="L62" s="38">
        <f t="shared" si="5"/>
        <v>220713</v>
      </c>
      <c r="M62" s="38">
        <f t="shared" si="5"/>
        <v>233498</v>
      </c>
      <c r="N62" s="38">
        <f t="shared" si="5"/>
        <v>216865</v>
      </c>
      <c r="O62" s="38">
        <f t="shared" si="5"/>
        <v>209855</v>
      </c>
      <c r="P62" s="38">
        <f t="shared" si="5"/>
        <v>213269</v>
      </c>
      <c r="Q62" s="38">
        <f t="shared" si="5"/>
        <v>224711</v>
      </c>
      <c r="R62" s="112"/>
    </row>
    <row r="63" spans="1:18" ht="11.45" customHeight="1" x14ac:dyDescent="0.25">
      <c r="A63" s="62" t="s">
        <v>59</v>
      </c>
      <c r="B63" s="42">
        <v>234635</v>
      </c>
      <c r="C63" s="42">
        <v>104710</v>
      </c>
      <c r="D63" s="42">
        <v>121798</v>
      </c>
      <c r="E63" s="42">
        <v>167673</v>
      </c>
      <c r="F63" s="42">
        <v>171601</v>
      </c>
      <c r="G63" s="42">
        <v>173996</v>
      </c>
      <c r="H63" s="42">
        <v>179489</v>
      </c>
      <c r="I63" s="42">
        <v>157798</v>
      </c>
      <c r="J63" s="42">
        <v>142208</v>
      </c>
      <c r="K63" s="42">
        <v>122918</v>
      </c>
      <c r="L63" s="42">
        <v>141326</v>
      </c>
      <c r="M63" s="42">
        <v>150679</v>
      </c>
      <c r="N63" s="42">
        <v>146969</v>
      </c>
      <c r="O63" s="42">
        <v>144499</v>
      </c>
      <c r="P63" s="42">
        <v>146357</v>
      </c>
      <c r="Q63" s="42">
        <v>158520</v>
      </c>
      <c r="R63" s="112"/>
    </row>
    <row r="64" spans="1:18" ht="11.45" customHeight="1" x14ac:dyDescent="0.25">
      <c r="A64" s="62" t="s">
        <v>58</v>
      </c>
      <c r="B64" s="42">
        <v>11234</v>
      </c>
      <c r="C64" s="42">
        <v>14009</v>
      </c>
      <c r="D64" s="42">
        <v>16889</v>
      </c>
      <c r="E64" s="42">
        <v>24739</v>
      </c>
      <c r="F64" s="42">
        <v>26423</v>
      </c>
      <c r="G64" s="42">
        <v>28506</v>
      </c>
      <c r="H64" s="42">
        <v>39024</v>
      </c>
      <c r="I64" s="42">
        <v>47980</v>
      </c>
      <c r="J64" s="42">
        <v>89629</v>
      </c>
      <c r="K64" s="42">
        <v>63037</v>
      </c>
      <c r="L64" s="42">
        <v>79250</v>
      </c>
      <c r="M64" s="42">
        <v>82646</v>
      </c>
      <c r="N64" s="42">
        <v>69510</v>
      </c>
      <c r="O64" s="42">
        <v>65004</v>
      </c>
      <c r="P64" s="42">
        <v>66276</v>
      </c>
      <c r="Q64" s="42">
        <v>65254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3</v>
      </c>
      <c r="I66" s="42">
        <v>103</v>
      </c>
      <c r="J66" s="42">
        <v>104</v>
      </c>
      <c r="K66" s="42">
        <v>156</v>
      </c>
      <c r="L66" s="42">
        <v>118</v>
      </c>
      <c r="M66" s="42">
        <v>137</v>
      </c>
      <c r="N66" s="42">
        <v>209</v>
      </c>
      <c r="O66" s="42">
        <v>186</v>
      </c>
      <c r="P66" s="42">
        <v>233</v>
      </c>
      <c r="Q66" s="42">
        <v>250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4</v>
      </c>
      <c r="M67" s="42">
        <v>3</v>
      </c>
      <c r="N67" s="42">
        <v>124</v>
      </c>
      <c r="O67" s="42">
        <v>106</v>
      </c>
      <c r="P67" s="42">
        <v>212</v>
      </c>
      <c r="Q67" s="42">
        <v>433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2</v>
      </c>
      <c r="K68" s="42">
        <v>6</v>
      </c>
      <c r="L68" s="42">
        <v>15</v>
      </c>
      <c r="M68" s="42">
        <v>33</v>
      </c>
      <c r="N68" s="42">
        <v>53</v>
      </c>
      <c r="O68" s="42">
        <v>60</v>
      </c>
      <c r="P68" s="42">
        <v>191</v>
      </c>
      <c r="Q68" s="42">
        <v>254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275</v>
      </c>
      <c r="C69" s="38">
        <f t="shared" ref="C69:Q69" si="7">SUM(C70:C74)</f>
        <v>316</v>
      </c>
      <c r="D69" s="38">
        <f t="shared" si="7"/>
        <v>571</v>
      </c>
      <c r="E69" s="38">
        <f t="shared" si="7"/>
        <v>772</v>
      </c>
      <c r="F69" s="38">
        <f t="shared" si="7"/>
        <v>867</v>
      </c>
      <c r="G69" s="38">
        <f t="shared" si="7"/>
        <v>815</v>
      </c>
      <c r="H69" s="38">
        <f t="shared" si="7"/>
        <v>926</v>
      </c>
      <c r="I69" s="38">
        <f t="shared" si="7"/>
        <v>1041</v>
      </c>
      <c r="J69" s="38">
        <f t="shared" si="7"/>
        <v>1434</v>
      </c>
      <c r="K69" s="38">
        <f t="shared" si="7"/>
        <v>1465</v>
      </c>
      <c r="L69" s="38">
        <f t="shared" si="7"/>
        <v>1367</v>
      </c>
      <c r="M69" s="38">
        <f t="shared" si="7"/>
        <v>1335</v>
      </c>
      <c r="N69" s="38">
        <f t="shared" si="7"/>
        <v>1440</v>
      </c>
      <c r="O69" s="38">
        <f t="shared" si="7"/>
        <v>1380</v>
      </c>
      <c r="P69" s="38">
        <f t="shared" si="7"/>
        <v>1467</v>
      </c>
      <c r="Q69" s="38">
        <f t="shared" si="7"/>
        <v>1385</v>
      </c>
      <c r="R69" s="112"/>
    </row>
    <row r="70" spans="1:18" ht="11.45" customHeight="1" x14ac:dyDescent="0.25">
      <c r="A70" s="62" t="s">
        <v>59</v>
      </c>
      <c r="B70" s="37">
        <v>20</v>
      </c>
      <c r="C70" s="37">
        <v>3</v>
      </c>
      <c r="D70" s="37">
        <v>0</v>
      </c>
      <c r="E70" s="37">
        <v>0</v>
      </c>
      <c r="F70" s="37">
        <v>1</v>
      </c>
      <c r="G70" s="37">
        <v>3</v>
      </c>
      <c r="H70" s="37">
        <v>0</v>
      </c>
      <c r="I70" s="37">
        <v>1</v>
      </c>
      <c r="J70" s="37">
        <v>0</v>
      </c>
      <c r="K70" s="37">
        <v>2</v>
      </c>
      <c r="L70" s="37">
        <v>1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255</v>
      </c>
      <c r="C71" s="37">
        <v>313</v>
      </c>
      <c r="D71" s="37">
        <v>554</v>
      </c>
      <c r="E71" s="37">
        <v>764</v>
      </c>
      <c r="F71" s="37">
        <v>861</v>
      </c>
      <c r="G71" s="37">
        <v>805</v>
      </c>
      <c r="H71" s="37">
        <v>872</v>
      </c>
      <c r="I71" s="37">
        <v>1027</v>
      </c>
      <c r="J71" s="37">
        <v>1410</v>
      </c>
      <c r="K71" s="37">
        <v>1451</v>
      </c>
      <c r="L71" s="37">
        <v>1366</v>
      </c>
      <c r="M71" s="37">
        <v>1335</v>
      </c>
      <c r="N71" s="37">
        <v>1426</v>
      </c>
      <c r="O71" s="37">
        <v>1380</v>
      </c>
      <c r="P71" s="37">
        <v>1460</v>
      </c>
      <c r="Q71" s="37">
        <v>1384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17</v>
      </c>
      <c r="E73" s="37">
        <v>8</v>
      </c>
      <c r="F73" s="37">
        <v>5</v>
      </c>
      <c r="G73" s="37">
        <v>7</v>
      </c>
      <c r="H73" s="37">
        <v>54</v>
      </c>
      <c r="I73" s="37">
        <v>13</v>
      </c>
      <c r="J73" s="37">
        <v>24</v>
      </c>
      <c r="K73" s="37">
        <v>12</v>
      </c>
      <c r="L73" s="37">
        <v>0</v>
      </c>
      <c r="M73" s="37">
        <v>0</v>
      </c>
      <c r="N73" s="37">
        <v>13</v>
      </c>
      <c r="O73" s="37">
        <v>0</v>
      </c>
      <c r="P73" s="37">
        <v>3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1</v>
      </c>
      <c r="O74" s="37">
        <v>0</v>
      </c>
      <c r="P74" s="37">
        <v>4</v>
      </c>
      <c r="Q74" s="37">
        <v>1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2792</v>
      </c>
      <c r="C75" s="40">
        <f t="shared" ref="C75:Q75" si="9">C76+C82</f>
        <v>5870</v>
      </c>
      <c r="D75" s="40">
        <f t="shared" si="9"/>
        <v>9924</v>
      </c>
      <c r="E75" s="40">
        <f t="shared" si="9"/>
        <v>18211</v>
      </c>
      <c r="F75" s="40">
        <f t="shared" si="9"/>
        <v>32969</v>
      </c>
      <c r="G75" s="40">
        <f t="shared" si="9"/>
        <v>27661</v>
      </c>
      <c r="H75" s="40">
        <f t="shared" si="9"/>
        <v>31461</v>
      </c>
      <c r="I75" s="40">
        <f t="shared" si="9"/>
        <v>40005.652881653863</v>
      </c>
      <c r="J75" s="40">
        <f t="shared" si="9"/>
        <v>52578</v>
      </c>
      <c r="K75" s="40">
        <f t="shared" si="9"/>
        <v>47177</v>
      </c>
      <c r="L75" s="40">
        <f t="shared" si="9"/>
        <v>49031</v>
      </c>
      <c r="M75" s="40">
        <f t="shared" si="9"/>
        <v>53640</v>
      </c>
      <c r="N75" s="40">
        <f t="shared" si="9"/>
        <v>50803</v>
      </c>
      <c r="O75" s="40">
        <f t="shared" si="9"/>
        <v>49224</v>
      </c>
      <c r="P75" s="40">
        <f t="shared" si="9"/>
        <v>49553</v>
      </c>
      <c r="Q75" s="40">
        <f t="shared" si="9"/>
        <v>51303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601</v>
      </c>
      <c r="C76" s="39">
        <f t="shared" ref="C76:Q76" si="11">SUM(C77:C81)</f>
        <v>2720</v>
      </c>
      <c r="D76" s="39">
        <f t="shared" si="11"/>
        <v>5636</v>
      </c>
      <c r="E76" s="39">
        <f t="shared" si="11"/>
        <v>11530</v>
      </c>
      <c r="F76" s="39">
        <f t="shared" si="11"/>
        <v>24774</v>
      </c>
      <c r="G76" s="39">
        <f t="shared" si="11"/>
        <v>19637</v>
      </c>
      <c r="H76" s="39">
        <f t="shared" si="11"/>
        <v>23260</v>
      </c>
      <c r="I76" s="39">
        <f t="shared" si="11"/>
        <v>29161</v>
      </c>
      <c r="J76" s="39">
        <f t="shared" si="11"/>
        <v>38200</v>
      </c>
      <c r="K76" s="39">
        <f t="shared" si="11"/>
        <v>35667</v>
      </c>
      <c r="L76" s="39">
        <f t="shared" si="11"/>
        <v>36637</v>
      </c>
      <c r="M76" s="39">
        <f t="shared" si="11"/>
        <v>40305</v>
      </c>
      <c r="N76" s="39">
        <f t="shared" si="11"/>
        <v>37767</v>
      </c>
      <c r="O76" s="39">
        <f t="shared" si="11"/>
        <v>36902</v>
      </c>
      <c r="P76" s="39">
        <f t="shared" si="11"/>
        <v>37259</v>
      </c>
      <c r="Q76" s="39">
        <f t="shared" si="11"/>
        <v>38814</v>
      </c>
      <c r="R76" s="112"/>
    </row>
    <row r="77" spans="1:18" ht="11.45" customHeight="1" x14ac:dyDescent="0.25">
      <c r="A77" s="62" t="s">
        <v>59</v>
      </c>
      <c r="B77" s="42">
        <v>516</v>
      </c>
      <c r="C77" s="42">
        <v>216</v>
      </c>
      <c r="D77" s="42">
        <v>304</v>
      </c>
      <c r="E77" s="42">
        <v>250</v>
      </c>
      <c r="F77" s="42">
        <v>721</v>
      </c>
      <c r="G77" s="42">
        <v>1346</v>
      </c>
      <c r="H77" s="42">
        <v>1472</v>
      </c>
      <c r="I77" s="42">
        <v>1797</v>
      </c>
      <c r="J77" s="42">
        <v>2972</v>
      </c>
      <c r="K77" s="42">
        <v>2946</v>
      </c>
      <c r="L77" s="42">
        <v>2875</v>
      </c>
      <c r="M77" s="42">
        <v>2791</v>
      </c>
      <c r="N77" s="42">
        <v>2596</v>
      </c>
      <c r="O77" s="42">
        <v>1786</v>
      </c>
      <c r="P77" s="42">
        <v>2063</v>
      </c>
      <c r="Q77" s="42">
        <v>2009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2502</v>
      </c>
      <c r="D78" s="42">
        <v>5330</v>
      </c>
      <c r="E78" s="42">
        <v>11279</v>
      </c>
      <c r="F78" s="42">
        <v>24053</v>
      </c>
      <c r="G78" s="42">
        <v>18290</v>
      </c>
      <c r="H78" s="42">
        <v>21786</v>
      </c>
      <c r="I78" s="42">
        <v>27363</v>
      </c>
      <c r="J78" s="42">
        <v>35218</v>
      </c>
      <c r="K78" s="42">
        <v>32713</v>
      </c>
      <c r="L78" s="42">
        <v>33747</v>
      </c>
      <c r="M78" s="42">
        <v>37509</v>
      </c>
      <c r="N78" s="42">
        <v>35145</v>
      </c>
      <c r="O78" s="42">
        <v>35097</v>
      </c>
      <c r="P78" s="42">
        <v>35165</v>
      </c>
      <c r="Q78" s="42">
        <v>36745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1</v>
      </c>
      <c r="J80" s="42">
        <v>6</v>
      </c>
      <c r="K80" s="42">
        <v>5</v>
      </c>
      <c r="L80" s="42">
        <v>8</v>
      </c>
      <c r="M80" s="42">
        <v>4</v>
      </c>
      <c r="N80" s="42">
        <v>14</v>
      </c>
      <c r="O80" s="42">
        <v>16</v>
      </c>
      <c r="P80" s="42">
        <v>11</v>
      </c>
      <c r="Q80" s="42">
        <v>17</v>
      </c>
      <c r="R80" s="112"/>
    </row>
    <row r="81" spans="1:18" ht="11.45" customHeight="1" x14ac:dyDescent="0.25">
      <c r="A81" s="62" t="s">
        <v>55</v>
      </c>
      <c r="B81" s="42">
        <v>85</v>
      </c>
      <c r="C81" s="42">
        <v>2</v>
      </c>
      <c r="D81" s="42">
        <v>2</v>
      </c>
      <c r="E81" s="42">
        <v>1</v>
      </c>
      <c r="F81" s="42">
        <v>0</v>
      </c>
      <c r="G81" s="42">
        <v>1</v>
      </c>
      <c r="H81" s="42">
        <v>2</v>
      </c>
      <c r="I81" s="42">
        <v>0</v>
      </c>
      <c r="J81" s="42">
        <v>4</v>
      </c>
      <c r="K81" s="42">
        <v>3</v>
      </c>
      <c r="L81" s="42">
        <v>7</v>
      </c>
      <c r="M81" s="42">
        <v>1</v>
      </c>
      <c r="N81" s="42">
        <v>12</v>
      </c>
      <c r="O81" s="42">
        <v>3</v>
      </c>
      <c r="P81" s="42">
        <v>20</v>
      </c>
      <c r="Q81" s="42">
        <v>43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2191</v>
      </c>
      <c r="C82" s="38">
        <f t="shared" ref="C82:Q82" si="13">SUM(C83:C84)</f>
        <v>3150</v>
      </c>
      <c r="D82" s="38">
        <f t="shared" si="13"/>
        <v>4288</v>
      </c>
      <c r="E82" s="38">
        <f t="shared" si="13"/>
        <v>6681</v>
      </c>
      <c r="F82" s="38">
        <f t="shared" si="13"/>
        <v>8195</v>
      </c>
      <c r="G82" s="38">
        <f t="shared" si="13"/>
        <v>8024</v>
      </c>
      <c r="H82" s="38">
        <f t="shared" si="13"/>
        <v>8201</v>
      </c>
      <c r="I82" s="38">
        <f t="shared" si="13"/>
        <v>10844.652881653863</v>
      </c>
      <c r="J82" s="38">
        <f t="shared" si="13"/>
        <v>14378</v>
      </c>
      <c r="K82" s="38">
        <f t="shared" si="13"/>
        <v>11510</v>
      </c>
      <c r="L82" s="38">
        <f t="shared" si="13"/>
        <v>12394</v>
      </c>
      <c r="M82" s="38">
        <f t="shared" si="13"/>
        <v>13335</v>
      </c>
      <c r="N82" s="38">
        <f t="shared" si="13"/>
        <v>13036</v>
      </c>
      <c r="O82" s="38">
        <f t="shared" si="13"/>
        <v>12322</v>
      </c>
      <c r="P82" s="38">
        <f t="shared" si="13"/>
        <v>12294</v>
      </c>
      <c r="Q82" s="38">
        <f t="shared" si="13"/>
        <v>12489</v>
      </c>
      <c r="R82" s="112"/>
    </row>
    <row r="83" spans="1:18" ht="11.45" customHeight="1" x14ac:dyDescent="0.25">
      <c r="A83" s="17" t="s">
        <v>23</v>
      </c>
      <c r="B83" s="37">
        <v>2191</v>
      </c>
      <c r="C83" s="37">
        <v>3150</v>
      </c>
      <c r="D83" s="37">
        <v>4288</v>
      </c>
      <c r="E83" s="37">
        <v>6681</v>
      </c>
      <c r="F83" s="37">
        <v>8195</v>
      </c>
      <c r="G83" s="37">
        <v>8024</v>
      </c>
      <c r="H83" s="37">
        <v>8201</v>
      </c>
      <c r="I83" s="37">
        <v>10840</v>
      </c>
      <c r="J83" s="37">
        <v>14359</v>
      </c>
      <c r="K83" s="37">
        <v>11486</v>
      </c>
      <c r="L83" s="37">
        <v>12245</v>
      </c>
      <c r="M83" s="37">
        <v>13335</v>
      </c>
      <c r="N83" s="37">
        <v>12834</v>
      </c>
      <c r="O83" s="37">
        <v>12287</v>
      </c>
      <c r="P83" s="37">
        <v>11927</v>
      </c>
      <c r="Q83" s="37">
        <v>12154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4.6528816538623232</v>
      </c>
      <c r="J84" s="36">
        <v>19</v>
      </c>
      <c r="K84" s="36">
        <v>24</v>
      </c>
      <c r="L84" s="36">
        <v>149</v>
      </c>
      <c r="M84" s="36">
        <v>0</v>
      </c>
      <c r="N84" s="36">
        <v>202</v>
      </c>
      <c r="O84" s="36">
        <v>35</v>
      </c>
      <c r="P84" s="36">
        <v>367</v>
      </c>
      <c r="Q84" s="36">
        <v>335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4.2483254296430601</v>
      </c>
      <c r="C90" s="22">
        <v>4.2015801123665204</v>
      </c>
      <c r="D90" s="22">
        <v>4.1468461428172629</v>
      </c>
      <c r="E90" s="22">
        <v>4.0828391126714552</v>
      </c>
      <c r="F90" s="22">
        <v>4.026148342576243</v>
      </c>
      <c r="G90" s="22">
        <v>3.9697608527096029</v>
      </c>
      <c r="H90" s="22">
        <v>3.9092326388109888</v>
      </c>
      <c r="I90" s="22">
        <v>3.8593849391586987</v>
      </c>
      <c r="J90" s="22">
        <v>3.7743993081194853</v>
      </c>
      <c r="K90" s="22">
        <v>3.7013265231069092</v>
      </c>
      <c r="L90" s="22">
        <v>3.6294413335328772</v>
      </c>
      <c r="M90" s="22">
        <v>3.5565948293740859</v>
      </c>
      <c r="N90" s="22">
        <v>3.4964016994507103</v>
      </c>
      <c r="O90" s="22">
        <v>3.4408610967305493</v>
      </c>
      <c r="P90" s="22">
        <v>3.3887995555612704</v>
      </c>
      <c r="Q90" s="22">
        <v>3.3479472317496519</v>
      </c>
    </row>
    <row r="91" spans="1:18" ht="11.45" customHeight="1" x14ac:dyDescent="0.25">
      <c r="A91" s="19" t="s">
        <v>29</v>
      </c>
      <c r="B91" s="21">
        <v>5.4513987337009322</v>
      </c>
      <c r="C91" s="21">
        <v>5.429326117643396</v>
      </c>
      <c r="D91" s="21">
        <v>5.4214513818961212</v>
      </c>
      <c r="E91" s="21">
        <v>5.4124652570037677</v>
      </c>
      <c r="F91" s="21">
        <v>5.4012619952700565</v>
      </c>
      <c r="G91" s="21">
        <v>5.3938550345776948</v>
      </c>
      <c r="H91" s="21">
        <v>5.3853556956040638</v>
      </c>
      <c r="I91" s="21">
        <v>5.3763977310157784</v>
      </c>
      <c r="J91" s="21">
        <v>5.3586656810047071</v>
      </c>
      <c r="K91" s="21">
        <v>5.3448885266762511</v>
      </c>
      <c r="L91" s="21">
        <v>5.3258159124821862</v>
      </c>
      <c r="M91" s="21">
        <v>5.2998582455224437</v>
      </c>
      <c r="N91" s="21">
        <v>5.2709578499135006</v>
      </c>
      <c r="O91" s="21">
        <v>5.2341224842369156</v>
      </c>
      <c r="P91" s="21">
        <v>5.1928843252992607</v>
      </c>
      <c r="Q91" s="21">
        <v>5.1463328212346893</v>
      </c>
    </row>
    <row r="92" spans="1:18" ht="11.45" customHeight="1" x14ac:dyDescent="0.25">
      <c r="A92" s="62" t="s">
        <v>59</v>
      </c>
      <c r="B92" s="70">
        <v>5.4100917542906926</v>
      </c>
      <c r="C92" s="70">
        <v>5.429439578647993</v>
      </c>
      <c r="D92" s="70">
        <v>5.4415062419626938</v>
      </c>
      <c r="E92" s="70">
        <v>5.4499620727072191</v>
      </c>
      <c r="F92" s="70">
        <v>5.4554729537952733</v>
      </c>
      <c r="G92" s="70">
        <v>5.4582477441845398</v>
      </c>
      <c r="H92" s="70">
        <v>5.4579523699159251</v>
      </c>
      <c r="I92" s="70">
        <v>5.4565023770051422</v>
      </c>
      <c r="J92" s="70">
        <v>5.4554524073364448</v>
      </c>
      <c r="K92" s="70">
        <v>5.4541155974695101</v>
      </c>
      <c r="L92" s="70">
        <v>5.4491155145354098</v>
      </c>
      <c r="M92" s="70">
        <v>5.4356990928895224</v>
      </c>
      <c r="N92" s="70">
        <v>5.4173151184980082</v>
      </c>
      <c r="O92" s="70">
        <v>5.3920922127668245</v>
      </c>
      <c r="P92" s="70">
        <v>5.3621379801347349</v>
      </c>
      <c r="Q92" s="70">
        <v>5.3231018619709438</v>
      </c>
    </row>
    <row r="93" spans="1:18" ht="11.45" customHeight="1" x14ac:dyDescent="0.25">
      <c r="A93" s="62" t="s">
        <v>58</v>
      </c>
      <c r="B93" s="70">
        <v>5.8119821132173657</v>
      </c>
      <c r="C93" s="70">
        <v>5.5445780563303497</v>
      </c>
      <c r="D93" s="70">
        <v>5.4743937452320202</v>
      </c>
      <c r="E93" s="70">
        <v>5.4154131506172725</v>
      </c>
      <c r="F93" s="70">
        <v>5.3529671216371737</v>
      </c>
      <c r="G93" s="70">
        <v>5.3435268499577875</v>
      </c>
      <c r="H93" s="70">
        <v>5.3389593982650672</v>
      </c>
      <c r="I93" s="70">
        <v>5.3393138365796302</v>
      </c>
      <c r="J93" s="70">
        <v>5.2866117596599587</v>
      </c>
      <c r="K93" s="70">
        <v>5.2636972024817013</v>
      </c>
      <c r="L93" s="70">
        <v>5.2250839722687408</v>
      </c>
      <c r="M93" s="70">
        <v>5.1843548708434239</v>
      </c>
      <c r="N93" s="70">
        <v>5.14660436404517</v>
      </c>
      <c r="O93" s="70">
        <v>5.0970221993532814</v>
      </c>
      <c r="P93" s="70">
        <v>5.0436382131640505</v>
      </c>
      <c r="Q93" s="70">
        <v>4.9936935097115542</v>
      </c>
    </row>
    <row r="94" spans="1:18" ht="11.45" customHeight="1" x14ac:dyDescent="0.25">
      <c r="A94" s="62" t="s">
        <v>57</v>
      </c>
      <c r="B94" s="70" t="s">
        <v>183</v>
      </c>
      <c r="C94" s="70" t="s">
        <v>183</v>
      </c>
      <c r="D94" s="70" t="s">
        <v>183</v>
      </c>
      <c r="E94" s="70" t="s">
        <v>183</v>
      </c>
      <c r="F94" s="70" t="s">
        <v>183</v>
      </c>
      <c r="G94" s="70" t="s">
        <v>183</v>
      </c>
      <c r="H94" s="70" t="s">
        <v>183</v>
      </c>
      <c r="I94" s="70" t="s">
        <v>183</v>
      </c>
      <c r="J94" s="70" t="s">
        <v>183</v>
      </c>
      <c r="K94" s="70" t="s">
        <v>183</v>
      </c>
      <c r="L94" s="70" t="s">
        <v>183</v>
      </c>
      <c r="M94" s="70" t="s">
        <v>183</v>
      </c>
      <c r="N94" s="70" t="s">
        <v>183</v>
      </c>
      <c r="O94" s="70" t="s">
        <v>183</v>
      </c>
      <c r="P94" s="70" t="s">
        <v>183</v>
      </c>
      <c r="Q94" s="70" t="s">
        <v>183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>
        <v>6.8756261042579903</v>
      </c>
      <c r="I95" s="70">
        <v>6.8921470662273743</v>
      </c>
      <c r="J95" s="70">
        <v>6.6656576913299714</v>
      </c>
      <c r="K95" s="70">
        <v>6.4521170474225027</v>
      </c>
      <c r="L95" s="70">
        <v>6.3217112348067159</v>
      </c>
      <c r="M95" s="70">
        <v>6.4173307136096032</v>
      </c>
      <c r="N95" s="70">
        <v>6.4486527519430386</v>
      </c>
      <c r="O95" s="70">
        <v>6.1941760400706496</v>
      </c>
      <c r="P95" s="70">
        <v>5.8319660608438522</v>
      </c>
      <c r="Q95" s="70">
        <v>5.5457510196038617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>
        <v>2.9532817471124009</v>
      </c>
      <c r="K96" s="70">
        <v>2.9324937452340136</v>
      </c>
      <c r="L96" s="70">
        <v>2.9038510045999906</v>
      </c>
      <c r="M96" s="70">
        <v>2.8759656865915266</v>
      </c>
      <c r="N96" s="70">
        <v>2.6143581779279184</v>
      </c>
      <c r="O96" s="70">
        <v>2.641597418262251</v>
      </c>
      <c r="P96" s="70">
        <v>2.6872272353618354</v>
      </c>
      <c r="Q96" s="70">
        <v>2.806453231036536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>
        <v>2.5061375651961919</v>
      </c>
      <c r="J97" s="70">
        <v>2.4900266808485019</v>
      </c>
      <c r="K97" s="70">
        <v>2.4777965229805452</v>
      </c>
      <c r="L97" s="70">
        <v>2.4450857522751401</v>
      </c>
      <c r="M97" s="70">
        <v>2.4253802560563762</v>
      </c>
      <c r="N97" s="70">
        <v>2.4080401619143217</v>
      </c>
      <c r="O97" s="70">
        <v>2.3946822174603839</v>
      </c>
      <c r="P97" s="70">
        <v>2.3662969124296906</v>
      </c>
      <c r="Q97" s="70">
        <v>2.3475210777049891</v>
      </c>
    </row>
    <row r="98" spans="1:17" ht="11.45" customHeight="1" x14ac:dyDescent="0.25">
      <c r="A98" s="19" t="s">
        <v>28</v>
      </c>
      <c r="B98" s="21">
        <v>49.69669249540383</v>
      </c>
      <c r="C98" s="21">
        <v>49.455915962717199</v>
      </c>
      <c r="D98" s="21">
        <v>49.308812928583258</v>
      </c>
      <c r="E98" s="21">
        <v>49.156966609590292</v>
      </c>
      <c r="F98" s="21">
        <v>49.021411542587856</v>
      </c>
      <c r="G98" s="21">
        <v>48.894737720672445</v>
      </c>
      <c r="H98" s="21">
        <v>48.726437147930831</v>
      </c>
      <c r="I98" s="21">
        <v>48.578260694492435</v>
      </c>
      <c r="J98" s="21">
        <v>48.297029090076201</v>
      </c>
      <c r="K98" s="21">
        <v>47.995471550389489</v>
      </c>
      <c r="L98" s="21">
        <v>47.695995822149456</v>
      </c>
      <c r="M98" s="21">
        <v>47.400303392826814</v>
      </c>
      <c r="N98" s="21">
        <v>47.058405957250919</v>
      </c>
      <c r="O98" s="21">
        <v>46.750972206669985</v>
      </c>
      <c r="P98" s="21">
        <v>46.482607307413382</v>
      </c>
      <c r="Q98" s="21">
        <v>46.225448203805314</v>
      </c>
    </row>
    <row r="99" spans="1:17" ht="11.45" customHeight="1" x14ac:dyDescent="0.25">
      <c r="A99" s="62" t="s">
        <v>59</v>
      </c>
      <c r="B99" s="20">
        <v>17.250092589056678</v>
      </c>
      <c r="C99" s="20">
        <v>17.029530353976064</v>
      </c>
      <c r="D99" s="20">
        <v>17.062988776922399</v>
      </c>
      <c r="E99" s="20">
        <v>17.105646248864701</v>
      </c>
      <c r="F99" s="20">
        <v>17.08699653814217</v>
      </c>
      <c r="G99" s="20">
        <v>16.958483786315913</v>
      </c>
      <c r="H99" s="20">
        <v>16.968003442293796</v>
      </c>
      <c r="I99" s="20">
        <v>16.951999341111673</v>
      </c>
      <c r="J99" s="20">
        <v>16.974903564991223</v>
      </c>
      <c r="K99" s="20">
        <v>16.749684036657026</v>
      </c>
      <c r="L99" s="20">
        <v>16.669611408752139</v>
      </c>
      <c r="M99" s="20">
        <v>16.678409336843412</v>
      </c>
      <c r="N99" s="20">
        <v>16.720105360185517</v>
      </c>
      <c r="O99" s="20">
        <v>16.761905623585982</v>
      </c>
      <c r="P99" s="20">
        <v>16.803810387644944</v>
      </c>
      <c r="Q99" s="20">
        <v>16.845819913614058</v>
      </c>
    </row>
    <row r="100" spans="1:17" ht="11.45" customHeight="1" x14ac:dyDescent="0.25">
      <c r="A100" s="62" t="s">
        <v>58</v>
      </c>
      <c r="B100" s="20">
        <v>49.874694057080191</v>
      </c>
      <c r="C100" s="20">
        <v>49.641432334163348</v>
      </c>
      <c r="D100" s="20">
        <v>49.538658629059931</v>
      </c>
      <c r="E100" s="20">
        <v>49.378245403326936</v>
      </c>
      <c r="F100" s="20">
        <v>49.23363249090653</v>
      </c>
      <c r="G100" s="20">
        <v>49.109834169798773</v>
      </c>
      <c r="H100" s="20">
        <v>48.971052693561283</v>
      </c>
      <c r="I100" s="20">
        <v>48.818753090284638</v>
      </c>
      <c r="J100" s="20">
        <v>48.52726675726398</v>
      </c>
      <c r="K100" s="20">
        <v>48.209400044542789</v>
      </c>
      <c r="L100" s="20">
        <v>47.889420418318331</v>
      </c>
      <c r="M100" s="20">
        <v>47.567353884938129</v>
      </c>
      <c r="N100" s="20">
        <v>47.221116123640229</v>
      </c>
      <c r="O100" s="20">
        <v>46.887864290753974</v>
      </c>
      <c r="P100" s="20">
        <v>46.615219298540033</v>
      </c>
      <c r="Q100" s="20">
        <v>46.345667744754373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 t="s">
        <v>183</v>
      </c>
      <c r="M101" s="20" t="s">
        <v>183</v>
      </c>
      <c r="N101" s="20" t="s">
        <v>183</v>
      </c>
      <c r="O101" s="20" t="s">
        <v>183</v>
      </c>
      <c r="P101" s="20" t="s">
        <v>183</v>
      </c>
      <c r="Q101" s="20" t="s">
        <v>183</v>
      </c>
    </row>
    <row r="102" spans="1:17" ht="11.45" customHeight="1" x14ac:dyDescent="0.25">
      <c r="A102" s="62" t="s">
        <v>56</v>
      </c>
      <c r="B102" s="20">
        <v>41.562245047566819</v>
      </c>
      <c r="C102" s="20">
        <v>41.544807351135617</v>
      </c>
      <c r="D102" s="20">
        <v>40.834736785745008</v>
      </c>
      <c r="E102" s="20">
        <v>40.795331668866524</v>
      </c>
      <c r="F102" s="20">
        <v>40.783564080583936</v>
      </c>
      <c r="G102" s="20">
        <v>40.745718856462901</v>
      </c>
      <c r="H102" s="20">
        <v>40.375442775975927</v>
      </c>
      <c r="I102" s="20">
        <v>40.334368526729499</v>
      </c>
      <c r="J102" s="20">
        <v>40.164034434021126</v>
      </c>
      <c r="K102" s="20">
        <v>40.058697287114931</v>
      </c>
      <c r="L102" s="20">
        <v>40.14785509096405</v>
      </c>
      <c r="M102" s="20">
        <v>39.938843025881113</v>
      </c>
      <c r="N102" s="20">
        <v>39.852363909159855</v>
      </c>
      <c r="O102" s="20">
        <v>39.804075917100583</v>
      </c>
      <c r="P102" s="20">
        <v>39.84021184300466</v>
      </c>
      <c r="Q102" s="20">
        <v>39.869181677706671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 t="s">
        <v>183</v>
      </c>
      <c r="K103" s="20" t="s">
        <v>183</v>
      </c>
      <c r="L103" s="20" t="s">
        <v>183</v>
      </c>
      <c r="M103" s="20" t="s">
        <v>183</v>
      </c>
      <c r="N103" s="20">
        <v>29.871356279868582</v>
      </c>
      <c r="O103" s="20">
        <v>29.946034670568253</v>
      </c>
      <c r="P103" s="20">
        <v>29.425712983368289</v>
      </c>
      <c r="Q103" s="20">
        <v>29.413422242688956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7.9699424689195606</v>
      </c>
      <c r="C105" s="102">
        <v>7.7913344879713469</v>
      </c>
      <c r="D105" s="102">
        <v>7.717206392921649</v>
      </c>
      <c r="E105" s="102">
        <v>7.6425575219742852</v>
      </c>
      <c r="F105" s="102">
        <v>7.5372348090961916</v>
      </c>
      <c r="G105" s="102">
        <v>7.4677568140652584</v>
      </c>
      <c r="H105" s="102">
        <v>7.4201125479660544</v>
      </c>
      <c r="I105" s="102">
        <v>7.3862619243639767</v>
      </c>
      <c r="J105" s="102">
        <v>7.32991738417061</v>
      </c>
      <c r="K105" s="102">
        <v>7.2854410898545297</v>
      </c>
      <c r="L105" s="102">
        <v>7.2493761857434107</v>
      </c>
      <c r="M105" s="102">
        <v>7.2220821339774819</v>
      </c>
      <c r="N105" s="102">
        <v>7.1841450031973348</v>
      </c>
      <c r="O105" s="102">
        <v>7.1090349448733949</v>
      </c>
      <c r="P105" s="102">
        <v>7.0857059911322047</v>
      </c>
      <c r="Q105" s="102">
        <v>7.0342173633925498</v>
      </c>
    </row>
    <row r="106" spans="1:17" ht="11.45" customHeight="1" x14ac:dyDescent="0.25">
      <c r="A106" s="62" t="s">
        <v>59</v>
      </c>
      <c r="B106" s="70">
        <v>7.436474525560949</v>
      </c>
      <c r="C106" s="70">
        <v>7.4376919953439717</v>
      </c>
      <c r="D106" s="70">
        <v>7.4382811365517227</v>
      </c>
      <c r="E106" s="70">
        <v>7.4454524753219991</v>
      </c>
      <c r="F106" s="70">
        <v>7.4358350664230066</v>
      </c>
      <c r="G106" s="70">
        <v>7.3998929011895749</v>
      </c>
      <c r="H106" s="70">
        <v>7.352902029181724</v>
      </c>
      <c r="I106" s="70">
        <v>7.2880257698466755</v>
      </c>
      <c r="J106" s="70">
        <v>7.1742289735697309</v>
      </c>
      <c r="K106" s="70">
        <v>7.0647529811430543</v>
      </c>
      <c r="L106" s="70">
        <v>6.953269106887241</v>
      </c>
      <c r="M106" s="70">
        <v>6.8386812492732751</v>
      </c>
      <c r="N106" s="70">
        <v>6.731639877292559</v>
      </c>
      <c r="O106" s="70">
        <v>6.6055156291335324</v>
      </c>
      <c r="P106" s="70">
        <v>6.4672407355110959</v>
      </c>
      <c r="Q106" s="70">
        <v>6.3163934945230276</v>
      </c>
    </row>
    <row r="107" spans="1:17" ht="11.45" customHeight="1" x14ac:dyDescent="0.25">
      <c r="A107" s="62" t="s">
        <v>58</v>
      </c>
      <c r="B107" s="70">
        <v>8.0858790908857241</v>
      </c>
      <c r="C107" s="70">
        <v>7.8623842451139296</v>
      </c>
      <c r="D107" s="70">
        <v>7.7691197746683684</v>
      </c>
      <c r="E107" s="70">
        <v>7.6763418044698319</v>
      </c>
      <c r="F107" s="70">
        <v>7.5529216213667594</v>
      </c>
      <c r="G107" s="70">
        <v>7.4779240845214607</v>
      </c>
      <c r="H107" s="70">
        <v>7.4292600513062679</v>
      </c>
      <c r="I107" s="70">
        <v>7.397792895640718</v>
      </c>
      <c r="J107" s="70">
        <v>7.346307145644567</v>
      </c>
      <c r="K107" s="70">
        <v>7.3070390570257517</v>
      </c>
      <c r="L107" s="70">
        <v>7.2765882168022333</v>
      </c>
      <c r="M107" s="70">
        <v>7.2549720501695383</v>
      </c>
      <c r="N107" s="70">
        <v>7.2211952501458203</v>
      </c>
      <c r="O107" s="70">
        <v>7.147371238385122</v>
      </c>
      <c r="P107" s="70">
        <v>7.1307983069382024</v>
      </c>
      <c r="Q107" s="70">
        <v>7.0844771598958065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 t="s">
        <v>183</v>
      </c>
      <c r="J108" s="70" t="s">
        <v>183</v>
      </c>
      <c r="K108" s="70" t="s">
        <v>183</v>
      </c>
      <c r="L108" s="70" t="s">
        <v>183</v>
      </c>
      <c r="M108" s="70" t="s">
        <v>183</v>
      </c>
      <c r="N108" s="70" t="s">
        <v>183</v>
      </c>
      <c r="O108" s="70" t="s">
        <v>183</v>
      </c>
      <c r="P108" s="70" t="s">
        <v>183</v>
      </c>
      <c r="Q108" s="70" t="s">
        <v>183</v>
      </c>
    </row>
    <row r="109" spans="1:17" ht="11.45" customHeight="1" x14ac:dyDescent="0.25">
      <c r="A109" s="62" t="s">
        <v>56</v>
      </c>
      <c r="B109" s="70" t="s">
        <v>183</v>
      </c>
      <c r="C109" s="70">
        <v>7.7391008702999402</v>
      </c>
      <c r="D109" s="70">
        <v>7.7584486224756901</v>
      </c>
      <c r="E109" s="70">
        <v>7.7778447440318788</v>
      </c>
      <c r="F109" s="70">
        <v>7.7972893558919578</v>
      </c>
      <c r="G109" s="70">
        <v>7.7898012541465178</v>
      </c>
      <c r="H109" s="70">
        <v>7.8092757572818838</v>
      </c>
      <c r="I109" s="70">
        <v>7.7185814638675536</v>
      </c>
      <c r="J109" s="70">
        <v>7.5226689663922093</v>
      </c>
      <c r="K109" s="70">
        <v>7.3781012660829326</v>
      </c>
      <c r="L109" s="70">
        <v>7.1620374674458152</v>
      </c>
      <c r="M109" s="70">
        <v>7.2107044063595405</v>
      </c>
      <c r="N109" s="70">
        <v>7.1466150961863812</v>
      </c>
      <c r="O109" s="70">
        <v>6.8994058174169988</v>
      </c>
      <c r="P109" s="70">
        <v>7.0169968519448398</v>
      </c>
      <c r="Q109" s="70">
        <v>7.1953442258941989</v>
      </c>
    </row>
    <row r="110" spans="1:17" ht="11.45" customHeight="1" x14ac:dyDescent="0.25">
      <c r="A110" s="62" t="s">
        <v>55</v>
      </c>
      <c r="B110" s="70">
        <v>4.2306063966515648</v>
      </c>
      <c r="C110" s="70">
        <v>4.2300169286532432</v>
      </c>
      <c r="D110" s="70">
        <v>4.2347979373798941</v>
      </c>
      <c r="E110" s="70">
        <v>4.2412634319924916</v>
      </c>
      <c r="F110" s="70">
        <v>4.2500385920928485</v>
      </c>
      <c r="G110" s="70">
        <v>4.2542568563504419</v>
      </c>
      <c r="H110" s="70">
        <v>4.2535813568591267</v>
      </c>
      <c r="I110" s="70">
        <v>4.2625252366497559</v>
      </c>
      <c r="J110" s="70">
        <v>4.2513373016057345</v>
      </c>
      <c r="K110" s="70">
        <v>4.2453050438005207</v>
      </c>
      <c r="L110" s="70">
        <v>4.2175529998833454</v>
      </c>
      <c r="M110" s="70">
        <v>4.2225877907408655</v>
      </c>
      <c r="N110" s="70">
        <v>4.1694497671908364</v>
      </c>
      <c r="O110" s="70">
        <v>4.1647398033176746</v>
      </c>
      <c r="P110" s="70">
        <v>4.0838148255586324</v>
      </c>
      <c r="Q110" s="70">
        <v>3.9430710206881336</v>
      </c>
    </row>
    <row r="111" spans="1:17" ht="11.45" customHeight="1" x14ac:dyDescent="0.25">
      <c r="A111" s="19" t="s">
        <v>24</v>
      </c>
      <c r="B111" s="21">
        <v>41.792029692632241</v>
      </c>
      <c r="C111" s="21">
        <v>41.641752504196347</v>
      </c>
      <c r="D111" s="21">
        <v>41.461419733227878</v>
      </c>
      <c r="E111" s="21">
        <v>41.255141626120761</v>
      </c>
      <c r="F111" s="21">
        <v>41.012732741035762</v>
      </c>
      <c r="G111" s="21">
        <v>40.810632685602556</v>
      </c>
      <c r="H111" s="21">
        <v>40.6062729497541</v>
      </c>
      <c r="I111" s="21">
        <v>40.342626669280868</v>
      </c>
      <c r="J111" s="21">
        <v>40.024051011733661</v>
      </c>
      <c r="K111" s="21">
        <v>39.78034177277388</v>
      </c>
      <c r="L111" s="21">
        <v>39.513703397464084</v>
      </c>
      <c r="M111" s="21">
        <v>39.258299187059805</v>
      </c>
      <c r="N111" s="21">
        <v>38.972771674280338</v>
      </c>
      <c r="O111" s="21">
        <v>38.711852176339526</v>
      </c>
      <c r="P111" s="21">
        <v>38.452545932509878</v>
      </c>
      <c r="Q111" s="21">
        <v>38.188398425211354</v>
      </c>
    </row>
    <row r="112" spans="1:17" ht="11.45" customHeight="1" x14ac:dyDescent="0.25">
      <c r="A112" s="17" t="s">
        <v>23</v>
      </c>
      <c r="B112" s="20">
        <v>41.754014173700938</v>
      </c>
      <c r="C112" s="20">
        <v>41.617989089693701</v>
      </c>
      <c r="D112" s="20">
        <v>41.445545863159907</v>
      </c>
      <c r="E112" s="20">
        <v>41.244130927934854</v>
      </c>
      <c r="F112" s="20">
        <v>41.003054117858326</v>
      </c>
      <c r="G112" s="20">
        <v>40.801154924277427</v>
      </c>
      <c r="H112" s="20">
        <v>40.595990007709702</v>
      </c>
      <c r="I112" s="20">
        <v>40.331323348833237</v>
      </c>
      <c r="J112" s="20">
        <v>40.011951413559338</v>
      </c>
      <c r="K112" s="20">
        <v>39.76862233360378</v>
      </c>
      <c r="L112" s="20">
        <v>39.500022725568208</v>
      </c>
      <c r="M112" s="20">
        <v>39.249568236145208</v>
      </c>
      <c r="N112" s="20">
        <v>38.961964384089995</v>
      </c>
      <c r="O112" s="20">
        <v>38.701460037924242</v>
      </c>
      <c r="P112" s="20">
        <v>38.440652124213081</v>
      </c>
      <c r="Q112" s="20">
        <v>38.175421349275851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44.201944612936643</v>
      </c>
      <c r="D113" s="69">
        <v>43.181419328593954</v>
      </c>
      <c r="E113" s="69">
        <v>42.499041517520091</v>
      </c>
      <c r="F113" s="69">
        <v>42.012283705134166</v>
      </c>
      <c r="G113" s="69">
        <v>41.82224075381739</v>
      </c>
      <c r="H113" s="69">
        <v>41.695753777289696</v>
      </c>
      <c r="I113" s="69">
        <v>41.594414152985067</v>
      </c>
      <c r="J113" s="69">
        <v>41.458923601697308</v>
      </c>
      <c r="K113" s="69">
        <v>41.370622581662154</v>
      </c>
      <c r="L113" s="69">
        <v>41.030973082275921</v>
      </c>
      <c r="M113" s="69">
        <v>40.846216789615092</v>
      </c>
      <c r="N113" s="69">
        <v>40.626376395293732</v>
      </c>
      <c r="O113" s="69">
        <v>40.619907228682479</v>
      </c>
      <c r="P113" s="69">
        <v>40.21321560339841</v>
      </c>
      <c r="Q113" s="69">
        <v>39.927549584921422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1.1000000000067303</v>
      </c>
      <c r="C117" s="111">
        <f>IF(TrRoad_act!C86=0,"",TrRoad_ene!C62/TrRoad_tech!C90)</f>
        <v>1.1003330930889954</v>
      </c>
      <c r="D117" s="111">
        <f>IF(TrRoad_act!D86=0,"",TrRoad_ene!D62/TrRoad_tech!D90)</f>
        <v>1.1012563259825079</v>
      </c>
      <c r="E117" s="111">
        <f>IF(TrRoad_act!E86=0,"",TrRoad_ene!E62/TrRoad_tech!E90)</f>
        <v>1.1029837576937418</v>
      </c>
      <c r="F117" s="111">
        <f>IF(TrRoad_act!F86=0,"",TrRoad_ene!F62/TrRoad_tech!F90)</f>
        <v>1.1057545945939866</v>
      </c>
      <c r="G117" s="111">
        <f>IF(TrRoad_act!G86=0,"",TrRoad_ene!G62/TrRoad_tech!G90)</f>
        <v>1.1096142201765735</v>
      </c>
      <c r="H117" s="111">
        <f>IF(TrRoad_act!H86=0,"",TrRoad_ene!H62/TrRoad_tech!H90)</f>
        <v>1.1149296988638846</v>
      </c>
      <c r="I117" s="111">
        <f>IF(TrRoad_act!I86=0,"",TrRoad_ene!I62/TrRoad_tech!I90)</f>
        <v>1.1211787131270272</v>
      </c>
      <c r="J117" s="111">
        <f>IF(TrRoad_act!J86=0,"",TrRoad_ene!J62/TrRoad_tech!J90)</f>
        <v>1.1287192813287732</v>
      </c>
      <c r="K117" s="111">
        <f>IF(TrRoad_act!K86=0,"",TrRoad_ene!K62/TrRoad_tech!K90)</f>
        <v>1.1353664752449801</v>
      </c>
      <c r="L117" s="111">
        <f>IF(TrRoad_act!L86=0,"",TrRoad_ene!L62/TrRoad_tech!L90)</f>
        <v>1.1420501309621984</v>
      </c>
      <c r="M117" s="111">
        <f>IF(TrRoad_act!M86=0,"",TrRoad_ene!M62/TrRoad_tech!M90)</f>
        <v>1.1492884785341082</v>
      </c>
      <c r="N117" s="111">
        <f>IF(TrRoad_act!N86=0,"",TrRoad_ene!N62/TrRoad_tech!N90)</f>
        <v>1.1558313116175503</v>
      </c>
      <c r="O117" s="111">
        <f>IF(TrRoad_act!O86=0,"",TrRoad_ene!O62/TrRoad_tech!O90)</f>
        <v>1.1618630796037159</v>
      </c>
      <c r="P117" s="111">
        <f>IF(TrRoad_act!P86=0,"",TrRoad_ene!P62/TrRoad_tech!P90)</f>
        <v>1.1680044962433536</v>
      </c>
      <c r="Q117" s="111">
        <f>IF(TrRoad_act!Q86=0,"",TrRoad_ene!Q62/TrRoad_tech!Q90)</f>
        <v>1.174262423407445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1.0717628821150686</v>
      </c>
      <c r="C118" s="107">
        <f>IF(TrRoad_act!C87=0,"",TrRoad_ene!C63/TrRoad_tech!C91)</f>
        <v>1.0685691905251919</v>
      </c>
      <c r="D118" s="107">
        <f>IF(TrRoad_act!D87=0,"",TrRoad_ene!D63/TrRoad_tech!D91)</f>
        <v>1.0729403577218992</v>
      </c>
      <c r="E118" s="107">
        <f>IF(TrRoad_act!E87=0,"",TrRoad_ene!E63/TrRoad_tech!E91)</f>
        <v>1.0703451956779215</v>
      </c>
      <c r="F118" s="107">
        <f>IF(TrRoad_act!F87=0,"",TrRoad_ene!F63/TrRoad_tech!F91)</f>
        <v>1.0737586295664003</v>
      </c>
      <c r="G118" s="107">
        <f>IF(TrRoad_act!G87=0,"",TrRoad_ene!G63/TrRoad_tech!G91)</f>
        <v>1.065969836107582</v>
      </c>
      <c r="H118" s="107">
        <f>IF(TrRoad_act!H87=0,"",TrRoad_ene!H63/TrRoad_tech!H91)</f>
        <v>1.0773677734046603</v>
      </c>
      <c r="I118" s="107">
        <f>IF(TrRoad_act!I87=0,"",TrRoad_ene!I63/TrRoad_tech!I91)</f>
        <v>1.0876283168733236</v>
      </c>
      <c r="J118" s="107">
        <f>IF(TrRoad_act!J87=0,"",TrRoad_ene!J63/TrRoad_tech!J91)</f>
        <v>1.0619847914063152</v>
      </c>
      <c r="K118" s="107">
        <f>IF(TrRoad_act!K87=0,"",TrRoad_ene!K63/TrRoad_tech!K91)</f>
        <v>1.0547971312892614</v>
      </c>
      <c r="L118" s="107">
        <f>IF(TrRoad_act!L87=0,"",TrRoad_ene!L63/TrRoad_tech!L91)</f>
        <v>1.0612594022918505</v>
      </c>
      <c r="M118" s="107">
        <f>IF(TrRoad_act!M87=0,"",TrRoad_ene!M63/TrRoad_tech!M91)</f>
        <v>1.0678997255444782</v>
      </c>
      <c r="N118" s="107">
        <f>IF(TrRoad_act!N87=0,"",TrRoad_ene!N63/TrRoad_tech!N91)</f>
        <v>1.0721548057903585</v>
      </c>
      <c r="O118" s="107">
        <f>IF(TrRoad_act!O87=0,"",TrRoad_ene!O63/TrRoad_tech!O91)</f>
        <v>1.0872554048919401</v>
      </c>
      <c r="P118" s="107">
        <f>IF(TrRoad_act!P87=0,"",TrRoad_ene!P63/TrRoad_tech!P91)</f>
        <v>1.0786223560937327</v>
      </c>
      <c r="Q118" s="107">
        <f>IF(TrRoad_act!Q87=0,"",TrRoad_ene!Q63/TrRoad_tech!Q91)</f>
        <v>1.0963900126824864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1.0640006772153781</v>
      </c>
      <c r="C119" s="108">
        <f>IF(TrRoad_act!C88=0,"",TrRoad_ene!C64/TrRoad_tech!C92)</f>
        <v>1.0606020533967366</v>
      </c>
      <c r="D119" s="108">
        <f>IF(TrRoad_act!D88=0,"",TrRoad_ene!D64/TrRoad_tech!D92)</f>
        <v>1.0644832316592572</v>
      </c>
      <c r="E119" s="108">
        <f>IF(TrRoad_act!E88=0,"",TrRoad_ene!E64/TrRoad_tech!E92)</f>
        <v>1.05815424747483</v>
      </c>
      <c r="F119" s="108">
        <f>IF(TrRoad_act!F88=0,"",TrRoad_ene!F64/TrRoad_tech!F92)</f>
        <v>1.0568080518061471</v>
      </c>
      <c r="G119" s="108">
        <f>IF(TrRoad_act!G88=0,"",TrRoad_ene!G64/TrRoad_tech!G92)</f>
        <v>1.0507870090677423</v>
      </c>
      <c r="H119" s="108">
        <f>IF(TrRoad_act!H88=0,"",TrRoad_ene!H64/TrRoad_tech!H92)</f>
        <v>1.0532498952159022</v>
      </c>
      <c r="I119" s="108">
        <f>IF(TrRoad_act!I88=0,"",TrRoad_ene!I64/TrRoad_tech!I92)</f>
        <v>1.0549227129124306</v>
      </c>
      <c r="J119" s="108">
        <f>IF(TrRoad_act!J88=0,"",TrRoad_ene!J64/TrRoad_tech!J92)</f>
        <v>1.0356896964225297</v>
      </c>
      <c r="K119" s="108">
        <f>IF(TrRoad_act!K88=0,"",TrRoad_ene!K64/TrRoad_tech!K92)</f>
        <v>1.0219715269002161</v>
      </c>
      <c r="L119" s="108">
        <f>IF(TrRoad_act!L88=0,"",TrRoad_ene!L64/TrRoad_tech!L92)</f>
        <v>1.0260935415229797</v>
      </c>
      <c r="M119" s="108">
        <f>IF(TrRoad_act!M88=0,"",TrRoad_ene!M64/TrRoad_tech!M92)</f>
        <v>1.0262420763581548</v>
      </c>
      <c r="N119" s="108">
        <f>IF(TrRoad_act!N88=0,"",TrRoad_ene!N64/TrRoad_tech!N92)</f>
        <v>1.0264148298058227</v>
      </c>
      <c r="O119" s="108">
        <f>IF(TrRoad_act!O88=0,"",TrRoad_ene!O64/TrRoad_tech!O92)</f>
        <v>1.042252154844183</v>
      </c>
      <c r="P119" s="108">
        <f>IF(TrRoad_act!P88=0,"",TrRoad_ene!P64/TrRoad_tech!P92)</f>
        <v>1.0295114835496018</v>
      </c>
      <c r="Q119" s="108">
        <f>IF(TrRoad_act!Q88=0,"",TrRoad_ene!Q64/TrRoad_tech!Q92)</f>
        <v>1.0387884264141689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1.0817831552288137</v>
      </c>
      <c r="C120" s="108">
        <f>IF(TrRoad_act!C89=0,"",TrRoad_ene!C65/TrRoad_tech!C93)</f>
        <v>1.0846584944771407</v>
      </c>
      <c r="D120" s="108">
        <f>IF(TrRoad_act!D89=0,"",TrRoad_ene!D65/TrRoad_tech!D93)</f>
        <v>1.083580074651854</v>
      </c>
      <c r="E120" s="108">
        <f>IF(TrRoad_act!E89=0,"",TrRoad_ene!E65/TrRoad_tech!E93)</f>
        <v>1.0912364862569228</v>
      </c>
      <c r="F120" s="108">
        <f>IF(TrRoad_act!F89=0,"",TrRoad_ene!F65/TrRoad_tech!F93)</f>
        <v>1.1114807236472584</v>
      </c>
      <c r="G120" s="108">
        <f>IF(TrRoad_act!G89=0,"",TrRoad_ene!G65/TrRoad_tech!G93)</f>
        <v>1.086802074929621</v>
      </c>
      <c r="H120" s="108">
        <f>IF(TrRoad_act!H89=0,"",TrRoad_ene!H65/TrRoad_tech!H93)</f>
        <v>1.1237743229147545</v>
      </c>
      <c r="I120" s="108">
        <f>IF(TrRoad_act!I89=0,"",TrRoad_ene!I65/TrRoad_tech!I93)</f>
        <v>1.1520145407853419</v>
      </c>
      <c r="J120" s="108">
        <f>IF(TrRoad_act!J89=0,"",TrRoad_ene!J65/TrRoad_tech!J93)</f>
        <v>1.0972873048524712</v>
      </c>
      <c r="K120" s="108">
        <f>IF(TrRoad_act!K89=0,"",TrRoad_ene!K65/TrRoad_tech!K93)</f>
        <v>1.1006317337173526</v>
      </c>
      <c r="L120" s="108">
        <f>IF(TrRoad_act!L89=0,"",TrRoad_ene!L65/TrRoad_tech!L93)</f>
        <v>1.1067366410546562</v>
      </c>
      <c r="M120" s="108">
        <f>IF(TrRoad_act!M89=0,"",TrRoad_ene!M65/TrRoad_tech!M93)</f>
        <v>1.1202142536835138</v>
      </c>
      <c r="N120" s="108">
        <f>IF(TrRoad_act!N89=0,"",TrRoad_ene!N65/TrRoad_tech!N93)</f>
        <v>1.1276479176933005</v>
      </c>
      <c r="O120" s="108">
        <f>IF(TrRoad_act!O89=0,"",TrRoad_ene!O65/TrRoad_tech!O93)</f>
        <v>1.139525457673668</v>
      </c>
      <c r="P120" s="108">
        <f>IF(TrRoad_act!P89=0,"",TrRoad_ene!P65/TrRoad_tech!P93)</f>
        <v>1.1356116629446957</v>
      </c>
      <c r="Q120" s="108">
        <f>IF(TrRoad_act!Q89=0,"",TrRoad_ene!Q65/TrRoad_tech!Q93)</f>
        <v>1.1636792896524377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 t="str">
        <f>IF(TrRoad_act!D90=0,"",TrRoad_ene!D66/TrRoad_tech!D94)</f>
        <v/>
      </c>
      <c r="E121" s="108" t="str">
        <f>IF(TrRoad_act!E90=0,"",TrRoad_ene!E66/TrRoad_tech!E94)</f>
        <v/>
      </c>
      <c r="F121" s="108" t="str">
        <f>IF(TrRoad_act!F90=0,"",TrRoad_ene!F66/TrRoad_tech!F94)</f>
        <v/>
      </c>
      <c r="G121" s="108" t="str">
        <f>IF(TrRoad_act!G90=0,"",TrRoad_ene!G66/TrRoad_tech!G94)</f>
        <v/>
      </c>
      <c r="H121" s="108" t="str">
        <f>IF(TrRoad_act!H90=0,"",TrRoad_ene!H66/TrRoad_tech!H94)</f>
        <v/>
      </c>
      <c r="I121" s="108" t="str">
        <f>IF(TrRoad_act!I90=0,"",TrRoad_ene!I66/TrRoad_tech!I94)</f>
        <v/>
      </c>
      <c r="J121" s="108" t="str">
        <f>IF(TrRoad_act!J90=0,"",TrRoad_ene!J66/TrRoad_tech!J94)</f>
        <v/>
      </c>
      <c r="K121" s="108" t="str">
        <f>IF(TrRoad_act!K90=0,"",TrRoad_ene!K66/TrRoad_tech!K94)</f>
        <v/>
      </c>
      <c r="L121" s="108" t="str">
        <f>IF(TrRoad_act!L90=0,"",TrRoad_ene!L66/TrRoad_tech!L94)</f>
        <v/>
      </c>
      <c r="M121" s="108" t="str">
        <f>IF(TrRoad_act!M90=0,"",TrRoad_ene!M66/TrRoad_tech!M94)</f>
        <v/>
      </c>
      <c r="N121" s="108" t="str">
        <f>IF(TrRoad_act!N90=0,"",TrRoad_ene!N66/TrRoad_tech!N94)</f>
        <v/>
      </c>
      <c r="O121" s="108" t="str">
        <f>IF(TrRoad_act!O90=0,"",TrRoad_ene!O66/TrRoad_tech!O94)</f>
        <v/>
      </c>
      <c r="P121" s="108" t="str">
        <f>IF(TrRoad_act!P90=0,"",TrRoad_ene!P66/TrRoad_tech!P94)</f>
        <v/>
      </c>
      <c r="Q121" s="108" t="str">
        <f>IF(TrRoad_act!Q90=0,"",TrRoad_ene!Q66/TrRoad_tech!Q94)</f>
        <v/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>
        <f>IF(TrRoad_act!H91=0,"",TrRoad_ene!H67/TrRoad_tech!H95)</f>
        <v>1.1440000000061445</v>
      </c>
      <c r="I122" s="108">
        <f>IF(TrRoad_act!I91=0,"",TrRoad_ene!I67/TrRoad_tech!I95)</f>
        <v>1.1556603444432811</v>
      </c>
      <c r="J122" s="108">
        <f>IF(TrRoad_act!J91=0,"",TrRoad_ene!J67/TrRoad_tech!J95)</f>
        <v>1.1621793826592097</v>
      </c>
      <c r="K122" s="108">
        <f>IF(TrRoad_act!K91=0,"",TrRoad_ene!K67/TrRoad_tech!K95)</f>
        <v>1.1710332722140642</v>
      </c>
      <c r="L122" s="108">
        <f>IF(TrRoad_act!L91=0,"",TrRoad_ene!L67/TrRoad_tech!L95)</f>
        <v>1.177587663917286</v>
      </c>
      <c r="M122" s="108">
        <f>IF(TrRoad_act!M91=0,"",TrRoad_ene!M67/TrRoad_tech!M95)</f>
        <v>1.1867413107049174</v>
      </c>
      <c r="N122" s="108">
        <f>IF(TrRoad_act!N91=0,"",TrRoad_ene!N67/TrRoad_tech!N95)</f>
        <v>1.1992323248329553</v>
      </c>
      <c r="O122" s="108">
        <f>IF(TrRoad_act!O91=0,"",TrRoad_ene!O67/TrRoad_tech!O95)</f>
        <v>1.207598889944044</v>
      </c>
      <c r="P122" s="108">
        <f>IF(TrRoad_act!P91=0,"",TrRoad_ene!P67/TrRoad_tech!P95)</f>
        <v>1.2169340833620026</v>
      </c>
      <c r="Q122" s="108">
        <f>IF(TrRoad_act!Q91=0,"",TrRoad_ene!Q67/TrRoad_tech!Q95)</f>
        <v>1.2270336421249248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>
        <f>IF(TrRoad_act!J92=0,"",TrRoad_ene!J68/TrRoad_tech!J96)</f>
        <v>1.1177069674511355</v>
      </c>
      <c r="K123" s="108">
        <f>IF(TrRoad_act!K92=0,"",TrRoad_ene!K68/TrRoad_tech!K96)</f>
        <v>1.1160286868933165</v>
      </c>
      <c r="L123" s="108">
        <f>IF(TrRoad_act!L92=0,"",TrRoad_ene!L68/TrRoad_tech!L96)</f>
        <v>1.1294789937987701</v>
      </c>
      <c r="M123" s="108">
        <f>IF(TrRoad_act!M92=0,"",TrRoad_ene!M68/TrRoad_tech!M96)</f>
        <v>1.134686984409516</v>
      </c>
      <c r="N123" s="108">
        <f>IF(TrRoad_act!N92=0,"",TrRoad_ene!N68/TrRoad_tech!N96)</f>
        <v>1.1599378133649862</v>
      </c>
      <c r="O123" s="108">
        <f>IF(TrRoad_act!O92=0,"",TrRoad_ene!O68/TrRoad_tech!O96)</f>
        <v>1.1779970650630556</v>
      </c>
      <c r="P123" s="108">
        <f>IF(TrRoad_act!P92=0,"",TrRoad_ene!P68/TrRoad_tech!P96)</f>
        <v>1.1819976004404906</v>
      </c>
      <c r="Q123" s="108">
        <f>IF(TrRoad_act!Q92=0,"",TrRoad_ene!Q68/TrRoad_tech!Q96)</f>
        <v>1.2033687630384806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>
        <f>IF(TrRoad_act!I93=0,"",TrRoad_ene!I69/TrRoad_tech!I97)</f>
        <v>1.1560000000067701</v>
      </c>
      <c r="J124" s="108">
        <f>IF(TrRoad_act!J93=0,"",TrRoad_ene!J69/TrRoad_tech!J97)</f>
        <v>1.1654895758511543</v>
      </c>
      <c r="K124" s="108">
        <f>IF(TrRoad_act!K93=0,"",TrRoad_ene!K69/TrRoad_tech!K97)</f>
        <v>1.1739586107963991</v>
      </c>
      <c r="L124" s="108">
        <f>IF(TrRoad_act!L93=0,"",TrRoad_ene!L69/TrRoad_tech!L97)</f>
        <v>1.1930770549011869</v>
      </c>
      <c r="M124" s="108">
        <f>IF(TrRoad_act!M93=0,"",TrRoad_ene!M69/TrRoad_tech!M97)</f>
        <v>1.2072648833629021</v>
      </c>
      <c r="N124" s="108">
        <f>IF(TrRoad_act!N93=0,"",TrRoad_ene!N69/TrRoad_tech!N97)</f>
        <v>1.2210935239556486</v>
      </c>
      <c r="O124" s="108">
        <f>IF(TrRoad_act!O93=0,"",TrRoad_ene!O69/TrRoad_tech!O97)</f>
        <v>1.2333041726816139</v>
      </c>
      <c r="P124" s="108">
        <f>IF(TrRoad_act!P93=0,"",TrRoad_ene!P69/TrRoad_tech!P97)</f>
        <v>1.2563638541727531</v>
      </c>
      <c r="Q124" s="108">
        <f>IF(TrRoad_act!Q93=0,"",TrRoad_ene!Q69/TrRoad_tech!Q97)</f>
        <v>1.2741461852871385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1.0835720613616382</v>
      </c>
      <c r="C125" s="107">
        <f>IF(TrRoad_act!C94=0,"",TrRoad_ene!C70/TrRoad_tech!C98)</f>
        <v>1.0861842751185027</v>
      </c>
      <c r="D125" s="107">
        <f>IF(TrRoad_act!D94=0,"",TrRoad_ene!D70/TrRoad_tech!D98)</f>
        <v>1.0846833215118121</v>
      </c>
      <c r="E125" s="107">
        <f>IF(TrRoad_act!E94=0,"",TrRoad_ene!E70/TrRoad_tech!E98)</f>
        <v>1.0909314276950852</v>
      </c>
      <c r="F125" s="107">
        <f>IF(TrRoad_act!F94=0,"",TrRoad_ene!F70/TrRoad_tech!F98)</f>
        <v>1.108301117562372</v>
      </c>
      <c r="G125" s="107">
        <f>IF(TrRoad_act!G94=0,"",TrRoad_ene!G70/TrRoad_tech!G98)</f>
        <v>1.084406468508764</v>
      </c>
      <c r="H125" s="107">
        <f>IF(TrRoad_act!H94=0,"",TrRoad_ene!H70/TrRoad_tech!H98)</f>
        <v>1.1153132596048267</v>
      </c>
      <c r="I125" s="107">
        <f>IF(TrRoad_act!I94=0,"",TrRoad_ene!I70/TrRoad_tech!I98)</f>
        <v>1.1363219721917768</v>
      </c>
      <c r="J125" s="107">
        <f>IF(TrRoad_act!J94=0,"",TrRoad_ene!J70/TrRoad_tech!J98)</f>
        <v>1.0860301856618002</v>
      </c>
      <c r="K125" s="107">
        <f>IF(TrRoad_act!K94=0,"",TrRoad_ene!K70/TrRoad_tech!K98)</f>
        <v>1.0911417331880879</v>
      </c>
      <c r="L125" s="107">
        <f>IF(TrRoad_act!L94=0,"",TrRoad_ene!L70/TrRoad_tech!L98)</f>
        <v>1.0951306967592804</v>
      </c>
      <c r="M125" s="107">
        <f>IF(TrRoad_act!M94=0,"",TrRoad_ene!M70/TrRoad_tech!M98)</f>
        <v>1.0988693561894189</v>
      </c>
      <c r="N125" s="107">
        <f>IF(TrRoad_act!N94=0,"",TrRoad_ene!N70/TrRoad_tech!N98)</f>
        <v>1.1098846234320985</v>
      </c>
      <c r="O125" s="107">
        <f>IF(TrRoad_act!O94=0,"",TrRoad_ene!O70/TrRoad_tech!O98)</f>
        <v>1.1150303828828165</v>
      </c>
      <c r="P125" s="107">
        <f>IF(TrRoad_act!P94=0,"",TrRoad_ene!P70/TrRoad_tech!P98)</f>
        <v>1.1111424053192565</v>
      </c>
      <c r="Q125" s="107">
        <f>IF(TrRoad_act!Q94=0,"",TrRoad_ene!Q70/TrRoad_tech!Q98)</f>
        <v>1.1345598156670045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1.1000000000133239</v>
      </c>
      <c r="C126" s="106">
        <f>IF(TrRoad_act!C95=0,"",TrRoad_ene!C71/TrRoad_tech!C99)</f>
        <v>1.1000000000133243</v>
      </c>
      <c r="D126" s="106">
        <f>IF(TrRoad_act!D95=0,"",TrRoad_ene!D71/TrRoad_tech!D99)</f>
        <v>1.1000000000133243</v>
      </c>
      <c r="E126" s="106">
        <f>IF(TrRoad_act!E95=0,"",TrRoad_ene!E71/TrRoad_tech!E99)</f>
        <v>1.1000000000133241</v>
      </c>
      <c r="F126" s="106">
        <f>IF(TrRoad_act!F95=0,"",TrRoad_ene!F71/TrRoad_tech!F99)</f>
        <v>1.0998035595230742</v>
      </c>
      <c r="G126" s="106">
        <f>IF(TrRoad_act!G95=0,"",TrRoad_ene!G71/TrRoad_tech!G99)</f>
        <v>1.0996325175893178</v>
      </c>
      <c r="H126" s="106">
        <f>IF(TrRoad_act!H95=0,"",TrRoad_ene!H71/TrRoad_tech!H99)</f>
        <v>1.0996080510892001</v>
      </c>
      <c r="I126" s="106">
        <f>IF(TrRoad_act!I95=0,"",TrRoad_ene!I71/TrRoad_tech!I99)</f>
        <v>1.0997682370274466</v>
      </c>
      <c r="J126" s="106">
        <f>IF(TrRoad_act!J95=0,"",TrRoad_ene!J71/TrRoad_tech!J99)</f>
        <v>1.0997604863163581</v>
      </c>
      <c r="K126" s="106">
        <f>IF(TrRoad_act!K95=0,"",TrRoad_ene!K71/TrRoad_tech!K99)</f>
        <v>1.1019395585618299</v>
      </c>
      <c r="L126" s="106">
        <f>IF(TrRoad_act!L95=0,"",TrRoad_ene!L71/TrRoad_tech!L99)</f>
        <v>1.1031008474392419</v>
      </c>
      <c r="M126" s="106">
        <f>IF(TrRoad_act!M95=0,"",TrRoad_ene!M71/TrRoad_tech!M99)</f>
        <v>1.103207184266954</v>
      </c>
      <c r="N126" s="106">
        <f>IF(TrRoad_act!N95=0,"",TrRoad_ene!N71/TrRoad_tech!N99)</f>
        <v>1.1032071842669542</v>
      </c>
      <c r="O126" s="106">
        <f>IF(TrRoad_act!O95=0,"",TrRoad_ene!O71/TrRoad_tech!O99)</f>
        <v>1.103207184266954</v>
      </c>
      <c r="P126" s="106">
        <f>IF(TrRoad_act!P95=0,"",TrRoad_ene!P71/TrRoad_tech!P99)</f>
        <v>1.1032071842669537</v>
      </c>
      <c r="Q126" s="106">
        <f>IF(TrRoad_act!Q95=0,"",TrRoad_ene!Q71/TrRoad_tech!Q99)</f>
        <v>1.1032071842669535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1.0831800328315402</v>
      </c>
      <c r="C127" s="106">
        <f>IF(TrRoad_act!C96=0,"",TrRoad_ene!C72/TrRoad_tech!C100)</f>
        <v>1.0855928094719709</v>
      </c>
      <c r="D127" s="106">
        <f>IF(TrRoad_act!D96=0,"",TrRoad_ene!D72/TrRoad_tech!D100)</f>
        <v>1.0840833229966449</v>
      </c>
      <c r="E127" s="106">
        <f>IF(TrRoad_act!E96=0,"",TrRoad_ene!E72/TrRoad_tech!E100)</f>
        <v>1.0906267992009941</v>
      </c>
      <c r="F127" s="106">
        <f>IF(TrRoad_act!F96=0,"",TrRoad_ene!F72/TrRoad_tech!F100)</f>
        <v>1.1079195338666104</v>
      </c>
      <c r="G127" s="106">
        <f>IF(TrRoad_act!G96=0,"",TrRoad_ene!G72/TrRoad_tech!G100)</f>
        <v>1.0836497285583806</v>
      </c>
      <c r="H127" s="106">
        <f>IF(TrRoad_act!H96=0,"",TrRoad_ene!H72/TrRoad_tech!H100)</f>
        <v>1.11512266716957</v>
      </c>
      <c r="I127" s="106">
        <f>IF(TrRoad_act!I96=0,"",TrRoad_ene!I72/TrRoad_tech!I100)</f>
        <v>1.1372886437412548</v>
      </c>
      <c r="J127" s="106">
        <f>IF(TrRoad_act!J96=0,"",TrRoad_ene!J72/TrRoad_tech!J100)</f>
        <v>1.0835119311274739</v>
      </c>
      <c r="K127" s="106">
        <f>IF(TrRoad_act!K96=0,"",TrRoad_ene!K72/TrRoad_tech!K100)</f>
        <v>1.0855265373819609</v>
      </c>
      <c r="L127" s="106">
        <f>IF(TrRoad_act!L96=0,"",TrRoad_ene!L72/TrRoad_tech!L100)</f>
        <v>1.0893361887757205</v>
      </c>
      <c r="M127" s="106">
        <f>IF(TrRoad_act!M96=0,"",TrRoad_ene!M72/TrRoad_tech!M100)</f>
        <v>1.0992758371805722</v>
      </c>
      <c r="N127" s="106">
        <f>IF(TrRoad_act!N96=0,"",TrRoad_ene!N72/TrRoad_tech!N100)</f>
        <v>1.1051429585924586</v>
      </c>
      <c r="O127" s="106">
        <f>IF(TrRoad_act!O96=0,"",TrRoad_ene!O72/TrRoad_tech!O100)</f>
        <v>1.1153220884869852</v>
      </c>
      <c r="P127" s="106">
        <f>IF(TrRoad_act!P96=0,"",TrRoad_ene!P72/TrRoad_tech!P100)</f>
        <v>1.1110804025170491</v>
      </c>
      <c r="Q127" s="106">
        <f>IF(TrRoad_act!Q96=0,"",TrRoad_ene!Q72/TrRoad_tech!Q100)</f>
        <v>1.1349868572285016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>
        <f>IF(TrRoad_act!B98=0,"",TrRoad_ene!B74/TrRoad_tech!B102)</f>
        <v>1.0295824491394931</v>
      </c>
      <c r="C129" s="106">
        <f>IF(TrRoad_act!C98=0,"",TrRoad_ene!C74/TrRoad_tech!C102)</f>
        <v>1.0407312426967605</v>
      </c>
      <c r="D129" s="106">
        <f>IF(TrRoad_act!D98=0,"",TrRoad_ene!D74/TrRoad_tech!D102)</f>
        <v>1.0651819796401363</v>
      </c>
      <c r="E129" s="106">
        <f>IF(TrRoad_act!E98=0,"",TrRoad_ene!E74/TrRoad_tech!E102)</f>
        <v>1.0528771860829589</v>
      </c>
      <c r="F129" s="106">
        <f>IF(TrRoad_act!F98=0,"",TrRoad_ene!F74/TrRoad_tech!F102)</f>
        <v>1.0739181684053234</v>
      </c>
      <c r="G129" s="106">
        <f>IF(TrRoad_act!G98=0,"",TrRoad_ene!G74/TrRoad_tech!G102)</f>
        <v>1.073057489304186</v>
      </c>
      <c r="H129" s="106">
        <f>IF(TrRoad_act!H98=0,"",TrRoad_ene!H74/TrRoad_tech!H102)</f>
        <v>1.0827372999639808</v>
      </c>
      <c r="I129" s="106">
        <f>IF(TrRoad_act!I98=0,"",TrRoad_ene!I74/TrRoad_tech!I102)</f>
        <v>1.033628471913441</v>
      </c>
      <c r="J129" s="106">
        <f>IF(TrRoad_act!J98=0,"",TrRoad_ene!J74/TrRoad_tech!J102)</f>
        <v>1.2008605034683619</v>
      </c>
      <c r="K129" s="106">
        <f>IF(TrRoad_act!K98=0,"",TrRoad_ene!K74/TrRoad_tech!K102)</f>
        <v>1.4101922029013392</v>
      </c>
      <c r="L129" s="106">
        <f>IF(TrRoad_act!L98=0,"",TrRoad_ene!L74/TrRoad_tech!L102)</f>
        <v>1.4534891977345714</v>
      </c>
      <c r="M129" s="106">
        <f>IF(TrRoad_act!M98=0,"",TrRoad_ene!M74/TrRoad_tech!M102)</f>
        <v>1.0196968752657041</v>
      </c>
      <c r="N129" s="106">
        <f>IF(TrRoad_act!N98=0,"",TrRoad_ene!N74/TrRoad_tech!N102)</f>
        <v>1.4346156166697444</v>
      </c>
      <c r="O129" s="106">
        <f>IF(TrRoad_act!O98=0,"",TrRoad_ene!O74/TrRoad_tech!O102)</f>
        <v>1.0308412872368657</v>
      </c>
      <c r="P129" s="106">
        <f>IF(TrRoad_act!P98=0,"",TrRoad_ene!P74/TrRoad_tech!P102)</f>
        <v>1.0652392337271406</v>
      </c>
      <c r="Q129" s="106">
        <f>IF(TrRoad_act!Q98=0,"",TrRoad_ene!Q74/TrRoad_tech!Q102)</f>
        <v>1.0299225794468436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>
        <f>IF(TrRoad_act!N99=0,"",TrRoad_ene!N75/TrRoad_tech!N103)</f>
        <v>1.1680000000133077</v>
      </c>
      <c r="O130" s="106">
        <f>IF(TrRoad_act!O99=0,"",TrRoad_ene!O75/TrRoad_tech!O103)</f>
        <v>1.1680000000133079</v>
      </c>
      <c r="P130" s="106">
        <f>IF(TrRoad_act!P99=0,"",TrRoad_ene!P75/TrRoad_tech!P103)</f>
        <v>1.1844497294140759</v>
      </c>
      <c r="Q130" s="106">
        <f>IF(TrRoad_act!Q99=0,"",TrRoad_ene!Q75/TrRoad_tech!Q103)</f>
        <v>1.1870036163617785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1.0916380702360875</v>
      </c>
      <c r="C132" s="109">
        <f>IF(TrRoad_act!C101=0,"",TrRoad_ene!C77/TrRoad_tech!C105)</f>
        <v>1.0915500824220061</v>
      </c>
      <c r="D132" s="109">
        <f>IF(TrRoad_act!D101=0,"",TrRoad_ene!D77/TrRoad_tech!D105)</f>
        <v>1.0894180482153069</v>
      </c>
      <c r="E132" s="109">
        <f>IF(TrRoad_act!E101=0,"",TrRoad_ene!E77/TrRoad_tech!E105)</f>
        <v>1.094046494738401</v>
      </c>
      <c r="F132" s="109">
        <f>IF(TrRoad_act!F101=0,"",TrRoad_ene!F77/TrRoad_tech!F105)</f>
        <v>1.1088895379884212</v>
      </c>
      <c r="G132" s="109">
        <f>IF(TrRoad_act!G101=0,"",TrRoad_ene!G77/TrRoad_tech!G105)</f>
        <v>1.0882145949887387</v>
      </c>
      <c r="H132" s="109">
        <f>IF(TrRoad_act!H101=0,"",TrRoad_ene!H77/TrRoad_tech!H105)</f>
        <v>1.1169520100333024</v>
      </c>
      <c r="I132" s="109">
        <f>IF(TrRoad_act!I101=0,"",TrRoad_ene!I77/TrRoad_tech!I105)</f>
        <v>1.139021925715253</v>
      </c>
      <c r="J132" s="109">
        <f>IF(TrRoad_act!J101=0,"",TrRoad_ene!J77/TrRoad_tech!J105)</f>
        <v>1.0925308094031483</v>
      </c>
      <c r="K132" s="109">
        <f>IF(TrRoad_act!K101=0,"",TrRoad_ene!K77/TrRoad_tech!K105)</f>
        <v>1.0952289589226119</v>
      </c>
      <c r="L132" s="109">
        <f>IF(TrRoad_act!L101=0,"",TrRoad_ene!L77/TrRoad_tech!L105)</f>
        <v>1.0997100054262483</v>
      </c>
      <c r="M132" s="109">
        <f>IF(TrRoad_act!M101=0,"",TrRoad_ene!M77/TrRoad_tech!M105)</f>
        <v>1.1106130109310688</v>
      </c>
      <c r="N132" s="109">
        <f>IF(TrRoad_act!N101=0,"",TrRoad_ene!N77/TrRoad_tech!N105)</f>
        <v>1.117956840942246</v>
      </c>
      <c r="O132" s="109">
        <f>IF(TrRoad_act!O101=0,"",TrRoad_ene!O77/TrRoad_tech!O105)</f>
        <v>1.1292274760227676</v>
      </c>
      <c r="P132" s="109">
        <f>IF(TrRoad_act!P101=0,"",TrRoad_ene!P77/TrRoad_tech!P105)</f>
        <v>1.1275524725271453</v>
      </c>
      <c r="Q132" s="109">
        <f>IF(TrRoad_act!Q101=0,"",TrRoad_ene!Q77/TrRoad_tech!Q105)</f>
        <v>1.1524519968124767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1.1000013608753565</v>
      </c>
      <c r="D133" s="108">
        <f>IF(TrRoad_act!D102=0,"",TrRoad_ene!D78/TrRoad_tech!D106)</f>
        <v>1.1000053318172287</v>
      </c>
      <c r="E133" s="108">
        <f>IF(TrRoad_act!E102=0,"",TrRoad_ene!E78/TrRoad_tech!E106)</f>
        <v>1.1000091054459749</v>
      </c>
      <c r="F133" s="108">
        <f>IF(TrRoad_act!F102=0,"",TrRoad_ene!F78/TrRoad_tech!F106)</f>
        <v>1.1000245071527284</v>
      </c>
      <c r="G133" s="108">
        <f>IF(TrRoad_act!G102=0,"",TrRoad_ene!G78/TrRoad_tech!G106)</f>
        <v>1.1000655793469656</v>
      </c>
      <c r="H133" s="108">
        <f>IF(TrRoad_act!H102=0,"",TrRoad_ene!H78/TrRoad_tech!H106)</f>
        <v>1.1003078294424438</v>
      </c>
      <c r="I133" s="108">
        <f>IF(TrRoad_act!I102=0,"",TrRoad_ene!I78/TrRoad_tech!I106)</f>
        <v>1.1009490041908707</v>
      </c>
      <c r="J133" s="108">
        <f>IF(TrRoad_act!J102=0,"",TrRoad_ene!J78/TrRoad_tech!J106)</f>
        <v>1.1026174628846166</v>
      </c>
      <c r="K133" s="108">
        <f>IF(TrRoad_act!K102=0,"",TrRoad_ene!K78/TrRoad_tech!K106)</f>
        <v>1.1051364094265583</v>
      </c>
      <c r="L133" s="108">
        <f>IF(TrRoad_act!L102=0,"",TrRoad_ene!L78/TrRoad_tech!L106)</f>
        <v>1.1085688379220375</v>
      </c>
      <c r="M133" s="108">
        <f>IF(TrRoad_act!M102=0,"",TrRoad_ene!M78/TrRoad_tech!M106)</f>
        <v>1.1129812652138158</v>
      </c>
      <c r="N133" s="108">
        <f>IF(TrRoad_act!N102=0,"",TrRoad_ene!N78/TrRoad_tech!N106)</f>
        <v>1.1183098139087595</v>
      </c>
      <c r="O133" s="108">
        <f>IF(TrRoad_act!O102=0,"",TrRoad_ene!O78/TrRoad_tech!O106)</f>
        <v>1.1235315733166076</v>
      </c>
      <c r="P133" s="108">
        <f>IF(TrRoad_act!P102=0,"",TrRoad_ene!P78/TrRoad_tech!P106)</f>
        <v>1.1299760088363449</v>
      </c>
      <c r="Q133" s="108">
        <f>IF(TrRoad_act!Q102=0,"",TrRoad_ene!Q78/TrRoad_tech!Q106)</f>
        <v>1.137421870663057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1.0842312807739025</v>
      </c>
      <c r="C134" s="108">
        <f>IF(TrRoad_act!C103=0,"",TrRoad_ene!C79/TrRoad_tech!C107)</f>
        <v>1.0865636470984852</v>
      </c>
      <c r="D134" s="108">
        <f>IF(TrRoad_act!D103=0,"",TrRoad_ene!D79/TrRoad_tech!D107)</f>
        <v>1.0853416269011318</v>
      </c>
      <c r="E134" s="108">
        <f>IF(TrRoad_act!E103=0,"",TrRoad_ene!E79/TrRoad_tech!E107)</f>
        <v>1.0914983549544897</v>
      </c>
      <c r="F134" s="108">
        <f>IF(TrRoad_act!F103=0,"",TrRoad_ene!F79/TrRoad_tech!F107)</f>
        <v>1.1086484373372691</v>
      </c>
      <c r="G134" s="108">
        <f>IF(TrRoad_act!G103=0,"",TrRoad_ene!G79/TrRoad_tech!G107)</f>
        <v>1.0866954395369379</v>
      </c>
      <c r="H134" s="108">
        <f>IF(TrRoad_act!H103=0,"",TrRoad_ene!H79/TrRoad_tech!H107)</f>
        <v>1.1175244459401341</v>
      </c>
      <c r="I134" s="108">
        <f>IF(TrRoad_act!I103=0,"",TrRoad_ene!I79/TrRoad_tech!I107)</f>
        <v>1.1406406587846749</v>
      </c>
      <c r="J134" s="108">
        <f>IF(TrRoad_act!J103=0,"",TrRoad_ene!J79/TrRoad_tech!J107)</f>
        <v>1.0909487008821608</v>
      </c>
      <c r="K134" s="108">
        <f>IF(TrRoad_act!K103=0,"",TrRoad_ene!K79/TrRoad_tech!K107)</f>
        <v>1.0933689238995179</v>
      </c>
      <c r="L134" s="108">
        <f>IF(TrRoad_act!L103=0,"",TrRoad_ene!L79/TrRoad_tech!L107)</f>
        <v>1.0975769993664355</v>
      </c>
      <c r="M134" s="108">
        <f>IF(TrRoad_act!M103=0,"",TrRoad_ene!M79/TrRoad_tech!M107)</f>
        <v>1.108436314904363</v>
      </c>
      <c r="N134" s="108">
        <f>IF(TrRoad_act!N103=0,"",TrRoad_ene!N79/TrRoad_tech!N107)</f>
        <v>1.1155871582312991</v>
      </c>
      <c r="O134" s="108">
        <f>IF(TrRoad_act!O103=0,"",TrRoad_ene!O79/TrRoad_tech!O107)</f>
        <v>1.12697155404782</v>
      </c>
      <c r="P134" s="108">
        <f>IF(TrRoad_act!P103=0,"",TrRoad_ene!P79/TrRoad_tech!P107)</f>
        <v>1.1245312226484663</v>
      </c>
      <c r="Q134" s="108">
        <f>IF(TrRoad_act!Q103=0,"",TrRoad_ene!Q79/TrRoad_tech!Q107)</f>
        <v>1.1496315816722702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>
        <f>IF(TrRoad_act!C105=0,"",TrRoad_ene!C81/TrRoad_tech!C109)</f>
        <v>1.1040000000061811</v>
      </c>
      <c r="D136" s="108">
        <f>IF(TrRoad_act!D105=0,"",TrRoad_ene!D81/TrRoad_tech!D109)</f>
        <v>1.1040000000061809</v>
      </c>
      <c r="E136" s="108">
        <f>IF(TrRoad_act!E105=0,"",TrRoad_ene!E81/TrRoad_tech!E109)</f>
        <v>1.1040000000061809</v>
      </c>
      <c r="F136" s="108">
        <f>IF(TrRoad_act!F105=0,"",TrRoad_ene!F81/TrRoad_tech!F109)</f>
        <v>1.1040000000061807</v>
      </c>
      <c r="G136" s="108">
        <f>IF(TrRoad_act!G105=0,"",TrRoad_ene!G81/TrRoad_tech!G109)</f>
        <v>1.1112571325312257</v>
      </c>
      <c r="H136" s="108">
        <f>IF(TrRoad_act!H105=0,"",TrRoad_ene!H81/TrRoad_tech!H109)</f>
        <v>1.1112571325312257</v>
      </c>
      <c r="I136" s="108">
        <f>IF(TrRoad_act!I105=0,"",TrRoad_ene!I81/TrRoad_tech!I109)</f>
        <v>1.1394975370087079</v>
      </c>
      <c r="J136" s="108">
        <f>IF(TrRoad_act!J105=0,"",TrRoad_ene!J81/TrRoad_tech!J109)</f>
        <v>1.1494755247633917</v>
      </c>
      <c r="K136" s="108">
        <f>IF(TrRoad_act!K105=0,"",TrRoad_ene!K81/TrRoad_tech!K109)</f>
        <v>1.1567312614838676</v>
      </c>
      <c r="L136" s="108">
        <f>IF(TrRoad_act!L105=0,"",TrRoad_ene!L81/TrRoad_tech!L109)</f>
        <v>1.1672306321051042</v>
      </c>
      <c r="M136" s="108">
        <f>IF(TrRoad_act!M105=0,"",TrRoad_ene!M81/TrRoad_tech!M109)</f>
        <v>1.1733136660161922</v>
      </c>
      <c r="N136" s="108">
        <f>IF(TrRoad_act!N105=0,"",TrRoad_ene!N81/TrRoad_tech!N109)</f>
        <v>1.2007538883757249</v>
      </c>
      <c r="O136" s="108">
        <f>IF(TrRoad_act!O105=0,"",TrRoad_ene!O81/TrRoad_tech!O109)</f>
        <v>1.2154100380847674</v>
      </c>
      <c r="P136" s="108">
        <f>IF(TrRoad_act!P105=0,"",TrRoad_ene!P81/TrRoad_tech!P109)</f>
        <v>1.2285158275231109</v>
      </c>
      <c r="Q136" s="108">
        <f>IF(TrRoad_act!Q105=0,"",TrRoad_ene!Q81/TrRoad_tech!Q109)</f>
        <v>1.2467097748317069</v>
      </c>
    </row>
    <row r="137" spans="1:17" ht="11.45" customHeight="1" x14ac:dyDescent="0.25">
      <c r="A137" s="62" t="s">
        <v>55</v>
      </c>
      <c r="B137" s="108">
        <f>IF(TrRoad_act!B106=0,"",TrRoad_ene!B82/TrRoad_tech!B110)</f>
        <v>1.1000000000067305</v>
      </c>
      <c r="C137" s="108">
        <f>IF(TrRoad_act!C106=0,"",TrRoad_ene!C82/TrRoad_tech!C110)</f>
        <v>1.1000493561763935</v>
      </c>
      <c r="D137" s="108">
        <f>IF(TrRoad_act!D106=0,"",TrRoad_ene!D82/TrRoad_tech!D110)</f>
        <v>1.1001837212054799</v>
      </c>
      <c r="E137" s="108">
        <f>IF(TrRoad_act!E106=0,"",TrRoad_ene!E82/TrRoad_tech!E110)</f>
        <v>1.1003156631066469</v>
      </c>
      <c r="F137" s="108">
        <f>IF(TrRoad_act!F106=0,"",TrRoad_ene!F82/TrRoad_tech!F110)</f>
        <v>1.100343022918161</v>
      </c>
      <c r="G137" s="108">
        <f>IF(TrRoad_act!G106=0,"",TrRoad_ene!G82/TrRoad_tech!G110)</f>
        <v>1.1006594631777309</v>
      </c>
      <c r="H137" s="108">
        <f>IF(TrRoad_act!H106=0,"",TrRoad_ene!H82/TrRoad_tech!H110)</f>
        <v>1.1014717495902768</v>
      </c>
      <c r="I137" s="108">
        <f>IF(TrRoad_act!I106=0,"",TrRoad_ene!I82/TrRoad_tech!I110)</f>
        <v>1.1015330479009799</v>
      </c>
      <c r="J137" s="108">
        <f>IF(TrRoad_act!J106=0,"",TrRoad_ene!J82/TrRoad_tech!J110)</f>
        <v>1.1038836327712045</v>
      </c>
      <c r="K137" s="108">
        <f>IF(TrRoad_act!K106=0,"",TrRoad_ene!K82/TrRoad_tech!K110)</f>
        <v>1.1058893366616793</v>
      </c>
      <c r="L137" s="108">
        <f>IF(TrRoad_act!L106=0,"",TrRoad_ene!L82/TrRoad_tech!L110)</f>
        <v>1.1110221455711282</v>
      </c>
      <c r="M137" s="108">
        <f>IF(TrRoad_act!M106=0,"",TrRoad_ene!M82/TrRoad_tech!M110)</f>
        <v>1.1118338897890256</v>
      </c>
      <c r="N137" s="108">
        <f>IF(TrRoad_act!N106=0,"",TrRoad_ene!N82/TrRoad_tech!N110)</f>
        <v>1.1221367078215458</v>
      </c>
      <c r="O137" s="108">
        <f>IF(TrRoad_act!O106=0,"",TrRoad_ene!O82/TrRoad_tech!O110)</f>
        <v>1.1248238985649992</v>
      </c>
      <c r="P137" s="108">
        <f>IF(TrRoad_act!P106=0,"",TrRoad_ene!P82/TrRoad_tech!P110)</f>
        <v>1.1426265979542811</v>
      </c>
      <c r="Q137" s="108">
        <f>IF(TrRoad_act!Q106=0,"",TrRoad_ene!Q82/TrRoad_tech!Q110)</f>
        <v>1.1756535762905149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1.0772467045443157</v>
      </c>
      <c r="C138" s="107">
        <f>IF(TrRoad_act!C107=0,"",TrRoad_ene!C83/TrRoad_tech!C111)</f>
        <v>1.0803943949205457</v>
      </c>
      <c r="D138" s="107">
        <f>IF(TrRoad_act!D107=0,"",TrRoad_ene!D83/TrRoad_tech!D111)</f>
        <v>1.0782744898918755</v>
      </c>
      <c r="E138" s="107">
        <f>IF(TrRoad_act!E107=0,"",TrRoad_ene!E83/TrRoad_tech!E111)</f>
        <v>1.0876753154094601</v>
      </c>
      <c r="F138" s="107">
        <f>IF(TrRoad_act!F107=0,"",TrRoad_ene!F83/TrRoad_tech!F111)</f>
        <v>1.1139881717861655</v>
      </c>
      <c r="G138" s="107">
        <f>IF(TrRoad_act!G107=0,"",TrRoad_ene!G83/TrRoad_tech!G111)</f>
        <v>1.0797903910685529</v>
      </c>
      <c r="H138" s="107">
        <f>IF(TrRoad_act!H107=0,"",TrRoad_ene!H83/TrRoad_tech!H111)</f>
        <v>1.1276108497785768</v>
      </c>
      <c r="I138" s="107">
        <f>IF(TrRoad_act!I107=0,"",TrRoad_ene!I83/TrRoad_tech!I111)</f>
        <v>1.1635559228204588</v>
      </c>
      <c r="J138" s="107">
        <f>IF(TrRoad_act!J107=0,"",TrRoad_ene!J83/TrRoad_tech!J111)</f>
        <v>1.0822565324068301</v>
      </c>
      <c r="K138" s="107">
        <f>IF(TrRoad_act!K107=0,"",TrRoad_ene!K83/TrRoad_tech!K111)</f>
        <v>1.0821197365681985</v>
      </c>
      <c r="L138" s="107">
        <f>IF(TrRoad_act!L107=0,"",TrRoad_ene!L83/TrRoad_tech!L111)</f>
        <v>1.0856973869941535</v>
      </c>
      <c r="M138" s="107">
        <f>IF(TrRoad_act!M107=0,"",TrRoad_ene!M83/TrRoad_tech!M111)</f>
        <v>1.0968940558800293</v>
      </c>
      <c r="N138" s="107">
        <f>IF(TrRoad_act!N107=0,"",TrRoad_ene!N83/TrRoad_tech!N111)</f>
        <v>1.1026405457152724</v>
      </c>
      <c r="O138" s="107">
        <f>IF(TrRoad_act!O107=0,"",TrRoad_ene!O83/TrRoad_tech!O111)</f>
        <v>1.1150438127355358</v>
      </c>
      <c r="P138" s="107">
        <f>IF(TrRoad_act!P107=0,"",TrRoad_ene!P83/TrRoad_tech!P111)</f>
        <v>1.1036571811804359</v>
      </c>
      <c r="Q138" s="107">
        <f>IF(TrRoad_act!Q107=0,"",TrRoad_ene!Q83/TrRoad_tech!Q111)</f>
        <v>1.1406071820628605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1.0781004298795829</v>
      </c>
      <c r="C139" s="106">
        <f>IF(TrRoad_act!C108=0,"",TrRoad_ene!C84/TrRoad_tech!C112)</f>
        <v>1.081434089916359</v>
      </c>
      <c r="D139" s="106">
        <f>IF(TrRoad_act!D108=0,"",TrRoad_ene!D84/TrRoad_tech!D112)</f>
        <v>1.0798172537988167</v>
      </c>
      <c r="E139" s="106">
        <f>IF(TrRoad_act!E108=0,"",TrRoad_ene!E84/TrRoad_tech!E112)</f>
        <v>1.0884753606628352</v>
      </c>
      <c r="F139" s="106">
        <f>IF(TrRoad_act!F108=0,"",TrRoad_ene!F84/TrRoad_tech!F112)</f>
        <v>1.1122190615070366</v>
      </c>
      <c r="G139" s="106">
        <f>IF(TrRoad_act!G108=0,"",TrRoad_ene!G84/TrRoad_tech!G112)</f>
        <v>1.0815510869900054</v>
      </c>
      <c r="H139" s="106">
        <f>IF(TrRoad_act!H108=0,"",TrRoad_ene!H84/TrRoad_tech!H112)</f>
        <v>1.1245408225135147</v>
      </c>
      <c r="I139" s="106">
        <f>IF(TrRoad_act!I108=0,"",TrRoad_ene!I84/TrRoad_tech!I112)</f>
        <v>1.1569339255197935</v>
      </c>
      <c r="J139" s="106">
        <f>IF(TrRoad_act!J108=0,"",TrRoad_ene!J84/TrRoad_tech!J112)</f>
        <v>1.0840487715312566</v>
      </c>
      <c r="K139" s="106">
        <f>IF(TrRoad_act!K108=0,"",TrRoad_ene!K84/TrRoad_tech!K112)</f>
        <v>1.0840012498593665</v>
      </c>
      <c r="L139" s="106">
        <f>IF(TrRoad_act!L108=0,"",TrRoad_ene!L84/TrRoad_tech!L112)</f>
        <v>1.0872136173889519</v>
      </c>
      <c r="M139" s="106">
        <f>IF(TrRoad_act!M108=0,"",TrRoad_ene!M84/TrRoad_tech!M112)</f>
        <v>1.0981590476841097</v>
      </c>
      <c r="N139" s="106">
        <f>IF(TrRoad_act!N108=0,"",TrRoad_ene!N84/TrRoad_tech!N112)</f>
        <v>1.1031142004381149</v>
      </c>
      <c r="O139" s="106">
        <f>IF(TrRoad_act!O108=0,"",TrRoad_ene!O84/TrRoad_tech!O112)</f>
        <v>1.1149783766610251</v>
      </c>
      <c r="P139" s="106">
        <f>IF(TrRoad_act!P108=0,"",TrRoad_ene!P84/TrRoad_tech!P112)</f>
        <v>1.1043815939471482</v>
      </c>
      <c r="Q139" s="106">
        <f>IF(TrRoad_act!Q108=0,"",TrRoad_ene!Q84/TrRoad_tech!Q112)</f>
        <v>1.1371643949729582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0.98497651234576056</v>
      </c>
      <c r="C140" s="105">
        <f>IF(TrRoad_act!C109=0,"",TrRoad_ene!C85/TrRoad_tech!C113)</f>
        <v>1.0019736304893829</v>
      </c>
      <c r="D140" s="105">
        <f>IF(TrRoad_act!D109=0,"",TrRoad_ene!D85/TrRoad_tech!D113)</f>
        <v>0.99316865276737676</v>
      </c>
      <c r="E140" s="105">
        <f>IF(TrRoad_act!E109=0,"",TrRoad_ene!E85/TrRoad_tech!E113)</f>
        <v>1.036798516631992</v>
      </c>
      <c r="F140" s="105">
        <f>IF(TrRoad_act!F109=0,"",TrRoad_ene!F85/TrRoad_tech!F113)</f>
        <v>1.153520872383162</v>
      </c>
      <c r="G140" s="105">
        <f>IF(TrRoad_act!G109=0,"",TrRoad_ene!G85/TrRoad_tech!G113)</f>
        <v>1.0045472082136366</v>
      </c>
      <c r="H140" s="105">
        <f>IF(TrRoad_act!H109=0,"",TrRoad_ene!H85/TrRoad_tech!H113)</f>
        <v>1.1964018781633188</v>
      </c>
      <c r="I140" s="105">
        <f>IF(TrRoad_act!I109=0,"",TrRoad_ene!I85/TrRoad_tech!I113)</f>
        <v>1.3263812503931183</v>
      </c>
      <c r="J140" s="105">
        <f>IF(TrRoad_act!J109=0,"",TrRoad_ene!J85/TrRoad_tech!J113)</f>
        <v>1.002687445209562</v>
      </c>
      <c r="K140" s="105">
        <f>IF(TrRoad_act!K109=0,"",TrRoad_ene!K85/TrRoad_tech!K113)</f>
        <v>0.99842640702909813</v>
      </c>
      <c r="L140" s="105">
        <f>IF(TrRoad_act!L109=0,"",TrRoad_ene!L85/TrRoad_tech!L113)</f>
        <v>1.0193974907671766</v>
      </c>
      <c r="M140" s="105">
        <f>IF(TrRoad_act!M109=0,"",TrRoad_ene!M85/TrRoad_tech!M113)</f>
        <v>1.0202956512157124</v>
      </c>
      <c r="N140" s="105">
        <f>IF(TrRoad_act!N109=0,"",TrRoad_ene!N85/TrRoad_tech!N113)</f>
        <v>1.0537200687816637</v>
      </c>
      <c r="O140" s="105">
        <f>IF(TrRoad_act!O109=0,"",TrRoad_ene!O85/TrRoad_tech!O113)</f>
        <v>1.0728415755220575</v>
      </c>
      <c r="P140" s="105">
        <f>IF(TrRoad_act!P109=0,"",TrRoad_ene!P85/TrRoad_tech!P113)</f>
        <v>1.0475976392466162</v>
      </c>
      <c r="Q140" s="105">
        <f>IF(TrRoad_act!Q109=0,"",TrRoad_ene!Q85/TrRoad_tech!Q113)</f>
        <v>1.1520472694995967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3.6734389377950611</v>
      </c>
      <c r="C144" s="22">
        <v>3.6734389377950611</v>
      </c>
      <c r="D144" s="22">
        <v>3.6734389377950611</v>
      </c>
      <c r="E144" s="22">
        <v>3.6251042149293373</v>
      </c>
      <c r="F144" s="22">
        <v>3.6734389377950616</v>
      </c>
      <c r="G144" s="22">
        <v>3.6590835251039411</v>
      </c>
      <c r="H144" s="22">
        <v>3.6251042149293378</v>
      </c>
      <c r="I144" s="22">
        <v>3.6338044650451682</v>
      </c>
      <c r="J144" s="22">
        <v>3.3834306006007151</v>
      </c>
      <c r="K144" s="22">
        <v>3.2384264320035414</v>
      </c>
      <c r="L144" s="22">
        <v>3.0934222634063682</v>
      </c>
      <c r="M144" s="22">
        <v>2.9809615711711142</v>
      </c>
      <c r="N144" s="22">
        <v>2.8746706058159899</v>
      </c>
      <c r="O144" s="22">
        <v>2.7139492300690851</v>
      </c>
      <c r="P144" s="22">
        <v>2.6242592068658164</v>
      </c>
      <c r="Q144" s="22">
        <v>2.5304897784171607</v>
      </c>
    </row>
    <row r="145" spans="1:17" ht="11.45" customHeight="1" x14ac:dyDescent="0.25">
      <c r="A145" s="19" t="s">
        <v>29</v>
      </c>
      <c r="B145" s="21">
        <v>5.3347678395453793</v>
      </c>
      <c r="C145" s="21">
        <v>5.3347172592154335</v>
      </c>
      <c r="D145" s="21">
        <v>5.3360485767944974</v>
      </c>
      <c r="E145" s="21">
        <v>5.3129002690403686</v>
      </c>
      <c r="F145" s="21">
        <v>5.3017494981226996</v>
      </c>
      <c r="G145" s="21">
        <v>5.2967354740175825</v>
      </c>
      <c r="H145" s="21">
        <v>5.3036429457146754</v>
      </c>
      <c r="I145" s="21">
        <v>5.2864322457712465</v>
      </c>
      <c r="J145" s="21">
        <v>5.1331742818085084</v>
      </c>
      <c r="K145" s="21">
        <v>5.1249443302694448</v>
      </c>
      <c r="L145" s="21">
        <v>4.9971887610236081</v>
      </c>
      <c r="M145" s="21">
        <v>4.8259205127537257</v>
      </c>
      <c r="N145" s="21">
        <v>4.6760593730642768</v>
      </c>
      <c r="O145" s="21">
        <v>4.4368741729136465</v>
      </c>
      <c r="P145" s="21">
        <v>4.2892512173446846</v>
      </c>
      <c r="Q145" s="21">
        <v>4.1505013836969455</v>
      </c>
    </row>
    <row r="146" spans="1:17" ht="11.45" customHeight="1" x14ac:dyDescent="0.25">
      <c r="A146" s="62" t="s">
        <v>59</v>
      </c>
      <c r="B146" s="70">
        <v>5.4100917542906926</v>
      </c>
      <c r="C146" s="70">
        <v>5.3858614258890265</v>
      </c>
      <c r="D146" s="70">
        <v>5.3590660954119675</v>
      </c>
      <c r="E146" s="70">
        <v>5.3324040750367843</v>
      </c>
      <c r="F146" s="70">
        <v>5.305874701529139</v>
      </c>
      <c r="G146" s="70">
        <v>5.2794773149543675</v>
      </c>
      <c r="H146" s="70">
        <v>5.2532112586610626</v>
      </c>
      <c r="I146" s="70">
        <v>5.2270758792647394</v>
      </c>
      <c r="J146" s="70">
        <v>5.2010705266315824</v>
      </c>
      <c r="K146" s="70">
        <v>5.1751945538622719</v>
      </c>
      <c r="L146" s="70">
        <v>5.149447317275893</v>
      </c>
      <c r="M146" s="70">
        <v>4.9587543119569357</v>
      </c>
      <c r="N146" s="70">
        <v>4.7879898253723194</v>
      </c>
      <c r="O146" s="70">
        <v>4.5242612308273946</v>
      </c>
      <c r="P146" s="70">
        <v>4.3814965948865474</v>
      </c>
      <c r="Q146" s="70">
        <v>4.2313971759517743</v>
      </c>
    </row>
    <row r="147" spans="1:17" ht="11.45" customHeight="1" x14ac:dyDescent="0.25">
      <c r="A147" s="62" t="s">
        <v>58</v>
      </c>
      <c r="B147" s="70">
        <v>4.8793606769188367</v>
      </c>
      <c r="C147" s="70">
        <v>5.0255004598964756</v>
      </c>
      <c r="D147" s="70">
        <v>5.1930171418930247</v>
      </c>
      <c r="E147" s="70">
        <v>5.1930171418930247</v>
      </c>
      <c r="F147" s="70">
        <v>5.2767754828912992</v>
      </c>
      <c r="G147" s="70">
        <v>5.3970524605648214</v>
      </c>
      <c r="H147" s="70">
        <v>5.5280505058861227</v>
      </c>
      <c r="I147" s="70">
        <v>5.4745289259882259</v>
      </c>
      <c r="J147" s="70">
        <v>5.0255004598964756</v>
      </c>
      <c r="K147" s="70">
        <v>5.0255004598964756</v>
      </c>
      <c r="L147" s="70">
        <v>4.7742254369016841</v>
      </c>
      <c r="M147" s="70">
        <v>4.6351621386966189</v>
      </c>
      <c r="N147" s="70">
        <v>4.4965204170894344</v>
      </c>
      <c r="O147" s="70">
        <v>4.2890147161093779</v>
      </c>
      <c r="P147" s="70">
        <v>4.1574436971953297</v>
      </c>
      <c r="Q147" s="70">
        <v>4.0309816648377703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6.8756261042579903</v>
      </c>
      <c r="I149" s="70">
        <v>6.8921276069082111</v>
      </c>
      <c r="J149" s="70">
        <v>6.4172510306407915</v>
      </c>
      <c r="K149" s="70">
        <v>6.1422259864704722</v>
      </c>
      <c r="L149" s="70">
        <v>5.8672009423001956</v>
      </c>
      <c r="M149" s="70">
        <v>6.6993055832919497</v>
      </c>
      <c r="N149" s="70">
        <v>6.4940502632931993</v>
      </c>
      <c r="O149" s="70">
        <v>4.9866673018213845</v>
      </c>
      <c r="P149" s="70">
        <v>4.1850195113322357</v>
      </c>
      <c r="Q149" s="70">
        <v>4.0429794174689331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2.9532817471124009</v>
      </c>
      <c r="K150" s="70">
        <v>2.9137129410699014</v>
      </c>
      <c r="L150" s="70">
        <v>2.8738726921024007</v>
      </c>
      <c r="M150" s="70">
        <v>2.7793170864116261</v>
      </c>
      <c r="N150" s="70">
        <v>2.5828584799341581</v>
      </c>
      <c r="O150" s="70">
        <v>2.6695274024056506</v>
      </c>
      <c r="P150" s="70">
        <v>2.7405582733002385</v>
      </c>
      <c r="Q150" s="70">
        <v>2.9231184954389535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2.5061375651961919</v>
      </c>
      <c r="J151" s="70">
        <v>2.4810761895442299</v>
      </c>
      <c r="K151" s="70">
        <v>2.4562654276487876</v>
      </c>
      <c r="L151" s="70">
        <v>2.4317027733722996</v>
      </c>
      <c r="M151" s="70">
        <v>2.4073857456385768</v>
      </c>
      <c r="N151" s="70">
        <v>2.3833118881821909</v>
      </c>
      <c r="O151" s="70">
        <v>2.3594787693003689</v>
      </c>
      <c r="P151" s="70">
        <v>2.3358839816073651</v>
      </c>
      <c r="Q151" s="70">
        <v>2.3125251417912915</v>
      </c>
    </row>
    <row r="152" spans="1:17" ht="11.45" customHeight="1" x14ac:dyDescent="0.25">
      <c r="A152" s="19" t="s">
        <v>28</v>
      </c>
      <c r="B152" s="21">
        <v>47.252994845344205</v>
      </c>
      <c r="C152" s="21">
        <v>47.252994845344205</v>
      </c>
      <c r="D152" s="21">
        <v>46.98322338048348</v>
      </c>
      <c r="E152" s="21">
        <v>47.26857220075685</v>
      </c>
      <c r="F152" s="21">
        <v>47.425700462408265</v>
      </c>
      <c r="G152" s="21">
        <v>47.285231688865842</v>
      </c>
      <c r="H152" s="21">
        <v>46.890025072292417</v>
      </c>
      <c r="I152" s="21">
        <v>47.248288680504494</v>
      </c>
      <c r="J152" s="21">
        <v>46.384259785897768</v>
      </c>
      <c r="K152" s="21">
        <v>45.889100094474195</v>
      </c>
      <c r="L152" s="21">
        <v>45.437478114774052</v>
      </c>
      <c r="M152" s="21">
        <v>45.036249694263439</v>
      </c>
      <c r="N152" s="21">
        <v>44.546479127139904</v>
      </c>
      <c r="O152" s="21">
        <v>43.972737099807397</v>
      </c>
      <c r="P152" s="21">
        <v>43.546288127746045</v>
      </c>
      <c r="Q152" s="21">
        <v>43.189735846209473</v>
      </c>
    </row>
    <row r="153" spans="1:17" ht="11.45" customHeight="1" x14ac:dyDescent="0.25">
      <c r="A153" s="62" t="s">
        <v>59</v>
      </c>
      <c r="B153" s="20">
        <v>15.305995574146086</v>
      </c>
      <c r="C153" s="20">
        <v>15.305995574146086</v>
      </c>
      <c r="D153" s="20">
        <v>0</v>
      </c>
      <c r="E153" s="20">
        <v>0</v>
      </c>
      <c r="F153" s="20">
        <v>15.30599557414609</v>
      </c>
      <c r="G153" s="20">
        <v>15.246181354599756</v>
      </c>
      <c r="H153" s="20">
        <v>0</v>
      </c>
      <c r="I153" s="20">
        <v>15.140851937688202</v>
      </c>
      <c r="J153" s="20">
        <v>0</v>
      </c>
      <c r="K153" s="20">
        <v>13.493443466681425</v>
      </c>
      <c r="L153" s="20">
        <v>12.889259430859868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47.499708625790653</v>
      </c>
      <c r="C154" s="20">
        <v>47.499708625790653</v>
      </c>
      <c r="D154" s="20">
        <v>47.499708625790653</v>
      </c>
      <c r="E154" s="20">
        <v>47.341902284841176</v>
      </c>
      <c r="F154" s="20">
        <v>47.498146186771343</v>
      </c>
      <c r="G154" s="20">
        <v>47.451605340351506</v>
      </c>
      <c r="H154" s="20">
        <v>47.340670369452418</v>
      </c>
      <c r="I154" s="20">
        <v>47.369023735614995</v>
      </c>
      <c r="J154" s="20">
        <v>46.508614369774172</v>
      </c>
      <c r="K154" s="20">
        <v>45.993758860145675</v>
      </c>
      <c r="L154" s="20">
        <v>45.461012618522368</v>
      </c>
      <c r="M154" s="20">
        <v>45.036249694263439</v>
      </c>
      <c r="N154" s="20">
        <v>44.623758747866937</v>
      </c>
      <c r="O154" s="20">
        <v>43.972737099807397</v>
      </c>
      <c r="P154" s="20">
        <v>43.600203089397503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39.58309052149221</v>
      </c>
      <c r="D156" s="20">
        <v>39.58309052149221</v>
      </c>
      <c r="E156" s="20">
        <v>39.451585237367645</v>
      </c>
      <c r="F156" s="20">
        <v>39.581788488976123</v>
      </c>
      <c r="G156" s="20">
        <v>39.543004450292919</v>
      </c>
      <c r="H156" s="20">
        <v>39.45055864121035</v>
      </c>
      <c r="I156" s="20">
        <v>39.474186446345833</v>
      </c>
      <c r="J156" s="20">
        <v>38.757178641478475</v>
      </c>
      <c r="K156" s="20">
        <v>38.328132383454729</v>
      </c>
      <c r="L156" s="20">
        <v>0</v>
      </c>
      <c r="M156" s="20">
        <v>0</v>
      </c>
      <c r="N156" s="20">
        <v>37.186465623222446</v>
      </c>
      <c r="O156" s="20">
        <v>0</v>
      </c>
      <c r="P156" s="20">
        <v>36.333502574497921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29.871356279868582</v>
      </c>
      <c r="O157" s="20">
        <v>0</v>
      </c>
      <c r="P157" s="20">
        <v>29.276916289899194</v>
      </c>
      <c r="Q157" s="20">
        <v>28.984147127000206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6.2929127839213512</v>
      </c>
      <c r="C159" s="22">
        <v>6.4275882344551025</v>
      </c>
      <c r="D159" s="22">
        <v>6.5755151783855057</v>
      </c>
      <c r="E159" s="22">
        <v>6.6745186196092146</v>
      </c>
      <c r="F159" s="22">
        <v>6.8141281454787892</v>
      </c>
      <c r="G159" s="22">
        <v>6.9644914895671741</v>
      </c>
      <c r="H159" s="22">
        <v>7.1511378150324036</v>
      </c>
      <c r="I159" s="22">
        <v>7.2862537484227206</v>
      </c>
      <c r="J159" s="22">
        <v>7.0948077245807051</v>
      </c>
      <c r="K159" s="22">
        <v>7.1717678884039993</v>
      </c>
      <c r="L159" s="22">
        <v>7.18684465417111</v>
      </c>
      <c r="M159" s="22">
        <v>7.2587881288670877</v>
      </c>
      <c r="N159" s="22">
        <v>7.1215193121801557</v>
      </c>
      <c r="O159" s="22">
        <v>6.6288143582227708</v>
      </c>
      <c r="P159" s="22">
        <v>6.6121688499552089</v>
      </c>
      <c r="Q159" s="22">
        <v>6.3133784084235094</v>
      </c>
    </row>
    <row r="160" spans="1:17" ht="11.45" customHeight="1" x14ac:dyDescent="0.25">
      <c r="A160" s="62" t="s">
        <v>59</v>
      </c>
      <c r="B160" s="70">
        <v>6.4301653756340942</v>
      </c>
      <c r="C160" s="70">
        <v>6.4301653756340951</v>
      </c>
      <c r="D160" s="70">
        <v>6.430165375634096</v>
      </c>
      <c r="E160" s="70">
        <v>6.3455579364810175</v>
      </c>
      <c r="F160" s="70">
        <v>6.4301653756340977</v>
      </c>
      <c r="G160" s="70">
        <v>6.4050369662056337</v>
      </c>
      <c r="H160" s="70">
        <v>6.3455579364810193</v>
      </c>
      <c r="I160" s="70">
        <v>6.3607872755285744</v>
      </c>
      <c r="J160" s="70">
        <v>5.9225207407156182</v>
      </c>
      <c r="K160" s="70">
        <v>5.6686984232563775</v>
      </c>
      <c r="L160" s="70">
        <v>5.4148761057971377</v>
      </c>
      <c r="M160" s="70">
        <v>5.2180194650372309</v>
      </c>
      <c r="N160" s="70">
        <v>5.0319626129313724</v>
      </c>
      <c r="O160" s="70">
        <v>4.7051148130731688</v>
      </c>
      <c r="P160" s="70">
        <v>4.6898142210682829</v>
      </c>
      <c r="Q160" s="70">
        <v>4.2592361723710512</v>
      </c>
    </row>
    <row r="161" spans="1:17" ht="11.45" customHeight="1" x14ac:dyDescent="0.25">
      <c r="A161" s="62" t="s">
        <v>58</v>
      </c>
      <c r="B161" s="70">
        <v>6.788376100584272</v>
      </c>
      <c r="C161" s="70">
        <v>6.9916920421179132</v>
      </c>
      <c r="D161" s="70">
        <v>7.2247484435218441</v>
      </c>
      <c r="E161" s="70">
        <v>7.2247484435218432</v>
      </c>
      <c r="F161" s="70">
        <v>7.3412766442238073</v>
      </c>
      <c r="G161" s="70">
        <v>7.508611140431829</v>
      </c>
      <c r="H161" s="70">
        <v>7.6908612463297024</v>
      </c>
      <c r="I161" s="70">
        <v>7.6163997260811476</v>
      </c>
      <c r="J161" s="70">
        <v>6.9916920421179114</v>
      </c>
      <c r="K161" s="70">
        <v>6.9916920421179114</v>
      </c>
      <c r="L161" s="70">
        <v>6.6421074400120164</v>
      </c>
      <c r="M161" s="70">
        <v>6.4486366079685888</v>
      </c>
      <c r="N161" s="70">
        <v>6.2555483322908563</v>
      </c>
      <c r="O161" s="70">
        <v>5.8794668279642321</v>
      </c>
      <c r="P161" s="70">
        <v>5.812718266812527</v>
      </c>
      <c r="Q161" s="70">
        <v>5.6648481639389887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7.7391008702999411</v>
      </c>
      <c r="D163" s="70">
        <v>0</v>
      </c>
      <c r="E163" s="70">
        <v>0</v>
      </c>
      <c r="F163" s="70">
        <v>0</v>
      </c>
      <c r="G163" s="70">
        <v>7.7088572787410063</v>
      </c>
      <c r="H163" s="70">
        <v>0</v>
      </c>
      <c r="I163" s="70">
        <v>7.6556000451203916</v>
      </c>
      <c r="J163" s="70">
        <v>7.1281192226446848</v>
      </c>
      <c r="K163" s="70">
        <v>6.8226283988170549</v>
      </c>
      <c r="L163" s="70">
        <v>6.5171375749894258</v>
      </c>
      <c r="M163" s="70">
        <v>7.4414182456978777</v>
      </c>
      <c r="N163" s="70">
        <v>7.2134258568935419</v>
      </c>
      <c r="O163" s="70">
        <v>6.2414988316561324</v>
      </c>
      <c r="P163" s="70">
        <v>7.6867274461547241</v>
      </c>
      <c r="Q163" s="70">
        <v>7.9014239683312475</v>
      </c>
    </row>
    <row r="164" spans="1:17" ht="11.45" customHeight="1" x14ac:dyDescent="0.25">
      <c r="A164" s="62" t="s">
        <v>55</v>
      </c>
      <c r="B164" s="70">
        <v>4.0291489491919661</v>
      </c>
      <c r="C164" s="70">
        <v>3.9928684106468055</v>
      </c>
      <c r="D164" s="70">
        <v>3.952939726540337</v>
      </c>
      <c r="E164" s="70">
        <v>3.9134103292749334</v>
      </c>
      <c r="F164" s="70">
        <v>0</v>
      </c>
      <c r="G164" s="70">
        <v>3.8355334637223613</v>
      </c>
      <c r="H164" s="70">
        <v>3.7971781290851383</v>
      </c>
      <c r="I164" s="70">
        <v>0</v>
      </c>
      <c r="J164" s="70">
        <v>3.7216142843163444</v>
      </c>
      <c r="K164" s="70">
        <v>3.684398141473181</v>
      </c>
      <c r="L164" s="70">
        <v>3.6475541600584491</v>
      </c>
      <c r="M164" s="70">
        <v>3.6110786184578649</v>
      </c>
      <c r="N164" s="70">
        <v>3.5749678322732859</v>
      </c>
      <c r="O164" s="70">
        <v>3.5392181539505532</v>
      </c>
      <c r="P164" s="70">
        <v>3.5038259724110477</v>
      </c>
      <c r="Q164" s="70">
        <v>3.4687877126869378</v>
      </c>
    </row>
    <row r="165" spans="1:17" ht="11.45" customHeight="1" x14ac:dyDescent="0.25">
      <c r="A165" s="19" t="s">
        <v>24</v>
      </c>
      <c r="B165" s="21">
        <v>38.842516230131423</v>
      </c>
      <c r="C165" s="21">
        <v>38.782548366264528</v>
      </c>
      <c r="D165" s="21">
        <v>38.687302593357991</v>
      </c>
      <c r="E165" s="21">
        <v>38.576186920849928</v>
      </c>
      <c r="F165" s="21">
        <v>38.495684557728168</v>
      </c>
      <c r="G165" s="21">
        <v>38.354736183757119</v>
      </c>
      <c r="H165" s="21">
        <v>38.236441982314112</v>
      </c>
      <c r="I165" s="21">
        <v>38.071785493591179</v>
      </c>
      <c r="J165" s="21">
        <v>37.902981399209075</v>
      </c>
      <c r="K165" s="21">
        <v>37.717322026901229</v>
      </c>
      <c r="L165" s="21">
        <v>37.601401245119874</v>
      </c>
      <c r="M165" s="21">
        <v>37.294239535771773</v>
      </c>
      <c r="N165" s="21">
        <v>37.147362374081233</v>
      </c>
      <c r="O165" s="21">
        <v>36.861645715358385</v>
      </c>
      <c r="P165" s="21">
        <v>36.705259907648156</v>
      </c>
      <c r="Q165" s="21">
        <v>36.438129845095517</v>
      </c>
    </row>
    <row r="166" spans="1:17" ht="11.45" customHeight="1" x14ac:dyDescent="0.25">
      <c r="A166" s="17" t="s">
        <v>23</v>
      </c>
      <c r="B166" s="20">
        <v>0</v>
      </c>
      <c r="C166" s="20">
        <v>38.65592783497457</v>
      </c>
      <c r="D166" s="20">
        <v>38.589622641424882</v>
      </c>
      <c r="E166" s="20">
        <v>38.507060333688358</v>
      </c>
      <c r="F166" s="20">
        <v>38.408450704143988</v>
      </c>
      <c r="G166" s="20">
        <v>38.294042553109605</v>
      </c>
      <c r="H166" s="20">
        <v>38.164122137329997</v>
      </c>
      <c r="I166" s="20">
        <v>38.019011406762552</v>
      </c>
      <c r="J166" s="20">
        <v>37.859066049567112</v>
      </c>
      <c r="K166" s="20">
        <v>37.684673366756492</v>
      </c>
      <c r="L166" s="20">
        <v>37.496249999916884</v>
      </c>
      <c r="M166" s="20">
        <v>37.294239535771773</v>
      </c>
      <c r="N166" s="20">
        <v>37.079110012284204</v>
      </c>
      <c r="O166" s="20">
        <v>36.851351351280897</v>
      </c>
      <c r="P166" s="20">
        <v>36.611472741994355</v>
      </c>
      <c r="Q166" s="20">
        <v>36.359999999922842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0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123.26314013818889</v>
      </c>
      <c r="C171" s="78">
        <v>121.9068470081811</v>
      </c>
      <c r="D171" s="78">
        <v>120.31876693507891</v>
      </c>
      <c r="E171" s="78">
        <v>118.46163342274464</v>
      </c>
      <c r="F171" s="78">
        <v>116.81677771323864</v>
      </c>
      <c r="G171" s="78">
        <v>115.18072153520323</v>
      </c>
      <c r="H171" s="78">
        <v>113.42452422036477</v>
      </c>
      <c r="I171" s="78">
        <v>111.9782169424586</v>
      </c>
      <c r="J171" s="78">
        <v>109.51239931101621</v>
      </c>
      <c r="K171" s="78">
        <v>107.39222723652198</v>
      </c>
      <c r="L171" s="78">
        <v>105.30651267838168</v>
      </c>
      <c r="M171" s="78">
        <v>103.19290603515033</v>
      </c>
      <c r="N171" s="78">
        <v>101.44643102235341</v>
      </c>
      <c r="O171" s="78">
        <v>99.834946871754852</v>
      </c>
      <c r="P171" s="78">
        <v>98.324406036021813</v>
      </c>
      <c r="Q171" s="78">
        <v>97.139095306333843</v>
      </c>
    </row>
    <row r="172" spans="1:17" ht="11.45" customHeight="1" x14ac:dyDescent="0.25">
      <c r="A172" s="19" t="s">
        <v>29</v>
      </c>
      <c r="B172" s="76">
        <v>159.59186240335683</v>
      </c>
      <c r="C172" s="76">
        <v>158.98811261389329</v>
      </c>
      <c r="D172" s="76">
        <v>158.77064179117272</v>
      </c>
      <c r="E172" s="76">
        <v>158.52776408106342</v>
      </c>
      <c r="F172" s="76">
        <v>158.24659921040239</v>
      </c>
      <c r="G172" s="76">
        <v>158.12138647047081</v>
      </c>
      <c r="H172" s="76">
        <v>158.32211400350431</v>
      </c>
      <c r="I172" s="76">
        <v>158.62316820962604</v>
      </c>
      <c r="J172" s="76">
        <v>159.56575870018725</v>
      </c>
      <c r="K172" s="76">
        <v>158.63072436583474</v>
      </c>
      <c r="L172" s="76">
        <v>158.51027387171541</v>
      </c>
      <c r="M172" s="76">
        <v>157.92344746707829</v>
      </c>
      <c r="N172" s="76">
        <v>156.73971632932464</v>
      </c>
      <c r="O172" s="76">
        <v>155.34565737191247</v>
      </c>
      <c r="P172" s="76">
        <v>154.13456215278052</v>
      </c>
      <c r="Q172" s="76">
        <v>152.3870041142969</v>
      </c>
    </row>
    <row r="173" spans="1:17" ht="11.45" customHeight="1" x14ac:dyDescent="0.25">
      <c r="A173" s="62" t="s">
        <v>59</v>
      </c>
      <c r="B173" s="77">
        <v>156.97123704706942</v>
      </c>
      <c r="C173" s="77">
        <v>157.5326049612321</v>
      </c>
      <c r="D173" s="77">
        <v>157.8827134535764</v>
      </c>
      <c r="E173" s="77">
        <v>158.12805535765338</v>
      </c>
      <c r="F173" s="77">
        <v>158.28795094924385</v>
      </c>
      <c r="G173" s="77">
        <v>158.36846017158823</v>
      </c>
      <c r="H173" s="77">
        <v>158.35989002778248</v>
      </c>
      <c r="I173" s="77">
        <v>158.31781917367275</v>
      </c>
      <c r="J173" s="77">
        <v>158.28735480352105</v>
      </c>
      <c r="K173" s="77">
        <v>158.24856790155346</v>
      </c>
      <c r="L173" s="77">
        <v>158.10349287525997</v>
      </c>
      <c r="M173" s="77">
        <v>157.71422178742128</v>
      </c>
      <c r="N173" s="77">
        <v>157.18081952122333</v>
      </c>
      <c r="O173" s="77">
        <v>156.44898891753616</v>
      </c>
      <c r="P173" s="77">
        <v>155.57988111593079</v>
      </c>
      <c r="Q173" s="77">
        <v>154.44726672860065</v>
      </c>
    </row>
    <row r="174" spans="1:17" ht="11.45" customHeight="1" x14ac:dyDescent="0.25">
      <c r="A174" s="62" t="s">
        <v>58</v>
      </c>
      <c r="B174" s="77">
        <v>180.31202573309284</v>
      </c>
      <c r="C174" s="77">
        <v>172.01603200026736</v>
      </c>
      <c r="D174" s="77">
        <v>169.83862073810232</v>
      </c>
      <c r="E174" s="77">
        <v>168.0087956824226</v>
      </c>
      <c r="F174" s="77">
        <v>166.07145833949056</v>
      </c>
      <c r="G174" s="77">
        <v>165.77858157613821</v>
      </c>
      <c r="H174" s="77">
        <v>165.63688009614233</v>
      </c>
      <c r="I174" s="77">
        <v>165.64787625704776</v>
      </c>
      <c r="J174" s="77">
        <v>164.0128371147014</v>
      </c>
      <c r="K174" s="77">
        <v>163.30193158486637</v>
      </c>
      <c r="L174" s="77">
        <v>162.1039874714522</v>
      </c>
      <c r="M174" s="77">
        <v>160.84040017176213</v>
      </c>
      <c r="N174" s="77">
        <v>159.66922135175778</v>
      </c>
      <c r="O174" s="77">
        <v>158.1309749529097</v>
      </c>
      <c r="P174" s="77">
        <v>156.4747801291856</v>
      </c>
      <c r="Q174" s="77">
        <v>154.92528625967111</v>
      </c>
    </row>
    <row r="175" spans="1:17" ht="11.45" customHeight="1" x14ac:dyDescent="0.25">
      <c r="A175" s="62" t="s">
        <v>57</v>
      </c>
      <c r="B175" s="77" t="s">
        <v>183</v>
      </c>
      <c r="C175" s="77" t="s">
        <v>183</v>
      </c>
      <c r="D175" s="77" t="s">
        <v>183</v>
      </c>
      <c r="E175" s="77" t="s">
        <v>183</v>
      </c>
      <c r="F175" s="77" t="s">
        <v>183</v>
      </c>
      <c r="G175" s="77" t="s">
        <v>183</v>
      </c>
      <c r="H175" s="77" t="s">
        <v>183</v>
      </c>
      <c r="I175" s="77" t="s">
        <v>183</v>
      </c>
      <c r="J175" s="77" t="s">
        <v>183</v>
      </c>
      <c r="K175" s="77" t="s">
        <v>183</v>
      </c>
      <c r="L175" s="77" t="s">
        <v>183</v>
      </c>
      <c r="M175" s="77" t="s">
        <v>183</v>
      </c>
      <c r="N175" s="77" t="s">
        <v>183</v>
      </c>
      <c r="O175" s="77" t="s">
        <v>183</v>
      </c>
      <c r="P175" s="77" t="s">
        <v>183</v>
      </c>
      <c r="Q175" s="77" t="s">
        <v>183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>
        <v>161.49434840425428</v>
      </c>
      <c r="I176" s="77">
        <v>161.88239189990117</v>
      </c>
      <c r="J176" s="77">
        <v>156.56262123975844</v>
      </c>
      <c r="K176" s="77">
        <v>151.54698969977329</v>
      </c>
      <c r="L176" s="77">
        <v>148.48402475415594</v>
      </c>
      <c r="M176" s="77">
        <v>150.72993010006527</v>
      </c>
      <c r="N176" s="77">
        <v>151.46562050769501</v>
      </c>
      <c r="O176" s="77">
        <v>145.48848473202534</v>
      </c>
      <c r="P176" s="77">
        <v>136.98091557486526</v>
      </c>
      <c r="Q176" s="77">
        <v>130.25831156940248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>
        <v>56.893166271410834</v>
      </c>
      <c r="K177" s="77">
        <v>55.357707285654712</v>
      </c>
      <c r="L177" s="77">
        <v>53.374849036552504</v>
      </c>
      <c r="M177" s="77">
        <v>51.862398399154756</v>
      </c>
      <c r="N177" s="77">
        <v>50.277763341216897</v>
      </c>
      <c r="O177" s="77">
        <v>50.619520006226224</v>
      </c>
      <c r="P177" s="77">
        <v>51.223031067555532</v>
      </c>
      <c r="Q177" s="77">
        <v>53.0817317091932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1538.4100442470217</v>
      </c>
      <c r="C179" s="76">
        <v>1530.9565696251777</v>
      </c>
      <c r="D179" s="76">
        <v>1509.3407733704626</v>
      </c>
      <c r="E179" s="76">
        <v>1522.1814187030623</v>
      </c>
      <c r="F179" s="76">
        <v>1519.1387584706129</v>
      </c>
      <c r="G179" s="76">
        <v>1514.2553925674008</v>
      </c>
      <c r="H179" s="76">
        <v>1494.0522488166635</v>
      </c>
      <c r="I179" s="76">
        <v>1503.5133802115638</v>
      </c>
      <c r="J179" s="76">
        <v>1493.4970486361517</v>
      </c>
      <c r="K179" s="76">
        <v>1486.5658476510064</v>
      </c>
      <c r="L179" s="76">
        <v>1479.7098948314322</v>
      </c>
      <c r="M179" s="76">
        <v>1470.5559237160971</v>
      </c>
      <c r="N179" s="76">
        <v>1456.6009639029789</v>
      </c>
      <c r="O179" s="76">
        <v>1450.4109509225045</v>
      </c>
      <c r="P179" s="76">
        <v>1438.8438398614726</v>
      </c>
      <c r="Q179" s="76">
        <v>1433.4121123445905</v>
      </c>
    </row>
    <row r="180" spans="1:17" ht="11.45" customHeight="1" x14ac:dyDescent="0.25">
      <c r="A180" s="62" t="s">
        <v>59</v>
      </c>
      <c r="B180" s="75">
        <v>500.50322542740713</v>
      </c>
      <c r="C180" s="75">
        <v>494.10371716416705</v>
      </c>
      <c r="D180" s="75">
        <v>495.07449737974559</v>
      </c>
      <c r="E180" s="75">
        <v>496.31218362319487</v>
      </c>
      <c r="F180" s="75">
        <v>495.77107114384302</v>
      </c>
      <c r="G180" s="75">
        <v>492.04233482167399</v>
      </c>
      <c r="H180" s="75">
        <v>492.318543108516</v>
      </c>
      <c r="I180" s="75">
        <v>491.85419173066884</v>
      </c>
      <c r="J180" s="75">
        <v>492.5187468841234</v>
      </c>
      <c r="K180" s="75">
        <v>485.98410947400225</v>
      </c>
      <c r="L180" s="75">
        <v>483.66084028991281</v>
      </c>
      <c r="M180" s="75">
        <v>483.91610798566728</v>
      </c>
      <c r="N180" s="75">
        <v>485.12589825563134</v>
      </c>
      <c r="O180" s="75">
        <v>486.33871300127043</v>
      </c>
      <c r="P180" s="75">
        <v>487.55455978377353</v>
      </c>
      <c r="Q180" s="75">
        <v>488.77344618323298</v>
      </c>
    </row>
    <row r="181" spans="1:17" ht="11.45" customHeight="1" x14ac:dyDescent="0.25">
      <c r="A181" s="62" t="s">
        <v>58</v>
      </c>
      <c r="B181" s="75">
        <v>1547.3218848693384</v>
      </c>
      <c r="C181" s="75">
        <v>1540.0851293243625</v>
      </c>
      <c r="D181" s="75">
        <v>1536.8966585757776</v>
      </c>
      <c r="E181" s="75">
        <v>1531.9199685029507</v>
      </c>
      <c r="F181" s="75">
        <v>1527.4334703207924</v>
      </c>
      <c r="G181" s="75">
        <v>1523.5927279326611</v>
      </c>
      <c r="H181" s="75">
        <v>1519.2871453229518</v>
      </c>
      <c r="I181" s="75">
        <v>1514.5621737985716</v>
      </c>
      <c r="J181" s="75">
        <v>1505.5190470035084</v>
      </c>
      <c r="K181" s="75">
        <v>1495.6574903491039</v>
      </c>
      <c r="L181" s="75">
        <v>1485.7303822689469</v>
      </c>
      <c r="M181" s="75">
        <v>1475.738529588851</v>
      </c>
      <c r="N181" s="75">
        <v>1464.9967841896457</v>
      </c>
      <c r="O181" s="75">
        <v>1454.6579166748379</v>
      </c>
      <c r="P181" s="75">
        <v>1446.1993271791341</v>
      </c>
      <c r="Q181" s="75">
        <v>1437.8367090987958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 t="s">
        <v>183</v>
      </c>
      <c r="M182" s="75" t="s">
        <v>183</v>
      </c>
      <c r="N182" s="75" t="s">
        <v>183</v>
      </c>
      <c r="O182" s="75" t="s">
        <v>183</v>
      </c>
      <c r="P182" s="75" t="s">
        <v>183</v>
      </c>
      <c r="Q182" s="75" t="s">
        <v>183</v>
      </c>
    </row>
    <row r="183" spans="1:17" ht="11.45" customHeight="1" x14ac:dyDescent="0.25">
      <c r="A183" s="62" t="s">
        <v>56</v>
      </c>
      <c r="B183" s="75">
        <v>976.21185044050708</v>
      </c>
      <c r="C183" s="75">
        <v>975.80227473349123</v>
      </c>
      <c r="D183" s="75">
        <v>959.12417421726605</v>
      </c>
      <c r="E183" s="75">
        <v>958.19862888109026</v>
      </c>
      <c r="F183" s="75">
        <v>957.92223237942346</v>
      </c>
      <c r="G183" s="75">
        <v>957.03332572322017</v>
      </c>
      <c r="H183" s="75">
        <v>948.33630039909849</v>
      </c>
      <c r="I183" s="75">
        <v>947.37155056865925</v>
      </c>
      <c r="J183" s="75">
        <v>943.37075225649778</v>
      </c>
      <c r="K183" s="75">
        <v>940.89659882749686</v>
      </c>
      <c r="L183" s="75">
        <v>942.99073268809911</v>
      </c>
      <c r="M183" s="75">
        <v>938.08146817205818</v>
      </c>
      <c r="N183" s="75">
        <v>936.05025117542357</v>
      </c>
      <c r="O183" s="75">
        <v>934.91606532891103</v>
      </c>
      <c r="P183" s="75">
        <v>935.7648240774779</v>
      </c>
      <c r="Q183" s="75">
        <v>936.44526604852717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 t="s">
        <v>183</v>
      </c>
      <c r="K184" s="75" t="s">
        <v>183</v>
      </c>
      <c r="L184" s="75" t="s">
        <v>183</v>
      </c>
      <c r="M184" s="75" t="s">
        <v>183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265.58309889917632</v>
      </c>
      <c r="C186" s="78">
        <v>261.55806661862783</v>
      </c>
      <c r="D186" s="78">
        <v>261.43605296109314</v>
      </c>
      <c r="E186" s="78">
        <v>255.90903557692039</v>
      </c>
      <c r="F186" s="78">
        <v>250.86826893475296</v>
      </c>
      <c r="G186" s="78">
        <v>246.79306590203061</v>
      </c>
      <c r="H186" s="78">
        <v>244.32605929311566</v>
      </c>
      <c r="I186" s="78">
        <v>236.49387001086598</v>
      </c>
      <c r="J186" s="78">
        <v>220.58037838001965</v>
      </c>
      <c r="K186" s="78">
        <v>216.00935007217493</v>
      </c>
      <c r="L186" s="78">
        <v>203.95981737231099</v>
      </c>
      <c r="M186" s="78">
        <v>195.69824237560314</v>
      </c>
      <c r="N186" s="78">
        <v>170.21255154877093</v>
      </c>
      <c r="O186" s="78">
        <v>181.1904199884363</v>
      </c>
      <c r="P186" s="78">
        <v>192.58030854476698</v>
      </c>
      <c r="Q186" s="78">
        <v>194.66947521078572</v>
      </c>
    </row>
    <row r="187" spans="1:17" ht="11.45" customHeight="1" x14ac:dyDescent="0.25">
      <c r="A187" s="62" t="s">
        <v>59</v>
      </c>
      <c r="B187" s="77">
        <v>215.76576859727678</v>
      </c>
      <c r="C187" s="77">
        <v>215.80109290351558</v>
      </c>
      <c r="D187" s="77">
        <v>215.81818655522724</v>
      </c>
      <c r="E187" s="77">
        <v>216.02625953608955</v>
      </c>
      <c r="F187" s="77">
        <v>215.74721499477195</v>
      </c>
      <c r="G187" s="77">
        <v>214.70437017899462</v>
      </c>
      <c r="H187" s="77">
        <v>213.34095239534184</v>
      </c>
      <c r="I187" s="77">
        <v>211.45859861183482</v>
      </c>
      <c r="J187" s="77">
        <v>208.15683873513436</v>
      </c>
      <c r="K187" s="77">
        <v>204.9804449254467</v>
      </c>
      <c r="L187" s="77">
        <v>201.74579338023847</v>
      </c>
      <c r="M187" s="77">
        <v>198.42108123538947</v>
      </c>
      <c r="N187" s="77">
        <v>195.31532677906199</v>
      </c>
      <c r="O187" s="77">
        <v>191.65589175387001</v>
      </c>
      <c r="P187" s="77">
        <v>187.64391153426436</v>
      </c>
      <c r="Q187" s="77">
        <v>183.26715064028224</v>
      </c>
    </row>
    <row r="188" spans="1:17" ht="11.45" customHeight="1" x14ac:dyDescent="0.25">
      <c r="A188" s="62" t="s">
        <v>58</v>
      </c>
      <c r="B188" s="77">
        <v>250.85783306090781</v>
      </c>
      <c r="C188" s="77">
        <v>243.92408694865264</v>
      </c>
      <c r="D188" s="77">
        <v>241.03063248382912</v>
      </c>
      <c r="E188" s="77">
        <v>238.15227129413134</v>
      </c>
      <c r="F188" s="77">
        <v>234.32326033054719</v>
      </c>
      <c r="G188" s="77">
        <v>231.99652264792172</v>
      </c>
      <c r="H188" s="77">
        <v>230.48676053261534</v>
      </c>
      <c r="I188" s="77">
        <v>229.51051757942204</v>
      </c>
      <c r="J188" s="77">
        <v>227.91321399222048</v>
      </c>
      <c r="K188" s="77">
        <v>226.69495342850968</v>
      </c>
      <c r="L188" s="77">
        <v>225.75024083665727</v>
      </c>
      <c r="M188" s="77">
        <v>225.07961681920523</v>
      </c>
      <c r="N188" s="77">
        <v>224.03171902523098</v>
      </c>
      <c r="O188" s="77">
        <v>221.74138900545285</v>
      </c>
      <c r="P188" s="77">
        <v>221.2272272645325</v>
      </c>
      <c r="Q188" s="77">
        <v>219.79015129031356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 t="s">
        <v>183</v>
      </c>
      <c r="J189" s="77" t="s">
        <v>183</v>
      </c>
      <c r="K189" s="77" t="s">
        <v>183</v>
      </c>
      <c r="L189" s="77" t="s">
        <v>183</v>
      </c>
      <c r="M189" s="77" t="s">
        <v>183</v>
      </c>
      <c r="N189" s="77" t="s">
        <v>183</v>
      </c>
      <c r="O189" s="77" t="s">
        <v>183</v>
      </c>
      <c r="P189" s="77" t="s">
        <v>183</v>
      </c>
      <c r="Q189" s="77" t="s">
        <v>183</v>
      </c>
    </row>
    <row r="190" spans="1:17" ht="11.45" customHeight="1" x14ac:dyDescent="0.25">
      <c r="A190" s="62" t="s">
        <v>56</v>
      </c>
      <c r="B190" s="77" t="s">
        <v>183</v>
      </c>
      <c r="C190" s="77">
        <v>181.77559880835977</v>
      </c>
      <c r="D190" s="77">
        <v>182.23003780538068</v>
      </c>
      <c r="E190" s="77">
        <v>182.6856128998941</v>
      </c>
      <c r="F190" s="77">
        <v>183.14232693214379</v>
      </c>
      <c r="G190" s="77">
        <v>182.96644678772824</v>
      </c>
      <c r="H190" s="77">
        <v>183.42386290469753</v>
      </c>
      <c r="I190" s="77">
        <v>181.29364005708499</v>
      </c>
      <c r="J190" s="77">
        <v>176.69205750383401</v>
      </c>
      <c r="K190" s="77">
        <v>173.29645887649014</v>
      </c>
      <c r="L190" s="77">
        <v>168.22156360941901</v>
      </c>
      <c r="M190" s="77">
        <v>169.36465013994376</v>
      </c>
      <c r="N190" s="77">
        <v>167.85932375524078</v>
      </c>
      <c r="O190" s="77">
        <v>162.05288507038796</v>
      </c>
      <c r="P190" s="77">
        <v>164.81485717464412</v>
      </c>
      <c r="Q190" s="77">
        <v>169.00387101990319</v>
      </c>
    </row>
    <row r="191" spans="1:17" ht="11.45" customHeight="1" x14ac:dyDescent="0.25">
      <c r="A191" s="62" t="s">
        <v>55</v>
      </c>
      <c r="B191" s="77">
        <v>0</v>
      </c>
      <c r="C191" s="77">
        <v>0</v>
      </c>
      <c r="D191" s="77">
        <v>0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1296.5637860858048</v>
      </c>
      <c r="C192" s="76">
        <v>1291.9015583396583</v>
      </c>
      <c r="D192" s="76">
        <v>1286.3068805505716</v>
      </c>
      <c r="E192" s="76">
        <v>1279.9072697753961</v>
      </c>
      <c r="F192" s="76">
        <v>1272.386730951649</v>
      </c>
      <c r="G192" s="76">
        <v>1266.1167408370786</v>
      </c>
      <c r="H192" s="76">
        <v>1259.7766459724858</v>
      </c>
      <c r="I192" s="76">
        <v>1251.5972342015837</v>
      </c>
      <c r="J192" s="76">
        <v>1241.7136831096154</v>
      </c>
      <c r="K192" s="76">
        <v>1234.1528018627901</v>
      </c>
      <c r="L192" s="76">
        <v>1225.8805627791644</v>
      </c>
      <c r="M192" s="76">
        <v>1217.9568545395905</v>
      </c>
      <c r="N192" s="76">
        <v>1209.0985953039481</v>
      </c>
      <c r="O192" s="76">
        <v>1201.0037797469668</v>
      </c>
      <c r="P192" s="76">
        <v>1192.9590140888217</v>
      </c>
      <c r="Q192" s="76">
        <v>1184.7640521626611</v>
      </c>
    </row>
    <row r="193" spans="1:17" ht="11.45" customHeight="1" x14ac:dyDescent="0.25">
      <c r="A193" s="17" t="s">
        <v>23</v>
      </c>
      <c r="B193" s="75">
        <v>1295.3843854795628</v>
      </c>
      <c r="C193" s="75">
        <v>1291.1643177006063</v>
      </c>
      <c r="D193" s="75">
        <v>1285.8144066212953</v>
      </c>
      <c r="E193" s="75">
        <v>1279.5656718048654</v>
      </c>
      <c r="F193" s="75">
        <v>1272.0864595266107</v>
      </c>
      <c r="G193" s="75">
        <v>1265.8227009879088</v>
      </c>
      <c r="H193" s="75">
        <v>1259.4576260453073</v>
      </c>
      <c r="I193" s="75">
        <v>1251.2465578629919</v>
      </c>
      <c r="J193" s="75">
        <v>1241.3383029011306</v>
      </c>
      <c r="K193" s="75">
        <v>1233.7892157787226</v>
      </c>
      <c r="L193" s="75">
        <v>1225.4561310423005</v>
      </c>
      <c r="M193" s="75">
        <v>1217.6859838769974</v>
      </c>
      <c r="N193" s="75">
        <v>1208.7633079013124</v>
      </c>
      <c r="O193" s="75">
        <v>1200.6813720910488</v>
      </c>
      <c r="P193" s="75">
        <v>1192.5900183441859</v>
      </c>
      <c r="Q193" s="75">
        <v>1184.3614489191475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1371.3294396373337</v>
      </c>
      <c r="D194" s="74">
        <v>1339.6684713571326</v>
      </c>
      <c r="E194" s="74">
        <v>1318.4982538593486</v>
      </c>
      <c r="F194" s="74">
        <v>1303.3969879774188</v>
      </c>
      <c r="G194" s="74">
        <v>1297.5010597276926</v>
      </c>
      <c r="H194" s="74">
        <v>1293.5769039883457</v>
      </c>
      <c r="I194" s="74">
        <v>1290.4329244320695</v>
      </c>
      <c r="J194" s="74">
        <v>1286.2294400966946</v>
      </c>
      <c r="K194" s="74">
        <v>1283.4899726505319</v>
      </c>
      <c r="L194" s="74">
        <v>1272.9526227274678</v>
      </c>
      <c r="M194" s="74">
        <v>1267.2207087697752</v>
      </c>
      <c r="N194" s="74">
        <v>1260.4003390463549</v>
      </c>
      <c r="O194" s="74">
        <v>1260.1996384052043</v>
      </c>
      <c r="P194" s="74">
        <v>1247.5823609643658</v>
      </c>
      <c r="Q194" s="74">
        <v>1238.7198047019242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1.1000000000067303</v>
      </c>
      <c r="C198" s="111">
        <f>IF(TrRoad_act!C86=0,"",TrRoad_emi!C56/TrRoad_tech!C171)</f>
        <v>1.1003330930889954</v>
      </c>
      <c r="D198" s="111">
        <f>IF(TrRoad_act!D86=0,"",TrRoad_emi!D56/TrRoad_tech!D171)</f>
        <v>1.1008175531447866</v>
      </c>
      <c r="E198" s="111">
        <f>IF(TrRoad_act!E86=0,"",TrRoad_emi!E56/TrRoad_tech!E171)</f>
        <v>1.1005468897109163</v>
      </c>
      <c r="F198" s="111">
        <f>IF(TrRoad_act!F86=0,"",TrRoad_emi!F56/TrRoad_tech!F171)</f>
        <v>1.1029256532298606</v>
      </c>
      <c r="G198" s="111">
        <f>IF(TrRoad_act!G86=0,"",TrRoad_emi!G56/TrRoad_tech!G171)</f>
        <v>1.1096142201765737</v>
      </c>
      <c r="H198" s="111">
        <f>IF(TrRoad_act!H86=0,"",TrRoad_emi!H56/TrRoad_tech!H171)</f>
        <v>1.1144897084006098</v>
      </c>
      <c r="I198" s="111">
        <f>IF(TrRoad_act!I86=0,"",TrRoad_emi!I56/TrRoad_tech!I171)</f>
        <v>1.1202916832282068</v>
      </c>
      <c r="J198" s="111">
        <f>IF(TrRoad_act!J86=0,"",TrRoad_emi!J56/TrRoad_tech!J171)</f>
        <v>1.0877012100243586</v>
      </c>
      <c r="K198" s="111">
        <f>IF(TrRoad_act!K86=0,"",TrRoad_emi!K56/TrRoad_tech!K171)</f>
        <v>1.0846831904783067</v>
      </c>
      <c r="L198" s="111">
        <f>IF(TrRoad_act!L86=0,"",TrRoad_emi!L56/TrRoad_tech!L171)</f>
        <v>1.087102559264574</v>
      </c>
      <c r="M198" s="111">
        <f>IF(TrRoad_act!M86=0,"",TrRoad_emi!M56/TrRoad_tech!M171)</f>
        <v>1.0832302902055631</v>
      </c>
      <c r="N198" s="111">
        <f>IF(TrRoad_act!N86=0,"",TrRoad_emi!N56/TrRoad_tech!N171)</f>
        <v>1.0843075390442805</v>
      </c>
      <c r="O198" s="111">
        <f>IF(TrRoad_act!O86=0,"",TrRoad_emi!O56/TrRoad_tech!O171)</f>
        <v>1.1097662952724923</v>
      </c>
      <c r="P198" s="111">
        <f>IF(TrRoad_act!P86=0,"",TrRoad_emi!P56/TrRoad_tech!P171)</f>
        <v>1.1112534527763813</v>
      </c>
      <c r="Q198" s="111">
        <f>IF(TrRoad_act!Q86=0,"",TrRoad_emi!Q56/TrRoad_tech!Q171)</f>
        <v>1.1210535484961022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1.075075637648879</v>
      </c>
      <c r="C199" s="107">
        <f>IF(TrRoad_act!C87=0,"",TrRoad_emi!C57/TrRoad_tech!C172)</f>
        <v>1.0715987289464859</v>
      </c>
      <c r="D199" s="107">
        <f>IF(TrRoad_act!D87=0,"",TrRoad_emi!D57/TrRoad_tech!D172)</f>
        <v>1.0758429432904528</v>
      </c>
      <c r="E199" s="107">
        <f>IF(TrRoad_act!E87=0,"",TrRoad_emi!E57/TrRoad_tech!E172)</f>
        <v>1.0722191787780559</v>
      </c>
      <c r="F199" s="107">
        <f>IF(TrRoad_act!F87=0,"",TrRoad_emi!F57/TrRoad_tech!F172)</f>
        <v>1.075209790134519</v>
      </c>
      <c r="G199" s="107">
        <f>IF(TrRoad_act!G87=0,"",TrRoad_emi!G57/TrRoad_tech!G172)</f>
        <v>1.0696490389096638</v>
      </c>
      <c r="H199" s="107">
        <f>IF(TrRoad_act!H87=0,"",TrRoad_emi!H57/TrRoad_tech!H172)</f>
        <v>1.0791591746303111</v>
      </c>
      <c r="I199" s="107">
        <f>IF(TrRoad_act!I87=0,"",TrRoad_emi!I57/TrRoad_tech!I172)</f>
        <v>1.0869617461074446</v>
      </c>
      <c r="J199" s="107">
        <f>IF(TrRoad_act!J87=0,"",TrRoad_emi!J57/TrRoad_tech!J172)</f>
        <v>1.0257571986878853</v>
      </c>
      <c r="K199" s="107">
        <f>IF(TrRoad_act!K87=0,"",TrRoad_emi!K57/TrRoad_tech!K172)</f>
        <v>1.0113328337308263</v>
      </c>
      <c r="L199" s="107">
        <f>IF(TrRoad_act!L87=0,"",TrRoad_emi!L57/TrRoad_tech!L172)</f>
        <v>1.0146305306692307</v>
      </c>
      <c r="M199" s="107">
        <f>IF(TrRoad_act!M87=0,"",TrRoad_emi!M57/TrRoad_tech!M172)</f>
        <v>1.0098330207175878</v>
      </c>
      <c r="N199" s="107">
        <f>IF(TrRoad_act!N87=0,"",TrRoad_emi!N57/TrRoad_tech!N172)</f>
        <v>1.0154158051848297</v>
      </c>
      <c r="O199" s="107">
        <f>IF(TrRoad_act!O87=0,"",TrRoad_emi!O57/TrRoad_tech!O172)</f>
        <v>1.0338829986355997</v>
      </c>
      <c r="P199" s="107">
        <f>IF(TrRoad_act!P87=0,"",TrRoad_emi!P57/TrRoad_tech!P172)</f>
        <v>0.97372025606482515</v>
      </c>
      <c r="Q199" s="107">
        <f>IF(TrRoad_act!Q87=0,"",TrRoad_emi!Q57/TrRoad_tech!Q172)</f>
        <v>0.99331734694463236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1.0640006772153781</v>
      </c>
      <c r="C200" s="108">
        <f>IF(TrRoad_act!C88=0,"",TrRoad_emi!C58/TrRoad_tech!C173)</f>
        <v>1.0606020533967366</v>
      </c>
      <c r="D200" s="108">
        <f>IF(TrRoad_act!D88=0,"",TrRoad_emi!D58/TrRoad_tech!D173)</f>
        <v>1.0640591103014567</v>
      </c>
      <c r="E200" s="108">
        <f>IF(TrRoad_act!E88=0,"",TrRoad_emi!E58/TrRoad_tech!E173)</f>
        <v>1.0558164231972049</v>
      </c>
      <c r="F200" s="108">
        <f>IF(TrRoad_act!F88=0,"",TrRoad_emi!F58/TrRoad_tech!F173)</f>
        <v>1.0541043343390781</v>
      </c>
      <c r="G200" s="108">
        <f>IF(TrRoad_act!G88=0,"",TrRoad_emi!G58/TrRoad_tech!G173)</f>
        <v>1.050787009067742</v>
      </c>
      <c r="H200" s="108">
        <f>IF(TrRoad_act!H88=0,"",TrRoad_emi!H58/TrRoad_tech!H173)</f>
        <v>1.0528342457719846</v>
      </c>
      <c r="I200" s="108">
        <f>IF(TrRoad_act!I88=0,"",TrRoad_emi!I58/TrRoad_tech!I173)</f>
        <v>1.0540881020013044</v>
      </c>
      <c r="J200" s="108">
        <f>IF(TrRoad_act!J88=0,"",TrRoad_emi!J58/TrRoad_tech!J173)</f>
        <v>0.99805235424202288</v>
      </c>
      <c r="K200" s="108">
        <f>IF(TrRoad_act!K88=0,"",TrRoad_emi!K58/TrRoad_tech!K173)</f>
        <v>0.97635024509326507</v>
      </c>
      <c r="L200" s="108">
        <f>IF(TrRoad_act!L88=0,"",TrRoad_emi!L58/TrRoad_tech!L173)</f>
        <v>0.97672500076216295</v>
      </c>
      <c r="M200" s="108">
        <f>IF(TrRoad_act!M88=0,"",TrRoad_emi!M58/TrRoad_tech!M173)</f>
        <v>0.96725628330712665</v>
      </c>
      <c r="N200" s="108">
        <f>IF(TrRoad_act!N88=0,"",TrRoad_emi!N58/TrRoad_tech!N173)</f>
        <v>0.96289945337072336</v>
      </c>
      <c r="O200" s="108">
        <f>IF(TrRoad_act!O88=0,"",TrRoad_emi!O58/TrRoad_tech!O173)</f>
        <v>0.99551860535555436</v>
      </c>
      <c r="P200" s="108">
        <f>IF(TrRoad_act!P88=0,"",TrRoad_emi!P58/TrRoad_tech!P173)</f>
        <v>0.97948954344527428</v>
      </c>
      <c r="Q200" s="108">
        <f>IF(TrRoad_act!Q88=0,"",TrRoad_emi!Q58/TrRoad_tech!Q173)</f>
        <v>0.99171822954962696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1.081783155228814</v>
      </c>
      <c r="C201" s="108">
        <f>IF(TrRoad_act!C89=0,"",TrRoad_emi!C59/TrRoad_tech!C174)</f>
        <v>1.0846584944771407</v>
      </c>
      <c r="D201" s="108">
        <f>IF(TrRoad_act!D89=0,"",TrRoad_emi!D59/TrRoad_tech!D174)</f>
        <v>1.083580074651854</v>
      </c>
      <c r="E201" s="108">
        <f>IF(TrRoad_act!E89=0,"",TrRoad_emi!E59/TrRoad_tech!E174)</f>
        <v>1.0912364862569228</v>
      </c>
      <c r="F201" s="108">
        <f>IF(TrRoad_act!F89=0,"",TrRoad_emi!F59/TrRoad_tech!F174)</f>
        <v>1.1114807236472584</v>
      </c>
      <c r="G201" s="108">
        <f>IF(TrRoad_act!G89=0,"",TrRoad_emi!G59/TrRoad_tech!G174)</f>
        <v>1.0868020749296212</v>
      </c>
      <c r="H201" s="108">
        <f>IF(TrRoad_act!H89=0,"",TrRoad_emi!H59/TrRoad_tech!H174)</f>
        <v>1.1237743229147543</v>
      </c>
      <c r="I201" s="108">
        <f>IF(TrRoad_act!I89=0,"",TrRoad_emi!I59/TrRoad_tech!I174)</f>
        <v>1.1520145407853419</v>
      </c>
      <c r="J201" s="108">
        <f>IF(TrRoad_act!J89=0,"",TrRoad_emi!J59/TrRoad_tech!J174)</f>
        <v>1.0924010072087802</v>
      </c>
      <c r="K201" s="108">
        <f>IF(TrRoad_act!K89=0,"",TrRoad_emi!K59/TrRoad_tech!K174)</f>
        <v>1.0712248130358202</v>
      </c>
      <c r="L201" s="108">
        <f>IF(TrRoad_act!L89=0,"",TrRoad_emi!L59/TrRoad_tech!L174)</f>
        <v>1.0776394511776064</v>
      </c>
      <c r="M201" s="108">
        <f>IF(TrRoad_act!M89=0,"",TrRoad_emi!M59/TrRoad_tech!M174)</f>
        <v>1.0702506254710225</v>
      </c>
      <c r="N201" s="108">
        <f>IF(TrRoad_act!N89=0,"",TrRoad_emi!N59/TrRoad_tech!N174)</f>
        <v>1.0792765280828507</v>
      </c>
      <c r="O201" s="108">
        <f>IF(TrRoad_act!O89=0,"",TrRoad_emi!O59/TrRoad_tech!O174)</f>
        <v>1.0670339111707143</v>
      </c>
      <c r="P201" s="108">
        <f>IF(TrRoad_act!P89=0,"",TrRoad_emi!P59/TrRoad_tech!P174)</f>
        <v>0.93654224066538905</v>
      </c>
      <c r="Q201" s="108">
        <f>IF(TrRoad_act!Q89=0,"",TrRoad_emi!Q59/TrRoad_tech!Q174)</f>
        <v>0.96064346144188606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 t="str">
        <f>IF(TrRoad_act!D90=0,"",TrRoad_emi!D60/TrRoad_tech!D175)</f>
        <v/>
      </c>
      <c r="E202" s="108" t="str">
        <f>IF(TrRoad_act!E90=0,"",TrRoad_emi!E60/TrRoad_tech!E175)</f>
        <v/>
      </c>
      <c r="F202" s="108" t="str">
        <f>IF(TrRoad_act!F90=0,"",TrRoad_emi!F60/TrRoad_tech!F175)</f>
        <v/>
      </c>
      <c r="G202" s="108" t="str">
        <f>IF(TrRoad_act!G90=0,"",TrRoad_emi!G60/TrRoad_tech!G175)</f>
        <v/>
      </c>
      <c r="H202" s="108" t="str">
        <f>IF(TrRoad_act!H90=0,"",TrRoad_emi!H60/TrRoad_tech!H175)</f>
        <v/>
      </c>
      <c r="I202" s="108" t="str">
        <f>IF(TrRoad_act!I90=0,"",TrRoad_emi!I60/TrRoad_tech!I175)</f>
        <v/>
      </c>
      <c r="J202" s="108" t="str">
        <f>IF(TrRoad_act!J90=0,"",TrRoad_emi!J60/TrRoad_tech!J175)</f>
        <v/>
      </c>
      <c r="K202" s="108" t="str">
        <f>IF(TrRoad_act!K90=0,"",TrRoad_emi!K60/TrRoad_tech!K175)</f>
        <v/>
      </c>
      <c r="L202" s="108" t="str">
        <f>IF(TrRoad_act!L90=0,"",TrRoad_emi!L60/TrRoad_tech!L175)</f>
        <v/>
      </c>
      <c r="M202" s="108" t="str">
        <f>IF(TrRoad_act!M90=0,"",TrRoad_emi!M60/TrRoad_tech!M175)</f>
        <v/>
      </c>
      <c r="N202" s="108" t="str">
        <f>IF(TrRoad_act!N90=0,"",TrRoad_emi!N60/TrRoad_tech!N175)</f>
        <v/>
      </c>
      <c r="O202" s="108" t="str">
        <f>IF(TrRoad_act!O90=0,"",TrRoad_emi!O60/TrRoad_tech!O175)</f>
        <v/>
      </c>
      <c r="P202" s="108" t="str">
        <f>IF(TrRoad_act!P90=0,"",TrRoad_emi!P60/TrRoad_tech!P175)</f>
        <v/>
      </c>
      <c r="Q202" s="108" t="str">
        <f>IF(TrRoad_act!Q90=0,"",TrRoad_emi!Q60/TrRoad_tech!Q175)</f>
        <v/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>
        <f>IF(TrRoad_act!H91=0,"",TrRoad_emi!H61/TrRoad_tech!H176)</f>
        <v>1.1440000000061445</v>
      </c>
      <c r="I203" s="108">
        <f>IF(TrRoad_act!I91=0,"",TrRoad_emi!I61/TrRoad_tech!I176)</f>
        <v>1.1556603444432809</v>
      </c>
      <c r="J203" s="108">
        <f>IF(TrRoad_act!J91=0,"",TrRoad_emi!J61/TrRoad_tech!J176)</f>
        <v>1.1621793826592097</v>
      </c>
      <c r="K203" s="108">
        <f>IF(TrRoad_act!K91=0,"",TrRoad_emi!K61/TrRoad_tech!K176)</f>
        <v>1.1710332722140644</v>
      </c>
      <c r="L203" s="108">
        <f>IF(TrRoad_act!L91=0,"",TrRoad_emi!L61/TrRoad_tech!L176)</f>
        <v>1.1667838026708111</v>
      </c>
      <c r="M203" s="108">
        <f>IF(TrRoad_act!M91=0,"",TrRoad_emi!M61/TrRoad_tech!M176)</f>
        <v>1.162525761533276</v>
      </c>
      <c r="N203" s="108">
        <f>IF(TrRoad_act!N91=0,"",TrRoad_emi!N61/TrRoad_tech!N176)</f>
        <v>1.1837915262713679</v>
      </c>
      <c r="O203" s="108">
        <f>IF(TrRoad_act!O91=0,"",TrRoad_emi!O61/TrRoad_tech!O176)</f>
        <v>1.1749579413693532</v>
      </c>
      <c r="P203" s="108">
        <f>IF(TrRoad_act!P91=0,"",TrRoad_emi!P61/TrRoad_tech!P176)</f>
        <v>1.1636926416910442</v>
      </c>
      <c r="Q203" s="108">
        <f>IF(TrRoad_act!Q91=0,"",TrRoad_emi!Q61/TrRoad_tech!Q176)</f>
        <v>1.1716193888873951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>
        <f>IF(TrRoad_act!J92=0,"",TrRoad_emi!J62/TrRoad_tech!J177)</f>
        <v>1.0519093813136657</v>
      </c>
      <c r="K204" s="108">
        <f>IF(TrRoad_act!K92=0,"",TrRoad_emi!K62/TrRoad_tech!K177)</f>
        <v>1.0343760143299712</v>
      </c>
      <c r="L204" s="108">
        <f>IF(TrRoad_act!L92=0,"",TrRoad_emi!L62/TrRoad_tech!L177)</f>
        <v>1.04185629217539</v>
      </c>
      <c r="M204" s="108">
        <f>IF(TrRoad_act!M92=0,"",TrRoad_emi!M62/TrRoad_tech!M177)</f>
        <v>1.0337151508315869</v>
      </c>
      <c r="N204" s="108">
        <f>IF(TrRoad_act!N92=0,"",TrRoad_emi!N62/TrRoad_tech!N177)</f>
        <v>1.0540152327409262</v>
      </c>
      <c r="O204" s="108">
        <f>IF(TrRoad_act!O92=0,"",TrRoad_emi!O62/TrRoad_tech!O177)</f>
        <v>1.0937305802239805</v>
      </c>
      <c r="P204" s="108">
        <f>IF(TrRoad_act!P92=0,"",TrRoad_emi!P62/TrRoad_tech!P177)</f>
        <v>1.0857532577936271</v>
      </c>
      <c r="Q204" s="108">
        <f>IF(TrRoad_act!Q92=0,"",TrRoad_emi!Q62/TrRoad_tech!Q177)</f>
        <v>1.1095100645141902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1.0835579298548974</v>
      </c>
      <c r="C206" s="107">
        <f>IF(TrRoad_act!C94=0,"",TrRoad_emi!C64/TrRoad_tech!C179)</f>
        <v>1.0861492550102565</v>
      </c>
      <c r="D206" s="107">
        <f>IF(TrRoad_act!D94=0,"",TrRoad_emi!D64/TrRoad_tech!D179)</f>
        <v>1.0957044568190986</v>
      </c>
      <c r="E206" s="107">
        <f>IF(TrRoad_act!E94=0,"",TrRoad_emi!E64/TrRoad_tech!E179)</f>
        <v>1.0894756495510938</v>
      </c>
      <c r="F206" s="107">
        <f>IF(TrRoad_act!F94=0,"",TrRoad_emi!F64/TrRoad_tech!F179)</f>
        <v>1.1061315336341011</v>
      </c>
      <c r="G206" s="107">
        <f>IF(TrRoad_act!G94=0,"",TrRoad_emi!G64/TrRoad_tech!G179)</f>
        <v>1.0829625465670527</v>
      </c>
      <c r="H206" s="107">
        <f>IF(TrRoad_act!H94=0,"",TrRoad_emi!H64/TrRoad_tech!H179)</f>
        <v>1.1241137663655205</v>
      </c>
      <c r="I206" s="107">
        <f>IF(TrRoad_act!I94=0,"",TrRoad_emi!I64/TrRoad_tech!I179)</f>
        <v>1.1349224786164847</v>
      </c>
      <c r="J206" s="107">
        <f>IF(TrRoad_act!J94=0,"",TrRoad_emi!J64/TrRoad_tech!J179)</f>
        <v>1.0799931861288281</v>
      </c>
      <c r="K206" s="107">
        <f>IF(TrRoad_act!K94=0,"",TrRoad_emi!K64/TrRoad_tech!K179)</f>
        <v>1.0589592577398126</v>
      </c>
      <c r="L206" s="107">
        <f>IF(TrRoad_act!L94=0,"",TrRoad_emi!L64/TrRoad_tech!L179)</f>
        <v>1.0616650401044498</v>
      </c>
      <c r="M206" s="107">
        <f>IF(TrRoad_act!M94=0,"",TrRoad_emi!M64/TrRoad_tech!M179)</f>
        <v>1.047190745671873</v>
      </c>
      <c r="N206" s="107">
        <f>IF(TrRoad_act!N94=0,"",TrRoad_emi!N64/TrRoad_tech!N179)</f>
        <v>1.0605377105530522</v>
      </c>
      <c r="O206" s="107">
        <f>IF(TrRoad_act!O94=0,"",TrRoad_emi!O64/TrRoad_tech!O179)</f>
        <v>1.0419858826860726</v>
      </c>
      <c r="P206" s="107">
        <f>IF(TrRoad_act!P94=0,"",TrRoad_emi!P64/TrRoad_tech!P179)</f>
        <v>0.91717572094184063</v>
      </c>
      <c r="Q206" s="107">
        <f>IF(TrRoad_act!Q94=0,"",TrRoad_emi!Q64/TrRoad_tech!Q179)</f>
        <v>0.93589170030014157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1.1000000000133239</v>
      </c>
      <c r="C207" s="106">
        <f>IF(TrRoad_act!C95=0,"",TrRoad_emi!C65/TrRoad_tech!C180)</f>
        <v>1.1000000000133243</v>
      </c>
      <c r="D207" s="106">
        <f>IF(TrRoad_act!D95=0,"",TrRoad_emi!D65/TrRoad_tech!D180)</f>
        <v>1.0995617277327372</v>
      </c>
      <c r="E207" s="106">
        <f>IF(TrRoad_act!E95=0,"",TrRoad_emi!E65/TrRoad_tech!E180)</f>
        <v>1.0975697241706901</v>
      </c>
      <c r="F207" s="106">
        <f>IF(TrRoad_act!F95=0,"",TrRoad_emi!F65/TrRoad_tech!F180)</f>
        <v>1.0969898431730276</v>
      </c>
      <c r="G207" s="106">
        <f>IF(TrRoad_act!G95=0,"",TrRoad_emi!G65/TrRoad_tech!G180)</f>
        <v>1.0996325175893178</v>
      </c>
      <c r="H207" s="106">
        <f>IF(TrRoad_act!H95=0,"",TrRoad_emi!H65/TrRoad_tech!H180)</f>
        <v>1.0991741070868899</v>
      </c>
      <c r="I207" s="106">
        <f>IF(TrRoad_act!I95=0,"",TrRoad_emi!I65/TrRoad_tech!I180)</f>
        <v>1.0988981462055334</v>
      </c>
      <c r="J207" s="106">
        <f>IF(TrRoad_act!J95=0,"",TrRoad_emi!J65/TrRoad_tech!J180)</f>
        <v>1.0597947882090335</v>
      </c>
      <c r="K207" s="106">
        <f>IF(TrRoad_act!K95=0,"",TrRoad_emi!K65/TrRoad_tech!K180)</f>
        <v>1.052748466821869</v>
      </c>
      <c r="L207" s="106">
        <f>IF(TrRoad_act!L95=0,"",TrRoad_emi!L65/TrRoad_tech!L180)</f>
        <v>1.0500272464990525</v>
      </c>
      <c r="M207" s="106">
        <f>IF(TrRoad_act!M95=0,"",TrRoad_emi!M65/TrRoad_tech!M180)</f>
        <v>1.0397976319179545</v>
      </c>
      <c r="N207" s="106">
        <f>IF(TrRoad_act!N95=0,"",TrRoad_emi!N65/TrRoad_tech!N180)</f>
        <v>1.0349398350823389</v>
      </c>
      <c r="O207" s="106">
        <f>IF(TrRoad_act!O95=0,"",TrRoad_emi!O65/TrRoad_tech!O180)</f>
        <v>1.0537404719147423</v>
      </c>
      <c r="P207" s="106">
        <f>IF(TrRoad_act!P95=0,"",TrRoad_emi!P65/TrRoad_tech!P180)</f>
        <v>1.0496045148690392</v>
      </c>
      <c r="Q207" s="106">
        <f>IF(TrRoad_act!Q95=0,"",TrRoad_emi!Q65/TrRoad_tech!Q180)</f>
        <v>1.0532180064657772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1.0831800328315406</v>
      </c>
      <c r="C208" s="106">
        <f>IF(TrRoad_act!C96=0,"",TrRoad_emi!C66/TrRoad_tech!C181)</f>
        <v>1.0855928094719709</v>
      </c>
      <c r="D208" s="106">
        <f>IF(TrRoad_act!D96=0,"",TrRoad_emi!D66/TrRoad_tech!D181)</f>
        <v>1.0840833229966449</v>
      </c>
      <c r="E208" s="106">
        <f>IF(TrRoad_act!E96=0,"",TrRoad_emi!E66/TrRoad_tech!E181)</f>
        <v>1.0906267992009941</v>
      </c>
      <c r="F208" s="106">
        <f>IF(TrRoad_act!F96=0,"",TrRoad_emi!F66/TrRoad_tech!F181)</f>
        <v>1.1079195338666104</v>
      </c>
      <c r="G208" s="106">
        <f>IF(TrRoad_act!G96=0,"",TrRoad_emi!G66/TrRoad_tech!G181)</f>
        <v>1.0836497285583806</v>
      </c>
      <c r="H208" s="106">
        <f>IF(TrRoad_act!H96=0,"",TrRoad_emi!H66/TrRoad_tech!H181)</f>
        <v>1.11512266716957</v>
      </c>
      <c r="I208" s="106">
        <f>IF(TrRoad_act!I96=0,"",TrRoad_emi!I66/TrRoad_tech!I181)</f>
        <v>1.1372886437412546</v>
      </c>
      <c r="J208" s="106">
        <f>IF(TrRoad_act!J96=0,"",TrRoad_emi!J66/TrRoad_tech!J181)</f>
        <v>1.0786869761930953</v>
      </c>
      <c r="K208" s="106">
        <f>IF(TrRoad_act!K96=0,"",TrRoad_emi!K66/TrRoad_tech!K181)</f>
        <v>1.0565232006576288</v>
      </c>
      <c r="L208" s="106">
        <f>IF(TrRoad_act!L96=0,"",TrRoad_emi!L66/TrRoad_tech!L181)</f>
        <v>1.0606964738255189</v>
      </c>
      <c r="M208" s="106">
        <f>IF(TrRoad_act!M96=0,"",TrRoad_emi!M66/TrRoad_tech!M181)</f>
        <v>1.050246101082086</v>
      </c>
      <c r="N208" s="106">
        <f>IF(TrRoad_act!N96=0,"",TrRoad_emi!N66/TrRoad_tech!N181)</f>
        <v>1.0577369378065802</v>
      </c>
      <c r="O208" s="106">
        <f>IF(TrRoad_act!O96=0,"",TrRoad_emi!O66/TrRoad_tech!O181)</f>
        <v>1.0443702527918153</v>
      </c>
      <c r="P208" s="106">
        <f>IF(TrRoad_act!P96=0,"",TrRoad_emi!P66/TrRoad_tech!P181)</f>
        <v>0.91631123885647847</v>
      </c>
      <c r="Q208" s="106">
        <f>IF(TrRoad_act!Q96=0,"",TrRoad_emi!Q66/TrRoad_tech!Q181)</f>
        <v>0.93695721227855366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>
        <f>IF(TrRoad_act!B98=0,"",TrRoad_emi!B68/TrRoad_tech!B183)</f>
        <v>1.0295824491394931</v>
      </c>
      <c r="C210" s="106">
        <f>IF(TrRoad_act!C98=0,"",TrRoad_emi!C68/TrRoad_tech!C183)</f>
        <v>1.0407312426967605</v>
      </c>
      <c r="D210" s="106">
        <f>IF(TrRoad_act!D98=0,"",TrRoad_emi!D68/TrRoad_tech!D183)</f>
        <v>1.0651819796401363</v>
      </c>
      <c r="E210" s="106">
        <f>IF(TrRoad_act!E98=0,"",TrRoad_emi!E68/TrRoad_tech!E183)</f>
        <v>1.0528771860829587</v>
      </c>
      <c r="F210" s="106">
        <f>IF(TrRoad_act!F98=0,"",TrRoad_emi!F68/TrRoad_tech!F183)</f>
        <v>1.0739181684053234</v>
      </c>
      <c r="G210" s="106">
        <f>IF(TrRoad_act!G98=0,"",TrRoad_emi!G68/TrRoad_tech!G183)</f>
        <v>1.0730574893041858</v>
      </c>
      <c r="H210" s="106">
        <f>IF(TrRoad_act!H98=0,"",TrRoad_emi!H68/TrRoad_tech!H183)</f>
        <v>1.0827372999639808</v>
      </c>
      <c r="I210" s="106">
        <f>IF(TrRoad_act!I98=0,"",TrRoad_emi!I68/TrRoad_tech!I183)</f>
        <v>1.033628471913441</v>
      </c>
      <c r="J210" s="106">
        <f>IF(TrRoad_act!J98=0,"",TrRoad_emi!J68/TrRoad_tech!J183)</f>
        <v>1.2008605034683622</v>
      </c>
      <c r="K210" s="106">
        <f>IF(TrRoad_act!K98=0,"",TrRoad_emi!K68/TrRoad_tech!K183)</f>
        <v>1.4101922029013387</v>
      </c>
      <c r="L210" s="106">
        <f>IF(TrRoad_act!L98=0,"",TrRoad_emi!L68/TrRoad_tech!L183)</f>
        <v>1.4401540583672505</v>
      </c>
      <c r="M210" s="106">
        <f>IF(TrRoad_act!M98=0,"",TrRoad_emi!M68/TrRoad_tech!M183)</f>
        <v>0.99888988085131214</v>
      </c>
      <c r="N210" s="106">
        <f>IF(TrRoad_act!N98=0,"",TrRoad_emi!N68/TrRoad_tech!N183)</f>
        <v>1.4161441242894908</v>
      </c>
      <c r="O210" s="106">
        <f>IF(TrRoad_act!O98=0,"",TrRoad_emi!O68/TrRoad_tech!O183)</f>
        <v>1.002978030881168</v>
      </c>
      <c r="P210" s="106">
        <f>IF(TrRoad_act!P98=0,"",TrRoad_emi!P68/TrRoad_tech!P183)</f>
        <v>1.0186345134686572</v>
      </c>
      <c r="Q210" s="106">
        <f>IF(TrRoad_act!Q98=0,"",TrRoad_emi!Q68/TrRoad_tech!Q183)</f>
        <v>0.98341008893869264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1.0092573380179559</v>
      </c>
      <c r="C213" s="109">
        <f>IF(TrRoad_act!C101=0,"",TrRoad_emi!C71/TrRoad_tech!C186)</f>
        <v>1.0021299951964178</v>
      </c>
      <c r="D213" s="109">
        <f>IF(TrRoad_act!D101=0,"",TrRoad_emi!D71/TrRoad_tech!D186)</f>
        <v>0.99149323076018514</v>
      </c>
      <c r="E213" s="109">
        <f>IF(TrRoad_act!E101=0,"",TrRoad_emi!E71/TrRoad_tech!E186)</f>
        <v>1.0077251117091572</v>
      </c>
      <c r="F213" s="109">
        <f>IF(TrRoad_act!F101=0,"",TrRoad_emi!F71/TrRoad_tech!F186)</f>
        <v>1.0283126894602841</v>
      </c>
      <c r="G213" s="109">
        <f>IF(TrRoad_act!G101=0,"",TrRoad_emi!G71/TrRoad_tech!G186)</f>
        <v>1.016747010943599</v>
      </c>
      <c r="H213" s="109">
        <f>IF(TrRoad_act!H101=0,"",TrRoad_emi!H71/TrRoad_tech!H186)</f>
        <v>1.0479217301672359</v>
      </c>
      <c r="I213" s="109">
        <f>IF(TrRoad_act!I101=0,"",TrRoad_emi!I71/TrRoad_tech!I186)</f>
        <v>1.0994779204979908</v>
      </c>
      <c r="J213" s="109">
        <f>IF(TrRoad_act!J101=0,"",TrRoad_emi!J71/TrRoad_tech!J186)</f>
        <v>1.1154170043200191</v>
      </c>
      <c r="K213" s="109">
        <f>IF(TrRoad_act!K101=0,"",TrRoad_emi!K71/TrRoad_tech!K186)</f>
        <v>1.1105862719181891</v>
      </c>
      <c r="L213" s="109">
        <f>IF(TrRoad_act!L101=0,"",TrRoad_emi!L71/TrRoad_tech!L186)</f>
        <v>1.1757612422326411</v>
      </c>
      <c r="M213" s="109">
        <f>IF(TrRoad_act!M101=0,"",TrRoad_emi!M71/TrRoad_tech!M186)</f>
        <v>1.2105216601778461</v>
      </c>
      <c r="N213" s="109">
        <f>IF(TrRoad_act!N101=0,"",TrRoad_emi!N71/TrRoad_tech!N186)</f>
        <v>1.3959954130638053</v>
      </c>
      <c r="O213" s="109">
        <f>IF(TrRoad_act!O101=0,"",TrRoad_emi!O71/TrRoad_tech!O186)</f>
        <v>1.2846211082458032</v>
      </c>
      <c r="P213" s="109">
        <f>IF(TrRoad_act!P101=0,"",TrRoad_emi!P71/TrRoad_tech!P186)</f>
        <v>1.0643918936337715</v>
      </c>
      <c r="Q213" s="109">
        <f>IF(TrRoad_act!Q101=0,"",TrRoad_emi!Q71/TrRoad_tech!Q186)</f>
        <v>1.0693086382639017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1.1000013608753563</v>
      </c>
      <c r="D214" s="108">
        <f>IF(TrRoad_act!D102=0,"",TrRoad_emi!D72/TrRoad_tech!D187)</f>
        <v>1.0995670574122947</v>
      </c>
      <c r="E214" s="108">
        <f>IF(TrRoad_act!E102=0,"",TrRoad_emi!E72/TrRoad_tech!E187)</f>
        <v>1.097578809486329</v>
      </c>
      <c r="F214" s="108">
        <f>IF(TrRoad_act!F102=0,"",TrRoad_emi!F72/TrRoad_tech!F187)</f>
        <v>1.0972102255345006</v>
      </c>
      <c r="G214" s="108">
        <f>IF(TrRoad_act!G102=0,"",TrRoad_emi!G72/TrRoad_tech!G187)</f>
        <v>1.1000655793469654</v>
      </c>
      <c r="H214" s="108">
        <f>IF(TrRoad_act!H102=0,"",TrRoad_emi!H72/TrRoad_tech!H187)</f>
        <v>1.0998736092829891</v>
      </c>
      <c r="I214" s="108">
        <f>IF(TrRoad_act!I102=0,"",TrRoad_emi!I72/TrRoad_tech!I187)</f>
        <v>1.1000779791951589</v>
      </c>
      <c r="J214" s="108">
        <f>IF(TrRoad_act!J102=0,"",TrRoad_emi!J72/TrRoad_tech!J187)</f>
        <v>1.0625479412043892</v>
      </c>
      <c r="K214" s="108">
        <f>IF(TrRoad_act!K102=0,"",TrRoad_emi!K72/TrRoad_tech!K187)</f>
        <v>1.055802608784876</v>
      </c>
      <c r="L214" s="108">
        <f>IF(TrRoad_act!L102=0,"",TrRoad_emi!L72/TrRoad_tech!L187)</f>
        <v>1.0552321550111452</v>
      </c>
      <c r="M214" s="108">
        <f>IF(TrRoad_act!M102=0,"",TrRoad_emi!M72/TrRoad_tech!M187)</f>
        <v>1.049009923469042</v>
      </c>
      <c r="N214" s="108">
        <f>IF(TrRoad_act!N102=0,"",TrRoad_emi!N72/TrRoad_tech!N187)</f>
        <v>1.049107901836895</v>
      </c>
      <c r="O214" s="108">
        <f>IF(TrRoad_act!O102=0,"",TrRoad_emi!O72/TrRoad_tech!O187)</f>
        <v>1.0731535355840034</v>
      </c>
      <c r="P214" s="108">
        <f>IF(TrRoad_act!P102=0,"",TrRoad_emi!P72/TrRoad_tech!P187)</f>
        <v>1.0750726948505172</v>
      </c>
      <c r="Q214" s="108">
        <f>IF(TrRoad_act!Q102=0,"",TrRoad_emi!Q72/TrRoad_tech!Q187)</f>
        <v>1.085882336712956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1.0842312807739025</v>
      </c>
      <c r="C215" s="108">
        <f>IF(TrRoad_act!C103=0,"",TrRoad_emi!C73/TrRoad_tech!C188)</f>
        <v>1.0865636470984856</v>
      </c>
      <c r="D215" s="108">
        <f>IF(TrRoad_act!D103=0,"",TrRoad_emi!D73/TrRoad_tech!D188)</f>
        <v>1.0853416269011316</v>
      </c>
      <c r="E215" s="108">
        <f>IF(TrRoad_act!E103=0,"",TrRoad_emi!E73/TrRoad_tech!E188)</f>
        <v>1.0914983549544894</v>
      </c>
      <c r="F215" s="108">
        <f>IF(TrRoad_act!F103=0,"",TrRoad_emi!F73/TrRoad_tech!F188)</f>
        <v>1.1086484373372689</v>
      </c>
      <c r="G215" s="108">
        <f>IF(TrRoad_act!G103=0,"",TrRoad_emi!G73/TrRoad_tech!G188)</f>
        <v>1.0866954395369377</v>
      </c>
      <c r="H215" s="108">
        <f>IF(TrRoad_act!H103=0,"",TrRoad_emi!H73/TrRoad_tech!H188)</f>
        <v>1.1175244459401339</v>
      </c>
      <c r="I215" s="108">
        <f>IF(TrRoad_act!I103=0,"",TrRoad_emi!I73/TrRoad_tech!I188)</f>
        <v>1.1406406587846747</v>
      </c>
      <c r="J215" s="108">
        <f>IF(TrRoad_act!J103=0,"",TrRoad_emi!J73/TrRoad_tech!J188)</f>
        <v>1.0860906294883386</v>
      </c>
      <c r="K215" s="108">
        <f>IF(TrRoad_act!K103=0,"",TrRoad_emi!K73/TrRoad_tech!K188)</f>
        <v>1.064156052567732</v>
      </c>
      <c r="L215" s="108">
        <f>IF(TrRoad_act!L103=0,"",TrRoad_emi!L73/TrRoad_tech!L188)</f>
        <v>1.0687206254373913</v>
      </c>
      <c r="M215" s="108">
        <f>IF(TrRoad_act!M103=0,"",TrRoad_emi!M73/TrRoad_tech!M188)</f>
        <v>1.0589980045516794</v>
      </c>
      <c r="N215" s="108">
        <f>IF(TrRoad_act!N103=0,"",TrRoad_emi!N73/TrRoad_tech!N188)</f>
        <v>1.0677331248681143</v>
      </c>
      <c r="O215" s="108">
        <f>IF(TrRoad_act!O103=0,"",TrRoad_emi!O73/TrRoad_tech!O188)</f>
        <v>1.0552786311143167</v>
      </c>
      <c r="P215" s="108">
        <f>IF(TrRoad_act!P103=0,"",TrRoad_emi!P73/TrRoad_tech!P188)</f>
        <v>0.92740416933237635</v>
      </c>
      <c r="Q215" s="108">
        <f>IF(TrRoad_act!Q103=0,"",TrRoad_emi!Q73/TrRoad_tech!Q188)</f>
        <v>0.94904676212843242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>
        <f>IF(TrRoad_act!C105=0,"",TrRoad_emi!C75/TrRoad_tech!C190)</f>
        <v>1.1040000000061811</v>
      </c>
      <c r="D217" s="108">
        <f>IF(TrRoad_act!D105=0,"",TrRoad_emi!D75/TrRoad_tech!D190)</f>
        <v>1.1040000000061807</v>
      </c>
      <c r="E217" s="108">
        <f>IF(TrRoad_act!E105=0,"",TrRoad_emi!E75/TrRoad_tech!E190)</f>
        <v>1.1040000000061809</v>
      </c>
      <c r="F217" s="108">
        <f>IF(TrRoad_act!F105=0,"",TrRoad_emi!F75/TrRoad_tech!F190)</f>
        <v>1.1040000000061809</v>
      </c>
      <c r="G217" s="108">
        <f>IF(TrRoad_act!G105=0,"",TrRoad_emi!G75/TrRoad_tech!G190)</f>
        <v>1.1112571325312257</v>
      </c>
      <c r="H217" s="108">
        <f>IF(TrRoad_act!H105=0,"",TrRoad_emi!H75/TrRoad_tech!H190)</f>
        <v>1.1112571325312257</v>
      </c>
      <c r="I217" s="108">
        <f>IF(TrRoad_act!I105=0,"",TrRoad_emi!I75/TrRoad_tech!I190)</f>
        <v>1.1394975370087079</v>
      </c>
      <c r="J217" s="108">
        <f>IF(TrRoad_act!J105=0,"",TrRoad_emi!J75/TrRoad_tech!J190)</f>
        <v>1.1494755247633912</v>
      </c>
      <c r="K217" s="108">
        <f>IF(TrRoad_act!K105=0,"",TrRoad_emi!K75/TrRoad_tech!K190)</f>
        <v>1.1567312614838674</v>
      </c>
      <c r="L217" s="108">
        <f>IF(TrRoad_act!L105=0,"",TrRoad_emi!L75/TrRoad_tech!L190)</f>
        <v>1.1565217921789546</v>
      </c>
      <c r="M217" s="108">
        <f>IF(TrRoad_act!M105=0,"",TrRoad_emi!M75/TrRoad_tech!M190)</f>
        <v>1.1493721089836013</v>
      </c>
      <c r="N217" s="108">
        <f>IF(TrRoad_act!N105=0,"",TrRoad_emi!N75/TrRoad_tech!N190)</f>
        <v>1.1852934988177335</v>
      </c>
      <c r="O217" s="108">
        <f>IF(TrRoad_act!O105=0,"",TrRoad_emi!O75/TrRoad_tech!O190)</f>
        <v>1.1825579570828333</v>
      </c>
      <c r="P217" s="108">
        <f>IF(TrRoad_act!P105=0,"",TrRoad_emi!P75/TrRoad_tech!P190)</f>
        <v>1.174767679067757</v>
      </c>
      <c r="Q217" s="108">
        <f>IF(TrRoad_act!Q105=0,"",TrRoad_emi!Q75/TrRoad_tech!Q190)</f>
        <v>1.1904069247675564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1.0772467045443157</v>
      </c>
      <c r="C219" s="107">
        <f>IF(TrRoad_act!C107=0,"",TrRoad_emi!C77/TrRoad_tech!C192)</f>
        <v>1.0803943949205457</v>
      </c>
      <c r="D219" s="107">
        <f>IF(TrRoad_act!D107=0,"",TrRoad_emi!D77/TrRoad_tech!D192)</f>
        <v>1.0782744898918755</v>
      </c>
      <c r="E219" s="107">
        <f>IF(TrRoad_act!E107=0,"",TrRoad_emi!E77/TrRoad_tech!E192)</f>
        <v>1.0876753154094603</v>
      </c>
      <c r="F219" s="107">
        <f>IF(TrRoad_act!F107=0,"",TrRoad_emi!F77/TrRoad_tech!F192)</f>
        <v>1.113988171786165</v>
      </c>
      <c r="G219" s="107">
        <f>IF(TrRoad_act!G107=0,"",TrRoad_emi!G77/TrRoad_tech!G192)</f>
        <v>1.0797903910685529</v>
      </c>
      <c r="H219" s="107">
        <f>IF(TrRoad_act!H107=0,"",TrRoad_emi!H77/TrRoad_tech!H192)</f>
        <v>1.1276108497785771</v>
      </c>
      <c r="I219" s="107">
        <f>IF(TrRoad_act!I107=0,"",TrRoad_emi!I77/TrRoad_tech!I192)</f>
        <v>1.1635559228204588</v>
      </c>
      <c r="J219" s="107">
        <f>IF(TrRoad_act!J107=0,"",TrRoad_emi!J77/TrRoad_tech!J192)</f>
        <v>1.0774371678513641</v>
      </c>
      <c r="K219" s="107">
        <f>IF(TrRoad_act!K107=0,"",TrRoad_emi!K77/TrRoad_tech!K192)</f>
        <v>1.0532074234971369</v>
      </c>
      <c r="L219" s="107">
        <f>IF(TrRoad_act!L107=0,"",TrRoad_emi!L77/TrRoad_tech!L192)</f>
        <v>1.057153339705468</v>
      </c>
      <c r="M219" s="107">
        <f>IF(TrRoad_act!M107=0,"",TrRoad_emi!M77/TrRoad_tech!M192)</f>
        <v>1.0479705516340596</v>
      </c>
      <c r="N219" s="107">
        <f>IF(TrRoad_act!N107=0,"",TrRoad_emi!N77/TrRoad_tech!N192)</f>
        <v>1.0553418679984043</v>
      </c>
      <c r="O219" s="107">
        <f>IF(TrRoad_act!O107=0,"",TrRoad_emi!O77/TrRoad_tech!O192)</f>
        <v>1.044109679707244</v>
      </c>
      <c r="P219" s="107">
        <f>IF(TrRoad_act!P107=0,"",TrRoad_emi!P77/TrRoad_tech!P192)</f>
        <v>0.91018928663425525</v>
      </c>
      <c r="Q219" s="107">
        <f>IF(TrRoad_act!Q107=0,"",TrRoad_emi!Q77/TrRoad_tech!Q192)</f>
        <v>0.94159691700761095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1.0781004298795827</v>
      </c>
      <c r="C220" s="106">
        <f>IF(TrRoad_act!C108=0,"",TrRoad_emi!C78/TrRoad_tech!C193)</f>
        <v>1.081434089916359</v>
      </c>
      <c r="D220" s="106">
        <f>IF(TrRoad_act!D108=0,"",TrRoad_emi!D78/TrRoad_tech!D193)</f>
        <v>1.0798172537988164</v>
      </c>
      <c r="E220" s="106">
        <f>IF(TrRoad_act!E108=0,"",TrRoad_emi!E78/TrRoad_tech!E193)</f>
        <v>1.0884753606628352</v>
      </c>
      <c r="F220" s="106">
        <f>IF(TrRoad_act!F108=0,"",TrRoad_emi!F78/TrRoad_tech!F193)</f>
        <v>1.1122190615070366</v>
      </c>
      <c r="G220" s="106">
        <f>IF(TrRoad_act!G108=0,"",TrRoad_emi!G78/TrRoad_tech!G193)</f>
        <v>1.0815510869900051</v>
      </c>
      <c r="H220" s="106">
        <f>IF(TrRoad_act!H108=0,"",TrRoad_emi!H78/TrRoad_tech!H193)</f>
        <v>1.1245408225135149</v>
      </c>
      <c r="I220" s="106">
        <f>IF(TrRoad_act!I108=0,"",TrRoad_emi!I78/TrRoad_tech!I193)</f>
        <v>1.1569339255197935</v>
      </c>
      <c r="J220" s="106">
        <f>IF(TrRoad_act!J108=0,"",TrRoad_emi!J78/TrRoad_tech!J193)</f>
        <v>1.0792214260087534</v>
      </c>
      <c r="K220" s="106">
        <f>IF(TrRoad_act!K108=0,"",TrRoad_emi!K78/TrRoad_tech!K193)</f>
        <v>1.0550386661024616</v>
      </c>
      <c r="L220" s="106">
        <f>IF(TrRoad_act!L108=0,"",TrRoad_emi!L78/TrRoad_tech!L193)</f>
        <v>1.0586297069186759</v>
      </c>
      <c r="M220" s="106">
        <f>IF(TrRoad_act!M108=0,"",TrRoad_emi!M78/TrRoad_tech!M193)</f>
        <v>1.049179122463328</v>
      </c>
      <c r="N220" s="106">
        <f>IF(TrRoad_act!N108=0,"",TrRoad_emi!N78/TrRoad_tech!N193)</f>
        <v>1.0557952049103594</v>
      </c>
      <c r="O220" s="106">
        <f>IF(TrRoad_act!O108=0,"",TrRoad_emi!O78/TrRoad_tech!O193)</f>
        <v>1.0440484063850497</v>
      </c>
      <c r="P220" s="106">
        <f>IF(TrRoad_act!P108=0,"",TrRoad_emi!P78/TrRoad_tech!P193)</f>
        <v>0.91078671194947636</v>
      </c>
      <c r="Q220" s="106">
        <f>IF(TrRoad_act!Q108=0,"",TrRoad_emi!Q78/TrRoad_tech!Q193)</f>
        <v>0.93875481872807676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0.98497651234576078</v>
      </c>
      <c r="C221" s="105">
        <f>IF(TrRoad_act!C109=0,"",TrRoad_emi!C79/TrRoad_tech!C194)</f>
        <v>1.0019736304893829</v>
      </c>
      <c r="D221" s="105">
        <f>IF(TrRoad_act!D109=0,"",TrRoad_emi!D79/TrRoad_tech!D194)</f>
        <v>0.99316865276737687</v>
      </c>
      <c r="E221" s="105">
        <f>IF(TrRoad_act!E109=0,"",TrRoad_emi!E79/TrRoad_tech!E194)</f>
        <v>1.0367985166319922</v>
      </c>
      <c r="F221" s="105">
        <f>IF(TrRoad_act!F109=0,"",TrRoad_emi!F79/TrRoad_tech!F194)</f>
        <v>1.1535208723831625</v>
      </c>
      <c r="G221" s="105">
        <f>IF(TrRoad_act!G109=0,"",TrRoad_emi!G79/TrRoad_tech!G194)</f>
        <v>1.0045472082136366</v>
      </c>
      <c r="H221" s="105">
        <f>IF(TrRoad_act!H109=0,"",TrRoad_emi!H79/TrRoad_tech!H194)</f>
        <v>1.1964018781633188</v>
      </c>
      <c r="I221" s="105">
        <f>IF(TrRoad_act!I109=0,"",TrRoad_emi!I79/TrRoad_tech!I194)</f>
        <v>1.3263812503931185</v>
      </c>
      <c r="J221" s="105">
        <f>IF(TrRoad_act!J109=0,"",TrRoad_emi!J79/TrRoad_tech!J194)</f>
        <v>0.99822240740294599</v>
      </c>
      <c r="K221" s="105">
        <f>IF(TrRoad_act!K109=0,"",TrRoad_emi!K79/TrRoad_tech!K194)</f>
        <v>0.97175023074015265</v>
      </c>
      <c r="L221" s="105">
        <f>IF(TrRoad_act!L109=0,"",TrRoad_emi!L79/TrRoad_tech!L194)</f>
        <v>0.99259653266320091</v>
      </c>
      <c r="M221" s="105">
        <f>IF(TrRoad_act!M109=0,"",TrRoad_emi!M79/TrRoad_tech!M194)</f>
        <v>0.97478857753178316</v>
      </c>
      <c r="N221" s="105">
        <f>IF(TrRoad_act!N109=0,"",TrRoad_emi!N79/TrRoad_tech!N194)</f>
        <v>1.0085198753634459</v>
      </c>
      <c r="O221" s="105">
        <f>IF(TrRoad_act!O109=0,"",TrRoad_emi!O79/TrRoad_tech!O194)</f>
        <v>1.0045921613132429</v>
      </c>
      <c r="P221" s="105">
        <f>IF(TrRoad_act!P109=0,"",TrRoad_emi!P79/TrRoad_tech!P194)</f>
        <v>0.86395681938639857</v>
      </c>
      <c r="Q221" s="105">
        <f>IF(TrRoad_act!Q109=0,"",TrRoad_emi!Q79/TrRoad_tech!Q194)</f>
        <v>0.95104096683486727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106.58308222318931</v>
      </c>
      <c r="C225" s="78">
        <v>106.58308222318931</v>
      </c>
      <c r="D225" s="78">
        <v>106.58308222318931</v>
      </c>
      <c r="E225" s="78">
        <v>105.18067324656842</v>
      </c>
      <c r="F225" s="78">
        <v>106.58308222318932</v>
      </c>
      <c r="G225" s="78">
        <v>106.1665667571329</v>
      </c>
      <c r="H225" s="78">
        <v>105.18067324656843</v>
      </c>
      <c r="I225" s="78">
        <v>105.43310686236019</v>
      </c>
      <c r="J225" s="78">
        <v>98.168628363463867</v>
      </c>
      <c r="K225" s="78">
        <v>93.961401433601125</v>
      </c>
      <c r="L225" s="78">
        <v>89.754174503738398</v>
      </c>
      <c r="M225" s="78">
        <v>86.491181049822004</v>
      </c>
      <c r="N225" s="78">
        <v>83.407199284542571</v>
      </c>
      <c r="O225" s="78">
        <v>78.743945070620995</v>
      </c>
      <c r="P225" s="78">
        <v>76.141631739829194</v>
      </c>
      <c r="Q225" s="78">
        <v>73.420956407639395</v>
      </c>
    </row>
    <row r="226" spans="1:17" ht="11.45" customHeight="1" x14ac:dyDescent="0.25">
      <c r="A226" s="19" t="s">
        <v>29</v>
      </c>
      <c r="B226" s="76">
        <v>156.17744666873361</v>
      </c>
      <c r="C226" s="76">
        <v>156.21766127019217</v>
      </c>
      <c r="D226" s="76">
        <v>156.26956648465418</v>
      </c>
      <c r="E226" s="76">
        <v>155.61156708521736</v>
      </c>
      <c r="F226" s="76">
        <v>155.3310742337776</v>
      </c>
      <c r="G226" s="76">
        <v>155.27431707933539</v>
      </c>
      <c r="H226" s="76">
        <v>155.91987057990136</v>
      </c>
      <c r="I226" s="76">
        <v>155.96886117860439</v>
      </c>
      <c r="J226" s="76">
        <v>152.85126887473464</v>
      </c>
      <c r="K226" s="76">
        <v>152.10300970500728</v>
      </c>
      <c r="L226" s="76">
        <v>148.72946645452791</v>
      </c>
      <c r="M226" s="76">
        <v>143.8012054794176</v>
      </c>
      <c r="N226" s="76">
        <v>139.04953151640211</v>
      </c>
      <c r="O226" s="76">
        <v>131.6837993653136</v>
      </c>
      <c r="P226" s="76">
        <v>127.31303393911128</v>
      </c>
      <c r="Q226" s="76">
        <v>122.89964396085806</v>
      </c>
    </row>
    <row r="227" spans="1:17" ht="11.45" customHeight="1" x14ac:dyDescent="0.25">
      <c r="A227" s="62" t="s">
        <v>59</v>
      </c>
      <c r="B227" s="77">
        <v>156.97123704706942</v>
      </c>
      <c r="C227" s="77">
        <v>156.26820560213139</v>
      </c>
      <c r="D227" s="77">
        <v>155.49075184291684</v>
      </c>
      <c r="E227" s="77">
        <v>154.7171660128526</v>
      </c>
      <c r="F227" s="77">
        <v>153.94742886851003</v>
      </c>
      <c r="G227" s="77">
        <v>153.18152126219908</v>
      </c>
      <c r="H227" s="77">
        <v>152.41942414149162</v>
      </c>
      <c r="I227" s="77">
        <v>151.66111854874788</v>
      </c>
      <c r="J227" s="77">
        <v>150.90658562064468</v>
      </c>
      <c r="K227" s="77">
        <v>150.15580658770619</v>
      </c>
      <c r="L227" s="77">
        <v>149.408762773837</v>
      </c>
      <c r="M227" s="77">
        <v>143.875895994378</v>
      </c>
      <c r="N227" s="77">
        <v>138.92124570002099</v>
      </c>
      <c r="O227" s="77">
        <v>131.26928606411099</v>
      </c>
      <c r="P227" s="77">
        <v>127.127038108254</v>
      </c>
      <c r="Q227" s="77">
        <v>122.771974915185</v>
      </c>
    </row>
    <row r="228" spans="1:17" ht="11.45" customHeight="1" x14ac:dyDescent="0.25">
      <c r="A228" s="62" t="s">
        <v>58</v>
      </c>
      <c r="B228" s="77">
        <v>151.37820296053724</v>
      </c>
      <c r="C228" s="77">
        <v>155.91207106191473</v>
      </c>
      <c r="D228" s="77">
        <v>161.10914009731189</v>
      </c>
      <c r="E228" s="77">
        <v>161.10914009731189</v>
      </c>
      <c r="F228" s="77">
        <v>163.70767461501046</v>
      </c>
      <c r="G228" s="77">
        <v>167.43917018242564</v>
      </c>
      <c r="H228" s="77">
        <v>171.50327816810619</v>
      </c>
      <c r="I228" s="77">
        <v>169.84281461129683</v>
      </c>
      <c r="J228" s="77">
        <v>155.91207106191473</v>
      </c>
      <c r="K228" s="77">
        <v>155.91207106191473</v>
      </c>
      <c r="L228" s="77">
        <v>148.11646750881999</v>
      </c>
      <c r="M228" s="77">
        <v>143.80214160140599</v>
      </c>
      <c r="N228" s="77">
        <v>139.50089476562101</v>
      </c>
      <c r="O228" s="77">
        <v>133.06319888734399</v>
      </c>
      <c r="P228" s="77">
        <v>128.981314861203</v>
      </c>
      <c r="Q228" s="77">
        <v>125.05793299448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>
        <v>0</v>
      </c>
      <c r="N229" s="77">
        <v>0</v>
      </c>
      <c r="O229" s="77">
        <v>0</v>
      </c>
      <c r="P229" s="77">
        <v>0</v>
      </c>
      <c r="Q229" s="77">
        <v>0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161.49434840425428</v>
      </c>
      <c r="I230" s="77">
        <v>161.88193484042455</v>
      </c>
      <c r="J230" s="77">
        <v>150.72805851063734</v>
      </c>
      <c r="K230" s="77">
        <v>144.26828457446717</v>
      </c>
      <c r="L230" s="77">
        <v>137.808510638298</v>
      </c>
      <c r="M230" s="77">
        <v>157.35294117647101</v>
      </c>
      <c r="N230" s="77">
        <v>152.531914893617</v>
      </c>
      <c r="O230" s="77">
        <v>117.126582278481</v>
      </c>
      <c r="P230" s="77">
        <v>98.297520661156994</v>
      </c>
      <c r="Q230" s="77">
        <v>94.961290322580595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56.893166271410841</v>
      </c>
      <c r="K231" s="77">
        <v>54.251360872406686</v>
      </c>
      <c r="L231" s="77">
        <v>51.634433882455006</v>
      </c>
      <c r="M231" s="77">
        <v>47.462215347608215</v>
      </c>
      <c r="N231" s="77">
        <v>40.365079365079403</v>
      </c>
      <c r="O231" s="77">
        <v>43.225490196078397</v>
      </c>
      <c r="P231" s="77">
        <v>45.6287128712871</v>
      </c>
      <c r="Q231" s="77">
        <v>51.264483627204001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1462.7629775875603</v>
      </c>
      <c r="C233" s="76">
        <v>1462.7629775875603</v>
      </c>
      <c r="D233" s="76">
        <v>1438.1545711766464</v>
      </c>
      <c r="E233" s="76">
        <v>1463.705904883456</v>
      </c>
      <c r="F233" s="76">
        <v>1469.6888044007294</v>
      </c>
      <c r="G233" s="76">
        <v>1464.4094725022142</v>
      </c>
      <c r="H233" s="76">
        <v>1437.7440975961681</v>
      </c>
      <c r="I233" s="76">
        <v>1462.3503025354521</v>
      </c>
      <c r="J233" s="76">
        <v>1434.3481658925691</v>
      </c>
      <c r="K233" s="76">
        <v>1421.3251120632092</v>
      </c>
      <c r="L233" s="76">
        <v>1409.6421471798899</v>
      </c>
      <c r="M233" s="76">
        <v>1397.2130773297715</v>
      </c>
      <c r="N233" s="76">
        <v>1378.8491793372782</v>
      </c>
      <c r="O233" s="76">
        <v>1364.2184626589994</v>
      </c>
      <c r="P233" s="76">
        <v>1347.9516759260468</v>
      </c>
      <c r="Q233" s="76">
        <v>1339.2772357331871</v>
      </c>
    </row>
    <row r="234" spans="1:17" ht="11.45" customHeight="1" x14ac:dyDescent="0.25">
      <c r="A234" s="62" t="s">
        <v>59</v>
      </c>
      <c r="B234" s="75">
        <v>444.09617592995545</v>
      </c>
      <c r="C234" s="75">
        <v>444.09617592995545</v>
      </c>
      <c r="D234" s="75">
        <v>0</v>
      </c>
      <c r="E234" s="75">
        <v>0</v>
      </c>
      <c r="F234" s="75">
        <v>444.09617592995556</v>
      </c>
      <c r="G234" s="75">
        <v>442.3606948213872</v>
      </c>
      <c r="H234" s="75">
        <v>0</v>
      </c>
      <c r="I234" s="75">
        <v>439.30461192650085</v>
      </c>
      <c r="J234" s="75">
        <v>0</v>
      </c>
      <c r="K234" s="75">
        <v>391.50583930667148</v>
      </c>
      <c r="L234" s="75">
        <v>373.97572709891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1473.6398903517509</v>
      </c>
      <c r="C235" s="75">
        <v>1473.6398903517509</v>
      </c>
      <c r="D235" s="75">
        <v>1473.6398903517509</v>
      </c>
      <c r="E235" s="75">
        <v>1468.7440767625424</v>
      </c>
      <c r="F235" s="75">
        <v>1473.5914169498772</v>
      </c>
      <c r="G235" s="75">
        <v>1472.1475249808691</v>
      </c>
      <c r="H235" s="75">
        <v>1468.7058575879214</v>
      </c>
      <c r="I235" s="75">
        <v>1469.585497750182</v>
      </c>
      <c r="J235" s="75">
        <v>1442.8919958273757</v>
      </c>
      <c r="K235" s="75">
        <v>1426.9190217038251</v>
      </c>
      <c r="L235" s="75">
        <v>1410.3910021474105</v>
      </c>
      <c r="M235" s="75">
        <v>1397.2130773297715</v>
      </c>
      <c r="N235" s="75">
        <v>1384.4158806604685</v>
      </c>
      <c r="O235" s="75">
        <v>1364.2184626589994</v>
      </c>
      <c r="P235" s="75">
        <v>1352.660897483649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929.72557184810205</v>
      </c>
      <c r="D237" s="75">
        <v>929.72557184810205</v>
      </c>
      <c r="E237" s="75">
        <v>926.63678257285903</v>
      </c>
      <c r="F237" s="75">
        <v>929.69498977606986</v>
      </c>
      <c r="G237" s="75">
        <v>928.78403229224875</v>
      </c>
      <c r="H237" s="75">
        <v>926.61266993569961</v>
      </c>
      <c r="I237" s="75">
        <v>927.16763859407581</v>
      </c>
      <c r="J237" s="75">
        <v>910.32659655775717</v>
      </c>
      <c r="K237" s="75">
        <v>900.24918035970097</v>
      </c>
      <c r="L237" s="75">
        <v>0</v>
      </c>
      <c r="M237" s="75">
        <v>0</v>
      </c>
      <c r="N237" s="75">
        <v>873.43377086203645</v>
      </c>
      <c r="O237" s="75">
        <v>0</v>
      </c>
      <c r="P237" s="75">
        <v>853.39941912767347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209.69929014840716</v>
      </c>
      <c r="C240" s="78">
        <v>215.7765854129633</v>
      </c>
      <c r="D240" s="78">
        <v>222.75894240688325</v>
      </c>
      <c r="E240" s="78">
        <v>223.49450664561701</v>
      </c>
      <c r="F240" s="78">
        <v>226.80048790477136</v>
      </c>
      <c r="G240" s="78">
        <v>230.16124519770187</v>
      </c>
      <c r="H240" s="78">
        <v>235.4693827774594</v>
      </c>
      <c r="I240" s="78">
        <v>233.29180098010764</v>
      </c>
      <c r="J240" s="78">
        <v>213.50518572025862</v>
      </c>
      <c r="K240" s="78">
        <v>212.63900172083814</v>
      </c>
      <c r="L240" s="78">
        <v>202.20050464902053</v>
      </c>
      <c r="M240" s="78">
        <v>196.69287225536436</v>
      </c>
      <c r="N240" s="78">
        <v>168.72877322082866</v>
      </c>
      <c r="O240" s="78">
        <v>168.95087264381857</v>
      </c>
      <c r="P240" s="78">
        <v>179.71018256587337</v>
      </c>
      <c r="Q240" s="78">
        <v>174.72051233033864</v>
      </c>
    </row>
    <row r="241" spans="1:17" ht="11.45" customHeight="1" x14ac:dyDescent="0.25">
      <c r="A241" s="62" t="s">
        <v>59</v>
      </c>
      <c r="B241" s="77">
        <v>186.56818761530445</v>
      </c>
      <c r="C241" s="77">
        <v>186.56818761530451</v>
      </c>
      <c r="D241" s="77">
        <v>186.56818761530451</v>
      </c>
      <c r="E241" s="77">
        <v>184.11334304141897</v>
      </c>
      <c r="F241" s="77">
        <v>186.56818761530457</v>
      </c>
      <c r="G241" s="77">
        <v>185.8390987768606</v>
      </c>
      <c r="H241" s="77">
        <v>184.11334304141903</v>
      </c>
      <c r="I241" s="77">
        <v>184.55521506471842</v>
      </c>
      <c r="J241" s="77">
        <v>171.83912017199111</v>
      </c>
      <c r="K241" s="77">
        <v>164.47458645033433</v>
      </c>
      <c r="L241" s="77">
        <v>157.11005272867763</v>
      </c>
      <c r="M241" s="77">
        <v>151.39835100078992</v>
      </c>
      <c r="N241" s="77">
        <v>146</v>
      </c>
      <c r="O241" s="77">
        <v>136.51666666666699</v>
      </c>
      <c r="P241" s="77">
        <v>136.07272727272701</v>
      </c>
      <c r="Q241" s="77">
        <v>123.579710144928</v>
      </c>
    </row>
    <row r="242" spans="1:17" ht="11.45" customHeight="1" x14ac:dyDescent="0.25">
      <c r="A242" s="62" t="s">
        <v>58</v>
      </c>
      <c r="B242" s="77">
        <v>210.60385635923339</v>
      </c>
      <c r="C242" s="77">
        <v>216.91156835277008</v>
      </c>
      <c r="D242" s="77">
        <v>224.14195396452908</v>
      </c>
      <c r="E242" s="77">
        <v>224.14195396452908</v>
      </c>
      <c r="F242" s="77">
        <v>227.75714677040853</v>
      </c>
      <c r="G242" s="77">
        <v>232.9485636396515</v>
      </c>
      <c r="H242" s="77">
        <v>238.60272518804703</v>
      </c>
      <c r="I242" s="77">
        <v>236.29261698509004</v>
      </c>
      <c r="J242" s="77">
        <v>216.91156835277005</v>
      </c>
      <c r="K242" s="77">
        <v>216.91156835277005</v>
      </c>
      <c r="L242" s="77">
        <v>206.06598993513154</v>
      </c>
      <c r="M242" s="77">
        <v>200.06371446929984</v>
      </c>
      <c r="N242" s="77">
        <v>194.073307504078</v>
      </c>
      <c r="O242" s="77">
        <v>182.405684210526</v>
      </c>
      <c r="P242" s="77">
        <v>180.33486430062601</v>
      </c>
      <c r="Q242" s="77">
        <v>175.747314429498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181.77559880835977</v>
      </c>
      <c r="D244" s="77">
        <v>0</v>
      </c>
      <c r="E244" s="77">
        <v>0</v>
      </c>
      <c r="F244" s="77">
        <v>0</v>
      </c>
      <c r="G244" s="77">
        <v>181.06523890249031</v>
      </c>
      <c r="H244" s="77">
        <v>0</v>
      </c>
      <c r="I244" s="77">
        <v>179.81433576858541</v>
      </c>
      <c r="J244" s="77">
        <v>167.42489363927882</v>
      </c>
      <c r="K244" s="77">
        <v>160.2495410547383</v>
      </c>
      <c r="L244" s="77">
        <v>153.07418847019775</v>
      </c>
      <c r="M244" s="77">
        <v>174.78364480120297</v>
      </c>
      <c r="N244" s="77">
        <v>169.42857142857099</v>
      </c>
      <c r="O244" s="77">
        <v>146.6</v>
      </c>
      <c r="P244" s="77">
        <v>180.54545454545499</v>
      </c>
      <c r="Q244" s="77">
        <v>185.58823529411799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1205.0575259166485</v>
      </c>
      <c r="C246" s="76">
        <v>1203.1970716340836</v>
      </c>
      <c r="D246" s="76">
        <v>1200.242148869226</v>
      </c>
      <c r="E246" s="76">
        <v>1196.7948753555893</v>
      </c>
      <c r="F246" s="76">
        <v>1194.2973549076557</v>
      </c>
      <c r="G246" s="76">
        <v>1189.9245460552834</v>
      </c>
      <c r="H246" s="76">
        <v>1186.2545645104058</v>
      </c>
      <c r="I246" s="76">
        <v>1181.1462306488456</v>
      </c>
      <c r="J246" s="76">
        <v>1175.9092206895655</v>
      </c>
      <c r="K246" s="76">
        <v>1170.1492894191247</v>
      </c>
      <c r="L246" s="76">
        <v>1166.552941292033</v>
      </c>
      <c r="M246" s="76">
        <v>1157.0234986748162</v>
      </c>
      <c r="N246" s="76">
        <v>1152.4667539976226</v>
      </c>
      <c r="O246" s="76">
        <v>1143.6026266626732</v>
      </c>
      <c r="P246" s="76">
        <v>1138.7508839637389</v>
      </c>
      <c r="Q246" s="76">
        <v>1130.4633906826543</v>
      </c>
    </row>
    <row r="247" spans="1:17" ht="11.45" customHeight="1" x14ac:dyDescent="0.25">
      <c r="A247" s="17" t="s">
        <v>23</v>
      </c>
      <c r="B247" s="75">
        <v>0</v>
      </c>
      <c r="C247" s="75">
        <v>1199.2687724666841</v>
      </c>
      <c r="D247" s="75">
        <v>1197.2117076766222</v>
      </c>
      <c r="E247" s="75">
        <v>1194.6502791196904</v>
      </c>
      <c r="F247" s="75">
        <v>1191.5909954340955</v>
      </c>
      <c r="G247" s="75">
        <v>1188.0415754476726</v>
      </c>
      <c r="H247" s="75">
        <v>1184.0109000434877</v>
      </c>
      <c r="I247" s="75">
        <v>1179.5089574575459</v>
      </c>
      <c r="J247" s="75">
        <v>1174.5467826261875</v>
      </c>
      <c r="K247" s="75">
        <v>1169.1363912488464</v>
      </c>
      <c r="L247" s="75">
        <v>1163.2907092924213</v>
      </c>
      <c r="M247" s="75">
        <v>1157.0234986748162</v>
      </c>
      <c r="N247" s="75">
        <v>1150.3492798937875</v>
      </c>
      <c r="O247" s="75">
        <v>1143.2832523761926</v>
      </c>
      <c r="P247" s="75">
        <v>1135.8412133045083</v>
      </c>
      <c r="Q247" s="75">
        <v>1128.0394756776061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0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3902</v>
      </c>
      <c r="C4" s="40">
        <f t="shared" ref="C4:Q4" si="1">SUM(C5,C6,C9)</f>
        <v>3786.6</v>
      </c>
      <c r="D4" s="40">
        <f t="shared" si="1"/>
        <v>3835.5</v>
      </c>
      <c r="E4" s="40">
        <f t="shared" si="1"/>
        <v>3860.3</v>
      </c>
      <c r="F4" s="40">
        <f t="shared" si="1"/>
        <v>3875</v>
      </c>
      <c r="G4" s="40">
        <f t="shared" si="1"/>
        <v>4004</v>
      </c>
      <c r="H4" s="40">
        <f t="shared" si="1"/>
        <v>4064</v>
      </c>
      <c r="I4" s="40">
        <f t="shared" si="1"/>
        <v>4298</v>
      </c>
      <c r="J4" s="40">
        <f t="shared" si="1"/>
        <v>4584</v>
      </c>
      <c r="K4" s="40">
        <f t="shared" si="1"/>
        <v>4408</v>
      </c>
      <c r="L4" s="40">
        <f t="shared" si="1"/>
        <v>4489</v>
      </c>
      <c r="M4" s="40">
        <f t="shared" si="1"/>
        <v>4397</v>
      </c>
      <c r="N4" s="40">
        <f t="shared" si="1"/>
        <v>4561</v>
      </c>
      <c r="O4" s="40">
        <f t="shared" si="1"/>
        <v>4578</v>
      </c>
      <c r="P4" s="40">
        <f t="shared" si="1"/>
        <v>4387.6439267886853</v>
      </c>
      <c r="Q4" s="40">
        <f t="shared" si="1"/>
        <v>4629.8277870216307</v>
      </c>
    </row>
    <row r="5" spans="1:17" ht="11.45" customHeight="1" x14ac:dyDescent="0.25">
      <c r="A5" s="91" t="s">
        <v>21</v>
      </c>
      <c r="B5" s="121">
        <v>497</v>
      </c>
      <c r="C5" s="121">
        <v>504.59999999999991</v>
      </c>
      <c r="D5" s="121">
        <v>517.5</v>
      </c>
      <c r="E5" s="121">
        <v>522.29999999999995</v>
      </c>
      <c r="F5" s="121">
        <v>523</v>
      </c>
      <c r="G5" s="121">
        <v>526</v>
      </c>
      <c r="H5" s="121">
        <v>524</v>
      </c>
      <c r="I5" s="121">
        <v>520</v>
      </c>
      <c r="J5" s="121">
        <v>532</v>
      </c>
      <c r="K5" s="121">
        <v>532</v>
      </c>
      <c r="L5" s="121">
        <v>530</v>
      </c>
      <c r="M5" s="121">
        <v>515</v>
      </c>
      <c r="N5" s="121">
        <v>526</v>
      </c>
      <c r="O5" s="121">
        <v>525</v>
      </c>
      <c r="P5" s="121">
        <v>513.64392678868558</v>
      </c>
      <c r="Q5" s="121">
        <v>515.82778702163057</v>
      </c>
    </row>
    <row r="6" spans="1:17" ht="11.45" customHeight="1" x14ac:dyDescent="0.25">
      <c r="A6" s="19" t="s">
        <v>20</v>
      </c>
      <c r="B6" s="38">
        <f t="shared" ref="B6" si="2">SUM(B7:B8)</f>
        <v>3334</v>
      </c>
      <c r="C6" s="38">
        <f t="shared" ref="C6:Q6" si="3">SUM(C7:C8)</f>
        <v>3222</v>
      </c>
      <c r="D6" s="38">
        <f t="shared" si="3"/>
        <v>3183</v>
      </c>
      <c r="E6" s="38">
        <f t="shared" si="3"/>
        <v>3138</v>
      </c>
      <c r="F6" s="38">
        <f t="shared" si="3"/>
        <v>3190</v>
      </c>
      <c r="G6" s="38">
        <f t="shared" si="3"/>
        <v>3167</v>
      </c>
      <c r="H6" s="38">
        <f t="shared" si="3"/>
        <v>3105</v>
      </c>
      <c r="I6" s="38">
        <f t="shared" si="3"/>
        <v>3198</v>
      </c>
      <c r="J6" s="38">
        <f t="shared" si="3"/>
        <v>3429.9999999999995</v>
      </c>
      <c r="K6" s="38">
        <f t="shared" si="3"/>
        <v>3272</v>
      </c>
      <c r="L6" s="38">
        <f t="shared" si="3"/>
        <v>3308</v>
      </c>
      <c r="M6" s="38">
        <f t="shared" si="3"/>
        <v>3173</v>
      </c>
      <c r="N6" s="38">
        <f t="shared" si="3"/>
        <v>3327</v>
      </c>
      <c r="O6" s="38">
        <f t="shared" si="3"/>
        <v>3296</v>
      </c>
      <c r="P6" s="38">
        <f t="shared" si="3"/>
        <v>3223</v>
      </c>
      <c r="Q6" s="38">
        <f t="shared" si="3"/>
        <v>3543</v>
      </c>
    </row>
    <row r="7" spans="1:17" ht="11.45" customHeight="1" x14ac:dyDescent="0.25">
      <c r="A7" s="62" t="s">
        <v>116</v>
      </c>
      <c r="B7" s="42">
        <v>617.82344139832753</v>
      </c>
      <c r="C7" s="42">
        <v>461.74783395316229</v>
      </c>
      <c r="D7" s="42">
        <v>441.50618701498138</v>
      </c>
      <c r="E7" s="42">
        <v>431.03775668377563</v>
      </c>
      <c r="F7" s="42">
        <v>421.14829857470761</v>
      </c>
      <c r="G7" s="42">
        <v>307.54743471828181</v>
      </c>
      <c r="H7" s="42">
        <v>321.35226147738967</v>
      </c>
      <c r="I7" s="42">
        <v>252.25443493018727</v>
      </c>
      <c r="J7" s="42">
        <v>266.06346285060226</v>
      </c>
      <c r="K7" s="42">
        <v>252.6172175619466</v>
      </c>
      <c r="L7" s="42">
        <v>256.64084335327743</v>
      </c>
      <c r="M7" s="42">
        <v>244.99523425576743</v>
      </c>
      <c r="N7" s="42">
        <v>236.30735935260762</v>
      </c>
      <c r="O7" s="42">
        <v>240.48825071098079</v>
      </c>
      <c r="P7" s="42">
        <v>225.19829177042462</v>
      </c>
      <c r="Q7" s="42">
        <v>231.13662342747728</v>
      </c>
    </row>
    <row r="8" spans="1:17" ht="11.45" customHeight="1" x14ac:dyDescent="0.25">
      <c r="A8" s="62" t="s">
        <v>16</v>
      </c>
      <c r="B8" s="42">
        <v>2716.1765586016727</v>
      </c>
      <c r="C8" s="42">
        <v>2760.2521660468378</v>
      </c>
      <c r="D8" s="42">
        <v>2741.4938129850188</v>
      </c>
      <c r="E8" s="42">
        <v>2706.9622433162244</v>
      </c>
      <c r="F8" s="42">
        <v>2768.8517014252925</v>
      </c>
      <c r="G8" s="42">
        <v>2859.4525652817183</v>
      </c>
      <c r="H8" s="42">
        <v>2783.6477385226103</v>
      </c>
      <c r="I8" s="42">
        <v>2945.7455650698125</v>
      </c>
      <c r="J8" s="42">
        <v>3163.9365371493973</v>
      </c>
      <c r="K8" s="42">
        <v>3019.3827824380533</v>
      </c>
      <c r="L8" s="42">
        <v>3051.3591566467226</v>
      </c>
      <c r="M8" s="42">
        <v>2928.0047657442324</v>
      </c>
      <c r="N8" s="42">
        <v>3090.6926406473922</v>
      </c>
      <c r="O8" s="42">
        <v>3055.511749289019</v>
      </c>
      <c r="P8" s="42">
        <v>2997.8017082295755</v>
      </c>
      <c r="Q8" s="42">
        <v>3311.8633765725226</v>
      </c>
    </row>
    <row r="9" spans="1:17" ht="11.45" customHeight="1" x14ac:dyDescent="0.25">
      <c r="A9" s="118" t="s">
        <v>19</v>
      </c>
      <c r="B9" s="120">
        <v>71</v>
      </c>
      <c r="C9" s="120">
        <v>60</v>
      </c>
      <c r="D9" s="120">
        <v>135</v>
      </c>
      <c r="E9" s="120">
        <v>200</v>
      </c>
      <c r="F9" s="120">
        <v>162</v>
      </c>
      <c r="G9" s="120">
        <v>311</v>
      </c>
      <c r="H9" s="120">
        <v>435</v>
      </c>
      <c r="I9" s="120">
        <v>580</v>
      </c>
      <c r="J9" s="120">
        <v>622</v>
      </c>
      <c r="K9" s="120">
        <v>604</v>
      </c>
      <c r="L9" s="120">
        <v>651</v>
      </c>
      <c r="M9" s="120">
        <v>709</v>
      </c>
      <c r="N9" s="120">
        <v>708</v>
      </c>
      <c r="O9" s="120">
        <v>757</v>
      </c>
      <c r="P9" s="120">
        <v>651</v>
      </c>
      <c r="Q9" s="120">
        <v>571</v>
      </c>
    </row>
    <row r="10" spans="1:17" ht="11.45" customHeight="1" x14ac:dyDescent="0.25">
      <c r="A10" s="25" t="s">
        <v>51</v>
      </c>
      <c r="B10" s="40">
        <f t="shared" ref="B10" si="4">SUM(B11:B12)</f>
        <v>10107</v>
      </c>
      <c r="C10" s="40">
        <f t="shared" ref="C10:Q10" si="5">SUM(C11:C12)</f>
        <v>9857</v>
      </c>
      <c r="D10" s="40">
        <f t="shared" si="5"/>
        <v>9664</v>
      </c>
      <c r="E10" s="40">
        <f t="shared" si="5"/>
        <v>10047</v>
      </c>
      <c r="F10" s="40">
        <f t="shared" si="5"/>
        <v>10105</v>
      </c>
      <c r="G10" s="40">
        <f t="shared" si="5"/>
        <v>9706</v>
      </c>
      <c r="H10" s="40">
        <f t="shared" si="5"/>
        <v>11060</v>
      </c>
      <c r="I10" s="40">
        <f t="shared" si="5"/>
        <v>10434</v>
      </c>
      <c r="J10" s="40">
        <f t="shared" si="5"/>
        <v>10777</v>
      </c>
      <c r="K10" s="40">
        <f t="shared" si="5"/>
        <v>8872</v>
      </c>
      <c r="L10" s="40">
        <f t="shared" si="5"/>
        <v>9750</v>
      </c>
      <c r="M10" s="40">
        <f t="shared" si="5"/>
        <v>9395</v>
      </c>
      <c r="N10" s="40">
        <f t="shared" si="5"/>
        <v>9275</v>
      </c>
      <c r="O10" s="40">
        <f t="shared" si="5"/>
        <v>9470</v>
      </c>
      <c r="P10" s="40">
        <f t="shared" si="5"/>
        <v>9597</v>
      </c>
      <c r="Q10" s="40">
        <f t="shared" si="5"/>
        <v>8468</v>
      </c>
    </row>
    <row r="11" spans="1:17" ht="11.45" customHeight="1" x14ac:dyDescent="0.25">
      <c r="A11" s="116" t="s">
        <v>116</v>
      </c>
      <c r="B11" s="42">
        <v>3442.2990457977016</v>
      </c>
      <c r="C11" s="42">
        <v>3415.3165047143893</v>
      </c>
      <c r="D11" s="42">
        <v>3191.2136830102627</v>
      </c>
      <c r="E11" s="42">
        <v>3359.8371728440452</v>
      </c>
      <c r="F11" s="42">
        <v>3480.685116237642</v>
      </c>
      <c r="G11" s="42">
        <v>3519.5954431555065</v>
      </c>
      <c r="H11" s="42">
        <v>3889.5684435237094</v>
      </c>
      <c r="I11" s="42">
        <v>3146.012495289368</v>
      </c>
      <c r="J11" s="42">
        <v>3356.2598200612565</v>
      </c>
      <c r="K11" s="42">
        <v>2877.2912263635653</v>
      </c>
      <c r="L11" s="42">
        <v>3228.5007691325527</v>
      </c>
      <c r="M11" s="42">
        <v>3226.7644594248122</v>
      </c>
      <c r="N11" s="42">
        <v>3333.2618123865136</v>
      </c>
      <c r="O11" s="42">
        <v>3287.8193121211516</v>
      </c>
      <c r="P11" s="42">
        <v>3053.2882005162792</v>
      </c>
      <c r="Q11" s="42">
        <v>2330.832952332571</v>
      </c>
    </row>
    <row r="12" spans="1:17" ht="11.45" customHeight="1" x14ac:dyDescent="0.25">
      <c r="A12" s="93" t="s">
        <v>16</v>
      </c>
      <c r="B12" s="36">
        <v>6664.7009542022988</v>
      </c>
      <c r="C12" s="36">
        <v>6441.6834952856107</v>
      </c>
      <c r="D12" s="36">
        <v>6472.7863169897373</v>
      </c>
      <c r="E12" s="36">
        <v>6687.1628271559548</v>
      </c>
      <c r="F12" s="36">
        <v>6624.3148837623576</v>
      </c>
      <c r="G12" s="36">
        <v>6186.4045568444935</v>
      </c>
      <c r="H12" s="36">
        <v>7170.431556476291</v>
      </c>
      <c r="I12" s="36">
        <v>7287.9875047106325</v>
      </c>
      <c r="J12" s="36">
        <v>7420.7401799387435</v>
      </c>
      <c r="K12" s="36">
        <v>5994.7087736364347</v>
      </c>
      <c r="L12" s="36">
        <v>6521.4992308674473</v>
      </c>
      <c r="M12" s="36">
        <v>6168.2355405751878</v>
      </c>
      <c r="N12" s="36">
        <v>5941.7381876134859</v>
      </c>
      <c r="O12" s="36">
        <v>6182.1806878788484</v>
      </c>
      <c r="P12" s="36">
        <v>6543.7117994837208</v>
      </c>
      <c r="Q12" s="36">
        <v>6137.167047667429</v>
      </c>
    </row>
    <row r="14" spans="1:17" ht="11.45" customHeight="1" x14ac:dyDescent="0.25">
      <c r="A14" s="27" t="s">
        <v>115</v>
      </c>
      <c r="B14" s="68">
        <f t="shared" ref="B14" si="6">B15+B21</f>
        <v>43.813436182700599</v>
      </c>
      <c r="C14" s="68">
        <f t="shared" ref="C14:Q14" si="7">C15+C21</f>
        <v>45.201745744553477</v>
      </c>
      <c r="D14" s="68">
        <f t="shared" si="7"/>
        <v>46.826308037667459</v>
      </c>
      <c r="E14" s="68">
        <f t="shared" si="7"/>
        <v>49.629483204522629</v>
      </c>
      <c r="F14" s="68">
        <f t="shared" si="7"/>
        <v>50.009745542098912</v>
      </c>
      <c r="G14" s="68">
        <f t="shared" si="7"/>
        <v>50.26759661026918</v>
      </c>
      <c r="H14" s="68">
        <f t="shared" si="7"/>
        <v>52.410333111710592</v>
      </c>
      <c r="I14" s="68">
        <f t="shared" si="7"/>
        <v>53.383130326040039</v>
      </c>
      <c r="J14" s="68">
        <f t="shared" si="7"/>
        <v>54.504716695864197</v>
      </c>
      <c r="K14" s="68">
        <f t="shared" si="7"/>
        <v>53.249083035149567</v>
      </c>
      <c r="L14" s="68">
        <f t="shared" si="7"/>
        <v>55.532595034056399</v>
      </c>
      <c r="M14" s="68">
        <f t="shared" si="7"/>
        <v>55.176334599755066</v>
      </c>
      <c r="N14" s="68">
        <f t="shared" si="7"/>
        <v>56.530034737526591</v>
      </c>
      <c r="O14" s="68">
        <f t="shared" si="7"/>
        <v>57.037602970091285</v>
      </c>
      <c r="P14" s="68">
        <f t="shared" si="7"/>
        <v>56.158315786518834</v>
      </c>
      <c r="Q14" s="68">
        <f t="shared" si="7"/>
        <v>54.982233773398249</v>
      </c>
    </row>
    <row r="15" spans="1:17" ht="11.45" customHeight="1" x14ac:dyDescent="0.25">
      <c r="A15" s="25" t="s">
        <v>39</v>
      </c>
      <c r="B15" s="79">
        <f t="shared" ref="B15" si="8">SUM(B16,B17,B20)</f>
        <v>26.588436182700597</v>
      </c>
      <c r="C15" s="79">
        <f t="shared" ref="C15:Q15" si="9">SUM(C16,C17,C20)</f>
        <v>28.394745744553482</v>
      </c>
      <c r="D15" s="79">
        <f t="shared" si="9"/>
        <v>30.113308037667462</v>
      </c>
      <c r="E15" s="79">
        <f t="shared" si="9"/>
        <v>32.844483204522625</v>
      </c>
      <c r="F15" s="79">
        <f t="shared" si="9"/>
        <v>32.685745542098914</v>
      </c>
      <c r="G15" s="79">
        <f t="shared" si="9"/>
        <v>33.448596610269185</v>
      </c>
      <c r="H15" s="79">
        <f t="shared" si="9"/>
        <v>34.067333111710596</v>
      </c>
      <c r="I15" s="79">
        <f t="shared" si="9"/>
        <v>35.40713032604004</v>
      </c>
      <c r="J15" s="79">
        <f t="shared" si="9"/>
        <v>36.324716695864197</v>
      </c>
      <c r="K15" s="79">
        <f t="shared" si="9"/>
        <v>38.350083035149567</v>
      </c>
      <c r="L15" s="79">
        <f t="shared" si="9"/>
        <v>39.580595034056401</v>
      </c>
      <c r="M15" s="79">
        <f t="shared" si="9"/>
        <v>39.684334599755068</v>
      </c>
      <c r="N15" s="79">
        <f t="shared" si="9"/>
        <v>41.720034737526589</v>
      </c>
      <c r="O15" s="79">
        <f t="shared" si="9"/>
        <v>42.674602970091286</v>
      </c>
      <c r="P15" s="79">
        <f t="shared" si="9"/>
        <v>42.164315786518834</v>
      </c>
      <c r="Q15" s="79">
        <f t="shared" si="9"/>
        <v>42.316233773398245</v>
      </c>
    </row>
    <row r="16" spans="1:17" ht="11.45" customHeight="1" x14ac:dyDescent="0.25">
      <c r="A16" s="91" t="s">
        <v>21</v>
      </c>
      <c r="B16" s="123">
        <v>6.0795533879334727</v>
      </c>
      <c r="C16" s="123">
        <v>6.2896228287058467</v>
      </c>
      <c r="D16" s="123">
        <v>6.53227362872203</v>
      </c>
      <c r="E16" s="123">
        <v>6.6261835043750779</v>
      </c>
      <c r="F16" s="123">
        <v>6.6328884877415213</v>
      </c>
      <c r="G16" s="123">
        <v>6.6119430910673485</v>
      </c>
      <c r="H16" s="123">
        <v>6.6159244160039554</v>
      </c>
      <c r="I16" s="123">
        <v>6.5595750376893349</v>
      </c>
      <c r="J16" s="123">
        <v>6.6171619053378645</v>
      </c>
      <c r="K16" s="123">
        <v>6.692987342040694</v>
      </c>
      <c r="L16" s="123">
        <v>6.6291980029055884</v>
      </c>
      <c r="M16" s="123">
        <v>6.4976215962377628</v>
      </c>
      <c r="N16" s="123">
        <v>6.5956435702031024</v>
      </c>
      <c r="O16" s="123">
        <v>6.5766029700912867</v>
      </c>
      <c r="P16" s="123">
        <v>6.4883157865188332</v>
      </c>
      <c r="Q16" s="123">
        <v>6.4282337733982482</v>
      </c>
    </row>
    <row r="17" spans="1:17" ht="11.45" customHeight="1" x14ac:dyDescent="0.25">
      <c r="A17" s="19" t="s">
        <v>20</v>
      </c>
      <c r="B17" s="76">
        <f t="shared" ref="B17" si="10">SUM(B18:B19)</f>
        <v>20.188906300665362</v>
      </c>
      <c r="C17" s="76">
        <f t="shared" ref="C17:Q17" si="11">SUM(C18:C19)</f>
        <v>21.829590280507873</v>
      </c>
      <c r="D17" s="76">
        <f t="shared" si="11"/>
        <v>22.953218636848575</v>
      </c>
      <c r="E17" s="76">
        <f t="shared" si="11"/>
        <v>25.283501499262282</v>
      </c>
      <c r="F17" s="76">
        <f t="shared" si="11"/>
        <v>25.29591878877433</v>
      </c>
      <c r="G17" s="76">
        <f t="shared" si="11"/>
        <v>25.396369337767613</v>
      </c>
      <c r="H17" s="76">
        <f t="shared" si="11"/>
        <v>25.427956521466783</v>
      </c>
      <c r="I17" s="76">
        <f t="shared" si="11"/>
        <v>26.152021416587683</v>
      </c>
      <c r="J17" s="76">
        <f t="shared" si="11"/>
        <v>26.857226047368332</v>
      </c>
      <c r="K17" s="76">
        <f t="shared" si="11"/>
        <v>28.857535890759436</v>
      </c>
      <c r="L17" s="76">
        <f t="shared" si="11"/>
        <v>29.951470983559872</v>
      </c>
      <c r="M17" s="76">
        <f t="shared" si="11"/>
        <v>29.891087456033606</v>
      </c>
      <c r="N17" s="76">
        <f t="shared" si="11"/>
        <v>31.853627755883963</v>
      </c>
      <c r="O17" s="76">
        <f t="shared" si="11"/>
        <v>32.604323895888349</v>
      </c>
      <c r="P17" s="76">
        <f t="shared" si="11"/>
        <v>32.64633054088641</v>
      </c>
      <c r="Q17" s="76">
        <f t="shared" si="11"/>
        <v>33.266393674999357</v>
      </c>
    </row>
    <row r="18" spans="1:17" ht="11.45" customHeight="1" x14ac:dyDescent="0.25">
      <c r="A18" s="62" t="s">
        <v>17</v>
      </c>
      <c r="B18" s="77">
        <v>5.4050000000000002</v>
      </c>
      <c r="C18" s="77">
        <v>4.4480000000000004</v>
      </c>
      <c r="D18" s="77">
        <v>4.5290000000000008</v>
      </c>
      <c r="E18" s="77">
        <v>4.5609999999999999</v>
      </c>
      <c r="F18" s="77">
        <v>4.2142857142857144</v>
      </c>
      <c r="G18" s="77">
        <v>3.1990000000000003</v>
      </c>
      <c r="H18" s="77">
        <v>3.4689999999999999</v>
      </c>
      <c r="I18" s="77">
        <v>2.5666666666666669</v>
      </c>
      <c r="J18" s="77">
        <v>2.5981132075471693</v>
      </c>
      <c r="K18" s="77">
        <v>2.021323529411764</v>
      </c>
      <c r="L18" s="77">
        <v>2.028888888888889</v>
      </c>
      <c r="M18" s="77">
        <v>2.0340740740740739</v>
      </c>
      <c r="N18" s="77">
        <v>2.1408333333333327</v>
      </c>
      <c r="O18" s="77">
        <v>2.8499999999999996</v>
      </c>
      <c r="P18" s="77">
        <v>2.2863636363636362</v>
      </c>
      <c r="Q18" s="77">
        <v>2.3940000000000001</v>
      </c>
    </row>
    <row r="19" spans="1:17" ht="11.45" customHeight="1" x14ac:dyDescent="0.25">
      <c r="A19" s="62" t="s">
        <v>16</v>
      </c>
      <c r="B19" s="77">
        <v>14.783906300665361</v>
      </c>
      <c r="C19" s="77">
        <v>17.381590280507872</v>
      </c>
      <c r="D19" s="77">
        <v>18.424218636848575</v>
      </c>
      <c r="E19" s="77">
        <v>20.722501499262282</v>
      </c>
      <c r="F19" s="77">
        <v>21.081633074488614</v>
      </c>
      <c r="G19" s="77">
        <v>22.197369337767611</v>
      </c>
      <c r="H19" s="77">
        <v>21.958956521466781</v>
      </c>
      <c r="I19" s="77">
        <v>23.585354749921017</v>
      </c>
      <c r="J19" s="77">
        <v>24.259112839821164</v>
      </c>
      <c r="K19" s="77">
        <v>26.836212361347673</v>
      </c>
      <c r="L19" s="77">
        <v>27.922582094670982</v>
      </c>
      <c r="M19" s="77">
        <v>27.857013381959533</v>
      </c>
      <c r="N19" s="77">
        <v>29.71279442255063</v>
      </c>
      <c r="O19" s="77">
        <v>29.754323895888348</v>
      </c>
      <c r="P19" s="77">
        <v>30.359966904522775</v>
      </c>
      <c r="Q19" s="77">
        <v>30.872393674999358</v>
      </c>
    </row>
    <row r="20" spans="1:17" ht="11.45" customHeight="1" x14ac:dyDescent="0.25">
      <c r="A20" s="118" t="s">
        <v>19</v>
      </c>
      <c r="B20" s="122">
        <v>0.31997649410176177</v>
      </c>
      <c r="C20" s="122">
        <v>0.27553263533976424</v>
      </c>
      <c r="D20" s="122">
        <v>0.62781577209685413</v>
      </c>
      <c r="E20" s="122">
        <v>0.93479820088526544</v>
      </c>
      <c r="F20" s="122">
        <v>0.75693826558306176</v>
      </c>
      <c r="G20" s="122">
        <v>1.4402841814342224</v>
      </c>
      <c r="H20" s="122">
        <v>2.0234521742398597</v>
      </c>
      <c r="I20" s="122">
        <v>2.6955338717630264</v>
      </c>
      <c r="J20" s="122">
        <v>2.8503287431580002</v>
      </c>
      <c r="K20" s="122">
        <v>2.7995598023494317</v>
      </c>
      <c r="L20" s="122">
        <v>2.9999260475909399</v>
      </c>
      <c r="M20" s="122">
        <v>3.2956255474837008</v>
      </c>
      <c r="N20" s="122">
        <v>3.2707634114395212</v>
      </c>
      <c r="O20" s="122">
        <v>3.4936761041116524</v>
      </c>
      <c r="P20" s="122">
        <v>3.0296694591135935</v>
      </c>
      <c r="Q20" s="122">
        <v>2.6216063250006396</v>
      </c>
    </row>
    <row r="21" spans="1:17" ht="11.45" customHeight="1" x14ac:dyDescent="0.25">
      <c r="A21" s="25" t="s">
        <v>18</v>
      </c>
      <c r="B21" s="79">
        <f t="shared" ref="B21" si="12">SUM(B22:B23)</f>
        <v>17.224999999999998</v>
      </c>
      <c r="C21" s="79">
        <f t="shared" ref="C21:Q21" si="13">SUM(C22:C23)</f>
        <v>16.806999999999995</v>
      </c>
      <c r="D21" s="79">
        <f t="shared" si="13"/>
        <v>16.712999999999997</v>
      </c>
      <c r="E21" s="79">
        <f t="shared" si="13"/>
        <v>16.785</v>
      </c>
      <c r="F21" s="79">
        <f t="shared" si="13"/>
        <v>17.323999999999998</v>
      </c>
      <c r="G21" s="79">
        <f t="shared" si="13"/>
        <v>16.818999999999999</v>
      </c>
      <c r="H21" s="79">
        <f t="shared" si="13"/>
        <v>18.342999999999996</v>
      </c>
      <c r="I21" s="79">
        <f t="shared" si="13"/>
        <v>17.975999999999999</v>
      </c>
      <c r="J21" s="79">
        <f t="shared" si="13"/>
        <v>18.18</v>
      </c>
      <c r="K21" s="79">
        <f t="shared" si="13"/>
        <v>14.899000000000003</v>
      </c>
      <c r="L21" s="79">
        <f t="shared" si="13"/>
        <v>15.952000000000002</v>
      </c>
      <c r="M21" s="79">
        <f t="shared" si="13"/>
        <v>15.491999999999999</v>
      </c>
      <c r="N21" s="79">
        <f t="shared" si="13"/>
        <v>14.810000000000002</v>
      </c>
      <c r="O21" s="79">
        <f t="shared" si="13"/>
        <v>14.363000000000003</v>
      </c>
      <c r="P21" s="79">
        <f t="shared" si="13"/>
        <v>13.994</v>
      </c>
      <c r="Q21" s="79">
        <f t="shared" si="13"/>
        <v>12.666000000000002</v>
      </c>
    </row>
    <row r="22" spans="1:17" ht="11.45" customHeight="1" x14ac:dyDescent="0.25">
      <c r="A22" s="116" t="s">
        <v>17</v>
      </c>
      <c r="B22" s="77">
        <v>5.5613300000000008</v>
      </c>
      <c r="C22" s="77">
        <v>5.5054799999999977</v>
      </c>
      <c r="D22" s="77">
        <v>5.2128000000000005</v>
      </c>
      <c r="E22" s="77">
        <v>5.2920999999999996</v>
      </c>
      <c r="F22" s="77">
        <v>5.6249600000000015</v>
      </c>
      <c r="G22" s="77">
        <v>5.75169</v>
      </c>
      <c r="H22" s="77">
        <v>6.0804000000000009</v>
      </c>
      <c r="I22" s="77">
        <v>5.0914999999999999</v>
      </c>
      <c r="J22" s="77">
        <v>5.3244000000000007</v>
      </c>
      <c r="K22" s="77">
        <v>4.5341100000000001</v>
      </c>
      <c r="L22" s="77">
        <v>4.9510000000000005</v>
      </c>
      <c r="M22" s="77">
        <v>4.9930000000000003</v>
      </c>
      <c r="N22" s="77">
        <v>5.0019999999999998</v>
      </c>
      <c r="O22" s="77">
        <v>4.681</v>
      </c>
      <c r="P22" s="77">
        <v>4.1680000000000001</v>
      </c>
      <c r="Q22" s="77">
        <v>3.2507433488592401</v>
      </c>
    </row>
    <row r="23" spans="1:17" ht="11.45" customHeight="1" x14ac:dyDescent="0.25">
      <c r="A23" s="93" t="s">
        <v>16</v>
      </c>
      <c r="B23" s="74">
        <v>11.663669999999998</v>
      </c>
      <c r="C23" s="74">
        <v>11.301519999999998</v>
      </c>
      <c r="D23" s="74">
        <v>11.500199999999998</v>
      </c>
      <c r="E23" s="74">
        <v>11.492900000000001</v>
      </c>
      <c r="F23" s="74">
        <v>11.699039999999998</v>
      </c>
      <c r="G23" s="74">
        <v>11.067309999999999</v>
      </c>
      <c r="H23" s="74">
        <v>12.262599999999997</v>
      </c>
      <c r="I23" s="74">
        <v>12.884499999999997</v>
      </c>
      <c r="J23" s="74">
        <v>12.855600000000001</v>
      </c>
      <c r="K23" s="74">
        <v>10.364890000000003</v>
      </c>
      <c r="L23" s="74">
        <v>11.001000000000001</v>
      </c>
      <c r="M23" s="74">
        <v>10.498999999999999</v>
      </c>
      <c r="N23" s="74">
        <v>9.8080000000000034</v>
      </c>
      <c r="O23" s="74">
        <v>9.6820000000000022</v>
      </c>
      <c r="P23" s="74">
        <v>9.8260000000000005</v>
      </c>
      <c r="Q23" s="74">
        <v>9.415256651140762</v>
      </c>
    </row>
    <row r="25" spans="1:17" ht="11.45" customHeight="1" x14ac:dyDescent="0.25">
      <c r="A25" s="27" t="s">
        <v>114</v>
      </c>
      <c r="B25" s="68">
        <f t="shared" ref="B25:Q25" si="14">B26+B32</f>
        <v>261</v>
      </c>
      <c r="C25" s="68">
        <f t="shared" si="14"/>
        <v>267</v>
      </c>
      <c r="D25" s="68">
        <f t="shared" si="14"/>
        <v>273</v>
      </c>
      <c r="E25" s="68">
        <f t="shared" si="14"/>
        <v>283.5</v>
      </c>
      <c r="F25" s="68">
        <f t="shared" si="14"/>
        <v>285.5</v>
      </c>
      <c r="G25" s="68">
        <f t="shared" si="14"/>
        <v>288.5</v>
      </c>
      <c r="H25" s="68">
        <f t="shared" si="14"/>
        <v>296.5</v>
      </c>
      <c r="I25" s="68">
        <f t="shared" si="14"/>
        <v>301.5</v>
      </c>
      <c r="J25" s="68">
        <f t="shared" si="14"/>
        <v>304</v>
      </c>
      <c r="K25" s="68">
        <f t="shared" si="14"/>
        <v>300.5</v>
      </c>
      <c r="L25" s="68">
        <f t="shared" si="14"/>
        <v>305</v>
      </c>
      <c r="M25" s="68">
        <f t="shared" si="14"/>
        <v>304.5</v>
      </c>
      <c r="N25" s="68">
        <f t="shared" si="14"/>
        <v>308</v>
      </c>
      <c r="O25" s="68">
        <f t="shared" si="14"/>
        <v>305.5</v>
      </c>
      <c r="P25" s="68">
        <f t="shared" si="14"/>
        <v>301</v>
      </c>
      <c r="Q25" s="68">
        <f t="shared" si="14"/>
        <v>291.5</v>
      </c>
    </row>
    <row r="26" spans="1:17" ht="11.45" customHeight="1" x14ac:dyDescent="0.25">
      <c r="A26" s="25" t="s">
        <v>39</v>
      </c>
      <c r="B26" s="79">
        <f t="shared" ref="B26:Q26" si="15">SUM(B27,B28,B31)</f>
        <v>134.5</v>
      </c>
      <c r="C26" s="79">
        <f t="shared" si="15"/>
        <v>139.5</v>
      </c>
      <c r="D26" s="79">
        <f t="shared" si="15"/>
        <v>145.5</v>
      </c>
      <c r="E26" s="79">
        <f t="shared" si="15"/>
        <v>155.5</v>
      </c>
      <c r="F26" s="79">
        <f t="shared" si="15"/>
        <v>157</v>
      </c>
      <c r="G26" s="79">
        <f t="shared" si="15"/>
        <v>159</v>
      </c>
      <c r="H26" s="79">
        <f t="shared" si="15"/>
        <v>161</v>
      </c>
      <c r="I26" s="79">
        <f t="shared" si="15"/>
        <v>165</v>
      </c>
      <c r="J26" s="79">
        <f t="shared" si="15"/>
        <v>167.5</v>
      </c>
      <c r="K26" s="79">
        <f t="shared" si="15"/>
        <v>177</v>
      </c>
      <c r="L26" s="79">
        <f t="shared" si="15"/>
        <v>181.5</v>
      </c>
      <c r="M26" s="79">
        <f t="shared" si="15"/>
        <v>182.5</v>
      </c>
      <c r="N26" s="79">
        <f t="shared" si="15"/>
        <v>188.5</v>
      </c>
      <c r="O26" s="79">
        <f t="shared" si="15"/>
        <v>189</v>
      </c>
      <c r="P26" s="79">
        <f t="shared" si="15"/>
        <v>189.5</v>
      </c>
      <c r="Q26" s="79">
        <f t="shared" si="15"/>
        <v>191.5</v>
      </c>
    </row>
    <row r="27" spans="1:17" ht="11.45" customHeight="1" x14ac:dyDescent="0.25">
      <c r="A27" s="91" t="s">
        <v>21</v>
      </c>
      <c r="B27" s="123">
        <v>53.5</v>
      </c>
      <c r="C27" s="123">
        <v>55.5</v>
      </c>
      <c r="D27" s="123">
        <v>57.5</v>
      </c>
      <c r="E27" s="123">
        <v>58.5</v>
      </c>
      <c r="F27" s="123">
        <v>58.5</v>
      </c>
      <c r="G27" s="123">
        <v>58.5</v>
      </c>
      <c r="H27" s="123">
        <v>59</v>
      </c>
      <c r="I27" s="123">
        <v>59</v>
      </c>
      <c r="J27" s="123">
        <v>59</v>
      </c>
      <c r="K27" s="123">
        <v>59</v>
      </c>
      <c r="L27" s="123">
        <v>59</v>
      </c>
      <c r="M27" s="123">
        <v>59</v>
      </c>
      <c r="N27" s="123">
        <v>59</v>
      </c>
      <c r="O27" s="123">
        <v>59</v>
      </c>
      <c r="P27" s="123">
        <v>59.5</v>
      </c>
      <c r="Q27" s="123">
        <v>59.5</v>
      </c>
    </row>
    <row r="28" spans="1:17" ht="11.45" customHeight="1" x14ac:dyDescent="0.25">
      <c r="A28" s="19" t="s">
        <v>20</v>
      </c>
      <c r="B28" s="76">
        <f t="shared" ref="B28:Q28" si="16">SUM(B29:B30)</f>
        <v>80</v>
      </c>
      <c r="C28" s="76">
        <f t="shared" si="16"/>
        <v>83</v>
      </c>
      <c r="D28" s="76">
        <f t="shared" si="16"/>
        <v>86.5</v>
      </c>
      <c r="E28" s="76">
        <f t="shared" si="16"/>
        <v>95</v>
      </c>
      <c r="F28" s="76">
        <f t="shared" si="16"/>
        <v>96.5</v>
      </c>
      <c r="G28" s="76">
        <f t="shared" si="16"/>
        <v>98</v>
      </c>
      <c r="H28" s="76">
        <f t="shared" si="16"/>
        <v>98.5</v>
      </c>
      <c r="I28" s="76">
        <f t="shared" si="16"/>
        <v>101</v>
      </c>
      <c r="J28" s="76">
        <f t="shared" si="16"/>
        <v>103.5</v>
      </c>
      <c r="K28" s="76">
        <f t="shared" si="16"/>
        <v>113</v>
      </c>
      <c r="L28" s="76">
        <f t="shared" si="16"/>
        <v>117</v>
      </c>
      <c r="M28" s="76">
        <f t="shared" si="16"/>
        <v>117.5</v>
      </c>
      <c r="N28" s="76">
        <f t="shared" si="16"/>
        <v>123.5</v>
      </c>
      <c r="O28" s="76">
        <f t="shared" si="16"/>
        <v>124</v>
      </c>
      <c r="P28" s="76">
        <f t="shared" si="16"/>
        <v>124.5</v>
      </c>
      <c r="Q28" s="76">
        <f t="shared" si="16"/>
        <v>126.5</v>
      </c>
    </row>
    <row r="29" spans="1:17" ht="11.45" customHeight="1" x14ac:dyDescent="0.25">
      <c r="A29" s="62" t="s">
        <v>17</v>
      </c>
      <c r="B29" s="77">
        <v>20</v>
      </c>
      <c r="C29" s="77">
        <v>18</v>
      </c>
      <c r="D29" s="77">
        <v>18</v>
      </c>
      <c r="E29" s="77">
        <v>18</v>
      </c>
      <c r="F29" s="77">
        <v>18</v>
      </c>
      <c r="G29" s="77">
        <v>15.5</v>
      </c>
      <c r="H29" s="77">
        <v>15.5</v>
      </c>
      <c r="I29" s="77">
        <v>13</v>
      </c>
      <c r="J29" s="77">
        <v>13</v>
      </c>
      <c r="K29" s="77">
        <v>13</v>
      </c>
      <c r="L29" s="77">
        <v>13</v>
      </c>
      <c r="M29" s="77">
        <v>13</v>
      </c>
      <c r="N29" s="77">
        <v>13</v>
      </c>
      <c r="O29" s="77">
        <v>13</v>
      </c>
      <c r="P29" s="77">
        <v>11.5</v>
      </c>
      <c r="Q29" s="77">
        <v>11.5</v>
      </c>
    </row>
    <row r="30" spans="1:17" ht="11.45" customHeight="1" x14ac:dyDescent="0.25">
      <c r="A30" s="62" t="s">
        <v>16</v>
      </c>
      <c r="B30" s="77">
        <v>60</v>
      </c>
      <c r="C30" s="77">
        <v>65</v>
      </c>
      <c r="D30" s="77">
        <v>68.5</v>
      </c>
      <c r="E30" s="77">
        <v>77</v>
      </c>
      <c r="F30" s="77">
        <v>78.5</v>
      </c>
      <c r="G30" s="77">
        <v>82.5</v>
      </c>
      <c r="H30" s="77">
        <v>83</v>
      </c>
      <c r="I30" s="77">
        <v>88</v>
      </c>
      <c r="J30" s="77">
        <v>90.5</v>
      </c>
      <c r="K30" s="77">
        <v>100</v>
      </c>
      <c r="L30" s="77">
        <v>104</v>
      </c>
      <c r="M30" s="77">
        <v>104.5</v>
      </c>
      <c r="N30" s="77">
        <v>110.5</v>
      </c>
      <c r="O30" s="77">
        <v>111</v>
      </c>
      <c r="P30" s="77">
        <v>113</v>
      </c>
      <c r="Q30" s="77">
        <v>115</v>
      </c>
    </row>
    <row r="31" spans="1:17" ht="11.45" customHeight="1" x14ac:dyDescent="0.25">
      <c r="A31" s="118" t="s">
        <v>19</v>
      </c>
      <c r="B31" s="122">
        <v>1</v>
      </c>
      <c r="C31" s="122">
        <v>1</v>
      </c>
      <c r="D31" s="122">
        <v>1.5</v>
      </c>
      <c r="E31" s="122">
        <v>2</v>
      </c>
      <c r="F31" s="122">
        <v>2</v>
      </c>
      <c r="G31" s="122">
        <v>2.5</v>
      </c>
      <c r="H31" s="122">
        <v>3.5</v>
      </c>
      <c r="I31" s="122">
        <v>5</v>
      </c>
      <c r="J31" s="122">
        <v>5</v>
      </c>
      <c r="K31" s="122">
        <v>5</v>
      </c>
      <c r="L31" s="122">
        <v>5.5</v>
      </c>
      <c r="M31" s="122">
        <v>6</v>
      </c>
      <c r="N31" s="122">
        <v>6</v>
      </c>
      <c r="O31" s="122">
        <v>6</v>
      </c>
      <c r="P31" s="122">
        <v>5.5</v>
      </c>
      <c r="Q31" s="122">
        <v>5.5</v>
      </c>
    </row>
    <row r="32" spans="1:17" ht="11.45" customHeight="1" x14ac:dyDescent="0.25">
      <c r="A32" s="25" t="s">
        <v>18</v>
      </c>
      <c r="B32" s="79">
        <f t="shared" ref="B32:Q32" si="17">SUM(B33:B34)</f>
        <v>126.5</v>
      </c>
      <c r="C32" s="79">
        <f t="shared" si="17"/>
        <v>127.5</v>
      </c>
      <c r="D32" s="79">
        <f t="shared" si="17"/>
        <v>127.5</v>
      </c>
      <c r="E32" s="79">
        <f t="shared" si="17"/>
        <v>128</v>
      </c>
      <c r="F32" s="79">
        <f t="shared" si="17"/>
        <v>128.5</v>
      </c>
      <c r="G32" s="79">
        <f t="shared" si="17"/>
        <v>129.5</v>
      </c>
      <c r="H32" s="79">
        <f t="shared" si="17"/>
        <v>135.5</v>
      </c>
      <c r="I32" s="79">
        <f t="shared" si="17"/>
        <v>136.5</v>
      </c>
      <c r="J32" s="79">
        <f t="shared" si="17"/>
        <v>136.5</v>
      </c>
      <c r="K32" s="79">
        <f t="shared" si="17"/>
        <v>123.5</v>
      </c>
      <c r="L32" s="79">
        <f t="shared" si="17"/>
        <v>123.5</v>
      </c>
      <c r="M32" s="79">
        <f t="shared" si="17"/>
        <v>122</v>
      </c>
      <c r="N32" s="79">
        <f t="shared" si="17"/>
        <v>119.5</v>
      </c>
      <c r="O32" s="79">
        <f t="shared" si="17"/>
        <v>116.5</v>
      </c>
      <c r="P32" s="79">
        <f t="shared" si="17"/>
        <v>111.5</v>
      </c>
      <c r="Q32" s="79">
        <f t="shared" si="17"/>
        <v>100</v>
      </c>
    </row>
    <row r="33" spans="1:17" ht="11.45" customHeight="1" x14ac:dyDescent="0.25">
      <c r="A33" s="116" t="s">
        <v>17</v>
      </c>
      <c r="B33" s="77">
        <v>57</v>
      </c>
      <c r="C33" s="77">
        <v>57.5</v>
      </c>
      <c r="D33" s="77">
        <v>57.5</v>
      </c>
      <c r="E33" s="77">
        <v>57.5</v>
      </c>
      <c r="F33" s="77">
        <v>58</v>
      </c>
      <c r="G33" s="77">
        <v>59</v>
      </c>
      <c r="H33" s="77">
        <v>62.5</v>
      </c>
      <c r="I33" s="77">
        <v>60</v>
      </c>
      <c r="J33" s="77">
        <v>60</v>
      </c>
      <c r="K33" s="77">
        <v>57</v>
      </c>
      <c r="L33" s="77">
        <v>57</v>
      </c>
      <c r="M33" s="77">
        <v>57</v>
      </c>
      <c r="N33" s="77">
        <v>57</v>
      </c>
      <c r="O33" s="77">
        <v>54</v>
      </c>
      <c r="P33" s="77">
        <v>49</v>
      </c>
      <c r="Q33" s="77">
        <v>39.5</v>
      </c>
    </row>
    <row r="34" spans="1:17" ht="11.45" customHeight="1" x14ac:dyDescent="0.25">
      <c r="A34" s="93" t="s">
        <v>16</v>
      </c>
      <c r="B34" s="74">
        <v>69.5</v>
      </c>
      <c r="C34" s="74">
        <v>70</v>
      </c>
      <c r="D34" s="74">
        <v>70</v>
      </c>
      <c r="E34" s="74">
        <v>70.5</v>
      </c>
      <c r="F34" s="74">
        <v>70.5</v>
      </c>
      <c r="G34" s="74">
        <v>70.5</v>
      </c>
      <c r="H34" s="74">
        <v>73</v>
      </c>
      <c r="I34" s="74">
        <v>76.5</v>
      </c>
      <c r="J34" s="74">
        <v>76.5</v>
      </c>
      <c r="K34" s="74">
        <v>66.5</v>
      </c>
      <c r="L34" s="74">
        <v>66.5</v>
      </c>
      <c r="M34" s="74">
        <v>65</v>
      </c>
      <c r="N34" s="74">
        <v>62.5</v>
      </c>
      <c r="O34" s="74">
        <v>62.5</v>
      </c>
      <c r="P34" s="74">
        <v>62.5</v>
      </c>
      <c r="Q34" s="74">
        <v>60.5</v>
      </c>
    </row>
    <row r="36" spans="1:17" ht="11.45" customHeight="1" x14ac:dyDescent="0.25">
      <c r="A36" s="27" t="s">
        <v>113</v>
      </c>
      <c r="B36" s="68">
        <f t="shared" ref="B36:Q36" si="18">B37+B43</f>
        <v>261</v>
      </c>
      <c r="C36" s="68">
        <f t="shared" si="18"/>
        <v>267</v>
      </c>
      <c r="D36" s="68">
        <f t="shared" si="18"/>
        <v>273</v>
      </c>
      <c r="E36" s="68">
        <f t="shared" si="18"/>
        <v>283.5</v>
      </c>
      <c r="F36" s="68">
        <f t="shared" si="18"/>
        <v>285.5</v>
      </c>
      <c r="G36" s="68">
        <f t="shared" si="18"/>
        <v>288.5</v>
      </c>
      <c r="H36" s="68">
        <f t="shared" si="18"/>
        <v>296.5</v>
      </c>
      <c r="I36" s="68">
        <f t="shared" si="18"/>
        <v>301.5</v>
      </c>
      <c r="J36" s="68">
        <f t="shared" si="18"/>
        <v>304</v>
      </c>
      <c r="K36" s="68">
        <f t="shared" si="18"/>
        <v>300.5</v>
      </c>
      <c r="L36" s="68">
        <f t="shared" si="18"/>
        <v>305</v>
      </c>
      <c r="M36" s="68">
        <f t="shared" si="18"/>
        <v>304.5</v>
      </c>
      <c r="N36" s="68">
        <f t="shared" si="18"/>
        <v>308</v>
      </c>
      <c r="O36" s="68">
        <f t="shared" si="18"/>
        <v>305.5</v>
      </c>
      <c r="P36" s="68">
        <f t="shared" si="18"/>
        <v>301</v>
      </c>
      <c r="Q36" s="68">
        <f t="shared" si="18"/>
        <v>291.5</v>
      </c>
    </row>
    <row r="37" spans="1:17" ht="11.45" customHeight="1" x14ac:dyDescent="0.25">
      <c r="A37" s="25" t="s">
        <v>39</v>
      </c>
      <c r="B37" s="79">
        <f t="shared" ref="B37:Q37" si="19">SUM(B38,B39,B42)</f>
        <v>134.5</v>
      </c>
      <c r="C37" s="79">
        <f t="shared" si="19"/>
        <v>139.5</v>
      </c>
      <c r="D37" s="79">
        <f t="shared" si="19"/>
        <v>145.5</v>
      </c>
      <c r="E37" s="79">
        <f t="shared" si="19"/>
        <v>155.5</v>
      </c>
      <c r="F37" s="79">
        <f t="shared" si="19"/>
        <v>157</v>
      </c>
      <c r="G37" s="79">
        <f t="shared" si="19"/>
        <v>159</v>
      </c>
      <c r="H37" s="79">
        <f t="shared" si="19"/>
        <v>161</v>
      </c>
      <c r="I37" s="79">
        <f t="shared" si="19"/>
        <v>165</v>
      </c>
      <c r="J37" s="79">
        <f t="shared" si="19"/>
        <v>167.5</v>
      </c>
      <c r="K37" s="79">
        <f t="shared" si="19"/>
        <v>177</v>
      </c>
      <c r="L37" s="79">
        <f t="shared" si="19"/>
        <v>181.5</v>
      </c>
      <c r="M37" s="79">
        <f t="shared" si="19"/>
        <v>182.5</v>
      </c>
      <c r="N37" s="79">
        <f t="shared" si="19"/>
        <v>188.5</v>
      </c>
      <c r="O37" s="79">
        <f t="shared" si="19"/>
        <v>189</v>
      </c>
      <c r="P37" s="79">
        <f t="shared" si="19"/>
        <v>189.5</v>
      </c>
      <c r="Q37" s="79">
        <f t="shared" si="19"/>
        <v>191.5</v>
      </c>
    </row>
    <row r="38" spans="1:17" ht="11.45" customHeight="1" x14ac:dyDescent="0.25">
      <c r="A38" s="91" t="s">
        <v>21</v>
      </c>
      <c r="B38" s="123">
        <v>53.5</v>
      </c>
      <c r="C38" s="123">
        <v>55.5</v>
      </c>
      <c r="D38" s="123">
        <v>57.5</v>
      </c>
      <c r="E38" s="123">
        <v>58.5</v>
      </c>
      <c r="F38" s="123">
        <v>58.5</v>
      </c>
      <c r="G38" s="123">
        <v>58.5</v>
      </c>
      <c r="H38" s="123">
        <v>59</v>
      </c>
      <c r="I38" s="123">
        <v>59</v>
      </c>
      <c r="J38" s="123">
        <v>59</v>
      </c>
      <c r="K38" s="123">
        <v>59</v>
      </c>
      <c r="L38" s="123">
        <v>59</v>
      </c>
      <c r="M38" s="123">
        <v>59</v>
      </c>
      <c r="N38" s="123">
        <v>59</v>
      </c>
      <c r="O38" s="123">
        <v>59</v>
      </c>
      <c r="P38" s="123">
        <v>59.5</v>
      </c>
      <c r="Q38" s="123">
        <v>59.5</v>
      </c>
    </row>
    <row r="39" spans="1:17" ht="11.45" customHeight="1" x14ac:dyDescent="0.25">
      <c r="A39" s="19" t="s">
        <v>20</v>
      </c>
      <c r="B39" s="76">
        <f t="shared" ref="B39:Q39" si="20">SUM(B40:B41)</f>
        <v>80</v>
      </c>
      <c r="C39" s="76">
        <f t="shared" si="20"/>
        <v>83</v>
      </c>
      <c r="D39" s="76">
        <f t="shared" si="20"/>
        <v>86.5</v>
      </c>
      <c r="E39" s="76">
        <f t="shared" si="20"/>
        <v>95</v>
      </c>
      <c r="F39" s="76">
        <f t="shared" si="20"/>
        <v>96.5</v>
      </c>
      <c r="G39" s="76">
        <f t="shared" si="20"/>
        <v>98</v>
      </c>
      <c r="H39" s="76">
        <f t="shared" si="20"/>
        <v>98.5</v>
      </c>
      <c r="I39" s="76">
        <f t="shared" si="20"/>
        <v>101</v>
      </c>
      <c r="J39" s="76">
        <f t="shared" si="20"/>
        <v>103.5</v>
      </c>
      <c r="K39" s="76">
        <f t="shared" si="20"/>
        <v>113</v>
      </c>
      <c r="L39" s="76">
        <f t="shared" si="20"/>
        <v>117</v>
      </c>
      <c r="M39" s="76">
        <f t="shared" si="20"/>
        <v>117.5</v>
      </c>
      <c r="N39" s="76">
        <f t="shared" si="20"/>
        <v>123.5</v>
      </c>
      <c r="O39" s="76">
        <f t="shared" si="20"/>
        <v>124</v>
      </c>
      <c r="P39" s="76">
        <f t="shared" si="20"/>
        <v>124.5</v>
      </c>
      <c r="Q39" s="76">
        <f t="shared" si="20"/>
        <v>126.5</v>
      </c>
    </row>
    <row r="40" spans="1:17" ht="11.45" customHeight="1" x14ac:dyDescent="0.25">
      <c r="A40" s="62" t="s">
        <v>17</v>
      </c>
      <c r="B40" s="77">
        <v>20</v>
      </c>
      <c r="C40" s="77">
        <v>18</v>
      </c>
      <c r="D40" s="77">
        <v>18</v>
      </c>
      <c r="E40" s="77">
        <v>18</v>
      </c>
      <c r="F40" s="77">
        <v>18</v>
      </c>
      <c r="G40" s="77">
        <v>15.5</v>
      </c>
      <c r="H40" s="77">
        <v>15.5</v>
      </c>
      <c r="I40" s="77">
        <v>13</v>
      </c>
      <c r="J40" s="77">
        <v>13</v>
      </c>
      <c r="K40" s="77">
        <v>13</v>
      </c>
      <c r="L40" s="77">
        <v>13</v>
      </c>
      <c r="M40" s="77">
        <v>13</v>
      </c>
      <c r="N40" s="77">
        <v>13</v>
      </c>
      <c r="O40" s="77">
        <v>13</v>
      </c>
      <c r="P40" s="77">
        <v>11.5</v>
      </c>
      <c r="Q40" s="77">
        <v>11.5</v>
      </c>
    </row>
    <row r="41" spans="1:17" ht="11.45" customHeight="1" x14ac:dyDescent="0.25">
      <c r="A41" s="62" t="s">
        <v>16</v>
      </c>
      <c r="B41" s="77">
        <v>60</v>
      </c>
      <c r="C41" s="77">
        <v>65</v>
      </c>
      <c r="D41" s="77">
        <v>68.5</v>
      </c>
      <c r="E41" s="77">
        <v>77</v>
      </c>
      <c r="F41" s="77">
        <v>78.5</v>
      </c>
      <c r="G41" s="77">
        <v>82.5</v>
      </c>
      <c r="H41" s="77">
        <v>83</v>
      </c>
      <c r="I41" s="77">
        <v>88</v>
      </c>
      <c r="J41" s="77">
        <v>90.5</v>
      </c>
      <c r="K41" s="77">
        <v>100</v>
      </c>
      <c r="L41" s="77">
        <v>104</v>
      </c>
      <c r="M41" s="77">
        <v>104.5</v>
      </c>
      <c r="N41" s="77">
        <v>110.5</v>
      </c>
      <c r="O41" s="77">
        <v>111</v>
      </c>
      <c r="P41" s="77">
        <v>113</v>
      </c>
      <c r="Q41" s="77">
        <v>115</v>
      </c>
    </row>
    <row r="42" spans="1:17" ht="11.45" customHeight="1" x14ac:dyDescent="0.25">
      <c r="A42" s="118" t="s">
        <v>19</v>
      </c>
      <c r="B42" s="122">
        <v>1</v>
      </c>
      <c r="C42" s="122">
        <v>1</v>
      </c>
      <c r="D42" s="122">
        <v>1.5</v>
      </c>
      <c r="E42" s="122">
        <v>2</v>
      </c>
      <c r="F42" s="122">
        <v>2</v>
      </c>
      <c r="G42" s="122">
        <v>2.5</v>
      </c>
      <c r="H42" s="122">
        <v>3.5</v>
      </c>
      <c r="I42" s="122">
        <v>5</v>
      </c>
      <c r="J42" s="122">
        <v>5</v>
      </c>
      <c r="K42" s="122">
        <v>5</v>
      </c>
      <c r="L42" s="122">
        <v>5.5</v>
      </c>
      <c r="M42" s="122">
        <v>6</v>
      </c>
      <c r="N42" s="122">
        <v>6</v>
      </c>
      <c r="O42" s="122">
        <v>6</v>
      </c>
      <c r="P42" s="122">
        <v>5.5</v>
      </c>
      <c r="Q42" s="122">
        <v>5.5</v>
      </c>
    </row>
    <row r="43" spans="1:17" ht="11.45" customHeight="1" x14ac:dyDescent="0.25">
      <c r="A43" s="25" t="s">
        <v>18</v>
      </c>
      <c r="B43" s="79">
        <f t="shared" ref="B43:Q43" si="21">SUM(B44:B45)</f>
        <v>126.5</v>
      </c>
      <c r="C43" s="79">
        <f t="shared" si="21"/>
        <v>127.5</v>
      </c>
      <c r="D43" s="79">
        <f t="shared" si="21"/>
        <v>127.5</v>
      </c>
      <c r="E43" s="79">
        <f t="shared" si="21"/>
        <v>128</v>
      </c>
      <c r="F43" s="79">
        <f t="shared" si="21"/>
        <v>128.5</v>
      </c>
      <c r="G43" s="79">
        <f t="shared" si="21"/>
        <v>129.5</v>
      </c>
      <c r="H43" s="79">
        <f t="shared" si="21"/>
        <v>135.5</v>
      </c>
      <c r="I43" s="79">
        <f t="shared" si="21"/>
        <v>136.5</v>
      </c>
      <c r="J43" s="79">
        <f t="shared" si="21"/>
        <v>136.5</v>
      </c>
      <c r="K43" s="79">
        <f t="shared" si="21"/>
        <v>123.5</v>
      </c>
      <c r="L43" s="79">
        <f t="shared" si="21"/>
        <v>123.5</v>
      </c>
      <c r="M43" s="79">
        <f t="shared" si="21"/>
        <v>122</v>
      </c>
      <c r="N43" s="79">
        <f t="shared" si="21"/>
        <v>119.5</v>
      </c>
      <c r="O43" s="79">
        <f t="shared" si="21"/>
        <v>116.5</v>
      </c>
      <c r="P43" s="79">
        <f t="shared" si="21"/>
        <v>111.5</v>
      </c>
      <c r="Q43" s="79">
        <f t="shared" si="21"/>
        <v>100</v>
      </c>
    </row>
    <row r="44" spans="1:17" ht="11.45" customHeight="1" x14ac:dyDescent="0.25">
      <c r="A44" s="116" t="s">
        <v>17</v>
      </c>
      <c r="B44" s="77">
        <v>57</v>
      </c>
      <c r="C44" s="77">
        <v>57.5</v>
      </c>
      <c r="D44" s="77">
        <v>57.5</v>
      </c>
      <c r="E44" s="77">
        <v>57.5</v>
      </c>
      <c r="F44" s="77">
        <v>58</v>
      </c>
      <c r="G44" s="77">
        <v>59</v>
      </c>
      <c r="H44" s="77">
        <v>62.5</v>
      </c>
      <c r="I44" s="77">
        <v>60</v>
      </c>
      <c r="J44" s="77">
        <v>60</v>
      </c>
      <c r="K44" s="77">
        <v>57</v>
      </c>
      <c r="L44" s="77">
        <v>57</v>
      </c>
      <c r="M44" s="77">
        <v>57</v>
      </c>
      <c r="N44" s="77">
        <v>57</v>
      </c>
      <c r="O44" s="77">
        <v>54</v>
      </c>
      <c r="P44" s="77">
        <v>49</v>
      </c>
      <c r="Q44" s="77">
        <v>39.5</v>
      </c>
    </row>
    <row r="45" spans="1:17" ht="11.45" customHeight="1" x14ac:dyDescent="0.25">
      <c r="A45" s="93" t="s">
        <v>16</v>
      </c>
      <c r="B45" s="74">
        <v>69.5</v>
      </c>
      <c r="C45" s="74">
        <v>70</v>
      </c>
      <c r="D45" s="74">
        <v>70</v>
      </c>
      <c r="E45" s="74">
        <v>70.5</v>
      </c>
      <c r="F45" s="74">
        <v>70.5</v>
      </c>
      <c r="G45" s="74">
        <v>70.5</v>
      </c>
      <c r="H45" s="74">
        <v>73</v>
      </c>
      <c r="I45" s="74">
        <v>76.5</v>
      </c>
      <c r="J45" s="74">
        <v>76.5</v>
      </c>
      <c r="K45" s="74">
        <v>66.5</v>
      </c>
      <c r="L45" s="74">
        <v>66.5</v>
      </c>
      <c r="M45" s="74">
        <v>65</v>
      </c>
      <c r="N45" s="74">
        <v>62.5</v>
      </c>
      <c r="O45" s="74">
        <v>62.5</v>
      </c>
      <c r="P45" s="74">
        <v>62.5</v>
      </c>
      <c r="Q45" s="74">
        <v>60.5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8</v>
      </c>
      <c r="D47" s="68">
        <f t="shared" si="22"/>
        <v>6</v>
      </c>
      <c r="E47" s="68">
        <f t="shared" si="22"/>
        <v>10.5</v>
      </c>
      <c r="F47" s="68">
        <f t="shared" si="22"/>
        <v>2</v>
      </c>
      <c r="G47" s="68">
        <f t="shared" si="22"/>
        <v>5.5</v>
      </c>
      <c r="H47" s="68">
        <f t="shared" si="22"/>
        <v>8</v>
      </c>
      <c r="I47" s="68">
        <f t="shared" si="22"/>
        <v>10</v>
      </c>
      <c r="J47" s="68">
        <f t="shared" si="22"/>
        <v>2.5</v>
      </c>
      <c r="K47" s="68">
        <f t="shared" si="22"/>
        <v>9.5</v>
      </c>
      <c r="L47" s="68">
        <f t="shared" si="22"/>
        <v>4.5</v>
      </c>
      <c r="M47" s="68">
        <f t="shared" si="22"/>
        <v>1</v>
      </c>
      <c r="N47" s="68">
        <f t="shared" si="22"/>
        <v>6</v>
      </c>
      <c r="O47" s="68">
        <f t="shared" si="22"/>
        <v>0.5</v>
      </c>
      <c r="P47" s="68">
        <f t="shared" si="22"/>
        <v>2.5</v>
      </c>
      <c r="Q47" s="68">
        <f t="shared" si="22"/>
        <v>2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7</v>
      </c>
      <c r="D48" s="79">
        <f t="shared" si="23"/>
        <v>6</v>
      </c>
      <c r="E48" s="79">
        <f t="shared" si="23"/>
        <v>10</v>
      </c>
      <c r="F48" s="79">
        <f t="shared" si="23"/>
        <v>1.5</v>
      </c>
      <c r="G48" s="79">
        <f t="shared" si="23"/>
        <v>4.5</v>
      </c>
      <c r="H48" s="79">
        <f t="shared" si="23"/>
        <v>2</v>
      </c>
      <c r="I48" s="79">
        <f t="shared" si="23"/>
        <v>6.5</v>
      </c>
      <c r="J48" s="79">
        <f t="shared" si="23"/>
        <v>2.5</v>
      </c>
      <c r="K48" s="79">
        <f t="shared" si="23"/>
        <v>9.5</v>
      </c>
      <c r="L48" s="79">
        <f t="shared" si="23"/>
        <v>4.5</v>
      </c>
      <c r="M48" s="79">
        <f t="shared" si="23"/>
        <v>1</v>
      </c>
      <c r="N48" s="79">
        <f t="shared" si="23"/>
        <v>6</v>
      </c>
      <c r="O48" s="79">
        <f t="shared" si="23"/>
        <v>0.5</v>
      </c>
      <c r="P48" s="79">
        <f t="shared" si="23"/>
        <v>2.5</v>
      </c>
      <c r="Q48" s="79">
        <f t="shared" si="23"/>
        <v>2</v>
      </c>
    </row>
    <row r="49" spans="1:17" ht="11.45" customHeight="1" x14ac:dyDescent="0.25">
      <c r="A49" s="91" t="s">
        <v>21</v>
      </c>
      <c r="B49" s="121"/>
      <c r="C49" s="123">
        <v>2</v>
      </c>
      <c r="D49" s="123">
        <v>2</v>
      </c>
      <c r="E49" s="123">
        <v>1</v>
      </c>
      <c r="F49" s="123">
        <v>0</v>
      </c>
      <c r="G49" s="123">
        <v>0</v>
      </c>
      <c r="H49" s="123">
        <v>0.5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0.5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5</v>
      </c>
      <c r="D50" s="76">
        <f t="shared" si="24"/>
        <v>3.5</v>
      </c>
      <c r="E50" s="76">
        <f t="shared" si="24"/>
        <v>8.5</v>
      </c>
      <c r="F50" s="76">
        <f t="shared" si="24"/>
        <v>1.5</v>
      </c>
      <c r="G50" s="76">
        <f t="shared" si="24"/>
        <v>4</v>
      </c>
      <c r="H50" s="76">
        <f t="shared" si="24"/>
        <v>0.5</v>
      </c>
      <c r="I50" s="76">
        <f t="shared" si="24"/>
        <v>5</v>
      </c>
      <c r="J50" s="76">
        <f t="shared" si="24"/>
        <v>2.5</v>
      </c>
      <c r="K50" s="76">
        <f t="shared" si="24"/>
        <v>9.5</v>
      </c>
      <c r="L50" s="76">
        <f t="shared" si="24"/>
        <v>4</v>
      </c>
      <c r="M50" s="76">
        <f t="shared" si="24"/>
        <v>0.5</v>
      </c>
      <c r="N50" s="76">
        <f t="shared" si="24"/>
        <v>6</v>
      </c>
      <c r="O50" s="76">
        <f t="shared" si="24"/>
        <v>0.5</v>
      </c>
      <c r="P50" s="76">
        <f t="shared" si="24"/>
        <v>2</v>
      </c>
      <c r="Q50" s="76">
        <f t="shared" si="24"/>
        <v>2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5</v>
      </c>
      <c r="D52" s="77">
        <v>3.5</v>
      </c>
      <c r="E52" s="77">
        <v>8.5</v>
      </c>
      <c r="F52" s="77">
        <v>1.5</v>
      </c>
      <c r="G52" s="77">
        <v>4</v>
      </c>
      <c r="H52" s="77">
        <v>0.5</v>
      </c>
      <c r="I52" s="77">
        <v>5</v>
      </c>
      <c r="J52" s="77">
        <v>2.5</v>
      </c>
      <c r="K52" s="77">
        <v>9.5</v>
      </c>
      <c r="L52" s="77">
        <v>4</v>
      </c>
      <c r="M52" s="77">
        <v>0.5</v>
      </c>
      <c r="N52" s="77">
        <v>6</v>
      </c>
      <c r="O52" s="77">
        <v>0.5</v>
      </c>
      <c r="P52" s="77">
        <v>2</v>
      </c>
      <c r="Q52" s="77">
        <v>2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0.5</v>
      </c>
      <c r="E53" s="122">
        <v>0.5</v>
      </c>
      <c r="F53" s="122">
        <v>0</v>
      </c>
      <c r="G53" s="122">
        <v>0.5</v>
      </c>
      <c r="H53" s="122">
        <v>1</v>
      </c>
      <c r="I53" s="122">
        <v>1.5</v>
      </c>
      <c r="J53" s="122">
        <v>0</v>
      </c>
      <c r="K53" s="122">
        <v>0</v>
      </c>
      <c r="L53" s="122">
        <v>0.5</v>
      </c>
      <c r="M53" s="122">
        <v>0.5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1</v>
      </c>
      <c r="D54" s="79">
        <f t="shared" si="25"/>
        <v>0</v>
      </c>
      <c r="E54" s="79">
        <f t="shared" si="25"/>
        <v>0.5</v>
      </c>
      <c r="F54" s="79">
        <f t="shared" si="25"/>
        <v>0.5</v>
      </c>
      <c r="G54" s="79">
        <f t="shared" si="25"/>
        <v>1</v>
      </c>
      <c r="H54" s="79">
        <f t="shared" si="25"/>
        <v>6</v>
      </c>
      <c r="I54" s="79">
        <f t="shared" si="25"/>
        <v>3.5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0.5</v>
      </c>
      <c r="D55" s="77">
        <v>0</v>
      </c>
      <c r="E55" s="77">
        <v>0</v>
      </c>
      <c r="F55" s="77">
        <v>0.5</v>
      </c>
      <c r="G55" s="77">
        <v>1</v>
      </c>
      <c r="H55" s="77">
        <v>3.5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0.5</v>
      </c>
      <c r="D56" s="74">
        <v>0</v>
      </c>
      <c r="E56" s="74">
        <v>0.5</v>
      </c>
      <c r="F56" s="74">
        <v>0</v>
      </c>
      <c r="G56" s="74">
        <v>0</v>
      </c>
      <c r="H56" s="74">
        <v>2.5</v>
      </c>
      <c r="I56" s="74">
        <v>3.5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146.7555283502827</v>
      </c>
      <c r="C61" s="79">
        <f t="shared" si="26"/>
        <v>133.35565791168685</v>
      </c>
      <c r="D61" s="79">
        <f t="shared" si="26"/>
        <v>127.36893586059477</v>
      </c>
      <c r="E61" s="79">
        <f t="shared" si="26"/>
        <v>117.53267591278293</v>
      </c>
      <c r="F61" s="79">
        <f t="shared" si="26"/>
        <v>118.55320830938486</v>
      </c>
      <c r="G61" s="79">
        <f t="shared" si="26"/>
        <v>119.7060685879633</v>
      </c>
      <c r="H61" s="79">
        <f t="shared" si="26"/>
        <v>119.29316529338206</v>
      </c>
      <c r="I61" s="79">
        <f t="shared" si="26"/>
        <v>121.38797921273648</v>
      </c>
      <c r="J61" s="79">
        <f t="shared" si="26"/>
        <v>126.19506542557338</v>
      </c>
      <c r="K61" s="79">
        <f t="shared" si="26"/>
        <v>114.94108098696607</v>
      </c>
      <c r="L61" s="79">
        <f t="shared" si="26"/>
        <v>113.41416156420897</v>
      </c>
      <c r="M61" s="79">
        <f t="shared" si="26"/>
        <v>110.79938833161482</v>
      </c>
      <c r="N61" s="79">
        <f t="shared" si="26"/>
        <v>109.32397416959589</v>
      </c>
      <c r="O61" s="79">
        <f t="shared" si="26"/>
        <v>107.27692072984287</v>
      </c>
      <c r="P61" s="79">
        <f t="shared" si="26"/>
        <v>104.06059827944708</v>
      </c>
      <c r="Q61" s="79">
        <f t="shared" si="26"/>
        <v>109.41020441030209</v>
      </c>
    </row>
    <row r="62" spans="1:17" ht="11.45" customHeight="1" x14ac:dyDescent="0.25">
      <c r="A62" s="91" t="s">
        <v>21</v>
      </c>
      <c r="B62" s="123">
        <f t="shared" ref="B62:Q62" si="27">IF(B5=0,0,B5/B16)</f>
        <v>81.749426032910847</v>
      </c>
      <c r="C62" s="123">
        <f t="shared" si="27"/>
        <v>80.227386242781506</v>
      </c>
      <c r="D62" s="123">
        <f t="shared" si="27"/>
        <v>79.222033462374014</v>
      </c>
      <c r="E62" s="123">
        <f t="shared" si="27"/>
        <v>78.823654620361836</v>
      </c>
      <c r="F62" s="123">
        <f t="shared" si="27"/>
        <v>78.849508923084571</v>
      </c>
      <c r="G62" s="123">
        <f t="shared" si="27"/>
        <v>79.553013804764802</v>
      </c>
      <c r="H62" s="123">
        <f t="shared" si="27"/>
        <v>79.202839550651646</v>
      </c>
      <c r="I62" s="123">
        <f t="shared" si="27"/>
        <v>79.273428082190875</v>
      </c>
      <c r="J62" s="123">
        <f t="shared" si="27"/>
        <v>80.397005182970005</v>
      </c>
      <c r="K62" s="123">
        <f t="shared" si="27"/>
        <v>79.48618050692339</v>
      </c>
      <c r="L62" s="123">
        <f t="shared" si="27"/>
        <v>79.949339236465732</v>
      </c>
      <c r="M62" s="123">
        <f t="shared" si="27"/>
        <v>79.259771036558064</v>
      </c>
      <c r="N62" s="123">
        <f t="shared" si="27"/>
        <v>79.749609632681029</v>
      </c>
      <c r="O62" s="123">
        <f t="shared" si="27"/>
        <v>79.828446750939065</v>
      </c>
      <c r="P62" s="123">
        <f t="shared" si="27"/>
        <v>79.164446319939401</v>
      </c>
      <c r="Q62" s="123">
        <f t="shared" si="27"/>
        <v>80.244092732946953</v>
      </c>
    </row>
    <row r="63" spans="1:17" ht="11.45" customHeight="1" x14ac:dyDescent="0.25">
      <c r="A63" s="19" t="s">
        <v>20</v>
      </c>
      <c r="B63" s="76">
        <f t="shared" ref="B63:Q63" si="28">IF(B6=0,0,B6/B17)</f>
        <v>165.14019879769921</v>
      </c>
      <c r="C63" s="76">
        <f t="shared" si="28"/>
        <v>147.59782289074823</v>
      </c>
      <c r="D63" s="76">
        <f t="shared" si="28"/>
        <v>138.67336212665549</v>
      </c>
      <c r="E63" s="76">
        <f t="shared" si="28"/>
        <v>124.11255616994188</v>
      </c>
      <c r="F63" s="76">
        <f t="shared" si="28"/>
        <v>126.10729923024734</v>
      </c>
      <c r="G63" s="76">
        <f t="shared" si="28"/>
        <v>124.70286432991311</v>
      </c>
      <c r="H63" s="76">
        <f t="shared" si="28"/>
        <v>122.1096943979237</v>
      </c>
      <c r="I63" s="76">
        <f t="shared" si="28"/>
        <v>122.28500233529081</v>
      </c>
      <c r="J63" s="76">
        <f t="shared" si="28"/>
        <v>127.71237036730739</v>
      </c>
      <c r="K63" s="76">
        <f t="shared" si="28"/>
        <v>113.38459431831592</v>
      </c>
      <c r="L63" s="76">
        <f t="shared" si="28"/>
        <v>110.44532676928407</v>
      </c>
      <c r="M63" s="76">
        <f t="shared" si="28"/>
        <v>106.15204296822999</v>
      </c>
      <c r="N63" s="76">
        <f t="shared" si="28"/>
        <v>104.44650215344595</v>
      </c>
      <c r="O63" s="76">
        <f t="shared" si="28"/>
        <v>101.09088630467355</v>
      </c>
      <c r="P63" s="76">
        <f t="shared" si="28"/>
        <v>98.724724849658074</v>
      </c>
      <c r="Q63" s="76">
        <f t="shared" si="28"/>
        <v>106.5038800001536</v>
      </c>
    </row>
    <row r="64" spans="1:17" ht="11.45" customHeight="1" x14ac:dyDescent="0.25">
      <c r="A64" s="62" t="s">
        <v>17</v>
      </c>
      <c r="B64" s="77">
        <f t="shared" ref="B64:Q64" si="29">IF(B7=0,0,B7/B18)</f>
        <v>114.30590960191073</v>
      </c>
      <c r="C64" s="77">
        <f t="shared" si="29"/>
        <v>103.81021446788719</v>
      </c>
      <c r="D64" s="77">
        <f t="shared" si="29"/>
        <v>97.484254143294606</v>
      </c>
      <c r="E64" s="77">
        <f t="shared" si="29"/>
        <v>94.505099031742077</v>
      </c>
      <c r="F64" s="77">
        <f t="shared" si="29"/>
        <v>99.93349457704926</v>
      </c>
      <c r="G64" s="77">
        <f t="shared" si="29"/>
        <v>96.138616667171547</v>
      </c>
      <c r="H64" s="77">
        <f t="shared" si="29"/>
        <v>92.635416972438648</v>
      </c>
      <c r="I64" s="77">
        <f t="shared" si="29"/>
        <v>98.280948674098923</v>
      </c>
      <c r="J64" s="77">
        <f t="shared" si="29"/>
        <v>102.40641634772638</v>
      </c>
      <c r="K64" s="77">
        <f t="shared" si="29"/>
        <v>124.97614255520098</v>
      </c>
      <c r="L64" s="77">
        <f t="shared" si="29"/>
        <v>126.4932962858432</v>
      </c>
      <c r="M64" s="77">
        <f t="shared" si="29"/>
        <v>120.44558129835617</v>
      </c>
      <c r="N64" s="77">
        <f t="shared" si="29"/>
        <v>110.38101643562835</v>
      </c>
      <c r="O64" s="77">
        <f t="shared" si="29"/>
        <v>84.381842354730111</v>
      </c>
      <c r="P64" s="77">
        <f t="shared" si="29"/>
        <v>98.496270754460085</v>
      </c>
      <c r="Q64" s="77">
        <f t="shared" si="29"/>
        <v>96.548297171043131</v>
      </c>
    </row>
    <row r="65" spans="1:17" ht="11.45" customHeight="1" x14ac:dyDescent="0.25">
      <c r="A65" s="62" t="s">
        <v>16</v>
      </c>
      <c r="B65" s="77">
        <f t="shared" ref="B65:Q65" si="30">IF(B8=0,0,B8/B19)</f>
        <v>183.72522818812976</v>
      </c>
      <c r="C65" s="77">
        <f t="shared" si="30"/>
        <v>158.80320048403453</v>
      </c>
      <c r="D65" s="77">
        <f t="shared" si="30"/>
        <v>148.79837604087103</v>
      </c>
      <c r="E65" s="77">
        <f t="shared" si="30"/>
        <v>130.62912522470282</v>
      </c>
      <c r="F65" s="77">
        <f t="shared" si="30"/>
        <v>131.33952629011202</v>
      </c>
      <c r="G65" s="77">
        <f t="shared" si="30"/>
        <v>128.81943449111856</v>
      </c>
      <c r="H65" s="77">
        <f t="shared" si="30"/>
        <v>126.76593880047777</v>
      </c>
      <c r="I65" s="77">
        <f t="shared" si="30"/>
        <v>124.89723374119176</v>
      </c>
      <c r="J65" s="77">
        <f t="shared" si="30"/>
        <v>130.42259863500934</v>
      </c>
      <c r="K65" s="77">
        <f t="shared" si="30"/>
        <v>112.51151026017683</v>
      </c>
      <c r="L65" s="77">
        <f t="shared" si="30"/>
        <v>109.27926172089485</v>
      </c>
      <c r="M65" s="77">
        <f t="shared" si="30"/>
        <v>105.10835191113618</v>
      </c>
      <c r="N65" s="77">
        <f t="shared" si="30"/>
        <v>104.01891510755044</v>
      </c>
      <c r="O65" s="77">
        <f t="shared" si="30"/>
        <v>102.69135201930266</v>
      </c>
      <c r="P65" s="77">
        <f t="shared" si="30"/>
        <v>98.741929385403509</v>
      </c>
      <c r="Q65" s="77">
        <f t="shared" si="30"/>
        <v>107.27588574560347</v>
      </c>
    </row>
    <row r="66" spans="1:17" ht="11.45" customHeight="1" x14ac:dyDescent="0.25">
      <c r="A66" s="118" t="s">
        <v>19</v>
      </c>
      <c r="B66" s="122">
        <f t="shared" ref="B66:Q66" si="31">IF(B9=0,0,B9/B20)</f>
        <v>221.89129923218655</v>
      </c>
      <c r="C66" s="122">
        <f t="shared" si="31"/>
        <v>217.76004837326411</v>
      </c>
      <c r="D66" s="122">
        <f t="shared" si="31"/>
        <v>215.03123368358661</v>
      </c>
      <c r="E66" s="122">
        <f t="shared" si="31"/>
        <v>213.94991968383928</v>
      </c>
      <c r="F66" s="122">
        <f t="shared" si="31"/>
        <v>214.0200956483724</v>
      </c>
      <c r="G66" s="122">
        <f t="shared" si="31"/>
        <v>215.92960889864727</v>
      </c>
      <c r="H66" s="122">
        <f t="shared" si="31"/>
        <v>214.97913592319736</v>
      </c>
      <c r="I66" s="122">
        <f t="shared" si="31"/>
        <v>215.17073336594666</v>
      </c>
      <c r="J66" s="122">
        <f t="shared" si="31"/>
        <v>218.22044263948999</v>
      </c>
      <c r="K66" s="122">
        <f t="shared" si="31"/>
        <v>215.74820423307776</v>
      </c>
      <c r="L66" s="122">
        <f t="shared" si="31"/>
        <v>217.00534935612126</v>
      </c>
      <c r="M66" s="122">
        <f t="shared" si="31"/>
        <v>215.13366424208618</v>
      </c>
      <c r="N66" s="122">
        <f t="shared" si="31"/>
        <v>216.46322614584849</v>
      </c>
      <c r="O66" s="122">
        <f t="shared" si="31"/>
        <v>216.67721260969174</v>
      </c>
      <c r="P66" s="122">
        <f t="shared" si="31"/>
        <v>214.87492572554979</v>
      </c>
      <c r="Q66" s="122">
        <f t="shared" si="31"/>
        <v>217.805394560856</v>
      </c>
    </row>
    <row r="67" spans="1:17" ht="11.45" customHeight="1" x14ac:dyDescent="0.25">
      <c r="A67" s="25" t="s">
        <v>66</v>
      </c>
      <c r="B67" s="79">
        <f t="shared" ref="B67:Q67" si="32">IF(B10=0,0,B10/B21)</f>
        <v>586.76342525399139</v>
      </c>
      <c r="C67" s="79">
        <f t="shared" si="32"/>
        <v>586.48182304991985</v>
      </c>
      <c r="D67" s="79">
        <f t="shared" si="32"/>
        <v>578.2325136121583</v>
      </c>
      <c r="E67" s="79">
        <f t="shared" si="32"/>
        <v>598.57015192135839</v>
      </c>
      <c r="F67" s="79">
        <f t="shared" si="32"/>
        <v>583.29485107365508</v>
      </c>
      <c r="G67" s="79">
        <f t="shared" si="32"/>
        <v>577.08543908674721</v>
      </c>
      <c r="H67" s="79">
        <f t="shared" si="32"/>
        <v>602.95480564793115</v>
      </c>
      <c r="I67" s="79">
        <f t="shared" si="32"/>
        <v>580.44058744993322</v>
      </c>
      <c r="J67" s="79">
        <f t="shared" si="32"/>
        <v>592.7942794279428</v>
      </c>
      <c r="K67" s="79">
        <f t="shared" si="32"/>
        <v>595.47620645680911</v>
      </c>
      <c r="L67" s="79">
        <f t="shared" si="32"/>
        <v>611.20862587763281</v>
      </c>
      <c r="M67" s="79">
        <f t="shared" si="32"/>
        <v>606.44203459850246</v>
      </c>
      <c r="N67" s="79">
        <f t="shared" si="32"/>
        <v>626.26603646185004</v>
      </c>
      <c r="O67" s="79">
        <f t="shared" si="32"/>
        <v>659.33300842442372</v>
      </c>
      <c r="P67" s="79">
        <f t="shared" si="32"/>
        <v>685.7939116764328</v>
      </c>
      <c r="Q67" s="79">
        <f t="shared" si="32"/>
        <v>668.5615032370124</v>
      </c>
    </row>
    <row r="68" spans="1:17" ht="11.45" customHeight="1" x14ac:dyDescent="0.25">
      <c r="A68" s="116" t="s">
        <v>17</v>
      </c>
      <c r="B68" s="77">
        <f t="shared" ref="B68:Q68" si="33">IF(B11=0,0,B11/B22)</f>
        <v>618.97047033671822</v>
      </c>
      <c r="C68" s="77">
        <f t="shared" si="33"/>
        <v>620.34854448919816</v>
      </c>
      <c r="D68" s="77">
        <f t="shared" si="33"/>
        <v>612.1880146965666</v>
      </c>
      <c r="E68" s="77">
        <f t="shared" si="33"/>
        <v>634.87786943633819</v>
      </c>
      <c r="F68" s="77">
        <f t="shared" si="33"/>
        <v>618.79286541373472</v>
      </c>
      <c r="G68" s="77">
        <f t="shared" si="33"/>
        <v>611.92370297347497</v>
      </c>
      <c r="H68" s="77">
        <f t="shared" si="33"/>
        <v>639.68956705540904</v>
      </c>
      <c r="I68" s="77">
        <f t="shared" si="33"/>
        <v>617.89502018842541</v>
      </c>
      <c r="J68" s="77">
        <f t="shared" si="33"/>
        <v>630.35456014973636</v>
      </c>
      <c r="K68" s="77">
        <f t="shared" si="33"/>
        <v>634.58787421645377</v>
      </c>
      <c r="L68" s="77">
        <f t="shared" si="33"/>
        <v>652.09064211927944</v>
      </c>
      <c r="M68" s="77">
        <f t="shared" si="33"/>
        <v>646.25765259860043</v>
      </c>
      <c r="N68" s="77">
        <f t="shared" si="33"/>
        <v>666.38580815404111</v>
      </c>
      <c r="O68" s="77">
        <f t="shared" si="33"/>
        <v>702.37541382635152</v>
      </c>
      <c r="P68" s="77">
        <f t="shared" si="33"/>
        <v>732.55475060371384</v>
      </c>
      <c r="Q68" s="77">
        <f t="shared" si="33"/>
        <v>717.01537223801859</v>
      </c>
    </row>
    <row r="69" spans="1:17" ht="11.45" customHeight="1" x14ac:dyDescent="0.25">
      <c r="A69" s="93" t="s">
        <v>16</v>
      </c>
      <c r="B69" s="74">
        <f t="shared" ref="B69:Q69" si="34">IF(B12=0,0,B12/B23)</f>
        <v>571.40685172011035</v>
      </c>
      <c r="C69" s="74">
        <f t="shared" si="34"/>
        <v>569.9838159190632</v>
      </c>
      <c r="D69" s="74">
        <f t="shared" si="34"/>
        <v>562.84119554353299</v>
      </c>
      <c r="E69" s="74">
        <f t="shared" si="34"/>
        <v>581.85164990176145</v>
      </c>
      <c r="F69" s="74">
        <f t="shared" si="34"/>
        <v>566.22721896517646</v>
      </c>
      <c r="G69" s="74">
        <f t="shared" si="34"/>
        <v>558.97996503617355</v>
      </c>
      <c r="H69" s="74">
        <f t="shared" si="34"/>
        <v>584.73990478987264</v>
      </c>
      <c r="I69" s="74">
        <f t="shared" si="34"/>
        <v>565.63991654395852</v>
      </c>
      <c r="J69" s="74">
        <f t="shared" si="34"/>
        <v>577.23794921580816</v>
      </c>
      <c r="K69" s="74">
        <f t="shared" si="34"/>
        <v>578.36684939603151</v>
      </c>
      <c r="L69" s="74">
        <f t="shared" si="34"/>
        <v>592.80967465389028</v>
      </c>
      <c r="M69" s="74">
        <f t="shared" si="34"/>
        <v>587.50695690781868</v>
      </c>
      <c r="N69" s="74">
        <f t="shared" si="34"/>
        <v>605.8052801400371</v>
      </c>
      <c r="O69" s="74">
        <f t="shared" si="34"/>
        <v>638.52310347850107</v>
      </c>
      <c r="P69" s="74">
        <f t="shared" si="34"/>
        <v>665.95886418519444</v>
      </c>
      <c r="Q69" s="74">
        <f t="shared" si="34"/>
        <v>651.83215658001666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353.60594795539032</v>
      </c>
      <c r="C72" s="79">
        <f t="shared" ref="C72:Q72" si="35">IF(C37=0,0,(C38*C73+C39*C74+C42*C77)/C37)</f>
        <v>353.54838709677421</v>
      </c>
      <c r="D72" s="79">
        <f t="shared" si="35"/>
        <v>354.08934707903779</v>
      </c>
      <c r="E72" s="79">
        <f t="shared" si="35"/>
        <v>353.18327974276525</v>
      </c>
      <c r="F72" s="79">
        <f t="shared" si="35"/>
        <v>352.86624203821657</v>
      </c>
      <c r="G72" s="79">
        <f t="shared" si="35"/>
        <v>353.20754716981133</v>
      </c>
      <c r="H72" s="79">
        <f t="shared" si="35"/>
        <v>354.53416149068323</v>
      </c>
      <c r="I72" s="79">
        <f t="shared" si="35"/>
        <v>355.87878787878788</v>
      </c>
      <c r="J72" s="79">
        <f t="shared" si="35"/>
        <v>355.34328358208955</v>
      </c>
      <c r="K72" s="79">
        <f t="shared" si="35"/>
        <v>353.44632768361583</v>
      </c>
      <c r="L72" s="79">
        <f t="shared" si="35"/>
        <v>353.27823691460054</v>
      </c>
      <c r="M72" s="79">
        <f t="shared" si="35"/>
        <v>353.75342465753425</v>
      </c>
      <c r="N72" s="79">
        <f t="shared" si="35"/>
        <v>352.67904509283818</v>
      </c>
      <c r="O72" s="79">
        <f t="shared" si="35"/>
        <v>352.59259259259261</v>
      </c>
      <c r="P72" s="79">
        <f t="shared" si="35"/>
        <v>352.08443271767811</v>
      </c>
      <c r="Q72" s="79">
        <f t="shared" si="35"/>
        <v>351.74934725848561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0.41502562159615275</v>
      </c>
      <c r="C83" s="168">
        <f t="shared" ref="C83:Q83" si="38">IF(C61=0,0,C61/C72)</f>
        <v>0.37719209810787335</v>
      </c>
      <c r="D83" s="168">
        <f t="shared" si="38"/>
        <v>0.35970846598828687</v>
      </c>
      <c r="E83" s="168">
        <f t="shared" si="38"/>
        <v>0.33278097422501363</v>
      </c>
      <c r="F83" s="168">
        <f t="shared" si="38"/>
        <v>0.33597208853020616</v>
      </c>
      <c r="G83" s="168">
        <f t="shared" si="38"/>
        <v>0.33891141213472514</v>
      </c>
      <c r="H83" s="168">
        <f t="shared" si="38"/>
        <v>0.33647861969576931</v>
      </c>
      <c r="I83" s="168">
        <f t="shared" si="38"/>
        <v>0.34109360643905856</v>
      </c>
      <c r="J83" s="168">
        <f t="shared" si="38"/>
        <v>0.35513564278870197</v>
      </c>
      <c r="K83" s="168">
        <f t="shared" si="38"/>
        <v>0.32520094844458108</v>
      </c>
      <c r="L83" s="168">
        <f t="shared" si="38"/>
        <v>0.32103353593112799</v>
      </c>
      <c r="M83" s="168">
        <f t="shared" si="38"/>
        <v>0.3132107864082978</v>
      </c>
      <c r="N83" s="168">
        <f t="shared" si="38"/>
        <v>0.30998148512287643</v>
      </c>
      <c r="O83" s="168">
        <f t="shared" si="38"/>
        <v>0.30425177097749551</v>
      </c>
      <c r="P83" s="168">
        <f t="shared" si="38"/>
        <v>0.29555580596455666</v>
      </c>
      <c r="Q83" s="168">
        <f t="shared" si="38"/>
        <v>0.31104593445030954</v>
      </c>
    </row>
    <row r="84" spans="1:17" ht="11.45" customHeight="1" x14ac:dyDescent="0.25">
      <c r="A84" s="91" t="s">
        <v>21</v>
      </c>
      <c r="B84" s="169">
        <f t="shared" ref="B84:Q84" si="39">IF(B62=0,0,B62/B73)</f>
        <v>0.20437356508227711</v>
      </c>
      <c r="C84" s="169">
        <f t="shared" si="39"/>
        <v>0.20056846560695377</v>
      </c>
      <c r="D84" s="169">
        <f t="shared" si="39"/>
        <v>0.19805508365593505</v>
      </c>
      <c r="E84" s="169">
        <f t="shared" si="39"/>
        <v>0.1970591365509046</v>
      </c>
      <c r="F84" s="169">
        <f t="shared" si="39"/>
        <v>0.19712377230771141</v>
      </c>
      <c r="G84" s="169">
        <f t="shared" si="39"/>
        <v>0.19888253451191201</v>
      </c>
      <c r="H84" s="169">
        <f t="shared" si="39"/>
        <v>0.19800709887662912</v>
      </c>
      <c r="I84" s="169">
        <f t="shared" si="39"/>
        <v>0.19818357020547719</v>
      </c>
      <c r="J84" s="169">
        <f t="shared" si="39"/>
        <v>0.20099251295742501</v>
      </c>
      <c r="K84" s="169">
        <f t="shared" si="39"/>
        <v>0.19871545126730847</v>
      </c>
      <c r="L84" s="169">
        <f t="shared" si="39"/>
        <v>0.19987334809116433</v>
      </c>
      <c r="M84" s="169">
        <f t="shared" si="39"/>
        <v>0.19814942759139517</v>
      </c>
      <c r="N84" s="169">
        <f t="shared" si="39"/>
        <v>0.19937402408170257</v>
      </c>
      <c r="O84" s="169">
        <f t="shared" si="39"/>
        <v>0.19957111687734766</v>
      </c>
      <c r="P84" s="169">
        <f t="shared" si="39"/>
        <v>0.19791111579984849</v>
      </c>
      <c r="Q84" s="169">
        <f t="shared" si="39"/>
        <v>0.20061023183236737</v>
      </c>
    </row>
    <row r="85" spans="1:17" ht="11.45" customHeight="1" x14ac:dyDescent="0.25">
      <c r="A85" s="19" t="s">
        <v>20</v>
      </c>
      <c r="B85" s="170">
        <f t="shared" ref="B85:Q85" si="40">IF(B63=0,0,B63/B74)</f>
        <v>0.51606312124281006</v>
      </c>
      <c r="C85" s="170">
        <f t="shared" si="40"/>
        <v>0.46124319653358825</v>
      </c>
      <c r="D85" s="170">
        <f t="shared" si="40"/>
        <v>0.43335425664579841</v>
      </c>
      <c r="E85" s="170">
        <f t="shared" si="40"/>
        <v>0.38785173803106837</v>
      </c>
      <c r="F85" s="170">
        <f t="shared" si="40"/>
        <v>0.39408531009452291</v>
      </c>
      <c r="G85" s="170">
        <f t="shared" si="40"/>
        <v>0.3896964510309785</v>
      </c>
      <c r="H85" s="170">
        <f t="shared" si="40"/>
        <v>0.38159279499351156</v>
      </c>
      <c r="I85" s="170">
        <f t="shared" si="40"/>
        <v>0.38214063229778378</v>
      </c>
      <c r="J85" s="170">
        <f t="shared" si="40"/>
        <v>0.39910115739783558</v>
      </c>
      <c r="K85" s="170">
        <f t="shared" si="40"/>
        <v>0.35432685724473723</v>
      </c>
      <c r="L85" s="170">
        <f t="shared" si="40"/>
        <v>0.34514164615401272</v>
      </c>
      <c r="M85" s="170">
        <f t="shared" si="40"/>
        <v>0.3317251342757187</v>
      </c>
      <c r="N85" s="170">
        <f t="shared" si="40"/>
        <v>0.32639531922951859</v>
      </c>
      <c r="O85" s="170">
        <f t="shared" si="40"/>
        <v>0.31590901970210483</v>
      </c>
      <c r="P85" s="170">
        <f t="shared" si="40"/>
        <v>0.3085147651551815</v>
      </c>
      <c r="Q85" s="170">
        <f t="shared" si="40"/>
        <v>0.33282462500047999</v>
      </c>
    </row>
    <row r="86" spans="1:17" ht="11.45" customHeight="1" x14ac:dyDescent="0.25">
      <c r="A86" s="62" t="s">
        <v>17</v>
      </c>
      <c r="B86" s="171">
        <f t="shared" ref="B86:Q86" si="41">IF(B64=0,0,B64/B75)</f>
        <v>0.357205967505971</v>
      </c>
      <c r="C86" s="171">
        <f t="shared" si="41"/>
        <v>0.32440692021214745</v>
      </c>
      <c r="D86" s="171">
        <f t="shared" si="41"/>
        <v>0.30463829419779564</v>
      </c>
      <c r="E86" s="171">
        <f t="shared" si="41"/>
        <v>0.29532843447419399</v>
      </c>
      <c r="F86" s="171">
        <f t="shared" si="41"/>
        <v>0.31229217055327896</v>
      </c>
      <c r="G86" s="171">
        <f t="shared" si="41"/>
        <v>0.30043317708491107</v>
      </c>
      <c r="H86" s="171">
        <f t="shared" si="41"/>
        <v>0.28948567803887076</v>
      </c>
      <c r="I86" s="171">
        <f t="shared" si="41"/>
        <v>0.30712796460655911</v>
      </c>
      <c r="J86" s="171">
        <f t="shared" si="41"/>
        <v>0.32002005108664494</v>
      </c>
      <c r="K86" s="171">
        <f t="shared" si="41"/>
        <v>0.39055044548500306</v>
      </c>
      <c r="L86" s="171">
        <f t="shared" si="41"/>
        <v>0.39529155089326001</v>
      </c>
      <c r="M86" s="171">
        <f t="shared" si="41"/>
        <v>0.37639244155736307</v>
      </c>
      <c r="N86" s="171">
        <f t="shared" si="41"/>
        <v>0.34494067636133863</v>
      </c>
      <c r="O86" s="171">
        <f t="shared" si="41"/>
        <v>0.26369325735853161</v>
      </c>
      <c r="P86" s="171">
        <f t="shared" si="41"/>
        <v>0.30780084610768776</v>
      </c>
      <c r="Q86" s="171">
        <f t="shared" si="41"/>
        <v>0.30171342865950979</v>
      </c>
    </row>
    <row r="87" spans="1:17" ht="11.45" customHeight="1" x14ac:dyDescent="0.25">
      <c r="A87" s="62" t="s">
        <v>16</v>
      </c>
      <c r="B87" s="171">
        <f t="shared" ref="B87:Q87" si="42">IF(B65=0,0,B65/B76)</f>
        <v>0.57414133808790546</v>
      </c>
      <c r="C87" s="171">
        <f t="shared" si="42"/>
        <v>0.49626000151260791</v>
      </c>
      <c r="D87" s="171">
        <f t="shared" si="42"/>
        <v>0.464994925127722</v>
      </c>
      <c r="E87" s="171">
        <f t="shared" si="42"/>
        <v>0.40821601632719628</v>
      </c>
      <c r="F87" s="171">
        <f t="shared" si="42"/>
        <v>0.41043601965660004</v>
      </c>
      <c r="G87" s="171">
        <f t="shared" si="42"/>
        <v>0.40256073278474547</v>
      </c>
      <c r="H87" s="171">
        <f t="shared" si="42"/>
        <v>0.39614355875149304</v>
      </c>
      <c r="I87" s="171">
        <f t="shared" si="42"/>
        <v>0.39030385544122426</v>
      </c>
      <c r="J87" s="171">
        <f t="shared" si="42"/>
        <v>0.4075706207344042</v>
      </c>
      <c r="K87" s="171">
        <f t="shared" si="42"/>
        <v>0.35159846956305263</v>
      </c>
      <c r="L87" s="171">
        <f t="shared" si="42"/>
        <v>0.34149769287779641</v>
      </c>
      <c r="M87" s="171">
        <f t="shared" si="42"/>
        <v>0.32846359972230055</v>
      </c>
      <c r="N87" s="171">
        <f t="shared" si="42"/>
        <v>0.32505910971109514</v>
      </c>
      <c r="O87" s="171">
        <f t="shared" si="42"/>
        <v>0.32091047506032078</v>
      </c>
      <c r="P87" s="171">
        <f t="shared" si="42"/>
        <v>0.30856852932938594</v>
      </c>
      <c r="Q87" s="171">
        <f t="shared" si="42"/>
        <v>0.33523714295501084</v>
      </c>
    </row>
    <row r="88" spans="1:17" ht="11.45" customHeight="1" x14ac:dyDescent="0.25">
      <c r="A88" s="118" t="s">
        <v>19</v>
      </c>
      <c r="B88" s="172">
        <f t="shared" ref="B88:Q88" si="43">IF(B66=0,0,B66/B77)</f>
        <v>0.39623446291461883</v>
      </c>
      <c r="C88" s="172">
        <f t="shared" si="43"/>
        <v>0.38885722923797161</v>
      </c>
      <c r="D88" s="172">
        <f t="shared" si="43"/>
        <v>0.38398434586354752</v>
      </c>
      <c r="E88" s="172">
        <f t="shared" si="43"/>
        <v>0.38205342800685588</v>
      </c>
      <c r="F88" s="172">
        <f t="shared" si="43"/>
        <v>0.38217874222923642</v>
      </c>
      <c r="G88" s="172">
        <f t="shared" si="43"/>
        <v>0.38558858731901297</v>
      </c>
      <c r="H88" s="172">
        <f t="shared" si="43"/>
        <v>0.3838913141485667</v>
      </c>
      <c r="I88" s="172">
        <f t="shared" si="43"/>
        <v>0.38423345243919044</v>
      </c>
      <c r="J88" s="172">
        <f t="shared" si="43"/>
        <v>0.38967936185623214</v>
      </c>
      <c r="K88" s="172">
        <f t="shared" si="43"/>
        <v>0.38526465041621027</v>
      </c>
      <c r="L88" s="172">
        <f t="shared" si="43"/>
        <v>0.38750955242164509</v>
      </c>
      <c r="M88" s="172">
        <f t="shared" si="43"/>
        <v>0.38416725757515391</v>
      </c>
      <c r="N88" s="172">
        <f t="shared" si="43"/>
        <v>0.38654147526044375</v>
      </c>
      <c r="O88" s="172">
        <f t="shared" si="43"/>
        <v>0.38692359394587811</v>
      </c>
      <c r="P88" s="172">
        <f t="shared" si="43"/>
        <v>0.38370522450991035</v>
      </c>
      <c r="Q88" s="172">
        <f t="shared" si="43"/>
        <v>0.38893820457295714</v>
      </c>
    </row>
    <row r="89" spans="1:17" ht="11.45" customHeight="1" x14ac:dyDescent="0.25">
      <c r="A89" s="25" t="s">
        <v>18</v>
      </c>
      <c r="B89" s="168">
        <f t="shared" ref="B89:Q89" si="44">IF(B67=0,0,B67/B78)</f>
        <v>0.27941115488285306</v>
      </c>
      <c r="C89" s="168">
        <f t="shared" si="44"/>
        <v>0.27927705859519991</v>
      </c>
      <c r="D89" s="168">
        <f t="shared" si="44"/>
        <v>0.27534881600578964</v>
      </c>
      <c r="E89" s="168">
        <f t="shared" si="44"/>
        <v>0.28503340567683733</v>
      </c>
      <c r="F89" s="168">
        <f t="shared" si="44"/>
        <v>0.27775945289221671</v>
      </c>
      <c r="G89" s="168">
        <f t="shared" si="44"/>
        <v>0.27480259004130819</v>
      </c>
      <c r="H89" s="168">
        <f t="shared" si="44"/>
        <v>0.28712133602282436</v>
      </c>
      <c r="I89" s="168">
        <f t="shared" si="44"/>
        <v>0.27640027973806341</v>
      </c>
      <c r="J89" s="168">
        <f t="shared" si="44"/>
        <v>0.28228299020378228</v>
      </c>
      <c r="K89" s="168">
        <f t="shared" si="44"/>
        <v>0.28356009831276624</v>
      </c>
      <c r="L89" s="168">
        <f t="shared" si="44"/>
        <v>0.29105172660839657</v>
      </c>
      <c r="M89" s="168">
        <f t="shared" si="44"/>
        <v>0.28878192123738211</v>
      </c>
      <c r="N89" s="168">
        <f t="shared" si="44"/>
        <v>0.29822192212469051</v>
      </c>
      <c r="O89" s="168">
        <f t="shared" si="44"/>
        <v>0.31396809924972557</v>
      </c>
      <c r="P89" s="168">
        <f t="shared" si="44"/>
        <v>0.32656852936972991</v>
      </c>
      <c r="Q89" s="168">
        <f t="shared" si="44"/>
        <v>0.31836262058905351</v>
      </c>
    </row>
    <row r="90" spans="1:17" ht="11.45" customHeight="1" x14ac:dyDescent="0.25">
      <c r="A90" s="116" t="s">
        <v>17</v>
      </c>
      <c r="B90" s="171">
        <f t="shared" ref="B90:Q90" si="45">IF(B68=0,0,B68/B79)</f>
        <v>0.29474784301748486</v>
      </c>
      <c r="C90" s="171">
        <f t="shared" si="45"/>
        <v>0.29540406880438008</v>
      </c>
      <c r="D90" s="171">
        <f t="shared" si="45"/>
        <v>0.2915181022364603</v>
      </c>
      <c r="E90" s="171">
        <f t="shared" si="45"/>
        <v>0.30232279496968484</v>
      </c>
      <c r="F90" s="171">
        <f t="shared" si="45"/>
        <v>0.2946632692446356</v>
      </c>
      <c r="G90" s="171">
        <f t="shared" si="45"/>
        <v>0.29139223951117854</v>
      </c>
      <c r="H90" s="171">
        <f t="shared" si="45"/>
        <v>0.30461407955019476</v>
      </c>
      <c r="I90" s="171">
        <f t="shared" si="45"/>
        <v>0.29423572389925018</v>
      </c>
      <c r="J90" s="171">
        <f t="shared" si="45"/>
        <v>0.30016883816654111</v>
      </c>
      <c r="K90" s="171">
        <f t="shared" si="45"/>
        <v>0.30218470200783515</v>
      </c>
      <c r="L90" s="171">
        <f t="shared" si="45"/>
        <v>0.31051935339013309</v>
      </c>
      <c r="M90" s="171">
        <f t="shared" si="45"/>
        <v>0.30774173933266685</v>
      </c>
      <c r="N90" s="171">
        <f t="shared" si="45"/>
        <v>0.31732657531144814</v>
      </c>
      <c r="O90" s="171">
        <f t="shared" si="45"/>
        <v>0.33446448277445312</v>
      </c>
      <c r="P90" s="171">
        <f t="shared" si="45"/>
        <v>0.34883559552557802</v>
      </c>
      <c r="Q90" s="171">
        <f t="shared" si="45"/>
        <v>0.34143589154191362</v>
      </c>
    </row>
    <row r="91" spans="1:17" ht="11.45" customHeight="1" x14ac:dyDescent="0.25">
      <c r="A91" s="93" t="s">
        <v>16</v>
      </c>
      <c r="B91" s="173">
        <f t="shared" ref="B91:Q91" si="46">IF(B69=0,0,B69/B80)</f>
        <v>0.27209850081910014</v>
      </c>
      <c r="C91" s="173">
        <f t="shared" si="46"/>
        <v>0.27142086472336341</v>
      </c>
      <c r="D91" s="173">
        <f t="shared" si="46"/>
        <v>0.26801961692549192</v>
      </c>
      <c r="E91" s="173">
        <f t="shared" si="46"/>
        <v>0.27707221423893402</v>
      </c>
      <c r="F91" s="173">
        <f t="shared" si="46"/>
        <v>0.2696320090310364</v>
      </c>
      <c r="G91" s="173">
        <f t="shared" si="46"/>
        <v>0.26618093573151119</v>
      </c>
      <c r="H91" s="173">
        <f t="shared" si="46"/>
        <v>0.27844757370946316</v>
      </c>
      <c r="I91" s="173">
        <f t="shared" si="46"/>
        <v>0.26935234121140883</v>
      </c>
      <c r="J91" s="173">
        <f t="shared" si="46"/>
        <v>0.27487521391228958</v>
      </c>
      <c r="K91" s="173">
        <f t="shared" si="46"/>
        <v>0.27541278542668168</v>
      </c>
      <c r="L91" s="173">
        <f t="shared" si="46"/>
        <v>0.2822903212637573</v>
      </c>
      <c r="M91" s="173">
        <f t="shared" si="46"/>
        <v>0.27976521757515177</v>
      </c>
      <c r="N91" s="173">
        <f t="shared" si="46"/>
        <v>0.28847870482858912</v>
      </c>
      <c r="O91" s="173">
        <f t="shared" si="46"/>
        <v>0.30405862070404815</v>
      </c>
      <c r="P91" s="173">
        <f t="shared" si="46"/>
        <v>0.31712326865961638</v>
      </c>
      <c r="Q91" s="173">
        <f t="shared" si="46"/>
        <v>0.31039626503810319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197683.54039182601</v>
      </c>
      <c r="C94" s="40">
        <f t="shared" si="47"/>
        <v>203546.56447708589</v>
      </c>
      <c r="D94" s="40">
        <f t="shared" si="47"/>
        <v>206964.31641008565</v>
      </c>
      <c r="E94" s="40">
        <f t="shared" si="47"/>
        <v>211218.54150818408</v>
      </c>
      <c r="F94" s="40">
        <f t="shared" si="47"/>
        <v>208189.46205158546</v>
      </c>
      <c r="G94" s="40">
        <f t="shared" si="47"/>
        <v>210368.53214005777</v>
      </c>
      <c r="H94" s="40">
        <f t="shared" si="47"/>
        <v>211598.34230876146</v>
      </c>
      <c r="I94" s="40">
        <f t="shared" si="47"/>
        <v>214588.66864266689</v>
      </c>
      <c r="J94" s="40">
        <f t="shared" si="47"/>
        <v>216863.98027381609</v>
      </c>
      <c r="K94" s="40">
        <f t="shared" si="47"/>
        <v>216667.13579180546</v>
      </c>
      <c r="L94" s="40">
        <f t="shared" si="47"/>
        <v>218074.90376890579</v>
      </c>
      <c r="M94" s="40">
        <f t="shared" si="47"/>
        <v>217448.40876578121</v>
      </c>
      <c r="N94" s="40">
        <f t="shared" si="47"/>
        <v>221326.44423091027</v>
      </c>
      <c r="O94" s="40">
        <f t="shared" si="47"/>
        <v>225791.5501063031</v>
      </c>
      <c r="P94" s="40">
        <f t="shared" si="47"/>
        <v>222502.98568083817</v>
      </c>
      <c r="Q94" s="40">
        <f t="shared" si="47"/>
        <v>220972.50012218405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113636.51192399014</v>
      </c>
      <c r="C95" s="121">
        <f t="shared" si="48"/>
        <v>113326.53745415939</v>
      </c>
      <c r="D95" s="121">
        <f t="shared" si="48"/>
        <v>113604.75876038313</v>
      </c>
      <c r="E95" s="121">
        <f t="shared" si="48"/>
        <v>113268.09409188166</v>
      </c>
      <c r="F95" s="121">
        <f t="shared" si="48"/>
        <v>113382.70919216276</v>
      </c>
      <c r="G95" s="121">
        <f t="shared" si="48"/>
        <v>113024.66822337348</v>
      </c>
      <c r="H95" s="121">
        <f t="shared" si="48"/>
        <v>112134.31213566026</v>
      </c>
      <c r="I95" s="121">
        <f t="shared" si="48"/>
        <v>111179.23792693787</v>
      </c>
      <c r="J95" s="121">
        <f t="shared" si="48"/>
        <v>112155.28653115024</v>
      </c>
      <c r="K95" s="121">
        <f t="shared" si="48"/>
        <v>113440.46342441854</v>
      </c>
      <c r="L95" s="121">
        <f t="shared" si="48"/>
        <v>112359.28818484048</v>
      </c>
      <c r="M95" s="121">
        <f t="shared" si="48"/>
        <v>110129.17959725022</v>
      </c>
      <c r="N95" s="121">
        <f t="shared" si="48"/>
        <v>111790.56898649325</v>
      </c>
      <c r="O95" s="121">
        <f t="shared" si="48"/>
        <v>111467.84695069978</v>
      </c>
      <c r="P95" s="121">
        <f t="shared" si="48"/>
        <v>109047.32414317367</v>
      </c>
      <c r="Q95" s="121">
        <f t="shared" si="48"/>
        <v>108037.54241005459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252361.32875831702</v>
      </c>
      <c r="C96" s="38">
        <f t="shared" si="49"/>
        <v>263007.11181334784</v>
      </c>
      <c r="D96" s="38">
        <f t="shared" si="49"/>
        <v>265355.1287496945</v>
      </c>
      <c r="E96" s="38">
        <f t="shared" si="49"/>
        <v>266142.1210448661</v>
      </c>
      <c r="F96" s="38">
        <f t="shared" si="49"/>
        <v>262133.87345880136</v>
      </c>
      <c r="G96" s="38">
        <f t="shared" si="49"/>
        <v>259146.6258955879</v>
      </c>
      <c r="H96" s="38">
        <f t="shared" si="49"/>
        <v>258151.84285753078</v>
      </c>
      <c r="I96" s="38">
        <f t="shared" si="49"/>
        <v>258930.90511472954</v>
      </c>
      <c r="J96" s="38">
        <f t="shared" si="49"/>
        <v>259490.10673785827</v>
      </c>
      <c r="K96" s="38">
        <f t="shared" si="49"/>
        <v>255376.42381203041</v>
      </c>
      <c r="L96" s="38">
        <f t="shared" si="49"/>
        <v>255995.47849196475</v>
      </c>
      <c r="M96" s="38">
        <f t="shared" si="49"/>
        <v>254392.2336683711</v>
      </c>
      <c r="N96" s="38">
        <f t="shared" si="49"/>
        <v>257924.11138367583</v>
      </c>
      <c r="O96" s="38">
        <f t="shared" si="49"/>
        <v>262938.09593458346</v>
      </c>
      <c r="P96" s="38">
        <f t="shared" si="49"/>
        <v>262219.52241675835</v>
      </c>
      <c r="Q96" s="38">
        <f t="shared" si="49"/>
        <v>262975.44407114113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270250</v>
      </c>
      <c r="C97" s="42">
        <f t="shared" si="50"/>
        <v>247111.11111111115</v>
      </c>
      <c r="D97" s="42">
        <f t="shared" si="50"/>
        <v>251611.11111111118</v>
      </c>
      <c r="E97" s="42">
        <f t="shared" si="50"/>
        <v>253388.88888888888</v>
      </c>
      <c r="F97" s="42">
        <f t="shared" si="50"/>
        <v>234126.98412698414</v>
      </c>
      <c r="G97" s="42">
        <f t="shared" si="50"/>
        <v>206387.09677419357</v>
      </c>
      <c r="H97" s="42">
        <f t="shared" si="50"/>
        <v>223806.45161290321</v>
      </c>
      <c r="I97" s="42">
        <f t="shared" si="50"/>
        <v>197435.89743589747</v>
      </c>
      <c r="J97" s="42">
        <f t="shared" si="50"/>
        <v>199854.86211901301</v>
      </c>
      <c r="K97" s="42">
        <f t="shared" si="50"/>
        <v>155486.42533936645</v>
      </c>
      <c r="L97" s="42">
        <f t="shared" si="50"/>
        <v>156068.37606837606</v>
      </c>
      <c r="M97" s="42">
        <f t="shared" si="50"/>
        <v>156467.23646723645</v>
      </c>
      <c r="N97" s="42">
        <f t="shared" si="50"/>
        <v>164679.48717948713</v>
      </c>
      <c r="O97" s="42">
        <f t="shared" si="50"/>
        <v>219230.76923076919</v>
      </c>
      <c r="P97" s="42">
        <f t="shared" si="50"/>
        <v>198814.22924901184</v>
      </c>
      <c r="Q97" s="42">
        <f t="shared" si="50"/>
        <v>208173.91304347827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246398.43834442267</v>
      </c>
      <c r="C98" s="42">
        <f t="shared" si="51"/>
        <v>267409.08123858267</v>
      </c>
      <c r="D98" s="42">
        <f t="shared" si="51"/>
        <v>268966.69542844634</v>
      </c>
      <c r="E98" s="42">
        <f t="shared" si="51"/>
        <v>269123.39609431534</v>
      </c>
      <c r="F98" s="42">
        <f t="shared" si="51"/>
        <v>268555.83534380398</v>
      </c>
      <c r="G98" s="42">
        <f t="shared" si="51"/>
        <v>269059.02227597107</v>
      </c>
      <c r="H98" s="42">
        <f t="shared" si="51"/>
        <v>264565.74122249131</v>
      </c>
      <c r="I98" s="42">
        <f t="shared" si="51"/>
        <v>268015.39488546608</v>
      </c>
      <c r="J98" s="42">
        <f t="shared" si="51"/>
        <v>268056.49546763714</v>
      </c>
      <c r="K98" s="42">
        <f t="shared" si="51"/>
        <v>268362.1236134767</v>
      </c>
      <c r="L98" s="42">
        <f t="shared" si="51"/>
        <v>268486.36629491328</v>
      </c>
      <c r="M98" s="42">
        <f t="shared" si="51"/>
        <v>266574.29073645483</v>
      </c>
      <c r="N98" s="42">
        <f t="shared" si="51"/>
        <v>268894.06717240385</v>
      </c>
      <c r="O98" s="42">
        <f t="shared" si="51"/>
        <v>268056.97203503014</v>
      </c>
      <c r="P98" s="42">
        <f t="shared" si="51"/>
        <v>268672.27349135198</v>
      </c>
      <c r="Q98" s="42">
        <f t="shared" si="51"/>
        <v>268455.5971739075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319976.49410176178</v>
      </c>
      <c r="C99" s="120">
        <f t="shared" si="52"/>
        <v>275532.63533976424</v>
      </c>
      <c r="D99" s="120">
        <f t="shared" si="52"/>
        <v>418543.84806456941</v>
      </c>
      <c r="E99" s="120">
        <f t="shared" si="52"/>
        <v>467399.10044263274</v>
      </c>
      <c r="F99" s="120">
        <f t="shared" si="52"/>
        <v>378469.13279153086</v>
      </c>
      <c r="G99" s="120">
        <f t="shared" si="52"/>
        <v>576113.67257368891</v>
      </c>
      <c r="H99" s="120">
        <f t="shared" si="52"/>
        <v>578129.19263995986</v>
      </c>
      <c r="I99" s="120">
        <f t="shared" si="52"/>
        <v>539106.77435260522</v>
      </c>
      <c r="J99" s="120">
        <f t="shared" si="52"/>
        <v>570065.74863160006</v>
      </c>
      <c r="K99" s="120">
        <f t="shared" si="52"/>
        <v>559911.96046988631</v>
      </c>
      <c r="L99" s="120">
        <f t="shared" si="52"/>
        <v>545441.09956198907</v>
      </c>
      <c r="M99" s="120">
        <f t="shared" si="52"/>
        <v>549270.92458061676</v>
      </c>
      <c r="N99" s="120">
        <f t="shared" si="52"/>
        <v>545127.23523992021</v>
      </c>
      <c r="O99" s="120">
        <f t="shared" si="52"/>
        <v>582279.35068527539</v>
      </c>
      <c r="P99" s="120">
        <f t="shared" si="52"/>
        <v>550848.99256610789</v>
      </c>
      <c r="Q99" s="120">
        <f t="shared" si="52"/>
        <v>476655.69545466173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136166.00790513834</v>
      </c>
      <c r="C100" s="40">
        <f t="shared" si="53"/>
        <v>131819.6078431372</v>
      </c>
      <c r="D100" s="40">
        <f t="shared" si="53"/>
        <v>131082.35294117645</v>
      </c>
      <c r="E100" s="40">
        <f t="shared" si="53"/>
        <v>131132.8125</v>
      </c>
      <c r="F100" s="40">
        <f t="shared" si="53"/>
        <v>134817.12062256807</v>
      </c>
      <c r="G100" s="40">
        <f t="shared" si="53"/>
        <v>129876.44787644787</v>
      </c>
      <c r="H100" s="40">
        <f t="shared" si="53"/>
        <v>135372.69372693726</v>
      </c>
      <c r="I100" s="40">
        <f t="shared" si="53"/>
        <v>131692.30769230769</v>
      </c>
      <c r="J100" s="40">
        <f t="shared" si="53"/>
        <v>133186.8131868132</v>
      </c>
      <c r="K100" s="40">
        <f t="shared" si="53"/>
        <v>120639.67611336034</v>
      </c>
      <c r="L100" s="40">
        <f t="shared" si="53"/>
        <v>129165.99190283401</v>
      </c>
      <c r="M100" s="40">
        <f t="shared" si="53"/>
        <v>126983.60655737703</v>
      </c>
      <c r="N100" s="40">
        <f t="shared" si="53"/>
        <v>123933.05439330546</v>
      </c>
      <c r="O100" s="40">
        <f t="shared" si="53"/>
        <v>123287.55364806869</v>
      </c>
      <c r="P100" s="40">
        <f t="shared" si="53"/>
        <v>125506.7264573991</v>
      </c>
      <c r="Q100" s="40">
        <f t="shared" si="53"/>
        <v>126660.00000000003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97567.192982456152</v>
      </c>
      <c r="C101" s="42">
        <f t="shared" si="54"/>
        <v>95747.478260869524</v>
      </c>
      <c r="D101" s="42">
        <f t="shared" si="54"/>
        <v>90657.391304347839</v>
      </c>
      <c r="E101" s="42">
        <f t="shared" si="54"/>
        <v>92036.521739130432</v>
      </c>
      <c r="F101" s="42">
        <f t="shared" si="54"/>
        <v>96982.068965517261</v>
      </c>
      <c r="G101" s="42">
        <f t="shared" si="54"/>
        <v>97486.271186440688</v>
      </c>
      <c r="H101" s="42">
        <f t="shared" si="54"/>
        <v>97286.400000000009</v>
      </c>
      <c r="I101" s="42">
        <f t="shared" si="54"/>
        <v>84858.333333333328</v>
      </c>
      <c r="J101" s="42">
        <f t="shared" si="54"/>
        <v>88740.000000000015</v>
      </c>
      <c r="K101" s="42">
        <f t="shared" si="54"/>
        <v>79545.789473684214</v>
      </c>
      <c r="L101" s="42">
        <f t="shared" si="54"/>
        <v>86859.649122807023</v>
      </c>
      <c r="M101" s="42">
        <f t="shared" si="54"/>
        <v>87596.491228070183</v>
      </c>
      <c r="N101" s="42">
        <f t="shared" si="54"/>
        <v>87754.385964912275</v>
      </c>
      <c r="O101" s="42">
        <f t="shared" si="54"/>
        <v>86685.185185185182</v>
      </c>
      <c r="P101" s="42">
        <f t="shared" si="54"/>
        <v>85061.224489795917</v>
      </c>
      <c r="Q101" s="42">
        <f t="shared" si="54"/>
        <v>82297.29997112001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167822.58992805751</v>
      </c>
      <c r="C102" s="36">
        <f t="shared" si="55"/>
        <v>161450.28571428568</v>
      </c>
      <c r="D102" s="36">
        <f t="shared" si="55"/>
        <v>164288.57142857139</v>
      </c>
      <c r="E102" s="36">
        <f t="shared" si="55"/>
        <v>163019.85815602838</v>
      </c>
      <c r="F102" s="36">
        <f t="shared" si="55"/>
        <v>165943.82978723402</v>
      </c>
      <c r="G102" s="36">
        <f t="shared" si="55"/>
        <v>156983.12056737588</v>
      </c>
      <c r="H102" s="36">
        <f t="shared" si="55"/>
        <v>167980.82191780821</v>
      </c>
      <c r="I102" s="36">
        <f t="shared" si="55"/>
        <v>168424.83660130718</v>
      </c>
      <c r="J102" s="36">
        <f t="shared" si="55"/>
        <v>168047.0588235294</v>
      </c>
      <c r="K102" s="36">
        <f t="shared" si="55"/>
        <v>155863.00751879704</v>
      </c>
      <c r="L102" s="36">
        <f t="shared" si="55"/>
        <v>165428.57142857145</v>
      </c>
      <c r="M102" s="36">
        <f t="shared" si="55"/>
        <v>161523.07692307691</v>
      </c>
      <c r="N102" s="36">
        <f t="shared" si="55"/>
        <v>156928.00000000006</v>
      </c>
      <c r="O102" s="36">
        <f t="shared" si="55"/>
        <v>154912.00000000003</v>
      </c>
      <c r="P102" s="36">
        <f t="shared" si="55"/>
        <v>157216</v>
      </c>
      <c r="Q102" s="36">
        <f t="shared" si="55"/>
        <v>155624.07687835969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29011152.41635688</v>
      </c>
      <c r="C105" s="40">
        <f t="shared" si="56"/>
        <v>27144086.021505378</v>
      </c>
      <c r="D105" s="40">
        <f t="shared" si="56"/>
        <v>26360824.742268041</v>
      </c>
      <c r="E105" s="40">
        <f t="shared" si="56"/>
        <v>24825080.385852091</v>
      </c>
      <c r="F105" s="40">
        <f t="shared" si="56"/>
        <v>24681528.662420385</v>
      </c>
      <c r="G105" s="40">
        <f t="shared" si="56"/>
        <v>25182389.937106919</v>
      </c>
      <c r="H105" s="40">
        <f t="shared" si="56"/>
        <v>25242236.024844721</v>
      </c>
      <c r="I105" s="40">
        <f t="shared" si="56"/>
        <v>26048484.848484848</v>
      </c>
      <c r="J105" s="40">
        <f t="shared" si="56"/>
        <v>27367164.179104477</v>
      </c>
      <c r="K105" s="40">
        <f t="shared" si="56"/>
        <v>24903954.802259885</v>
      </c>
      <c r="L105" s="40">
        <f t="shared" si="56"/>
        <v>24732782.369146004</v>
      </c>
      <c r="M105" s="40">
        <f t="shared" si="56"/>
        <v>24093150.684931509</v>
      </c>
      <c r="N105" s="40">
        <f t="shared" si="56"/>
        <v>24196286.472148541</v>
      </c>
      <c r="O105" s="40">
        <f t="shared" si="56"/>
        <v>24222222.22222222</v>
      </c>
      <c r="P105" s="40">
        <f t="shared" si="56"/>
        <v>23153793.808911268</v>
      </c>
      <c r="Q105" s="40">
        <f t="shared" si="56"/>
        <v>24176646.407423656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9289719.626168225</v>
      </c>
      <c r="C106" s="121">
        <f t="shared" si="57"/>
        <v>9091891.8918918911</v>
      </c>
      <c r="D106" s="121">
        <f t="shared" si="57"/>
        <v>9000000</v>
      </c>
      <c r="E106" s="121">
        <f t="shared" si="57"/>
        <v>8928205.1282051262</v>
      </c>
      <c r="F106" s="121">
        <f t="shared" si="57"/>
        <v>8940170.94017094</v>
      </c>
      <c r="G106" s="121">
        <f t="shared" si="57"/>
        <v>8991452.991452992</v>
      </c>
      <c r="H106" s="121">
        <f t="shared" si="57"/>
        <v>8881355.9322033897</v>
      </c>
      <c r="I106" s="121">
        <f t="shared" si="57"/>
        <v>8813559.322033897</v>
      </c>
      <c r="J106" s="121">
        <f t="shared" si="57"/>
        <v>9016949.1525423732</v>
      </c>
      <c r="K106" s="121">
        <f t="shared" si="57"/>
        <v>9016949.1525423732</v>
      </c>
      <c r="L106" s="121">
        <f t="shared" si="57"/>
        <v>8983050.8474576268</v>
      </c>
      <c r="M106" s="121">
        <f t="shared" si="57"/>
        <v>8728813.5593220349</v>
      </c>
      <c r="N106" s="121">
        <f t="shared" si="57"/>
        <v>8915254.2372881342</v>
      </c>
      <c r="O106" s="121">
        <f t="shared" si="57"/>
        <v>8898305.0847457629</v>
      </c>
      <c r="P106" s="121">
        <f t="shared" si="57"/>
        <v>8632671.0384653043</v>
      </c>
      <c r="Q106" s="121">
        <f t="shared" si="57"/>
        <v>8669374.5717921108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41675000</v>
      </c>
      <c r="C107" s="38">
        <f t="shared" si="58"/>
        <v>38819277.108433738</v>
      </c>
      <c r="D107" s="38">
        <f t="shared" si="58"/>
        <v>36797687.861271679</v>
      </c>
      <c r="E107" s="38">
        <f t="shared" si="58"/>
        <v>33031578.947368424</v>
      </c>
      <c r="F107" s="38">
        <f t="shared" si="58"/>
        <v>33056994.818652846</v>
      </c>
      <c r="G107" s="38">
        <f t="shared" si="58"/>
        <v>32316326.530612245</v>
      </c>
      <c r="H107" s="38">
        <f t="shared" si="58"/>
        <v>31522842.639593907</v>
      </c>
      <c r="I107" s="38">
        <f t="shared" si="58"/>
        <v>31663366.336633664</v>
      </c>
      <c r="J107" s="38">
        <f t="shared" si="58"/>
        <v>33140096.618357483</v>
      </c>
      <c r="K107" s="38">
        <f t="shared" si="58"/>
        <v>28955752.21238938</v>
      </c>
      <c r="L107" s="38">
        <f t="shared" si="58"/>
        <v>28273504.273504272</v>
      </c>
      <c r="M107" s="38">
        <f t="shared" si="58"/>
        <v>27004255.319148935</v>
      </c>
      <c r="N107" s="38">
        <f t="shared" si="58"/>
        <v>26939271.255060729</v>
      </c>
      <c r="O107" s="38">
        <f t="shared" si="58"/>
        <v>26580645.161290325</v>
      </c>
      <c r="P107" s="38">
        <f t="shared" si="58"/>
        <v>25887550.200803213</v>
      </c>
      <c r="Q107" s="38">
        <f t="shared" si="58"/>
        <v>28007905.138339922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30891172.069916375</v>
      </c>
      <c r="C108" s="42">
        <f t="shared" si="59"/>
        <v>25652657.441842351</v>
      </c>
      <c r="D108" s="42">
        <f t="shared" si="59"/>
        <v>24528121.500832301</v>
      </c>
      <c r="E108" s="42">
        <f t="shared" si="59"/>
        <v>23946542.037987534</v>
      </c>
      <c r="F108" s="42">
        <f t="shared" si="59"/>
        <v>23397127.698594868</v>
      </c>
      <c r="G108" s="42">
        <f t="shared" si="59"/>
        <v>19841769.981824633</v>
      </c>
      <c r="H108" s="42">
        <f t="shared" si="59"/>
        <v>20732403.966283206</v>
      </c>
      <c r="I108" s="42">
        <f t="shared" si="59"/>
        <v>19404187.302322097</v>
      </c>
      <c r="J108" s="42">
        <f t="shared" si="59"/>
        <v>20466420.219277099</v>
      </c>
      <c r="K108" s="42">
        <f t="shared" si="59"/>
        <v>19432093.658611275</v>
      </c>
      <c r="L108" s="42">
        <f t="shared" si="59"/>
        <v>19741603.334867496</v>
      </c>
      <c r="M108" s="42">
        <f t="shared" si="59"/>
        <v>18845787.250443649</v>
      </c>
      <c r="N108" s="42">
        <f t="shared" si="59"/>
        <v>18177489.180969819</v>
      </c>
      <c r="O108" s="42">
        <f t="shared" si="59"/>
        <v>18499096.208536983</v>
      </c>
      <c r="P108" s="42">
        <f t="shared" si="59"/>
        <v>19582460.153949969</v>
      </c>
      <c r="Q108" s="42">
        <f t="shared" si="59"/>
        <v>20098836.819780633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45269609.310027882</v>
      </c>
      <c r="C109" s="42">
        <f t="shared" si="60"/>
        <v>42465417.939182118</v>
      </c>
      <c r="D109" s="42">
        <f t="shared" si="60"/>
        <v>40021807.488832392</v>
      </c>
      <c r="E109" s="42">
        <f t="shared" si="60"/>
        <v>35155353.809301615</v>
      </c>
      <c r="F109" s="42">
        <f t="shared" si="60"/>
        <v>35271996.19650054</v>
      </c>
      <c r="G109" s="42">
        <f t="shared" si="60"/>
        <v>34660031.094323859</v>
      </c>
      <c r="H109" s="42">
        <f t="shared" si="60"/>
        <v>33537924.560513373</v>
      </c>
      <c r="I109" s="42">
        <f t="shared" si="60"/>
        <v>33474381.42124787</v>
      </c>
      <c r="J109" s="42">
        <f t="shared" si="60"/>
        <v>34960624.719882846</v>
      </c>
      <c r="K109" s="42">
        <f t="shared" si="60"/>
        <v>30193827.824380536</v>
      </c>
      <c r="L109" s="42">
        <f t="shared" si="60"/>
        <v>29339991.890833873</v>
      </c>
      <c r="M109" s="42">
        <f t="shared" si="60"/>
        <v>28019184.361188829</v>
      </c>
      <c r="N109" s="42">
        <f t="shared" si="60"/>
        <v>27970069.146130245</v>
      </c>
      <c r="O109" s="42">
        <f t="shared" si="60"/>
        <v>27527132.876477648</v>
      </c>
      <c r="P109" s="42">
        <f t="shared" si="60"/>
        <v>26529218.656898897</v>
      </c>
      <c r="Q109" s="42">
        <f t="shared" si="60"/>
        <v>28798811.970195848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71000000</v>
      </c>
      <c r="C110" s="120">
        <f t="shared" si="61"/>
        <v>60000000</v>
      </c>
      <c r="D110" s="120">
        <f t="shared" si="61"/>
        <v>90000000</v>
      </c>
      <c r="E110" s="120">
        <f t="shared" si="61"/>
        <v>100000000</v>
      </c>
      <c r="F110" s="120">
        <f t="shared" si="61"/>
        <v>81000000</v>
      </c>
      <c r="G110" s="120">
        <f t="shared" si="61"/>
        <v>124400000</v>
      </c>
      <c r="H110" s="120">
        <f t="shared" si="61"/>
        <v>124285714.2857143</v>
      </c>
      <c r="I110" s="120">
        <f t="shared" si="61"/>
        <v>116000000</v>
      </c>
      <c r="J110" s="120">
        <f t="shared" si="61"/>
        <v>124400000</v>
      </c>
      <c r="K110" s="120">
        <f t="shared" si="61"/>
        <v>120800000</v>
      </c>
      <c r="L110" s="120">
        <f t="shared" si="61"/>
        <v>118363636.36363636</v>
      </c>
      <c r="M110" s="120">
        <f t="shared" si="61"/>
        <v>118166666.66666667</v>
      </c>
      <c r="N110" s="120">
        <f t="shared" si="61"/>
        <v>118000000</v>
      </c>
      <c r="O110" s="120">
        <f t="shared" si="61"/>
        <v>126166666.66666667</v>
      </c>
      <c r="P110" s="120">
        <f t="shared" si="61"/>
        <v>118363636.36363636</v>
      </c>
      <c r="Q110" s="120">
        <f t="shared" si="61"/>
        <v>103818181.81818181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79897233.201581031</v>
      </c>
      <c r="C111" s="40">
        <f t="shared" si="62"/>
        <v>77309803.921568632</v>
      </c>
      <c r="D111" s="40">
        <f t="shared" si="62"/>
        <v>75796078.431372553</v>
      </c>
      <c r="E111" s="40">
        <f t="shared" si="62"/>
        <v>78492187.5</v>
      </c>
      <c r="F111" s="40">
        <f t="shared" si="62"/>
        <v>78638132.295719847</v>
      </c>
      <c r="G111" s="40">
        <f t="shared" si="62"/>
        <v>74949806.949806958</v>
      </c>
      <c r="H111" s="40">
        <f t="shared" si="62"/>
        <v>81623616.236162364</v>
      </c>
      <c r="I111" s="40">
        <f t="shared" si="62"/>
        <v>76439560.439560443</v>
      </c>
      <c r="J111" s="40">
        <f t="shared" si="62"/>
        <v>78952380.952380955</v>
      </c>
      <c r="K111" s="40">
        <f t="shared" si="62"/>
        <v>71838056.680161938</v>
      </c>
      <c r="L111" s="40">
        <f t="shared" si="62"/>
        <v>78947368.421052635</v>
      </c>
      <c r="M111" s="40">
        <f t="shared" si="62"/>
        <v>77008196.72131148</v>
      </c>
      <c r="N111" s="40">
        <f t="shared" si="62"/>
        <v>77615062.761506274</v>
      </c>
      <c r="O111" s="40">
        <f t="shared" si="62"/>
        <v>81287553.648068666</v>
      </c>
      <c r="P111" s="40">
        <f t="shared" si="62"/>
        <v>86071748.878923774</v>
      </c>
      <c r="Q111" s="40">
        <f t="shared" si="62"/>
        <v>84680000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60391211.329784244</v>
      </c>
      <c r="C112" s="42">
        <f t="shared" si="63"/>
        <v>59396808.77764155</v>
      </c>
      <c r="D112" s="42">
        <f t="shared" si="63"/>
        <v>55499368.400178485</v>
      </c>
      <c r="E112" s="42">
        <f t="shared" si="63"/>
        <v>58431950.832070351</v>
      </c>
      <c r="F112" s="42">
        <f t="shared" si="63"/>
        <v>60011812.34892486</v>
      </c>
      <c r="G112" s="42">
        <f t="shared" si="63"/>
        <v>59654160.053483158</v>
      </c>
      <c r="H112" s="42">
        <f t="shared" si="63"/>
        <v>62233095.096379355</v>
      </c>
      <c r="I112" s="42">
        <f t="shared" si="63"/>
        <v>52433541.588156134</v>
      </c>
      <c r="J112" s="42">
        <f t="shared" si="63"/>
        <v>55937663.66768761</v>
      </c>
      <c r="K112" s="42">
        <f t="shared" si="63"/>
        <v>50478793.444974832</v>
      </c>
      <c r="L112" s="42">
        <f t="shared" si="63"/>
        <v>56640364.370746538</v>
      </c>
      <c r="M112" s="42">
        <f t="shared" si="63"/>
        <v>56609902.796926536</v>
      </c>
      <c r="N112" s="42">
        <f t="shared" si="63"/>
        <v>58478277.410289712</v>
      </c>
      <c r="O112" s="42">
        <f t="shared" si="63"/>
        <v>60885542.817058362</v>
      </c>
      <c r="P112" s="42">
        <f t="shared" si="63"/>
        <v>62312004.092168964</v>
      </c>
      <c r="Q112" s="42">
        <f t="shared" si="63"/>
        <v>59008429.172976486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95894977.758306459</v>
      </c>
      <c r="C113" s="36">
        <f t="shared" si="64"/>
        <v>92024049.932651579</v>
      </c>
      <c r="D113" s="36">
        <f t="shared" si="64"/>
        <v>92468375.956996247</v>
      </c>
      <c r="E113" s="36">
        <f t="shared" si="64"/>
        <v>94853373.434836239</v>
      </c>
      <c r="F113" s="36">
        <f t="shared" si="64"/>
        <v>93961913.244856134</v>
      </c>
      <c r="G113" s="36">
        <f t="shared" si="64"/>
        <v>87750419.246021181</v>
      </c>
      <c r="H113" s="36">
        <f t="shared" si="64"/>
        <v>98225089.814743713</v>
      </c>
      <c r="I113" s="36">
        <f t="shared" si="64"/>
        <v>95267810.51909323</v>
      </c>
      <c r="J113" s="36">
        <f t="shared" si="64"/>
        <v>97003139.607042402</v>
      </c>
      <c r="K113" s="36">
        <f t="shared" si="64"/>
        <v>90145996.596036613</v>
      </c>
      <c r="L113" s="36">
        <f t="shared" si="64"/>
        <v>98067657.607029289</v>
      </c>
      <c r="M113" s="36">
        <f t="shared" si="64"/>
        <v>94895931.393464416</v>
      </c>
      <c r="N113" s="36">
        <f t="shared" si="64"/>
        <v>95067811.001815766</v>
      </c>
      <c r="O113" s="36">
        <f t="shared" si="64"/>
        <v>98914891.006061584</v>
      </c>
      <c r="P113" s="36">
        <f t="shared" si="64"/>
        <v>104699388.79173954</v>
      </c>
      <c r="Q113" s="36">
        <f t="shared" si="64"/>
        <v>101440777.64739552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0.1273705791901589</v>
      </c>
      <c r="C117" s="119">
        <f t="shared" si="66"/>
        <v>0.13325938836951354</v>
      </c>
      <c r="D117" s="119">
        <f t="shared" si="66"/>
        <v>0.1349237387563551</v>
      </c>
      <c r="E117" s="119">
        <f t="shared" si="66"/>
        <v>0.13530036525658626</v>
      </c>
      <c r="F117" s="119">
        <f t="shared" si="66"/>
        <v>0.13496774193548386</v>
      </c>
      <c r="G117" s="119">
        <f t="shared" si="66"/>
        <v>0.13136863136863136</v>
      </c>
      <c r="H117" s="119">
        <f t="shared" si="66"/>
        <v>0.12893700787401574</v>
      </c>
      <c r="I117" s="119">
        <f t="shared" si="66"/>
        <v>0.1209865053513262</v>
      </c>
      <c r="J117" s="119">
        <f t="shared" si="66"/>
        <v>0.11605584642233857</v>
      </c>
      <c r="K117" s="119">
        <f t="shared" si="66"/>
        <v>0.1206896551724138</v>
      </c>
      <c r="L117" s="119">
        <f t="shared" si="66"/>
        <v>0.11806638449543329</v>
      </c>
      <c r="M117" s="119">
        <f t="shared" si="66"/>
        <v>0.11712531271321355</v>
      </c>
      <c r="N117" s="119">
        <f t="shared" si="66"/>
        <v>0.11532558649418988</v>
      </c>
      <c r="O117" s="119">
        <f t="shared" si="66"/>
        <v>0.11467889908256881</v>
      </c>
      <c r="P117" s="119">
        <f t="shared" si="66"/>
        <v>0.1170660006507459</v>
      </c>
      <c r="Q117" s="119">
        <f t="shared" si="66"/>
        <v>0.11141403325359164</v>
      </c>
    </row>
    <row r="118" spans="1:17" ht="11.45" customHeight="1" x14ac:dyDescent="0.25">
      <c r="A118" s="19" t="s">
        <v>20</v>
      </c>
      <c r="B118" s="30">
        <f t="shared" ref="B118:Q118" si="67">IF(B6=0,0,B6/B$4)</f>
        <v>0.85443362378267551</v>
      </c>
      <c r="C118" s="30">
        <f t="shared" si="67"/>
        <v>0.85089526224053247</v>
      </c>
      <c r="D118" s="30">
        <f t="shared" si="67"/>
        <v>0.82987876417676965</v>
      </c>
      <c r="E118" s="30">
        <f t="shared" si="67"/>
        <v>0.81289018988161543</v>
      </c>
      <c r="F118" s="30">
        <f t="shared" si="67"/>
        <v>0.82322580645161292</v>
      </c>
      <c r="G118" s="30">
        <f t="shared" si="67"/>
        <v>0.7909590409590409</v>
      </c>
      <c r="H118" s="30">
        <f t="shared" si="67"/>
        <v>0.76402559055118113</v>
      </c>
      <c r="I118" s="30">
        <f t="shared" si="67"/>
        <v>0.74406700791065616</v>
      </c>
      <c r="J118" s="30">
        <f t="shared" si="67"/>
        <v>0.74825479930191963</v>
      </c>
      <c r="K118" s="30">
        <f t="shared" si="67"/>
        <v>0.74228675136116151</v>
      </c>
      <c r="L118" s="30">
        <f t="shared" si="67"/>
        <v>0.73691245266206284</v>
      </c>
      <c r="M118" s="30">
        <f t="shared" si="67"/>
        <v>0.72162838298840115</v>
      </c>
      <c r="N118" s="30">
        <f t="shared" si="67"/>
        <v>0.72944529708397277</v>
      </c>
      <c r="O118" s="30">
        <f t="shared" si="67"/>
        <v>0.71996505024027957</v>
      </c>
      <c r="P118" s="30">
        <f t="shared" si="67"/>
        <v>0.73456279811632574</v>
      </c>
      <c r="Q118" s="30">
        <f t="shared" si="67"/>
        <v>0.76525524554752666</v>
      </c>
    </row>
    <row r="119" spans="1:17" ht="11.45" customHeight="1" x14ac:dyDescent="0.25">
      <c r="A119" s="62" t="s">
        <v>17</v>
      </c>
      <c r="B119" s="115">
        <f t="shared" ref="B119:Q119" si="68">IF(B7=0,0,B7/B$4)</f>
        <v>0.15833506955364621</v>
      </c>
      <c r="C119" s="115">
        <f t="shared" si="68"/>
        <v>0.12194259598403906</v>
      </c>
      <c r="D119" s="115">
        <f t="shared" si="68"/>
        <v>0.11511046461086726</v>
      </c>
      <c r="E119" s="115">
        <f t="shared" si="68"/>
        <v>0.11165913444130653</v>
      </c>
      <c r="F119" s="115">
        <f t="shared" si="68"/>
        <v>0.10868343189024712</v>
      </c>
      <c r="G119" s="115">
        <f t="shared" si="68"/>
        <v>7.6810048630939515E-2</v>
      </c>
      <c r="H119" s="115">
        <f t="shared" si="68"/>
        <v>7.9072898985578163E-2</v>
      </c>
      <c r="I119" s="115">
        <f t="shared" si="68"/>
        <v>5.8691120272263211E-2</v>
      </c>
      <c r="J119" s="115">
        <f t="shared" si="68"/>
        <v>5.8041767637565939E-2</v>
      </c>
      <c r="K119" s="115">
        <f t="shared" si="68"/>
        <v>5.7308806161966111E-2</v>
      </c>
      <c r="L119" s="115">
        <f t="shared" si="68"/>
        <v>5.7171049978453424E-2</v>
      </c>
      <c r="M119" s="115">
        <f t="shared" si="68"/>
        <v>5.5718725097968484E-2</v>
      </c>
      <c r="N119" s="115">
        <f t="shared" si="68"/>
        <v>5.1810427395879766E-2</v>
      </c>
      <c r="O119" s="115">
        <f t="shared" si="68"/>
        <v>5.2531291112053471E-2</v>
      </c>
      <c r="P119" s="115">
        <f t="shared" si="68"/>
        <v>5.1325562312721021E-2</v>
      </c>
      <c r="Q119" s="115">
        <f t="shared" si="68"/>
        <v>4.9923373840254116E-2</v>
      </c>
    </row>
    <row r="120" spans="1:17" ht="11.45" customHeight="1" x14ac:dyDescent="0.25">
      <c r="A120" s="62" t="s">
        <v>16</v>
      </c>
      <c r="B120" s="115">
        <f t="shared" ref="B120:Q120" si="69">IF(B8=0,0,B8/B$4)</f>
        <v>0.69609855422902944</v>
      </c>
      <c r="C120" s="115">
        <f t="shared" si="69"/>
        <v>0.72895266625649335</v>
      </c>
      <c r="D120" s="115">
        <f t="shared" si="69"/>
        <v>0.71476829956590249</v>
      </c>
      <c r="E120" s="115">
        <f t="shared" si="69"/>
        <v>0.70123105544030884</v>
      </c>
      <c r="F120" s="115">
        <f t="shared" si="69"/>
        <v>0.71454237456136582</v>
      </c>
      <c r="G120" s="115">
        <f t="shared" si="69"/>
        <v>0.71414899232810147</v>
      </c>
      <c r="H120" s="115">
        <f t="shared" si="69"/>
        <v>0.6849526915656029</v>
      </c>
      <c r="I120" s="115">
        <f t="shared" si="69"/>
        <v>0.68537588763839286</v>
      </c>
      <c r="J120" s="115">
        <f t="shared" si="69"/>
        <v>0.69021303166435366</v>
      </c>
      <c r="K120" s="115">
        <f t="shared" si="69"/>
        <v>0.68497794519919541</v>
      </c>
      <c r="L120" s="115">
        <f t="shared" si="69"/>
        <v>0.67974140268360939</v>
      </c>
      <c r="M120" s="115">
        <f t="shared" si="69"/>
        <v>0.66590965789043266</v>
      </c>
      <c r="N120" s="115">
        <f t="shared" si="69"/>
        <v>0.67763486968809306</v>
      </c>
      <c r="O120" s="115">
        <f t="shared" si="69"/>
        <v>0.66743375912822611</v>
      </c>
      <c r="P120" s="115">
        <f t="shared" si="69"/>
        <v>0.68323723580360485</v>
      </c>
      <c r="Q120" s="115">
        <f t="shared" si="69"/>
        <v>0.71533187170727253</v>
      </c>
    </row>
    <row r="121" spans="1:17" ht="11.45" customHeight="1" x14ac:dyDescent="0.25">
      <c r="A121" s="118" t="s">
        <v>19</v>
      </c>
      <c r="B121" s="117">
        <f t="shared" ref="B121:Q121" si="70">IF(B9=0,0,B9/B$4)</f>
        <v>1.8195797027165558E-2</v>
      </c>
      <c r="C121" s="117">
        <f t="shared" si="70"/>
        <v>1.584534938995405E-2</v>
      </c>
      <c r="D121" s="117">
        <f t="shared" si="70"/>
        <v>3.5197497066875243E-2</v>
      </c>
      <c r="E121" s="117">
        <f t="shared" si="70"/>
        <v>5.1809444861798302E-2</v>
      </c>
      <c r="F121" s="117">
        <f t="shared" si="70"/>
        <v>4.1806451612903223E-2</v>
      </c>
      <c r="G121" s="117">
        <f t="shared" si="70"/>
        <v>7.7672327672327679E-2</v>
      </c>
      <c r="H121" s="117">
        <f t="shared" si="70"/>
        <v>0.10703740157480315</v>
      </c>
      <c r="I121" s="117">
        <f t="shared" si="70"/>
        <v>0.13494648673801768</v>
      </c>
      <c r="J121" s="117">
        <f t="shared" si="70"/>
        <v>0.13568935427574172</v>
      </c>
      <c r="K121" s="117">
        <f t="shared" si="70"/>
        <v>0.13702359346642468</v>
      </c>
      <c r="L121" s="117">
        <f t="shared" si="70"/>
        <v>0.14502116284250391</v>
      </c>
      <c r="M121" s="117">
        <f t="shared" si="70"/>
        <v>0.16124630429838527</v>
      </c>
      <c r="N121" s="117">
        <f t="shared" si="70"/>
        <v>0.15522911642183732</v>
      </c>
      <c r="O121" s="117">
        <f t="shared" si="70"/>
        <v>0.16535605067715159</v>
      </c>
      <c r="P121" s="117">
        <f t="shared" si="70"/>
        <v>0.14837120123292835</v>
      </c>
      <c r="Q121" s="117">
        <f t="shared" si="70"/>
        <v>0.12333072119888167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0.34058563825048993</v>
      </c>
      <c r="C123" s="115">
        <f t="shared" si="72"/>
        <v>0.34648640607835945</v>
      </c>
      <c r="D123" s="115">
        <f t="shared" si="72"/>
        <v>0.33021664766248582</v>
      </c>
      <c r="E123" s="115">
        <f t="shared" si="72"/>
        <v>0.33441198097382752</v>
      </c>
      <c r="F123" s="115">
        <f t="shared" si="72"/>
        <v>0.34445176805914318</v>
      </c>
      <c r="G123" s="115">
        <f t="shared" si="72"/>
        <v>0.36262058965129884</v>
      </c>
      <c r="H123" s="115">
        <f t="shared" si="72"/>
        <v>0.35167888277791226</v>
      </c>
      <c r="I123" s="115">
        <f t="shared" si="72"/>
        <v>0.30151547779273224</v>
      </c>
      <c r="J123" s="115">
        <f t="shared" si="72"/>
        <v>0.31142802450229717</v>
      </c>
      <c r="K123" s="115">
        <f t="shared" si="72"/>
        <v>0.32431145472988787</v>
      </c>
      <c r="L123" s="115">
        <f t="shared" si="72"/>
        <v>0.33112828401359518</v>
      </c>
      <c r="M123" s="115">
        <f t="shared" si="72"/>
        <v>0.34345550393026208</v>
      </c>
      <c r="N123" s="115">
        <f t="shared" si="72"/>
        <v>0.35938132748102575</v>
      </c>
      <c r="O123" s="115">
        <f t="shared" si="72"/>
        <v>0.3471826095164891</v>
      </c>
      <c r="P123" s="115">
        <f t="shared" si="72"/>
        <v>0.31815027618175257</v>
      </c>
      <c r="Q123" s="115">
        <f t="shared" si="72"/>
        <v>0.27525188383710097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0.65941436174951007</v>
      </c>
      <c r="C124" s="28">
        <f t="shared" si="73"/>
        <v>0.65351359392164055</v>
      </c>
      <c r="D124" s="28">
        <f t="shared" si="73"/>
        <v>0.66978335233751418</v>
      </c>
      <c r="E124" s="28">
        <f t="shared" si="73"/>
        <v>0.66558801902617248</v>
      </c>
      <c r="F124" s="28">
        <f t="shared" si="73"/>
        <v>0.65554823194085676</v>
      </c>
      <c r="G124" s="28">
        <f t="shared" si="73"/>
        <v>0.63737941034870116</v>
      </c>
      <c r="H124" s="28">
        <f t="shared" si="73"/>
        <v>0.64832111722208774</v>
      </c>
      <c r="I124" s="28">
        <f t="shared" si="73"/>
        <v>0.69848452220726787</v>
      </c>
      <c r="J124" s="28">
        <f t="shared" si="73"/>
        <v>0.68857197549770288</v>
      </c>
      <c r="K124" s="28">
        <f t="shared" si="73"/>
        <v>0.67568854527011213</v>
      </c>
      <c r="L124" s="28">
        <f t="shared" si="73"/>
        <v>0.66887171598640482</v>
      </c>
      <c r="M124" s="28">
        <f t="shared" si="73"/>
        <v>0.65654449606973797</v>
      </c>
      <c r="N124" s="28">
        <f t="shared" si="73"/>
        <v>0.6406186725189742</v>
      </c>
      <c r="O124" s="28">
        <f t="shared" si="73"/>
        <v>0.65281739048351095</v>
      </c>
      <c r="P124" s="28">
        <f t="shared" si="73"/>
        <v>0.68184972381824749</v>
      </c>
      <c r="Q124" s="28">
        <f t="shared" si="73"/>
        <v>0.72474811616289903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0.22865404140951512</v>
      </c>
      <c r="C128" s="119">
        <f t="shared" si="75"/>
        <v>0.22150657326848175</v>
      </c>
      <c r="D128" s="119">
        <f t="shared" si="75"/>
        <v>0.21692314974333227</v>
      </c>
      <c r="E128" s="119">
        <f t="shared" si="75"/>
        <v>0.20174418525978405</v>
      </c>
      <c r="F128" s="119">
        <f t="shared" si="75"/>
        <v>0.20292908660132677</v>
      </c>
      <c r="G128" s="119">
        <f t="shared" si="75"/>
        <v>0.19767475353621833</v>
      </c>
      <c r="H128" s="119">
        <f t="shared" si="75"/>
        <v>0.19420141853515799</v>
      </c>
      <c r="I128" s="119">
        <f t="shared" si="75"/>
        <v>0.18526141422043232</v>
      </c>
      <c r="J128" s="119">
        <f t="shared" si="75"/>
        <v>0.1821669239912137</v>
      </c>
      <c r="K128" s="119">
        <f t="shared" si="75"/>
        <v>0.17452341200685983</v>
      </c>
      <c r="L128" s="119">
        <f t="shared" si="75"/>
        <v>0.16748606222826148</v>
      </c>
      <c r="M128" s="119">
        <f t="shared" si="75"/>
        <v>0.16373265828370134</v>
      </c>
      <c r="N128" s="119">
        <f t="shared" si="75"/>
        <v>0.15809295490040456</v>
      </c>
      <c r="O128" s="119">
        <f t="shared" si="75"/>
        <v>0.15411046646879251</v>
      </c>
      <c r="P128" s="119">
        <f t="shared" si="75"/>
        <v>0.15388168088318269</v>
      </c>
      <c r="Q128" s="119">
        <f t="shared" si="75"/>
        <v>0.15190940214153237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0.75931153535840512</v>
      </c>
      <c r="C129" s="30">
        <f t="shared" si="76"/>
        <v>0.76878977811220939</v>
      </c>
      <c r="D129" s="30">
        <f t="shared" si="76"/>
        <v>0.76222840108225132</v>
      </c>
      <c r="E129" s="30">
        <f t="shared" si="76"/>
        <v>0.76979446873381741</v>
      </c>
      <c r="F129" s="30">
        <f t="shared" si="76"/>
        <v>0.77391285923686337</v>
      </c>
      <c r="G129" s="30">
        <f t="shared" si="76"/>
        <v>0.75926561684117333</v>
      </c>
      <c r="H129" s="30">
        <f t="shared" si="76"/>
        <v>0.7464029085601056</v>
      </c>
      <c r="I129" s="30">
        <f t="shared" si="76"/>
        <v>0.73860889532056417</v>
      </c>
      <c r="J129" s="30">
        <f t="shared" si="76"/>
        <v>0.73936505196270952</v>
      </c>
      <c r="K129" s="30">
        <f t="shared" si="76"/>
        <v>0.75247649045010445</v>
      </c>
      <c r="L129" s="30">
        <f t="shared" si="76"/>
        <v>0.75672108915463943</v>
      </c>
      <c r="M129" s="30">
        <f t="shared" si="76"/>
        <v>0.75322133424956295</v>
      </c>
      <c r="N129" s="30">
        <f t="shared" si="76"/>
        <v>0.7635091379066391</v>
      </c>
      <c r="O129" s="30">
        <f t="shared" si="76"/>
        <v>0.76402172783515421</v>
      </c>
      <c r="P129" s="30">
        <f t="shared" si="76"/>
        <v>0.77426444451695331</v>
      </c>
      <c r="Q129" s="30">
        <f t="shared" si="76"/>
        <v>0.78613786503637295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0.20328386230991236</v>
      </c>
      <c r="C130" s="115">
        <f t="shared" si="77"/>
        <v>0.15664869972830062</v>
      </c>
      <c r="D130" s="115">
        <f t="shared" si="77"/>
        <v>0.1503986209132144</v>
      </c>
      <c r="E130" s="115">
        <f t="shared" si="77"/>
        <v>0.13886654789477579</v>
      </c>
      <c r="F130" s="115">
        <f t="shared" si="77"/>
        <v>0.12893344313831717</v>
      </c>
      <c r="G130" s="115">
        <f t="shared" si="77"/>
        <v>9.5639289064159499E-2</v>
      </c>
      <c r="H130" s="115">
        <f t="shared" si="77"/>
        <v>0.10182775354398188</v>
      </c>
      <c r="I130" s="115">
        <f t="shared" si="77"/>
        <v>7.249010702172104E-2</v>
      </c>
      <c r="J130" s="115">
        <f t="shared" si="77"/>
        <v>7.1524665403460155E-2</v>
      </c>
      <c r="K130" s="115">
        <f t="shared" si="77"/>
        <v>5.2707148705757184E-2</v>
      </c>
      <c r="L130" s="115">
        <f t="shared" si="77"/>
        <v>5.1259686397922229E-2</v>
      </c>
      <c r="M130" s="115">
        <f t="shared" si="77"/>
        <v>5.1256348243939771E-2</v>
      </c>
      <c r="N130" s="115">
        <f t="shared" si="77"/>
        <v>5.1314274947323643E-2</v>
      </c>
      <c r="O130" s="115">
        <f t="shared" si="77"/>
        <v>6.6784452616874643E-2</v>
      </c>
      <c r="P130" s="115">
        <f t="shared" si="77"/>
        <v>5.4225085684768859E-2</v>
      </c>
      <c r="Q130" s="115">
        <f t="shared" si="77"/>
        <v>5.657403285981865E-2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0.55602767304849265</v>
      </c>
      <c r="C131" s="115">
        <f t="shared" si="78"/>
        <v>0.61214107838390874</v>
      </c>
      <c r="D131" s="115">
        <f t="shared" si="78"/>
        <v>0.61182978016903689</v>
      </c>
      <c r="E131" s="115">
        <f t="shared" si="78"/>
        <v>0.63092792083904159</v>
      </c>
      <c r="F131" s="115">
        <f t="shared" si="78"/>
        <v>0.64497941609854614</v>
      </c>
      <c r="G131" s="115">
        <f t="shared" si="78"/>
        <v>0.6636263277770138</v>
      </c>
      <c r="H131" s="115">
        <f t="shared" si="78"/>
        <v>0.64457515501612372</v>
      </c>
      <c r="I131" s="115">
        <f t="shared" si="78"/>
        <v>0.66611878829884319</v>
      </c>
      <c r="J131" s="115">
        <f t="shared" si="78"/>
        <v>0.66784038655924938</v>
      </c>
      <c r="K131" s="115">
        <f t="shared" si="78"/>
        <v>0.69976934174434735</v>
      </c>
      <c r="L131" s="115">
        <f t="shared" si="78"/>
        <v>0.7054614027567172</v>
      </c>
      <c r="M131" s="115">
        <f t="shared" si="78"/>
        <v>0.70196498600562318</v>
      </c>
      <c r="N131" s="115">
        <f t="shared" si="78"/>
        <v>0.71219486295931544</v>
      </c>
      <c r="O131" s="115">
        <f t="shared" si="78"/>
        <v>0.69723727521827961</v>
      </c>
      <c r="P131" s="115">
        <f t="shared" si="78"/>
        <v>0.72003935883218451</v>
      </c>
      <c r="Q131" s="115">
        <f t="shared" si="78"/>
        <v>0.72956383217655429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1.2034423232079745E-2</v>
      </c>
      <c r="C132" s="117">
        <f t="shared" si="79"/>
        <v>9.7036486193089206E-3</v>
      </c>
      <c r="D132" s="117">
        <f t="shared" si="79"/>
        <v>2.0848449174416372E-2</v>
      </c>
      <c r="E132" s="117">
        <f t="shared" si="79"/>
        <v>2.8461346006398585E-2</v>
      </c>
      <c r="F132" s="117">
        <f t="shared" si="79"/>
        <v>2.3158054161809858E-2</v>
      </c>
      <c r="G132" s="117">
        <f t="shared" si="79"/>
        <v>4.3059629622608293E-2</v>
      </c>
      <c r="H132" s="117">
        <f t="shared" si="79"/>
        <v>5.9395672904736442E-2</v>
      </c>
      <c r="I132" s="117">
        <f t="shared" si="79"/>
        <v>7.6129690459003571E-2</v>
      </c>
      <c r="J132" s="117">
        <f t="shared" si="79"/>
        <v>7.8468024046076834E-2</v>
      </c>
      <c r="K132" s="117">
        <f t="shared" si="79"/>
        <v>7.3000097543035561E-2</v>
      </c>
      <c r="L132" s="117">
        <f t="shared" si="79"/>
        <v>7.5792848617099062E-2</v>
      </c>
      <c r="M132" s="117">
        <f t="shared" si="79"/>
        <v>8.3046007466735794E-2</v>
      </c>
      <c r="N132" s="117">
        <f t="shared" si="79"/>
        <v>7.8397907192956265E-2</v>
      </c>
      <c r="O132" s="117">
        <f t="shared" si="79"/>
        <v>8.18678056960533E-2</v>
      </c>
      <c r="P132" s="117">
        <f t="shared" si="79"/>
        <v>7.1853874599864073E-2</v>
      </c>
      <c r="Q132" s="117">
        <f t="shared" si="79"/>
        <v>6.1952732822094653E-2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0.32286386066763434</v>
      </c>
      <c r="C134" s="115">
        <f t="shared" si="81"/>
        <v>0.32757065508419109</v>
      </c>
      <c r="D134" s="115">
        <f t="shared" si="81"/>
        <v>0.31190091545503507</v>
      </c>
      <c r="E134" s="115">
        <f t="shared" si="81"/>
        <v>0.31528745904081024</v>
      </c>
      <c r="F134" s="115">
        <f t="shared" si="81"/>
        <v>0.32469175709997705</v>
      </c>
      <c r="G134" s="115">
        <f t="shared" si="81"/>
        <v>0.34197574172067308</v>
      </c>
      <c r="H134" s="115">
        <f t="shared" si="81"/>
        <v>0.33148339966199653</v>
      </c>
      <c r="I134" s="115">
        <f t="shared" si="81"/>
        <v>0.28323876279483756</v>
      </c>
      <c r="J134" s="115">
        <f t="shared" si="81"/>
        <v>0.29287128712871291</v>
      </c>
      <c r="K134" s="115">
        <f t="shared" si="81"/>
        <v>0.30432310893348541</v>
      </c>
      <c r="L134" s="115">
        <f t="shared" si="81"/>
        <v>0.31036860581745235</v>
      </c>
      <c r="M134" s="115">
        <f t="shared" si="81"/>
        <v>0.32229537825974702</v>
      </c>
      <c r="N134" s="115">
        <f t="shared" si="81"/>
        <v>0.33774476704929096</v>
      </c>
      <c r="O134" s="115">
        <f t="shared" si="81"/>
        <v>0.32590684397410002</v>
      </c>
      <c r="P134" s="115">
        <f t="shared" si="81"/>
        <v>0.29784193225668143</v>
      </c>
      <c r="Q134" s="115">
        <f t="shared" si="81"/>
        <v>0.25665114075945361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0.67713613933236572</v>
      </c>
      <c r="C135" s="28">
        <f t="shared" si="82"/>
        <v>0.67242934491580897</v>
      </c>
      <c r="D135" s="28">
        <f t="shared" si="82"/>
        <v>0.68809908454496493</v>
      </c>
      <c r="E135" s="28">
        <f t="shared" si="82"/>
        <v>0.68471254095918976</v>
      </c>
      <c r="F135" s="28">
        <f t="shared" si="82"/>
        <v>0.67530824290002311</v>
      </c>
      <c r="G135" s="28">
        <f t="shared" si="82"/>
        <v>0.65802425827932698</v>
      </c>
      <c r="H135" s="28">
        <f t="shared" si="82"/>
        <v>0.66851660033800353</v>
      </c>
      <c r="I135" s="28">
        <f t="shared" si="82"/>
        <v>0.71676123720516238</v>
      </c>
      <c r="J135" s="28">
        <f t="shared" si="82"/>
        <v>0.7071287128712872</v>
      </c>
      <c r="K135" s="28">
        <f t="shared" si="82"/>
        <v>0.69567689106651454</v>
      </c>
      <c r="L135" s="28">
        <f t="shared" si="82"/>
        <v>0.6896313941825476</v>
      </c>
      <c r="M135" s="28">
        <f t="shared" si="82"/>
        <v>0.67770462174025303</v>
      </c>
      <c r="N135" s="28">
        <f t="shared" si="82"/>
        <v>0.66225523295070909</v>
      </c>
      <c r="O135" s="28">
        <f t="shared" si="82"/>
        <v>0.67409315602589992</v>
      </c>
      <c r="P135" s="28">
        <f t="shared" si="82"/>
        <v>0.70215806774331857</v>
      </c>
      <c r="Q135" s="28">
        <f t="shared" si="82"/>
        <v>0.74334885924054639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94.416020150819051</v>
      </c>
      <c r="C4" s="166">
        <v>93.69659</v>
      </c>
      <c r="D4" s="166">
        <v>93.997389999999996</v>
      </c>
      <c r="E4" s="166">
        <v>96.90082000000001</v>
      </c>
      <c r="F4" s="166">
        <v>98.156309999999991</v>
      </c>
      <c r="G4" s="166">
        <v>97.639676003431958</v>
      </c>
      <c r="H4" s="166">
        <v>101.94361000000001</v>
      </c>
      <c r="I4" s="166">
        <v>98.061109999999999</v>
      </c>
      <c r="J4" s="166">
        <v>99.901049999999998</v>
      </c>
      <c r="K4" s="166">
        <v>92.265749999999997</v>
      </c>
      <c r="L4" s="166">
        <v>96.326471644040197</v>
      </c>
      <c r="M4" s="166">
        <v>95.46652631246431</v>
      </c>
      <c r="N4" s="166">
        <v>96.06369760812521</v>
      </c>
      <c r="O4" s="166">
        <v>94.988476023322619</v>
      </c>
      <c r="P4" s="166">
        <v>89.805955199035111</v>
      </c>
      <c r="Q4" s="166">
        <v>82.855607270315872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48.151569995911849</v>
      </c>
      <c r="C6" s="75">
        <v>45.097450000000002</v>
      </c>
      <c r="D6" s="75">
        <v>42.99841</v>
      </c>
      <c r="E6" s="75">
        <v>43.001060000000003</v>
      </c>
      <c r="F6" s="75">
        <v>43.955779999999997</v>
      </c>
      <c r="G6" s="75">
        <v>41.917212855115046</v>
      </c>
      <c r="H6" s="75">
        <v>43.942059999999998</v>
      </c>
      <c r="I6" s="75">
        <v>35.76294</v>
      </c>
      <c r="J6" s="75">
        <v>36.799819999999997</v>
      </c>
      <c r="K6" s="75">
        <v>30.666029999999999</v>
      </c>
      <c r="L6" s="75">
        <v>32.69831250488496</v>
      </c>
      <c r="M6" s="75">
        <v>32.697825255549461</v>
      </c>
      <c r="N6" s="75">
        <v>32.697629230666813</v>
      </c>
      <c r="O6" s="75">
        <v>31.957350579092907</v>
      </c>
      <c r="P6" s="75">
        <v>27.82562330167427</v>
      </c>
      <c r="Q6" s="75">
        <v>22.666745884929838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46.264450154907202</v>
      </c>
      <c r="C14" s="74">
        <v>48.599139999999998</v>
      </c>
      <c r="D14" s="74">
        <v>50.998980000000003</v>
      </c>
      <c r="E14" s="74">
        <v>53.899760000000001</v>
      </c>
      <c r="F14" s="74">
        <v>54.200530000000001</v>
      </c>
      <c r="G14" s="74">
        <v>55.722463148316919</v>
      </c>
      <c r="H14" s="74">
        <v>58.001550000000002</v>
      </c>
      <c r="I14" s="74">
        <v>62.298169999999999</v>
      </c>
      <c r="J14" s="74">
        <v>63.101230000000001</v>
      </c>
      <c r="K14" s="74">
        <v>61.599719999999998</v>
      </c>
      <c r="L14" s="74">
        <v>63.628159139155244</v>
      </c>
      <c r="M14" s="74">
        <v>62.768701056914843</v>
      </c>
      <c r="N14" s="74">
        <v>63.36606837745839</v>
      </c>
      <c r="O14" s="74">
        <v>63.031125444229716</v>
      </c>
      <c r="P14" s="74">
        <v>61.980331897360841</v>
      </c>
      <c r="Q14" s="74">
        <v>60.188861385386033</v>
      </c>
    </row>
    <row r="16" spans="1:17" ht="11.45" customHeight="1" x14ac:dyDescent="0.25">
      <c r="A16" s="27" t="s">
        <v>81</v>
      </c>
      <c r="B16" s="68">
        <f t="shared" ref="B16" si="0">SUM(B17,B23)</f>
        <v>94.416020150819051</v>
      </c>
      <c r="C16" s="68">
        <f t="shared" ref="C16:Q16" si="1">SUM(C17,C23)</f>
        <v>93.696590000000015</v>
      </c>
      <c r="D16" s="68">
        <f t="shared" si="1"/>
        <v>93.997389999999996</v>
      </c>
      <c r="E16" s="68">
        <f t="shared" si="1"/>
        <v>96.90082000000001</v>
      </c>
      <c r="F16" s="68">
        <f t="shared" si="1"/>
        <v>98.156309999999991</v>
      </c>
      <c r="G16" s="68">
        <f t="shared" si="1"/>
        <v>97.639676003431958</v>
      </c>
      <c r="H16" s="68">
        <f t="shared" si="1"/>
        <v>101.94361000000001</v>
      </c>
      <c r="I16" s="68">
        <f t="shared" si="1"/>
        <v>98.061109999999999</v>
      </c>
      <c r="J16" s="68">
        <f t="shared" si="1"/>
        <v>99.901049999999998</v>
      </c>
      <c r="K16" s="68">
        <f t="shared" si="1"/>
        <v>92.265749999999997</v>
      </c>
      <c r="L16" s="68">
        <f t="shared" si="1"/>
        <v>96.326471644040197</v>
      </c>
      <c r="M16" s="68">
        <f t="shared" si="1"/>
        <v>95.46652631246431</v>
      </c>
      <c r="N16" s="68">
        <f t="shared" si="1"/>
        <v>96.06369760812521</v>
      </c>
      <c r="O16" s="68">
        <f t="shared" si="1"/>
        <v>94.988476023322619</v>
      </c>
      <c r="P16" s="68">
        <f t="shared" si="1"/>
        <v>89.805955199035111</v>
      </c>
      <c r="Q16" s="68">
        <f t="shared" si="1"/>
        <v>82.855607270315872</v>
      </c>
    </row>
    <row r="17" spans="1:17" ht="11.45" customHeight="1" x14ac:dyDescent="0.25">
      <c r="A17" s="25" t="s">
        <v>39</v>
      </c>
      <c r="B17" s="79">
        <f t="shared" ref="B17" si="2">SUM(B18,B19,B22)</f>
        <v>37.392463743010609</v>
      </c>
      <c r="C17" s="79">
        <f t="shared" ref="C17:Q17" si="3">SUM(C18,C19,C22)</f>
        <v>38.308665042633287</v>
      </c>
      <c r="D17" s="79">
        <f t="shared" si="3"/>
        <v>40.358169443703069</v>
      </c>
      <c r="E17" s="79">
        <f t="shared" si="3"/>
        <v>43.455079235873953</v>
      </c>
      <c r="F17" s="79">
        <f t="shared" si="3"/>
        <v>42.566511759034036</v>
      </c>
      <c r="G17" s="79">
        <f t="shared" si="3"/>
        <v>42.842383922665896</v>
      </c>
      <c r="H17" s="79">
        <f t="shared" si="3"/>
        <v>43.63776935978143</v>
      </c>
      <c r="I17" s="79">
        <f t="shared" si="3"/>
        <v>44.833069124086251</v>
      </c>
      <c r="J17" s="79">
        <f t="shared" si="3"/>
        <v>45.817453549025807</v>
      </c>
      <c r="K17" s="79">
        <f t="shared" si="3"/>
        <v>47.560619925420561</v>
      </c>
      <c r="L17" s="79">
        <f t="shared" si="3"/>
        <v>48.698134692735273</v>
      </c>
      <c r="M17" s="79">
        <f t="shared" si="3"/>
        <v>48.806697245096814</v>
      </c>
      <c r="N17" s="79">
        <f t="shared" si="3"/>
        <v>50.848893678500225</v>
      </c>
      <c r="O17" s="79">
        <f t="shared" si="3"/>
        <v>52.318702238624311</v>
      </c>
      <c r="P17" s="79">
        <f t="shared" si="3"/>
        <v>50.151441547119205</v>
      </c>
      <c r="Q17" s="79">
        <f t="shared" si="3"/>
        <v>49.391927373314587</v>
      </c>
    </row>
    <row r="18" spans="1:17" ht="11.45" customHeight="1" x14ac:dyDescent="0.25">
      <c r="A18" s="91" t="s">
        <v>21</v>
      </c>
      <c r="B18" s="123">
        <v>2.5400666421048776</v>
      </c>
      <c r="C18" s="123">
        <v>2.6065166690190185</v>
      </c>
      <c r="D18" s="123">
        <v>2.6850967946132185</v>
      </c>
      <c r="E18" s="123">
        <v>2.6991930945566467</v>
      </c>
      <c r="F18" s="123">
        <v>2.6792608974758885</v>
      </c>
      <c r="G18" s="123">
        <v>2.6491076351914402</v>
      </c>
      <c r="H18" s="123">
        <v>2.6276270584232955</v>
      </c>
      <c r="I18" s="123">
        <v>2.5843551815115506</v>
      </c>
      <c r="J18" s="123">
        <v>2.5859410995518743</v>
      </c>
      <c r="K18" s="123">
        <v>2.5994968816687964</v>
      </c>
      <c r="L18" s="123">
        <v>2.5609306862723087</v>
      </c>
      <c r="M18" s="123">
        <v>2.5010068219441228</v>
      </c>
      <c r="N18" s="123">
        <v>2.5268251472170089</v>
      </c>
      <c r="O18" s="123">
        <v>2.506574874833857</v>
      </c>
      <c r="P18" s="123">
        <v>2.4478908979697298</v>
      </c>
      <c r="Q18" s="123">
        <v>2.3693878744408794</v>
      </c>
    </row>
    <row r="19" spans="1:17" ht="11.45" customHeight="1" x14ac:dyDescent="0.25">
      <c r="A19" s="19" t="s">
        <v>20</v>
      </c>
      <c r="B19" s="76">
        <f t="shared" ref="B19" si="4">SUM(B20:B21)</f>
        <v>34.187356656287641</v>
      </c>
      <c r="C19" s="76">
        <f t="shared" ref="C19:Q19" si="5">SUM(C20:C21)</f>
        <v>35.130494641613979</v>
      </c>
      <c r="D19" s="76">
        <f t="shared" si="5"/>
        <v>36.37292020167606</v>
      </c>
      <c r="E19" s="76">
        <f t="shared" si="5"/>
        <v>38.840596673779224</v>
      </c>
      <c r="F19" s="76">
        <f t="shared" si="5"/>
        <v>38.343417289888208</v>
      </c>
      <c r="G19" s="76">
        <f t="shared" si="5"/>
        <v>37.261199040071482</v>
      </c>
      <c r="H19" s="76">
        <f t="shared" si="5"/>
        <v>36.922692681161145</v>
      </c>
      <c r="I19" s="76">
        <f t="shared" si="5"/>
        <v>36.808166002472618</v>
      </c>
      <c r="J19" s="76">
        <f t="shared" si="5"/>
        <v>37.487679028035025</v>
      </c>
      <c r="K19" s="76">
        <f t="shared" si="5"/>
        <v>39.385652263034949</v>
      </c>
      <c r="L19" s="76">
        <f t="shared" si="5"/>
        <v>40.185541140129359</v>
      </c>
      <c r="M19" s="76">
        <f t="shared" si="5"/>
        <v>39.808714765342984</v>
      </c>
      <c r="N19" s="76">
        <f t="shared" si="5"/>
        <v>41.919781338448487</v>
      </c>
      <c r="O19" s="76">
        <f t="shared" si="5"/>
        <v>42.984972802396996</v>
      </c>
      <c r="P19" s="76">
        <f t="shared" si="5"/>
        <v>41.810241213037393</v>
      </c>
      <c r="Q19" s="76">
        <f t="shared" si="5"/>
        <v>41.974483674333861</v>
      </c>
    </row>
    <row r="20" spans="1:17" ht="11.45" customHeight="1" x14ac:dyDescent="0.25">
      <c r="A20" s="62" t="s">
        <v>118</v>
      </c>
      <c r="B20" s="77">
        <v>13.373997160185887</v>
      </c>
      <c r="C20" s="77">
        <v>10.981551973724194</v>
      </c>
      <c r="D20" s="77">
        <v>10.899903593950228</v>
      </c>
      <c r="E20" s="77">
        <v>10.699528010640222</v>
      </c>
      <c r="F20" s="77">
        <v>9.8144260056683734</v>
      </c>
      <c r="G20" s="77">
        <v>7.3344466976252027</v>
      </c>
      <c r="H20" s="77">
        <v>7.7253202002551395</v>
      </c>
      <c r="I20" s="77">
        <v>5.6183695331381927</v>
      </c>
      <c r="J20" s="77">
        <v>5.6054009778176592</v>
      </c>
      <c r="K20" s="77">
        <v>4.3127148845402914</v>
      </c>
      <c r="L20" s="77">
        <v>4.2504326516321491</v>
      </c>
      <c r="M20" s="77">
        <v>4.212999850549501</v>
      </c>
      <c r="N20" s="77">
        <v>4.3043781550562805</v>
      </c>
      <c r="O20" s="77">
        <v>5.7167860031721993</v>
      </c>
      <c r="P20" s="77">
        <v>4.5211981725107862</v>
      </c>
      <c r="Q20" s="77">
        <v>4.6318125070547396</v>
      </c>
    </row>
    <row r="21" spans="1:17" ht="11.45" customHeight="1" x14ac:dyDescent="0.25">
      <c r="A21" s="62" t="s">
        <v>16</v>
      </c>
      <c r="B21" s="77">
        <v>20.813359496101754</v>
      </c>
      <c r="C21" s="77">
        <v>24.148942667889781</v>
      </c>
      <c r="D21" s="77">
        <v>25.473016607725832</v>
      </c>
      <c r="E21" s="77">
        <v>28.141068663139002</v>
      </c>
      <c r="F21" s="77">
        <v>28.528991284219838</v>
      </c>
      <c r="G21" s="77">
        <v>29.926752342446282</v>
      </c>
      <c r="H21" s="77">
        <v>29.197372480906008</v>
      </c>
      <c r="I21" s="77">
        <v>31.189796469334425</v>
      </c>
      <c r="J21" s="77">
        <v>31.882278050217366</v>
      </c>
      <c r="K21" s="77">
        <v>35.072937378494657</v>
      </c>
      <c r="L21" s="77">
        <v>35.935108488497214</v>
      </c>
      <c r="M21" s="77">
        <v>35.595714914793483</v>
      </c>
      <c r="N21" s="77">
        <v>37.615403183392203</v>
      </c>
      <c r="O21" s="77">
        <v>37.2681867992248</v>
      </c>
      <c r="P21" s="77">
        <v>37.289043040526607</v>
      </c>
      <c r="Q21" s="77">
        <v>37.342671167279121</v>
      </c>
    </row>
    <row r="22" spans="1:17" ht="11.45" customHeight="1" x14ac:dyDescent="0.25">
      <c r="A22" s="118" t="s">
        <v>19</v>
      </c>
      <c r="B22" s="122">
        <v>0.66504044461809197</v>
      </c>
      <c r="C22" s="122">
        <v>0.57165373200029346</v>
      </c>
      <c r="D22" s="122">
        <v>1.300152447413796</v>
      </c>
      <c r="E22" s="122">
        <v>1.9152894675380807</v>
      </c>
      <c r="F22" s="122">
        <v>1.5438335716699441</v>
      </c>
      <c r="G22" s="122">
        <v>2.9320772474029706</v>
      </c>
      <c r="H22" s="122">
        <v>4.0874496201969919</v>
      </c>
      <c r="I22" s="122">
        <v>5.4405479401020873</v>
      </c>
      <c r="J22" s="122">
        <v>5.74383342143891</v>
      </c>
      <c r="K22" s="122">
        <v>5.5754707807168131</v>
      </c>
      <c r="L22" s="122">
        <v>5.9516628663336038</v>
      </c>
      <c r="M22" s="122">
        <v>6.4969756578097062</v>
      </c>
      <c r="N22" s="122">
        <v>6.4022871928347289</v>
      </c>
      <c r="O22" s="122">
        <v>6.8271545613934537</v>
      </c>
      <c r="P22" s="122">
        <v>5.8933094361120855</v>
      </c>
      <c r="Q22" s="122">
        <v>5.0480558245398415</v>
      </c>
    </row>
    <row r="23" spans="1:17" ht="11.45" customHeight="1" x14ac:dyDescent="0.25">
      <c r="A23" s="25" t="s">
        <v>18</v>
      </c>
      <c r="B23" s="79">
        <f t="shared" ref="B23" si="6">SUM(B24:B25)</f>
        <v>57.023556407808442</v>
      </c>
      <c r="C23" s="79">
        <f t="shared" ref="C23:Q23" si="7">SUM(C24:C25)</f>
        <v>55.387924957366721</v>
      </c>
      <c r="D23" s="79">
        <f t="shared" si="7"/>
        <v>53.639220556296927</v>
      </c>
      <c r="E23" s="79">
        <f t="shared" si="7"/>
        <v>53.445740764126057</v>
      </c>
      <c r="F23" s="79">
        <f t="shared" si="7"/>
        <v>55.589798240965948</v>
      </c>
      <c r="G23" s="79">
        <f t="shared" si="7"/>
        <v>54.797292080766056</v>
      </c>
      <c r="H23" s="79">
        <f t="shared" si="7"/>
        <v>58.305840640218577</v>
      </c>
      <c r="I23" s="79">
        <f t="shared" si="7"/>
        <v>53.228040875913749</v>
      </c>
      <c r="J23" s="79">
        <f t="shared" si="7"/>
        <v>54.083596450974184</v>
      </c>
      <c r="K23" s="79">
        <f t="shared" si="7"/>
        <v>44.705130074579429</v>
      </c>
      <c r="L23" s="79">
        <f t="shared" si="7"/>
        <v>47.628336951304917</v>
      </c>
      <c r="M23" s="79">
        <f t="shared" si="7"/>
        <v>46.659829067367497</v>
      </c>
      <c r="N23" s="79">
        <f t="shared" si="7"/>
        <v>45.214803929624992</v>
      </c>
      <c r="O23" s="79">
        <f t="shared" si="7"/>
        <v>42.669773784698307</v>
      </c>
      <c r="P23" s="79">
        <f t="shared" si="7"/>
        <v>39.654513651915906</v>
      </c>
      <c r="Q23" s="79">
        <f t="shared" si="7"/>
        <v>33.463679897001285</v>
      </c>
    </row>
    <row r="24" spans="1:17" ht="11.45" customHeight="1" x14ac:dyDescent="0.25">
      <c r="A24" s="116" t="s">
        <v>118</v>
      </c>
      <c r="B24" s="77">
        <v>34.777572835725962</v>
      </c>
      <c r="C24" s="77">
        <v>34.115898026275808</v>
      </c>
      <c r="D24" s="77">
        <v>32.098506406049765</v>
      </c>
      <c r="E24" s="77">
        <v>32.301531989359788</v>
      </c>
      <c r="F24" s="77">
        <v>34.141353994331617</v>
      </c>
      <c r="G24" s="77">
        <v>34.582766157489836</v>
      </c>
      <c r="H24" s="77">
        <v>36.216739799744865</v>
      </c>
      <c r="I24" s="77">
        <v>30.144570466861808</v>
      </c>
      <c r="J24" s="77">
        <v>31.194419022182338</v>
      </c>
      <c r="K24" s="77">
        <v>26.353315115459708</v>
      </c>
      <c r="L24" s="77">
        <v>28.447879853252804</v>
      </c>
      <c r="M24" s="77">
        <v>28.484825404999967</v>
      </c>
      <c r="N24" s="77">
        <v>28.393251075610539</v>
      </c>
      <c r="O24" s="77">
        <v>26.240564575920704</v>
      </c>
      <c r="P24" s="77">
        <v>23.304425129163484</v>
      </c>
      <c r="Q24" s="77">
        <v>18.034933377875099</v>
      </c>
    </row>
    <row r="25" spans="1:17" ht="11.45" customHeight="1" x14ac:dyDescent="0.25">
      <c r="A25" s="93" t="s">
        <v>16</v>
      </c>
      <c r="B25" s="74">
        <v>22.24598357208248</v>
      </c>
      <c r="C25" s="74">
        <v>21.272026931090913</v>
      </c>
      <c r="D25" s="74">
        <v>21.540714150247162</v>
      </c>
      <c r="E25" s="74">
        <v>21.14420877476627</v>
      </c>
      <c r="F25" s="74">
        <v>21.448444246634335</v>
      </c>
      <c r="G25" s="74">
        <v>20.214525923276224</v>
      </c>
      <c r="H25" s="74">
        <v>22.089100840473712</v>
      </c>
      <c r="I25" s="74">
        <v>23.083470409051941</v>
      </c>
      <c r="J25" s="74">
        <v>22.88917742879185</v>
      </c>
      <c r="K25" s="74">
        <v>18.351814959119725</v>
      </c>
      <c r="L25" s="74">
        <v>19.180457098052116</v>
      </c>
      <c r="M25" s="74">
        <v>18.17500366236753</v>
      </c>
      <c r="N25" s="74">
        <v>16.821552854014453</v>
      </c>
      <c r="O25" s="74">
        <v>16.4292092087776</v>
      </c>
      <c r="P25" s="74">
        <v>16.350088522752426</v>
      </c>
      <c r="Q25" s="74">
        <v>15.428746519126184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140.63430991605102</v>
      </c>
      <c r="C30" s="79">
        <f>IF(C17=0,"",C17/TrRail_act!C15*100)</f>
        <v>134.91462606239901</v>
      </c>
      <c r="D30" s="79">
        <f>IF(D17=0,"",D17/TrRail_act!D15*100)</f>
        <v>134.02104276694126</v>
      </c>
      <c r="E30" s="79">
        <f>IF(E17=0,"",E17/TrRail_act!E15*100)</f>
        <v>132.30556548958049</v>
      </c>
      <c r="F30" s="79">
        <f>IF(F17=0,"",F17/TrRail_act!F15*100)</f>
        <v>130.22958801477787</v>
      </c>
      <c r="G30" s="79">
        <f>IF(G17=0,"",G17/TrRail_act!G15*100)</f>
        <v>128.08424945850402</v>
      </c>
      <c r="H30" s="79">
        <f>IF(H17=0,"",H17/TrRail_act!H15*100)</f>
        <v>128.09270751158684</v>
      </c>
      <c r="I30" s="79">
        <f>IF(I17=0,"",I17/TrRail_act!I15*100)</f>
        <v>126.62158359417775</v>
      </c>
      <c r="J30" s="79">
        <f>IF(J17=0,"",J17/TrRail_act!J15*100)</f>
        <v>126.13299625332637</v>
      </c>
      <c r="K30" s="79">
        <f>IF(K17=0,"",K17/TrRail_act!K15*100)</f>
        <v>124.01699334478396</v>
      </c>
      <c r="L30" s="79">
        <f>IF(L17=0,"",L17/TrRail_act!L15*100)</f>
        <v>123.03537794425236</v>
      </c>
      <c r="M30" s="79">
        <f>IF(M17=0,"",M17/TrRail_act!M15*100)</f>
        <v>122.98731410605042</v>
      </c>
      <c r="N30" s="79">
        <f>IF(N17=0,"",N17/TrRail_act!N15*100)</f>
        <v>121.88123523483637</v>
      </c>
      <c r="O30" s="79">
        <f>IF(O17=0,"",O17/TrRail_act!O15*100)</f>
        <v>122.5991540572554</v>
      </c>
      <c r="P30" s="79">
        <f>IF(P17=0,"",P17/TrRail_act!P15*100)</f>
        <v>118.94285632675697</v>
      </c>
      <c r="Q30" s="79">
        <f>IF(Q17=0,"",Q17/TrRail_act!Q15*100)</f>
        <v>116.72099090341167</v>
      </c>
    </row>
    <row r="31" spans="1:17" ht="11.45" customHeight="1" x14ac:dyDescent="0.25">
      <c r="A31" s="91" t="s">
        <v>21</v>
      </c>
      <c r="B31" s="123">
        <f>IF(B18=0,"",B18/TrRail_act!B16*100)</f>
        <v>41.780480900888719</v>
      </c>
      <c r="C31" s="123">
        <f>IF(C18=0,"",C18/TrRail_act!C16*100)</f>
        <v>41.441541726840484</v>
      </c>
      <c r="D31" s="123">
        <f>IF(D18=0,"",D18/TrRail_act!D16*100)</f>
        <v>41.10508755798292</v>
      </c>
      <c r="E31" s="123">
        <f>IF(E18=0,"",E18/TrRail_act!E16*100)</f>
        <v>40.735260241048977</v>
      </c>
      <c r="F31" s="123">
        <f>IF(F18=0,"",F18/TrRail_act!F16*100)</f>
        <v>40.393576681223067</v>
      </c>
      <c r="G31" s="123">
        <f>IF(G18=0,"",G18/TrRail_act!G16*100)</f>
        <v>40.065493587964347</v>
      </c>
      <c r="H31" s="123">
        <f>IF(H18=0,"",H18/TrRail_act!H16*100)</f>
        <v>39.71670311207081</v>
      </c>
      <c r="I31" s="123">
        <f>IF(I18=0,"",I18/TrRail_act!I16*100)</f>
        <v>39.398210503921781</v>
      </c>
      <c r="J31" s="123">
        <f>IF(J18=0,"",J18/TrRail_act!J16*100)</f>
        <v>39.079308267580302</v>
      </c>
      <c r="K31" s="123">
        <f>IF(K18=0,"",K18/TrRail_act!K16*100)</f>
        <v>38.83911247434407</v>
      </c>
      <c r="L31" s="123">
        <f>IF(L18=0,"",L18/TrRail_act!L16*100)</f>
        <v>38.631078527898069</v>
      </c>
      <c r="M31" s="123">
        <f>IF(M18=0,"",M18/TrRail_act!M16*100)</f>
        <v>38.491112246244832</v>
      </c>
      <c r="N31" s="123">
        <f>IF(N18=0,"",N18/TrRail_act!N16*100)</f>
        <v>38.310516939277228</v>
      </c>
      <c r="O31" s="123">
        <f>IF(O18=0,"",O18/TrRail_act!O16*100)</f>
        <v>38.113519794841203</v>
      </c>
      <c r="P31" s="123">
        <f>IF(P18=0,"",P18/TrRail_act!P16*100)</f>
        <v>37.727678160422784</v>
      </c>
      <c r="Q31" s="123">
        <f>IF(Q18=0,"",Q18/TrRail_act!Q16*100)</f>
        <v>36.859080704968143</v>
      </c>
    </row>
    <row r="32" spans="1:17" ht="11.45" customHeight="1" x14ac:dyDescent="0.25">
      <c r="A32" s="19" t="s">
        <v>20</v>
      </c>
      <c r="B32" s="76">
        <f>IF(B19=0,"",B19/TrRail_act!B17*100)</f>
        <v>169.33733876986162</v>
      </c>
      <c r="C32" s="76">
        <f>IF(C19=0,"",C19/TrRail_act!C17*100)</f>
        <v>160.93061844125759</v>
      </c>
      <c r="D32" s="76">
        <f>IF(D19=0,"",D19/TrRail_act!D17*100)</f>
        <v>158.46544564030685</v>
      </c>
      <c r="E32" s="76">
        <f>IF(E19=0,"",E19/TrRail_act!E17*100)</f>
        <v>153.62032301939078</v>
      </c>
      <c r="F32" s="76">
        <f>IF(F19=0,"",F19/TrRail_act!F17*100)</f>
        <v>151.57946074251322</v>
      </c>
      <c r="G32" s="76">
        <f>IF(G19=0,"",G19/TrRail_act!G17*100)</f>
        <v>146.71860589402976</v>
      </c>
      <c r="H32" s="76">
        <f>IF(H19=0,"",H19/TrRail_act!H17*100)</f>
        <v>145.20511174380167</v>
      </c>
      <c r="I32" s="76">
        <f>IF(I19=0,"",I19/TrRail_act!I17*100)</f>
        <v>140.74692512727128</v>
      </c>
      <c r="J32" s="76">
        <f>IF(J19=0,"",J19/TrRail_act!J17*100)</f>
        <v>139.58135126061666</v>
      </c>
      <c r="K32" s="76">
        <f>IF(K19=0,"",K19/TrRail_act!K17*100)</f>
        <v>136.48307468846207</v>
      </c>
      <c r="L32" s="76">
        <f>IF(L19=0,"",L19/TrRail_act!L17*100)</f>
        <v>134.1688398616111</v>
      </c>
      <c r="M32" s="76">
        <f>IF(M19=0,"",M19/TrRail_act!M17*100)</f>
        <v>133.17921211095808</v>
      </c>
      <c r="N32" s="76">
        <f>IF(N19=0,"",N19/TrRail_act!N17*100)</f>
        <v>131.60127838407703</v>
      </c>
      <c r="O32" s="76">
        <f>IF(O19=0,"",O19/TrRail_act!O17*100)</f>
        <v>131.83825844589197</v>
      </c>
      <c r="P32" s="76">
        <f>IF(P19=0,"",P19/TrRail_act!P17*100)</f>
        <v>128.07026247765904</v>
      </c>
      <c r="Q32" s="76">
        <f>IF(Q19=0,"",Q19/TrRail_act!Q17*100)</f>
        <v>126.17683805587522</v>
      </c>
    </row>
    <row r="33" spans="1:17" ht="11.45" customHeight="1" x14ac:dyDescent="0.25">
      <c r="A33" s="62" t="s">
        <v>17</v>
      </c>
      <c r="B33" s="77">
        <f>IF(B20=0,"",B20/TrRail_act!B18*100)</f>
        <v>247.43750527633463</v>
      </c>
      <c r="C33" s="77">
        <f>IF(C20=0,"",C20/TrRail_act!C18*100)</f>
        <v>246.88740948120937</v>
      </c>
      <c r="D33" s="77">
        <f>IF(D20=0,"",D20/TrRail_act!D18*100)</f>
        <v>240.6691012132971</v>
      </c>
      <c r="E33" s="77">
        <f>IF(E20=0,"",E20/TrRail_act!E18*100)</f>
        <v>234.58732757378255</v>
      </c>
      <c r="F33" s="77">
        <f>IF(F20=0,"",F20/TrRail_act!F18*100)</f>
        <v>232.88468488026649</v>
      </c>
      <c r="G33" s="77">
        <f>IF(G20=0,"",G20/TrRail_act!G18*100)</f>
        <v>229.27310714677094</v>
      </c>
      <c r="H33" s="77">
        <f>IF(H20=0,"",H20/TrRail_act!H18*100)</f>
        <v>222.69588354727992</v>
      </c>
      <c r="I33" s="77">
        <f>IF(I20=0,"",I20/TrRail_act!I18*100)</f>
        <v>218.89751427811137</v>
      </c>
      <c r="J33" s="77">
        <f>IF(J20=0,"",J20/TrRail_act!J18*100)</f>
        <v>215.74891200024399</v>
      </c>
      <c r="K33" s="77">
        <f>IF(K20=0,"",K20/TrRail_act!K18*100)</f>
        <v>213.3609400863877</v>
      </c>
      <c r="L33" s="77">
        <f>IF(L20=0,"",L20/TrRail_act!L18*100)</f>
        <v>209.49558523926254</v>
      </c>
      <c r="M33" s="77">
        <f>IF(M20=0,"",M20/TrRail_act!M18*100)</f>
        <v>207.12125995053995</v>
      </c>
      <c r="N33" s="77">
        <f>IF(N20=0,"",N20/TrRail_act!N18*100)</f>
        <v>201.06087139227475</v>
      </c>
      <c r="O33" s="77">
        <f>IF(O20=0,"",O20/TrRail_act!O18*100)</f>
        <v>200.58898256744561</v>
      </c>
      <c r="P33" s="77">
        <f>IF(P20=0,"",P20/TrRail_act!P18*100)</f>
        <v>197.74624213764872</v>
      </c>
      <c r="Q33" s="77">
        <f>IF(Q20=0,"",Q20/TrRail_act!Q18*100)</f>
        <v>193.47587748766665</v>
      </c>
    </row>
    <row r="34" spans="1:17" ht="11.45" customHeight="1" x14ac:dyDescent="0.25">
      <c r="A34" s="62" t="s">
        <v>16</v>
      </c>
      <c r="B34" s="77">
        <f>IF(B21=0,"",B21/TrRail_act!B19*100)</f>
        <v>140.78389752216594</v>
      </c>
      <c r="C34" s="77">
        <f>IF(C21=0,"",C21/TrRail_act!C19*100)</f>
        <v>138.93402317146422</v>
      </c>
      <c r="D34" s="77">
        <f>IF(D21=0,"",D21/TrRail_act!D19*100)</f>
        <v>138.25832785537838</v>
      </c>
      <c r="E34" s="77">
        <f>IF(E21=0,"",E21/TrRail_act!E19*100)</f>
        <v>135.79957354154769</v>
      </c>
      <c r="F34" s="77">
        <f>IF(F21=0,"",F21/TrRail_act!F19*100)</f>
        <v>135.32628702632837</v>
      </c>
      <c r="G34" s="77">
        <f>IF(G21=0,"",G21/TrRail_act!G19*100)</f>
        <v>134.8211668106434</v>
      </c>
      <c r="H34" s="77">
        <f>IF(H21=0,"",H21/TrRail_act!H19*100)</f>
        <v>132.96338763803757</v>
      </c>
      <c r="I34" s="77">
        <f>IF(I21=0,"",I21/TrRail_act!I19*100)</f>
        <v>132.24221895343285</v>
      </c>
      <c r="J34" s="77">
        <f>IF(J21=0,"",J21/TrRail_act!J19*100)</f>
        <v>131.42392411763234</v>
      </c>
      <c r="K34" s="77">
        <f>IF(K21=0,"",K21/TrRail_act!K19*100)</f>
        <v>130.6925765314422</v>
      </c>
      <c r="L34" s="77">
        <f>IF(L21=0,"",L21/TrRail_act!L19*100)</f>
        <v>128.69550662134296</v>
      </c>
      <c r="M34" s="77">
        <f>IF(M21=0,"",M21/TrRail_act!M19*100)</f>
        <v>127.78008333745356</v>
      </c>
      <c r="N34" s="77">
        <f>IF(N21=0,"",N21/TrRail_act!N19*100)</f>
        <v>126.59665277003991</v>
      </c>
      <c r="O34" s="77">
        <f>IF(O21=0,"",O21/TrRail_act!O19*100)</f>
        <v>125.2530117290777</v>
      </c>
      <c r="P34" s="77">
        <f>IF(P21=0,"",P21/TrRail_act!P19*100)</f>
        <v>122.82306880568963</v>
      </c>
      <c r="Q34" s="77">
        <f>IF(Q21=0,"",Q21/TrRail_act!Q19*100)</f>
        <v>120.95813353636855</v>
      </c>
    </row>
    <row r="35" spans="1:17" ht="11.45" customHeight="1" x14ac:dyDescent="0.25">
      <c r="A35" s="118" t="s">
        <v>19</v>
      </c>
      <c r="B35" s="122">
        <f>IF(B22=0,"",B22/TrRail_act!B20*100)</f>
        <v>207.84040605388654</v>
      </c>
      <c r="C35" s="122">
        <f>IF(C22=0,"",C22/TrRail_act!C20*100)</f>
        <v>207.47224055523478</v>
      </c>
      <c r="D35" s="122">
        <f>IF(D22=0,"",D22/TrRail_act!D20*100)</f>
        <v>207.0913961067578</v>
      </c>
      <c r="E35" s="122">
        <f>IF(E22=0,"",E22/TrRail_act!E20*100)</f>
        <v>204.88801387553784</v>
      </c>
      <c r="F35" s="122">
        <f>IF(F22=0,"",F22/TrRail_act!F20*100)</f>
        <v>203.95765967529002</v>
      </c>
      <c r="G35" s="122">
        <f>IF(G22=0,"",G22/TrRail_act!G20*100)</f>
        <v>203.57630009400185</v>
      </c>
      <c r="H35" s="122">
        <f>IF(H22=0,"",H22/TrRail_act!H20*100)</f>
        <v>202.00376723667824</v>
      </c>
      <c r="I35" s="122">
        <f>IF(I22=0,"",I22/TrRail_act!I20*100)</f>
        <v>201.83563623868218</v>
      </c>
      <c r="J35" s="122">
        <f>IF(J22=0,"",J22/TrRail_act!J20*100)</f>
        <v>201.51477036557802</v>
      </c>
      <c r="K35" s="122">
        <f>IF(K22=0,"",K22/TrRail_act!K20*100)</f>
        <v>199.15526634000804</v>
      </c>
      <c r="L35" s="122">
        <f>IF(L22=0,"",L22/TrRail_act!L20*100)</f>
        <v>198.39365277397508</v>
      </c>
      <c r="M35" s="122">
        <f>IF(M22=0,"",M22/TrRail_act!M20*100)</f>
        <v>197.13937655236114</v>
      </c>
      <c r="N35" s="122">
        <f>IF(N22=0,"",N22/TrRail_act!N20*100)</f>
        <v>195.74290119678722</v>
      </c>
      <c r="O35" s="122">
        <f>IF(O22=0,"",O22/TrRail_act!O20*100)</f>
        <v>195.41463942117252</v>
      </c>
      <c r="P35" s="122">
        <f>IF(P22=0,"",P22/TrRail_act!P20*100)</f>
        <v>194.51988131524826</v>
      </c>
      <c r="Q35" s="122">
        <f>IF(Q22=0,"",Q22/TrRail_act!Q20*100)</f>
        <v>192.55583023277188</v>
      </c>
    </row>
    <row r="36" spans="1:17" ht="11.45" customHeight="1" x14ac:dyDescent="0.25">
      <c r="A36" s="25" t="s">
        <v>18</v>
      </c>
      <c r="B36" s="79">
        <f>IF(B23=0,"",B23/TrRail_act!B21*100)</f>
        <v>331.05112573473701</v>
      </c>
      <c r="C36" s="79">
        <f>IF(C23=0,"",C23/TrRail_act!C21*100)</f>
        <v>329.55271587652015</v>
      </c>
      <c r="D36" s="79">
        <f>IF(D23=0,"",D23/TrRail_act!D21*100)</f>
        <v>320.94310151556834</v>
      </c>
      <c r="E36" s="79">
        <f>IF(E23=0,"",E23/TrRail_act!E21*100)</f>
        <v>318.41370726318769</v>
      </c>
      <c r="F36" s="79">
        <f>IF(F23=0,"",F23/TrRail_act!F21*100)</f>
        <v>320.88315770587599</v>
      </c>
      <c r="G36" s="79">
        <f>IF(G23=0,"",G23/TrRail_act!G21*100)</f>
        <v>325.80588668033806</v>
      </c>
      <c r="H36" s="79">
        <f>IF(H23=0,"",H23/TrRail_act!H21*100)</f>
        <v>317.86425688392626</v>
      </c>
      <c r="I36" s="79">
        <f>IF(I23=0,"",I23/TrRail_act!I21*100)</f>
        <v>296.10614639471379</v>
      </c>
      <c r="J36" s="79">
        <f>IF(J23=0,"",J23/TrRail_act!J21*100)</f>
        <v>297.48952943330136</v>
      </c>
      <c r="K36" s="79">
        <f>IF(K23=0,"",K23/TrRail_act!K21*100)</f>
        <v>300.0545679211989</v>
      </c>
      <c r="L36" s="79">
        <f>IF(L23=0,"",L23/TrRail_act!L21*100)</f>
        <v>298.57282441891243</v>
      </c>
      <c r="M36" s="79">
        <f>IF(M23=0,"",M23/TrRail_act!M21*100)</f>
        <v>301.18660642504199</v>
      </c>
      <c r="N36" s="79">
        <f>IF(N23=0,"",N23/TrRail_act!N21*100)</f>
        <v>305.29914874831184</v>
      </c>
      <c r="O36" s="79">
        <f>IF(O23=0,"",O23/TrRail_act!O21*100)</f>
        <v>297.08120716214091</v>
      </c>
      <c r="P36" s="79">
        <f>IF(P23=0,"",P23/TrRail_act!P21*100)</f>
        <v>283.36796950061387</v>
      </c>
      <c r="Q36" s="79">
        <f>IF(Q23=0,"",Q23/TrRail_act!Q21*100)</f>
        <v>264.20085186326605</v>
      </c>
    </row>
    <row r="37" spans="1:17" ht="11.45" customHeight="1" x14ac:dyDescent="0.25">
      <c r="A37" s="116" t="s">
        <v>17</v>
      </c>
      <c r="B37" s="77">
        <f>IF(B24=0,"",B24/TrRail_act!B22*100)</f>
        <v>625.34632607174819</v>
      </c>
      <c r="C37" s="77">
        <f>IF(C24=0,"",C24/TrRail_act!C22*100)</f>
        <v>619.67163673786524</v>
      </c>
      <c r="D37" s="77">
        <f>IF(D24=0,"",D24/TrRail_act!D22*100)</f>
        <v>615.76324443772569</v>
      </c>
      <c r="E37" s="77">
        <f>IF(E24=0,"",E24/TrRail_act!E22*100)</f>
        <v>610.37266849378864</v>
      </c>
      <c r="F37" s="77">
        <f>IF(F24=0,"",F24/TrRail_act!F22*100)</f>
        <v>606.96172051590781</v>
      </c>
      <c r="G37" s="77">
        <f>IF(G24=0,"",G24/TrRail_act!G22*100)</f>
        <v>601.26269248672713</v>
      </c>
      <c r="H37" s="77">
        <f>IF(H24=0,"",H24/TrRail_act!H22*100)</f>
        <v>595.63087625394473</v>
      </c>
      <c r="I37" s="77">
        <f>IF(I24=0,"",I24/TrRail_act!I22*100)</f>
        <v>592.05677043821674</v>
      </c>
      <c r="J37" s="77">
        <f>IF(J24=0,"",J24/TrRail_act!J22*100)</f>
        <v>585.87670013865102</v>
      </c>
      <c r="K37" s="77">
        <f>IF(K24=0,"",K24/TrRail_act!K22*100)</f>
        <v>581.22355027689468</v>
      </c>
      <c r="L37" s="77">
        <f>IF(L24=0,"",L24/TrRail_act!L22*100)</f>
        <v>574.58856500207639</v>
      </c>
      <c r="M37" s="77">
        <f>IF(M24=0,"",M24/TrRail_act!M22*100)</f>
        <v>570.49520138193395</v>
      </c>
      <c r="N37" s="77">
        <f>IF(N24=0,"",N24/TrRail_act!N22*100)</f>
        <v>567.63796632568062</v>
      </c>
      <c r="O37" s="77">
        <f>IF(O24=0,"",O24/TrRail_act!O22*100)</f>
        <v>560.57604306602661</v>
      </c>
      <c r="P37" s="77">
        <f>IF(P24=0,"",P24/TrRail_act!P22*100)</f>
        <v>559.12728236956525</v>
      </c>
      <c r="Q37" s="77">
        <f>IF(Q24=0,"",Q24/TrRail_act!Q22*100)</f>
        <v>554.79413298512077</v>
      </c>
    </row>
    <row r="38" spans="1:17" ht="11.45" customHeight="1" x14ac:dyDescent="0.25">
      <c r="A38" s="93" t="s">
        <v>16</v>
      </c>
      <c r="B38" s="74">
        <f>IF(B25=0,"",B25/TrRail_act!B23*100)</f>
        <v>190.7288492565589</v>
      </c>
      <c r="C38" s="74">
        <f>IF(C25=0,"",C25/TrRail_act!C23*100)</f>
        <v>188.22270748616927</v>
      </c>
      <c r="D38" s="74">
        <f>IF(D25=0,"",D25/TrRail_act!D23*100)</f>
        <v>187.30730030996995</v>
      </c>
      <c r="E38" s="74">
        <f>IF(E25=0,"",E25/TrRail_act!E23*100)</f>
        <v>183.97627034748643</v>
      </c>
      <c r="F38" s="74">
        <f>IF(F25=0,"",F25/TrRail_act!F23*100)</f>
        <v>183.3350791743112</v>
      </c>
      <c r="G38" s="74">
        <f>IF(G25=0,"",G25/TrRail_act!G23*100)</f>
        <v>182.65076087392714</v>
      </c>
      <c r="H38" s="74">
        <f>IF(H25=0,"",H25/TrRail_act!H23*100)</f>
        <v>180.13390994139675</v>
      </c>
      <c r="I38" s="74">
        <f>IF(I25=0,"",I25/TrRail_act!I23*100)</f>
        <v>179.15689711709376</v>
      </c>
      <c r="J38" s="74">
        <f>IF(J25=0,"",J25/TrRail_act!J23*100)</f>
        <v>178.04830135343235</v>
      </c>
      <c r="K38" s="74">
        <f>IF(K25=0,"",K25/TrRail_act!K23*100)</f>
        <v>177.05749852742983</v>
      </c>
      <c r="L38" s="74">
        <f>IF(L25=0,"",L25/TrRail_act!L23*100)</f>
        <v>174.35194162396249</v>
      </c>
      <c r="M38" s="74">
        <f>IF(M25=0,"",M25/TrRail_act!M23*100)</f>
        <v>173.11175980919643</v>
      </c>
      <c r="N38" s="74">
        <f>IF(N25=0,"",N25/TrRail_act!N23*100)</f>
        <v>171.50849157845073</v>
      </c>
      <c r="O38" s="74">
        <f>IF(O25=0,"",O25/TrRail_act!O23*100)</f>
        <v>169.68817608735381</v>
      </c>
      <c r="P38" s="74">
        <f>IF(P25=0,"",P25/TrRail_act!P23*100)</f>
        <v>166.39617873755773</v>
      </c>
      <c r="Q38" s="74">
        <f>IF(Q25=0,"",Q25/TrRail_act!Q23*100)</f>
        <v>163.8696329882502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9.5828969100488486</v>
      </c>
      <c r="C41" s="79">
        <f>IF(C17=0,"",C17/TrRail_act!C4*1000)</f>
        <v>10.116903037720723</v>
      </c>
      <c r="D41" s="79">
        <f>IF(D17=0,"",D17/TrRail_act!D4*1000)</f>
        <v>10.522270745327354</v>
      </c>
      <c r="E41" s="79">
        <f>IF(E17=0,"",E17/TrRail_act!E4*1000)</f>
        <v>11.25691765818044</v>
      </c>
      <c r="F41" s="79">
        <f>IF(F17=0,"",F17/TrRail_act!F4*1000)</f>
        <v>10.98490626039588</v>
      </c>
      <c r="G41" s="79">
        <f>IF(G17=0,"",G17/TrRail_act!G4*1000)</f>
        <v>10.699896084581892</v>
      </c>
      <c r="H41" s="79">
        <f>IF(H17=0,"",H17/TrRail_act!H4*1000)</f>
        <v>10.737640098371415</v>
      </c>
      <c r="I41" s="79">
        <f>IF(I17=0,"",I17/TrRail_act!I4*1000)</f>
        <v>10.431146841341613</v>
      </c>
      <c r="J41" s="79">
        <f>IF(J17=0,"",J17/TrRail_act!J4*1000)</f>
        <v>9.995081489752577</v>
      </c>
      <c r="K41" s="79">
        <f>IF(K17=0,"",K17/TrRail_act!K4*1000)</f>
        <v>10.789614320648948</v>
      </c>
      <c r="L41" s="79">
        <f>IF(L17=0,"",L17/TrRail_act!L4*1000)</f>
        <v>10.848325839326192</v>
      </c>
      <c r="M41" s="79">
        <f>IF(M17=0,"",M17/TrRail_act!M4*1000)</f>
        <v>11.099999373458452</v>
      </c>
      <c r="N41" s="79">
        <f>IF(N17=0,"",N17/TrRail_act!N4*1000)</f>
        <v>11.1486283004824</v>
      </c>
      <c r="O41" s="79">
        <f>IF(O17=0,"",O17/TrRail_act!O4*1000)</f>
        <v>11.428287950769837</v>
      </c>
      <c r="P41" s="79">
        <f>IF(P17=0,"",P17/TrRail_act!P4*1000)</f>
        <v>11.43015303519058</v>
      </c>
      <c r="Q41" s="79">
        <f>IF(Q17=0,"",Q17/TrRail_act!Q4*1000)</f>
        <v>10.668199692388219</v>
      </c>
    </row>
    <row r="42" spans="1:17" ht="11.45" customHeight="1" x14ac:dyDescent="0.25">
      <c r="A42" s="91" t="s">
        <v>21</v>
      </c>
      <c r="B42" s="123">
        <f>IF(B18=0,"",B18/TrRail_act!B5*1000)</f>
        <v>5.110798072645629</v>
      </c>
      <c r="C42" s="123">
        <f>IF(C18=0,"",C18/TrRail_act!C5*1000)</f>
        <v>5.1655106401486703</v>
      </c>
      <c r="D42" s="123">
        <f>IF(D18=0,"",D18/TrRail_act!D5*1000)</f>
        <v>5.1885928398323067</v>
      </c>
      <c r="E42" s="123">
        <f>IF(E18=0,"",E18/TrRail_act!E5*1000)</f>
        <v>5.1678979409470553</v>
      </c>
      <c r="F42" s="123">
        <f>IF(F18=0,"",F18/TrRail_act!F5*1000)</f>
        <v>5.122869784848735</v>
      </c>
      <c r="G42" s="123">
        <f>IF(G18=0,"",G18/TrRail_act!G5*1000)</f>
        <v>5.0363263026453238</v>
      </c>
      <c r="H42" s="123">
        <f>IF(H18=0,"",H18/TrRail_act!H5*1000)</f>
        <v>5.0145554550062892</v>
      </c>
      <c r="I42" s="123">
        <f>IF(I18=0,"",I18/TrRail_act!I5*1000)</f>
        <v>4.9699138105991363</v>
      </c>
      <c r="J42" s="123">
        <f>IF(J18=0,"",J18/TrRail_act!J5*1000)</f>
        <v>4.860791540511042</v>
      </c>
      <c r="K42" s="123">
        <f>IF(K18=0,"",K18/TrRail_act!K5*1000)</f>
        <v>4.8862723339639027</v>
      </c>
      <c r="L42" s="123">
        <f>IF(L18=0,"",L18/TrRail_act!L5*1000)</f>
        <v>4.8319446910798272</v>
      </c>
      <c r="M42" s="123">
        <f>IF(M18=0,"",M18/TrRail_act!M5*1000)</f>
        <v>4.8563239261050928</v>
      </c>
      <c r="N42" s="123">
        <f>IF(N18=0,"",N18/TrRail_act!N5*1000)</f>
        <v>4.8038500897661764</v>
      </c>
      <c r="O42" s="123">
        <f>IF(O18=0,"",O18/TrRail_act!O5*1000)</f>
        <v>4.7744283330168704</v>
      </c>
      <c r="P42" s="123">
        <f>IF(P18=0,"",P18/TrRail_act!P5*1000)</f>
        <v>4.765735113961151</v>
      </c>
      <c r="Q42" s="123">
        <f>IF(Q18=0,"",Q18/TrRail_act!Q5*1000)</f>
        <v>4.5933699852069472</v>
      </c>
    </row>
    <row r="43" spans="1:17" ht="11.45" customHeight="1" x14ac:dyDescent="0.25">
      <c r="A43" s="19" t="s">
        <v>20</v>
      </c>
      <c r="B43" s="76">
        <f>IF(B19=0,"",B19/TrRail_act!B6*1000)</f>
        <v>10.254156165653162</v>
      </c>
      <c r="C43" s="76">
        <f>IF(C19=0,"",C19/TrRail_act!C6*1000)</f>
        <v>10.903319255621968</v>
      </c>
      <c r="D43" s="76">
        <f>IF(D19=0,"",D19/TrRail_act!D6*1000)</f>
        <v>11.427244801029236</v>
      </c>
      <c r="E43" s="76">
        <f>IF(E19=0,"",E19/TrRail_act!E6*1000)</f>
        <v>12.377500533390448</v>
      </c>
      <c r="F43" s="76">
        <f>IF(F19=0,"",F19/TrRail_act!F6*1000)</f>
        <v>12.019880028178122</v>
      </c>
      <c r="G43" s="76">
        <f>IF(G19=0,"",G19/TrRail_act!G6*1000)</f>
        <v>11.765455964657871</v>
      </c>
      <c r="H43" s="76">
        <f>IF(H19=0,"",H19/TrRail_act!H6*1000)</f>
        <v>11.89136640295045</v>
      </c>
      <c r="I43" s="76">
        <f>IF(I19=0,"",I19/TrRail_act!I6*1000)</f>
        <v>11.509745466689374</v>
      </c>
      <c r="J43" s="76">
        <f>IF(J19=0,"",J19/TrRail_act!J6*1000)</f>
        <v>10.929352486307589</v>
      </c>
      <c r="K43" s="76">
        <f>IF(K19=0,"",K19/TrRail_act!K6*1000)</f>
        <v>12.037179786991121</v>
      </c>
      <c r="L43" s="76">
        <f>IF(L19=0,"",L19/TrRail_act!L6*1000)</f>
        <v>12.147987043569939</v>
      </c>
      <c r="M43" s="76">
        <f>IF(M19=0,"",M19/TrRail_act!M6*1000)</f>
        <v>12.546080921948624</v>
      </c>
      <c r="N43" s="76">
        <f>IF(N19=0,"",N19/TrRail_act!N6*1000)</f>
        <v>12.599874162443188</v>
      </c>
      <c r="O43" s="76">
        <f>IF(O19=0,"",O19/TrRail_act!O6*1000)</f>
        <v>13.041557282280642</v>
      </c>
      <c r="P43" s="76">
        <f>IF(P19=0,"",P19/TrRail_act!P6*1000)</f>
        <v>12.97246081695234</v>
      </c>
      <c r="Q43" s="76">
        <f>IF(Q19=0,"",Q19/TrRail_act!Q6*1000)</f>
        <v>11.847158812964681</v>
      </c>
    </row>
    <row r="44" spans="1:17" ht="11.45" customHeight="1" x14ac:dyDescent="0.25">
      <c r="A44" s="62" t="s">
        <v>17</v>
      </c>
      <c r="B44" s="77">
        <f>IF(B20=0,"",B20/TrRail_act!B7*1000)</f>
        <v>21.646956499281334</v>
      </c>
      <c r="C44" s="77">
        <f>IF(C20=0,"",C20/TrRail_act!C7*1000)</f>
        <v>23.782573877407977</v>
      </c>
      <c r="D44" s="77">
        <f>IF(D20=0,"",D20/TrRail_act!D7*1000)</f>
        <v>24.687997392843709</v>
      </c>
      <c r="E44" s="77">
        <f>IF(E20=0,"",E20/TrRail_act!E7*1000)</f>
        <v>24.82271644358471</v>
      </c>
      <c r="F44" s="77">
        <f>IF(F20=0,"",F20/TrRail_act!F7*1000)</f>
        <v>23.30396688977099</v>
      </c>
      <c r="G44" s="77">
        <f>IF(G20=0,"",G20/TrRail_act!G7*1000)</f>
        <v>23.848180376934923</v>
      </c>
      <c r="H44" s="77">
        <f>IF(H20=0,"",H20/TrRail_act!H7*1000)</f>
        <v>24.040036826685576</v>
      </c>
      <c r="I44" s="77">
        <f>IF(I20=0,"",I20/TrRail_act!I7*1000)</f>
        <v>22.272629358104666</v>
      </c>
      <c r="J44" s="77">
        <f>IF(J20=0,"",J20/TrRail_act!J7*1000)</f>
        <v>21.067909579772543</v>
      </c>
      <c r="K44" s="77">
        <f>IF(K20=0,"",K20/TrRail_act!K7*1000)</f>
        <v>17.072133586788205</v>
      </c>
      <c r="L44" s="77">
        <f>IF(L20=0,"",L20/TrRail_act!L7*1000)</f>
        <v>16.561793501361127</v>
      </c>
      <c r="M44" s="77">
        <f>IF(M20=0,"",M20/TrRail_act!M7*1000)</f>
        <v>17.196252259140927</v>
      </c>
      <c r="N44" s="77">
        <f>IF(N20=0,"",N20/TrRail_act!N7*1000)</f>
        <v>18.215167597186316</v>
      </c>
      <c r="O44" s="77">
        <f>IF(O20=0,"",O20/TrRail_act!O7*1000)</f>
        <v>23.771581298758093</v>
      </c>
      <c r="P44" s="77">
        <f>IF(P20=0,"",P20/TrRail_act!P7*1000)</f>
        <v>20.076520727430122</v>
      </c>
      <c r="Q44" s="77">
        <f>IF(Q20=0,"",Q20/TrRail_act!Q7*1000)</f>
        <v>20.039284291561188</v>
      </c>
    </row>
    <row r="45" spans="1:17" ht="11.45" customHeight="1" x14ac:dyDescent="0.25">
      <c r="A45" s="62" t="s">
        <v>16</v>
      </c>
      <c r="B45" s="77">
        <f>IF(B21=0,"",B21/TrRail_act!B8*1000)</f>
        <v>7.66274174268582</v>
      </c>
      <c r="C45" s="77">
        <f>IF(C21=0,"",C21/TrRail_act!C8*1000)</f>
        <v>8.7488175772271113</v>
      </c>
      <c r="D45" s="77">
        <f>IF(D21=0,"",D21/TrRail_act!D8*1000)</f>
        <v>9.2916556977343898</v>
      </c>
      <c r="E45" s="77">
        <f>IF(E21=0,"",E21/TrRail_act!E8*1000)</f>
        <v>10.395811294606073</v>
      </c>
      <c r="F45" s="77">
        <f>IF(F21=0,"",F21/TrRail_act!F8*1000)</f>
        <v>10.303546148583642</v>
      </c>
      <c r="G45" s="77">
        <f>IF(G21=0,"",G21/TrRail_act!G8*1000)</f>
        <v>10.465902706624492</v>
      </c>
      <c r="H45" s="77">
        <f>IF(H21=0,"",H21/TrRail_act!H8*1000)</f>
        <v>10.488889120863469</v>
      </c>
      <c r="I45" s="77">
        <f>IF(I21=0,"",I21/TrRail_act!I8*1000)</f>
        <v>10.588082297119657</v>
      </c>
      <c r="J45" s="77">
        <f>IF(J21=0,"",J21/TrRail_act!J8*1000)</f>
        <v>10.076775458632381</v>
      </c>
      <c r="K45" s="77">
        <f>IF(K21=0,"",K21/TrRail_act!K8*1000)</f>
        <v>11.615929448393556</v>
      </c>
      <c r="L45" s="77">
        <f>IF(L21=0,"",L21/TrRail_act!L8*1000)</f>
        <v>11.776754765239744</v>
      </c>
      <c r="M45" s="77">
        <f>IF(M21=0,"",M21/TrRail_act!M8*1000)</f>
        <v>12.15698667271324</v>
      </c>
      <c r="N45" s="77">
        <f>IF(N21=0,"",N21/TrRail_act!N8*1000)</f>
        <v>12.170541544212915</v>
      </c>
      <c r="O45" s="77">
        <f>IF(O21=0,"",O21/TrRail_act!O8*1000)</f>
        <v>12.197035998273172</v>
      </c>
      <c r="P45" s="77">
        <f>IF(P21=0,"",P21/TrRail_act!P8*1000)</f>
        <v>12.438795714259753</v>
      </c>
      <c r="Q45" s="77">
        <f>IF(Q21=0,"",Q21/TrRail_act!Q8*1000)</f>
        <v>11.275426224231929</v>
      </c>
    </row>
    <row r="46" spans="1:17" ht="11.45" customHeight="1" x14ac:dyDescent="0.25">
      <c r="A46" s="118" t="s">
        <v>19</v>
      </c>
      <c r="B46" s="122">
        <f>IF(B22=0,"",B22/TrRail_act!B9*1000)</f>
        <v>9.3667668256069287</v>
      </c>
      <c r="C46" s="122">
        <f>IF(C22=0,"",C22/TrRail_act!C9*1000)</f>
        <v>9.5275622000048905</v>
      </c>
      <c r="D46" s="122">
        <f>IF(D22=0,"",D22/TrRail_act!D9*1000)</f>
        <v>9.6307588697318227</v>
      </c>
      <c r="E46" s="122">
        <f>IF(E22=0,"",E22/TrRail_act!E9*1000)</f>
        <v>9.5764473376904036</v>
      </c>
      <c r="F46" s="122">
        <f>IF(F22=0,"",F22/TrRail_act!F9*1000)</f>
        <v>9.529836862160149</v>
      </c>
      <c r="G46" s="122">
        <f>IF(G22=0,"",G22/TrRail_act!G9*1000)</f>
        <v>9.427901117051352</v>
      </c>
      <c r="H46" s="122">
        <f>IF(H22=0,"",H22/TrRail_act!H9*1000)</f>
        <v>9.396435908498832</v>
      </c>
      <c r="I46" s="122">
        <f>IF(I22=0,"",I22/TrRail_act!I9*1000)</f>
        <v>9.3802550691415298</v>
      </c>
      <c r="J46" s="122">
        <f>IF(J22=0,"",J22/TrRail_act!J9*1000)</f>
        <v>9.2344588769114324</v>
      </c>
      <c r="K46" s="122">
        <f>IF(K22=0,"",K22/TrRail_act!K9*1000)</f>
        <v>9.2309118886039947</v>
      </c>
      <c r="L46" s="122">
        <f>IF(L22=0,"",L22/TrRail_act!L9*1000)</f>
        <v>9.1423392724018484</v>
      </c>
      <c r="M46" s="122">
        <f>IF(M22=0,"",M22/TrRail_act!M9*1000)</f>
        <v>9.163576386191405</v>
      </c>
      <c r="N46" s="122">
        <f>IF(N22=0,"",N22/TrRail_act!N9*1000)</f>
        <v>9.0427785209530072</v>
      </c>
      <c r="O46" s="122">
        <f>IF(O22=0,"",O22/TrRail_act!O9*1000)</f>
        <v>9.0186982316954474</v>
      </c>
      <c r="P46" s="122">
        <f>IF(P22=0,"",P22/TrRail_act!P9*1000)</f>
        <v>9.0527026668388402</v>
      </c>
      <c r="Q46" s="122">
        <f>IF(Q22=0,"",Q22/TrRail_act!Q9*1000)</f>
        <v>8.8407282391240649</v>
      </c>
    </row>
    <row r="47" spans="1:17" ht="11.45" customHeight="1" x14ac:dyDescent="0.25">
      <c r="A47" s="25" t="s">
        <v>36</v>
      </c>
      <c r="B47" s="79">
        <f>IF(B23=0,"",B23/TrRail_act!B10*1000)</f>
        <v>5.6419863864458737</v>
      </c>
      <c r="C47" s="79">
        <f>IF(C23=0,"",C23/TrRail_act!C10*1000)</f>
        <v>5.619146287650068</v>
      </c>
      <c r="D47" s="79">
        <f>IF(D23=0,"",D23/TrRail_act!D10*1000)</f>
        <v>5.5504160343850293</v>
      </c>
      <c r="E47" s="79">
        <f>IF(E23=0,"",E23/TrRail_act!E10*1000)</f>
        <v>5.3195720876008812</v>
      </c>
      <c r="F47" s="79">
        <f>IF(F23=0,"",F23/TrRail_act!F10*1000)</f>
        <v>5.5012170451228046</v>
      </c>
      <c r="G47" s="79">
        <f>IF(G23=0,"",G23/TrRail_act!G10*1000)</f>
        <v>5.6457131754343761</v>
      </c>
      <c r="H47" s="79">
        <f>IF(H23=0,"",H23/TrRail_act!H10*1000)</f>
        <v>5.2717758264212096</v>
      </c>
      <c r="I47" s="79">
        <f>IF(I23=0,"",I23/TrRail_act!I10*1000)</f>
        <v>5.1014031891809228</v>
      </c>
      <c r="J47" s="79">
        <f>IF(J23=0,"",J23/TrRail_act!J10*1000)</f>
        <v>5.0184278046742303</v>
      </c>
      <c r="K47" s="79">
        <f>IF(K23=0,"",K23/TrRail_act!K10*1000)</f>
        <v>5.0389010453764005</v>
      </c>
      <c r="L47" s="79">
        <f>IF(L23=0,"",L23/TrRail_act!L10*1000)</f>
        <v>4.884957636031273</v>
      </c>
      <c r="M47" s="79">
        <f>IF(M23=0,"",M23/TrRail_act!M10*1000)</f>
        <v>4.9664533334079302</v>
      </c>
      <c r="N47" s="79">
        <f>IF(N23=0,"",N23/TrRail_act!N10*1000)</f>
        <v>4.8749114748921816</v>
      </c>
      <c r="O47" s="79">
        <f>IF(O23=0,"",O23/TrRail_act!O10*1000)</f>
        <v>4.5057839265784905</v>
      </c>
      <c r="P47" s="79">
        <f>IF(P23=0,"",P23/TrRail_act!P10*1000)</f>
        <v>4.1319697459535165</v>
      </c>
      <c r="Q47" s="79">
        <f>IF(Q23=0,"",Q23/TrRail_act!Q10*1000)</f>
        <v>3.9517808097545215</v>
      </c>
    </row>
    <row r="48" spans="1:17" ht="11.45" customHeight="1" x14ac:dyDescent="0.25">
      <c r="A48" s="116" t="s">
        <v>17</v>
      </c>
      <c r="B48" s="77">
        <f>IF(B24=0,"",B24/TrRail_act!B11*1000)</f>
        <v>10.103007429927338</v>
      </c>
      <c r="C48" s="77">
        <f>IF(C24=0,"",C24/TrRail_act!C11*1000)</f>
        <v>9.9890882672757737</v>
      </c>
      <c r="D48" s="77">
        <f>IF(D24=0,"",D24/TrRail_act!D11*1000)</f>
        <v>10.058400845088924</v>
      </c>
      <c r="E48" s="77">
        <f>IF(E24=0,"",E24/TrRail_act!E11*1000)</f>
        <v>9.6140170870295734</v>
      </c>
      <c r="F48" s="77">
        <f>IF(F24=0,"",F24/TrRail_act!F11*1000)</f>
        <v>9.8088028230591124</v>
      </c>
      <c r="G48" s="77">
        <f>IF(G24=0,"",G24/TrRail_act!G11*1000)</f>
        <v>9.825778762369497</v>
      </c>
      <c r="H48" s="77">
        <f>IF(H24=0,"",H24/TrRail_act!H11*1000)</f>
        <v>9.3112488764781141</v>
      </c>
      <c r="I48" s="77">
        <f>IF(I24=0,"",I24/TrRail_act!I11*1000)</f>
        <v>9.5818343099394241</v>
      </c>
      <c r="J48" s="77">
        <f>IF(J24=0,"",J24/TrRail_act!J11*1000)</f>
        <v>9.2943993297911582</v>
      </c>
      <c r="K48" s="77">
        <f>IF(K24=0,"",K24/TrRail_act!K11*1000)</f>
        <v>9.1590711687416047</v>
      </c>
      <c r="L48" s="77">
        <f>IF(L24=0,"",L24/TrRail_act!L11*1000)</f>
        <v>8.8114830652173897</v>
      </c>
      <c r="M48" s="77">
        <f>IF(M24=0,"",M24/TrRail_act!M11*1000)</f>
        <v>8.8276742114847568</v>
      </c>
      <c r="N48" s="77">
        <f>IF(N24=0,"",N24/TrRail_act!N11*1000)</f>
        <v>8.5181580907027037</v>
      </c>
      <c r="O48" s="77">
        <f>IF(O24=0,"",O24/TrRail_act!O11*1000)</f>
        <v>7.9811455815652739</v>
      </c>
      <c r="P48" s="77">
        <f>IF(P24=0,"",P24/TrRail_act!P11*1000)</f>
        <v>7.6325664656297265</v>
      </c>
      <c r="Q48" s="77">
        <f>IF(Q24=0,"",Q24/TrRail_act!Q11*1000)</f>
        <v>7.7375486560831037</v>
      </c>
    </row>
    <row r="49" spans="1:17" ht="11.45" customHeight="1" x14ac:dyDescent="0.25">
      <c r="A49" s="93" t="s">
        <v>16</v>
      </c>
      <c r="B49" s="74">
        <f>IF(B25=0,"",B25/TrRail_act!B12*1000)</f>
        <v>3.3378817331714941</v>
      </c>
      <c r="C49" s="74">
        <f>IF(C25=0,"",C25/TrRail_act!C12*1000)</f>
        <v>3.3022465240117724</v>
      </c>
      <c r="D49" s="74">
        <f>IF(D25=0,"",D25/TrRail_act!D12*1000)</f>
        <v>3.3278889639392544</v>
      </c>
      <c r="E49" s="74">
        <f>IF(E25=0,"",E25/TrRail_act!E12*1000)</f>
        <v>3.1619102631838989</v>
      </c>
      <c r="F49" s="74">
        <f>IF(F25=0,"",F25/TrRail_act!F12*1000)</f>
        <v>3.2378358551778925</v>
      </c>
      <c r="G49" s="74">
        <f>IF(G25=0,"",G25/TrRail_act!G12*1000)</f>
        <v>3.2675725839674263</v>
      </c>
      <c r="H49" s="74">
        <f>IF(H25=0,"",H25/TrRail_act!H12*1000)</f>
        <v>3.0805817845821242</v>
      </c>
      <c r="I49" s="74">
        <f>IF(I25=0,"",I25/TrRail_act!I12*1000)</f>
        <v>3.1673312274659922</v>
      </c>
      <c r="J49" s="74">
        <f>IF(J25=0,"",J25/TrRail_act!J12*1000)</f>
        <v>3.084487109610782</v>
      </c>
      <c r="K49" s="74">
        <f>IF(K25=0,"",K25/TrRail_act!K12*1000)</f>
        <v>3.0613355297303926</v>
      </c>
      <c r="L49" s="74">
        <f>IF(L25=0,"",L25/TrRail_act!L12*1000)</f>
        <v>2.9411116093163834</v>
      </c>
      <c r="M49" s="74">
        <f>IF(M25=0,"",M25/TrRail_act!M12*1000)</f>
        <v>2.9465482540040471</v>
      </c>
      <c r="N49" s="74">
        <f>IF(N25=0,"",N25/TrRail_act!N12*1000)</f>
        <v>2.8310828116058193</v>
      </c>
      <c r="O49" s="74">
        <f>IF(O25=0,"",O25/TrRail_act!O12*1000)</f>
        <v>2.6575103573063927</v>
      </c>
      <c r="P49" s="74">
        <f>IF(P25=0,"",P25/TrRail_act!P12*1000)</f>
        <v>2.4985954491520239</v>
      </c>
      <c r="Q49" s="74">
        <f>IF(Q25=0,"",Q25/TrRail_act!Q12*1000)</f>
        <v>2.5139851008276262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278010.88284766255</v>
      </c>
      <c r="C52" s="40">
        <f>IF(C17=0,"",1000000*C17/TrRail_act!C37)</f>
        <v>274614.08632712031</v>
      </c>
      <c r="D52" s="40">
        <f>IF(D17=0,"",1000000*D17/TrRail_act!D37)</f>
        <v>277375.7350082685</v>
      </c>
      <c r="E52" s="40">
        <f>IF(E17=0,"",1000000*E17/TrRail_act!E37)</f>
        <v>279453.88576124731</v>
      </c>
      <c r="F52" s="40">
        <f>IF(F17=0,"",1000000*F17/TrRail_act!F37)</f>
        <v>271124.27871996205</v>
      </c>
      <c r="G52" s="40">
        <f>IF(G17=0,"",1000000*G17/TrRail_act!G37)</f>
        <v>269448.95548846474</v>
      </c>
      <c r="H52" s="40">
        <f>IF(H17=0,"",1000000*H17/TrRail_act!H37)</f>
        <v>271042.04571292811</v>
      </c>
      <c r="I52" s="40">
        <f>IF(I17=0,"",1000000*I17/TrRail_act!I37)</f>
        <v>271715.57044900762</v>
      </c>
      <c r="J52" s="40">
        <f>IF(J17=0,"",1000000*J17/TrRail_act!J37)</f>
        <v>273537.03611358692</v>
      </c>
      <c r="K52" s="40">
        <f>IF(K17=0,"",1000000*K17/TrRail_act!K37)</f>
        <v>268704.06737525738</v>
      </c>
      <c r="L52" s="40">
        <f>IF(L17=0,"",1000000*L17/TrRail_act!L37)</f>
        <v>268309.28205363784</v>
      </c>
      <c r="M52" s="40">
        <f>IF(M17=0,"",1000000*M17/TrRail_act!M37)</f>
        <v>267433.95750737976</v>
      </c>
      <c r="N52" s="40">
        <f>IF(N17=0,"",1000000*N17/TrRail_act!N37)</f>
        <v>269755.40412997466</v>
      </c>
      <c r="O52" s="40">
        <f>IF(O17=0,"",1000000*O17/TrRail_act!O37)</f>
        <v>276818.53036309162</v>
      </c>
      <c r="P52" s="40">
        <f>IF(P17=0,"",1000000*P17/TrRail_act!P37)</f>
        <v>264651.40658110398</v>
      </c>
      <c r="Q52" s="40">
        <f>IF(Q17=0,"",1000000*Q17/TrRail_act!Q37)</f>
        <v>257921.29176665581</v>
      </c>
    </row>
    <row r="53" spans="1:17" ht="11.45" customHeight="1" x14ac:dyDescent="0.25">
      <c r="A53" s="91" t="s">
        <v>21</v>
      </c>
      <c r="B53" s="121">
        <f>IF(B18=0,"",1000000*B18/TrRail_act!B38)</f>
        <v>47477.881160838835</v>
      </c>
      <c r="C53" s="121">
        <f>IF(C18=0,"",1000000*C18/TrRail_act!C38)</f>
        <v>46964.264306648976</v>
      </c>
      <c r="D53" s="121">
        <f>IF(D18=0,"",1000000*D18/TrRail_act!D38)</f>
        <v>46697.335558490755</v>
      </c>
      <c r="E53" s="121">
        <f>IF(E18=0,"",1000000*E18/TrRail_act!E38)</f>
        <v>46140.052898404218</v>
      </c>
      <c r="F53" s="121">
        <f>IF(F18=0,"",1000000*F18/TrRail_act!F38)</f>
        <v>45799.331580784419</v>
      </c>
      <c r="G53" s="121">
        <f>IF(G18=0,"",1000000*G18/TrRail_act!G38)</f>
        <v>45283.891199853679</v>
      </c>
      <c r="H53" s="121">
        <f>IF(H18=0,"",1000000*H18/TrRail_act!H38)</f>
        <v>44536.051837682979</v>
      </c>
      <c r="I53" s="121">
        <f>IF(I18=0,"",1000000*I18/TrRail_act!I38)</f>
        <v>43802.630195111029</v>
      </c>
      <c r="J53" s="121">
        <f>IF(J18=0,"",1000000*J18/TrRail_act!J38)</f>
        <v>43829.510161896171</v>
      </c>
      <c r="K53" s="121">
        <f>IF(K18=0,"",1000000*K18/TrRail_act!K38)</f>
        <v>44059.269180827054</v>
      </c>
      <c r="L53" s="121">
        <f>IF(L18=0,"",1000000*L18/TrRail_act!L38)</f>
        <v>43405.604852073026</v>
      </c>
      <c r="M53" s="121">
        <f>IF(M18=0,"",1000000*M18/TrRail_act!M38)</f>
        <v>42389.946134646147</v>
      </c>
      <c r="N53" s="121">
        <f>IF(N18=0,"",1000000*N18/TrRail_act!N38)</f>
        <v>42827.544868084893</v>
      </c>
      <c r="O53" s="121">
        <f>IF(O18=0,"",1000000*O18/TrRail_act!O38)</f>
        <v>42484.319912438259</v>
      </c>
      <c r="P53" s="121">
        <f>IF(P18=0,"",1000000*P18/TrRail_act!P38)</f>
        <v>41141.023495289577</v>
      </c>
      <c r="Q53" s="121">
        <f>IF(Q18=0,"",1000000*Q18/TrRail_act!Q38)</f>
        <v>39821.64494858621</v>
      </c>
    </row>
    <row r="54" spans="1:17" ht="11.45" customHeight="1" x14ac:dyDescent="0.25">
      <c r="A54" s="19" t="s">
        <v>20</v>
      </c>
      <c r="B54" s="38">
        <f>IF(B19=0,"",1000000*B19/TrRail_act!B39)</f>
        <v>427341.95820359548</v>
      </c>
      <c r="C54" s="38">
        <f>IF(C19=0,"",1000000*C19/TrRail_act!C39)</f>
        <v>423258.97158571053</v>
      </c>
      <c r="D54" s="38">
        <f>IF(D19=0,"",1000000*D19/TrRail_act!D39)</f>
        <v>420496.18730261346</v>
      </c>
      <c r="E54" s="38">
        <f>IF(E19=0,"",1000000*E19/TrRail_act!E39)</f>
        <v>408848.38603978133</v>
      </c>
      <c r="F54" s="38">
        <f>IF(F19=0,"",1000000*F19/TrRail_act!F39)</f>
        <v>397341.11181231309</v>
      </c>
      <c r="G54" s="38">
        <f>IF(G19=0,"",1000000*G19/TrRail_act!G39)</f>
        <v>380216.31673542329</v>
      </c>
      <c r="H54" s="38">
        <f>IF(H19=0,"",1000000*H19/TrRail_act!H39)</f>
        <v>374849.67188996082</v>
      </c>
      <c r="I54" s="38">
        <f>IF(I19=0,"",1000000*I19/TrRail_act!I39)</f>
        <v>364437.28715319425</v>
      </c>
      <c r="J54" s="38">
        <f>IF(J19=0,"",1000000*J19/TrRail_act!J39)</f>
        <v>362199.79737231904</v>
      </c>
      <c r="K54" s="38">
        <f>IF(K19=0,"",1000000*K19/TrRail_act!K39)</f>
        <v>348545.59524809686</v>
      </c>
      <c r="L54" s="38">
        <f>IF(L19=0,"",1000000*L19/TrRail_act!L39)</f>
        <v>343466.1635908492</v>
      </c>
      <c r="M54" s="38">
        <f>IF(M19=0,"",1000000*M19/TrRail_act!M39)</f>
        <v>338797.5724710041</v>
      </c>
      <c r="N54" s="38">
        <f>IF(N19=0,"",1000000*N19/TrRail_act!N39)</f>
        <v>339431.42784168816</v>
      </c>
      <c r="O54" s="38">
        <f>IF(O19=0,"",1000000*O19/TrRail_act!O39)</f>
        <v>346653.00647094351</v>
      </c>
      <c r="P54" s="38">
        <f>IF(P19=0,"",1000000*P19/TrRail_act!P39)</f>
        <v>335825.23062680638</v>
      </c>
      <c r="Q54" s="38">
        <f>IF(Q19=0,"",1000000*Q19/TrRail_act!Q39)</f>
        <v>331814.10019236256</v>
      </c>
    </row>
    <row r="55" spans="1:17" ht="11.45" customHeight="1" x14ac:dyDescent="0.25">
      <c r="A55" s="62" t="s">
        <v>17</v>
      </c>
      <c r="B55" s="42">
        <f>IF(B20=0,"",1000000*B20/TrRail_act!B40)</f>
        <v>668699.85800929437</v>
      </c>
      <c r="C55" s="42">
        <f>IF(C20=0,"",1000000*C20/TrRail_act!C40)</f>
        <v>610086.22076245525</v>
      </c>
      <c r="D55" s="42">
        <f>IF(D20=0,"",1000000*D20/TrRail_act!D40)</f>
        <v>605550.19966390147</v>
      </c>
      <c r="E55" s="42">
        <f>IF(E20=0,"",1000000*E20/TrRail_act!E40)</f>
        <v>594418.22281334572</v>
      </c>
      <c r="F55" s="42">
        <f>IF(F20=0,"",1000000*F20/TrRail_act!F40)</f>
        <v>545245.88920379849</v>
      </c>
      <c r="G55" s="42">
        <f>IF(G20=0,"",1000000*G20/TrRail_act!G40)</f>
        <v>473190.10952420667</v>
      </c>
      <c r="H55" s="42">
        <f>IF(H20=0,"",1000000*H20/TrRail_act!H40)</f>
        <v>498407.75485517032</v>
      </c>
      <c r="I55" s="42">
        <f>IF(I20=0,"",1000000*I20/TrRail_act!I40)</f>
        <v>432182.27177986095</v>
      </c>
      <c r="J55" s="42">
        <f>IF(J20=0,"",1000000*J20/TrRail_act!J40)</f>
        <v>431184.69060135842</v>
      </c>
      <c r="K55" s="42">
        <f>IF(K20=0,"",1000000*K20/TrRail_act!K40)</f>
        <v>331747.29881079163</v>
      </c>
      <c r="L55" s="42">
        <f>IF(L20=0,"",1000000*L20/TrRail_act!L40)</f>
        <v>326956.35781785758</v>
      </c>
      <c r="M55" s="42">
        <f>IF(M20=0,"",1000000*M20/TrRail_act!M40)</f>
        <v>324076.91158073087</v>
      </c>
      <c r="N55" s="42">
        <f>IF(N20=0,"",1000000*N20/TrRail_act!N40)</f>
        <v>331106.01192740619</v>
      </c>
      <c r="O55" s="42">
        <f>IF(O20=0,"",1000000*O20/TrRail_act!O40)</f>
        <v>439752.76947478455</v>
      </c>
      <c r="P55" s="42">
        <f>IF(P20=0,"",1000000*P20/TrRail_act!P40)</f>
        <v>393147.66717485094</v>
      </c>
      <c r="Q55" s="42">
        <f>IF(Q20=0,"",1000000*Q20/TrRail_act!Q40)</f>
        <v>402766.30496128171</v>
      </c>
    </row>
    <row r="56" spans="1:17" ht="11.45" customHeight="1" x14ac:dyDescent="0.25">
      <c r="A56" s="62" t="s">
        <v>16</v>
      </c>
      <c r="B56" s="42">
        <f>IF(B21=0,"",1000000*B21/TrRail_act!B41)</f>
        <v>346889.3249350292</v>
      </c>
      <c r="C56" s="42">
        <f>IF(C21=0,"",1000000*C21/TrRail_act!C41)</f>
        <v>371522.19489061204</v>
      </c>
      <c r="D56" s="42">
        <f>IF(D21=0,"",1000000*D21/TrRail_act!D41)</f>
        <v>371868.85558723845</v>
      </c>
      <c r="E56" s="42">
        <f>IF(E21=0,"",1000000*E21/TrRail_act!E41)</f>
        <v>365468.4241966104</v>
      </c>
      <c r="F56" s="42">
        <f>IF(F21=0,"",1000000*F21/TrRail_act!F41)</f>
        <v>363426.64056331007</v>
      </c>
      <c r="G56" s="42">
        <f>IF(G21=0,"",1000000*G21/TrRail_act!G41)</f>
        <v>362748.51324177312</v>
      </c>
      <c r="H56" s="42">
        <f>IF(H21=0,"",1000000*H21/TrRail_act!H41)</f>
        <v>351775.57205910853</v>
      </c>
      <c r="I56" s="42">
        <f>IF(I21=0,"",1000000*I21/TrRail_act!I41)</f>
        <v>354429.50533334573</v>
      </c>
      <c r="J56" s="42">
        <f>IF(J21=0,"",1000000*J21/TrRail_act!J41)</f>
        <v>352290.36519577197</v>
      </c>
      <c r="K56" s="42">
        <f>IF(K21=0,"",1000000*K21/TrRail_act!K41)</f>
        <v>350729.37378494657</v>
      </c>
      <c r="L56" s="42">
        <f>IF(L21=0,"",1000000*L21/TrRail_act!L41)</f>
        <v>345529.88931247318</v>
      </c>
      <c r="M56" s="42">
        <f>IF(M21=0,"",1000000*M21/TrRail_act!M41)</f>
        <v>340628.85085926781</v>
      </c>
      <c r="N56" s="42">
        <f>IF(N21=0,"",1000000*N21/TrRail_act!N41)</f>
        <v>340410.88853748603</v>
      </c>
      <c r="O56" s="42">
        <f>IF(O21=0,"",1000000*O21/TrRail_act!O41)</f>
        <v>335749.43062364688</v>
      </c>
      <c r="P56" s="42">
        <f>IF(P21=0,"",1000000*P21/TrRail_act!P41)</f>
        <v>329991.53133209387</v>
      </c>
      <c r="Q56" s="42">
        <f>IF(Q21=0,"",1000000*Q21/TrRail_act!Q41)</f>
        <v>324718.87971547066</v>
      </c>
    </row>
    <row r="57" spans="1:17" ht="11.45" customHeight="1" x14ac:dyDescent="0.25">
      <c r="A57" s="118" t="s">
        <v>19</v>
      </c>
      <c r="B57" s="120">
        <f>IF(B22=0,"",1000000*B22/TrRail_act!B42)</f>
        <v>665040.44461809192</v>
      </c>
      <c r="C57" s="120">
        <f>IF(C22=0,"",1000000*C22/TrRail_act!C42)</f>
        <v>571653.73200029344</v>
      </c>
      <c r="D57" s="120">
        <f>IF(D22=0,"",1000000*D22/TrRail_act!D42)</f>
        <v>866768.2982758641</v>
      </c>
      <c r="E57" s="120">
        <f>IF(E22=0,"",1000000*E22/TrRail_act!E42)</f>
        <v>957644.73376904032</v>
      </c>
      <c r="F57" s="120">
        <f>IF(F22=0,"",1000000*F22/TrRail_act!F42)</f>
        <v>771916.78583497205</v>
      </c>
      <c r="G57" s="120">
        <f>IF(G22=0,"",1000000*G22/TrRail_act!G42)</f>
        <v>1172830.8989611883</v>
      </c>
      <c r="H57" s="120">
        <f>IF(H22=0,"",1000000*H22/TrRail_act!H42)</f>
        <v>1167842.748627712</v>
      </c>
      <c r="I57" s="120">
        <f>IF(I22=0,"",1000000*I22/TrRail_act!I42)</f>
        <v>1088109.5880204174</v>
      </c>
      <c r="J57" s="120">
        <f>IF(J22=0,"",1000000*J22/TrRail_act!J42)</f>
        <v>1148766.6842877821</v>
      </c>
      <c r="K57" s="120">
        <f>IF(K22=0,"",1000000*K22/TrRail_act!K42)</f>
        <v>1115094.1561433626</v>
      </c>
      <c r="L57" s="120">
        <f>IF(L22=0,"",1000000*L22/TrRail_act!L42)</f>
        <v>1082120.5211515643</v>
      </c>
      <c r="M57" s="120">
        <f>IF(M22=0,"",1000000*M22/TrRail_act!M42)</f>
        <v>1082829.2763016177</v>
      </c>
      <c r="N57" s="120">
        <f>IF(N22=0,"",1000000*N22/TrRail_act!N42)</f>
        <v>1067047.8654724548</v>
      </c>
      <c r="O57" s="120">
        <f>IF(O22=0,"",1000000*O22/TrRail_act!O42)</f>
        <v>1137859.0935655755</v>
      </c>
      <c r="P57" s="120">
        <f>IF(P22=0,"",1000000*P22/TrRail_act!P42)</f>
        <v>1071510.8065658337</v>
      </c>
      <c r="Q57" s="120">
        <f>IF(Q22=0,"",1000000*Q22/TrRail_act!Q42)</f>
        <v>917828.33173451654</v>
      </c>
    </row>
    <row r="58" spans="1:17" ht="11.45" customHeight="1" x14ac:dyDescent="0.25">
      <c r="A58" s="25" t="s">
        <v>18</v>
      </c>
      <c r="B58" s="40">
        <f>IF(B23=0,"",1000000*B23/TrRail_act!B43)</f>
        <v>450779.10203801142</v>
      </c>
      <c r="C58" s="40">
        <f>IF(C23=0,"",1000000*C23/TrRail_act!C43)</f>
        <v>434415.09770483704</v>
      </c>
      <c r="D58" s="40">
        <f>IF(D23=0,"",1000000*D23/TrRail_act!D43)</f>
        <v>420699.76906899555</v>
      </c>
      <c r="E58" s="40">
        <f>IF(E23=0,"",1000000*E23/TrRail_act!E43)</f>
        <v>417544.8497197348</v>
      </c>
      <c r="F58" s="40">
        <f>IF(F23=0,"",1000000*F23/TrRail_act!F43)</f>
        <v>432605.43378183618</v>
      </c>
      <c r="G58" s="40">
        <f>IF(G23=0,"",1000000*G23/TrRail_act!G43)</f>
        <v>423145.11259278806</v>
      </c>
      <c r="H58" s="40">
        <f>IF(H23=0,"",1000000*H23/TrRail_act!H43)</f>
        <v>430301.40693888249</v>
      </c>
      <c r="I58" s="40">
        <f>IF(I23=0,"",1000000*I23/TrRail_act!I43)</f>
        <v>389949.01740596152</v>
      </c>
      <c r="J58" s="40">
        <f>IF(J23=0,"",1000000*J23/TrRail_act!J43)</f>
        <v>396216.82381666068</v>
      </c>
      <c r="K58" s="40">
        <f>IF(K23=0,"",1000000*K23/TrRail_act!K43)</f>
        <v>361984.8589034772</v>
      </c>
      <c r="L58" s="40">
        <f>IF(L23=0,"",1000000*L23/TrRail_act!L43)</f>
        <v>385654.55021299532</v>
      </c>
      <c r="M58" s="40">
        <f>IF(M23=0,"",1000000*M23/TrRail_act!M43)</f>
        <v>382457.61530629091</v>
      </c>
      <c r="N58" s="40">
        <f>IF(N23=0,"",1000000*N23/TrRail_act!N43)</f>
        <v>378366.56008054386</v>
      </c>
      <c r="O58" s="40">
        <f>IF(O23=0,"",1000000*O23/TrRail_act!O43)</f>
        <v>366264.15265835455</v>
      </c>
      <c r="P58" s="40">
        <f>IF(P23=0,"",1000000*P23/TrRail_act!P43)</f>
        <v>355645.8623490216</v>
      </c>
      <c r="Q58" s="40">
        <f>IF(Q23=0,"",1000000*Q23/TrRail_act!Q43)</f>
        <v>334636.79897001287</v>
      </c>
    </row>
    <row r="59" spans="1:17" ht="11.45" customHeight="1" x14ac:dyDescent="0.25">
      <c r="A59" s="116" t="s">
        <v>17</v>
      </c>
      <c r="B59" s="42">
        <f>IF(B24=0,"",1000000*B24/TrRail_act!B44)</f>
        <v>610132.85676712217</v>
      </c>
      <c r="C59" s="42">
        <f>IF(C24=0,"",1000000*C24/TrRail_act!C44)</f>
        <v>593319.9656743618</v>
      </c>
      <c r="D59" s="42">
        <f>IF(D24=0,"",1000000*D24/TrRail_act!D44)</f>
        <v>558234.8940182568</v>
      </c>
      <c r="E59" s="42">
        <f>IF(E24=0,"",1000000*E24/TrRail_act!E44)</f>
        <v>561765.77372799627</v>
      </c>
      <c r="F59" s="42">
        <f>IF(F24=0,"",1000000*F24/TrRail_act!F44)</f>
        <v>588644.03438502783</v>
      </c>
      <c r="G59" s="42">
        <f>IF(G24=0,"",1000000*G24/TrRail_act!G44)</f>
        <v>586148.57894050574</v>
      </c>
      <c r="H59" s="42">
        <f>IF(H24=0,"",1000000*H24/TrRail_act!H44)</f>
        <v>579467.83679591783</v>
      </c>
      <c r="I59" s="42">
        <f>IF(I24=0,"",1000000*I24/TrRail_act!I44)</f>
        <v>502409.50778103009</v>
      </c>
      <c r="J59" s="42">
        <f>IF(J24=0,"",1000000*J24/TrRail_act!J44)</f>
        <v>519906.98370303895</v>
      </c>
      <c r="K59" s="42">
        <f>IF(K24=0,"",1000000*K24/TrRail_act!K44)</f>
        <v>462338.86167473171</v>
      </c>
      <c r="L59" s="42">
        <f>IF(L24=0,"",1000000*L24/TrRail_act!L44)</f>
        <v>499085.61146057548</v>
      </c>
      <c r="M59" s="42">
        <f>IF(M24=0,"",1000000*M24/TrRail_act!M44)</f>
        <v>499733.77903508715</v>
      </c>
      <c r="N59" s="42">
        <f>IF(N24=0,"",1000000*N24/TrRail_act!N44)</f>
        <v>498127.21185281652</v>
      </c>
      <c r="O59" s="42">
        <f>IF(O24=0,"",1000000*O24/TrRail_act!O44)</f>
        <v>485936.3810355686</v>
      </c>
      <c r="P59" s="42">
        <f>IF(P24=0,"",1000000*P24/TrRail_act!P44)</f>
        <v>475600.51284007111</v>
      </c>
      <c r="Q59" s="42">
        <f>IF(Q24=0,"",1000000*Q24/TrRail_act!Q44)</f>
        <v>456580.59184493916</v>
      </c>
    </row>
    <row r="60" spans="1:17" ht="11.45" customHeight="1" x14ac:dyDescent="0.25">
      <c r="A60" s="93" t="s">
        <v>16</v>
      </c>
      <c r="B60" s="36">
        <f>IF(B25=0,"",1000000*B25/TrRail_act!B45)</f>
        <v>320086.09456233779</v>
      </c>
      <c r="C60" s="36">
        <f>IF(C25=0,"",1000000*C25/TrRail_act!C45)</f>
        <v>303886.09901558451</v>
      </c>
      <c r="D60" s="36">
        <f>IF(D25=0,"",1000000*D25/TrRail_act!D45)</f>
        <v>307724.48786067375</v>
      </c>
      <c r="E60" s="36">
        <f>IF(E25=0,"",1000000*E25/TrRail_act!E45)</f>
        <v>299917.85496122367</v>
      </c>
      <c r="F60" s="36">
        <f>IF(F25=0,"",1000000*F25/TrRail_act!F45)</f>
        <v>304233.2517253097</v>
      </c>
      <c r="G60" s="36">
        <f>IF(G25=0,"",1000000*G25/TrRail_act!G45)</f>
        <v>286730.86415994645</v>
      </c>
      <c r="H60" s="36">
        <f>IF(H25=0,"",1000000*H25/TrRail_act!H45)</f>
        <v>302590.42247224262</v>
      </c>
      <c r="I60" s="36">
        <f>IF(I25=0,"",1000000*I25/TrRail_act!I45)</f>
        <v>301744.71122943715</v>
      </c>
      <c r="J60" s="36">
        <f>IF(J25=0,"",1000000*J25/TrRail_act!J45)</f>
        <v>299204.93370969739</v>
      </c>
      <c r="K60" s="36">
        <f>IF(K25=0,"",1000000*K25/TrRail_act!K45)</f>
        <v>275967.1422424019</v>
      </c>
      <c r="L60" s="36">
        <f>IF(L25=0,"",1000000*L25/TrRail_act!L45)</f>
        <v>288427.92628649803</v>
      </c>
      <c r="M60" s="36">
        <f>IF(M25=0,"",1000000*M25/TrRail_act!M45)</f>
        <v>279615.44095950044</v>
      </c>
      <c r="N60" s="36">
        <f>IF(N25=0,"",1000000*N25/TrRail_act!N45)</f>
        <v>269144.84566423122</v>
      </c>
      <c r="O60" s="36">
        <f>IF(O25=0,"",1000000*O25/TrRail_act!O45)</f>
        <v>262867.3473404416</v>
      </c>
      <c r="P60" s="36">
        <f>IF(P25=0,"",1000000*P25/TrRail_act!P45)</f>
        <v>261601.41636403883</v>
      </c>
      <c r="Q60" s="36">
        <f>IF(Q25=0,"",1000000*Q25/TrRail_act!Q45)</f>
        <v>255020.6036219204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0.39603939758613338</v>
      </c>
      <c r="C63" s="32">
        <f t="shared" si="9"/>
        <v>0.40885868997615898</v>
      </c>
      <c r="D63" s="32">
        <f t="shared" si="9"/>
        <v>0.42935414955354689</v>
      </c>
      <c r="E63" s="32">
        <f t="shared" si="9"/>
        <v>0.44844903516682261</v>
      </c>
      <c r="F63" s="32">
        <f t="shared" si="9"/>
        <v>0.43366047235306665</v>
      </c>
      <c r="G63" s="32">
        <f t="shared" si="9"/>
        <v>0.43878048019290866</v>
      </c>
      <c r="H63" s="32">
        <f t="shared" si="9"/>
        <v>0.42805791711497587</v>
      </c>
      <c r="I63" s="32">
        <f t="shared" si="9"/>
        <v>0.45719520331848429</v>
      </c>
      <c r="J63" s="32">
        <f t="shared" si="9"/>
        <v>0.45862834824084237</v>
      </c>
      <c r="K63" s="32">
        <f t="shared" si="9"/>
        <v>0.51547426781249339</v>
      </c>
      <c r="L63" s="32">
        <f t="shared" si="9"/>
        <v>0.50555297896399454</v>
      </c>
      <c r="M63" s="32">
        <f t="shared" si="9"/>
        <v>0.51124408869084947</v>
      </c>
      <c r="N63" s="32">
        <f t="shared" si="9"/>
        <v>0.52932475997258877</v>
      </c>
      <c r="O63" s="32">
        <f t="shared" si="9"/>
        <v>0.55078999504927784</v>
      </c>
      <c r="P63" s="32">
        <f t="shared" si="9"/>
        <v>0.55844227073772101</v>
      </c>
      <c r="Q63" s="32">
        <f t="shared" si="9"/>
        <v>0.59612051616704409</v>
      </c>
    </row>
    <row r="64" spans="1:17" ht="11.45" customHeight="1" x14ac:dyDescent="0.25">
      <c r="A64" s="91" t="s">
        <v>21</v>
      </c>
      <c r="B64" s="119">
        <f t="shared" ref="B64:Q64" si="10">IF(B18=0,0,B18/B$16)</f>
        <v>2.6902920055806259E-2</v>
      </c>
      <c r="C64" s="119">
        <f t="shared" si="10"/>
        <v>2.781869296437595E-2</v>
      </c>
      <c r="D64" s="119">
        <f t="shared" si="10"/>
        <v>2.8565652669858371E-2</v>
      </c>
      <c r="E64" s="119">
        <f t="shared" si="10"/>
        <v>2.7855214172146803E-2</v>
      </c>
      <c r="F64" s="119">
        <f t="shared" si="10"/>
        <v>2.7295860016293284E-2</v>
      </c>
      <c r="G64" s="119">
        <f t="shared" si="10"/>
        <v>2.713146687519043E-2</v>
      </c>
      <c r="H64" s="119">
        <f t="shared" si="10"/>
        <v>2.5775299289708255E-2</v>
      </c>
      <c r="I64" s="119">
        <f t="shared" si="10"/>
        <v>2.635453730343814E-2</v>
      </c>
      <c r="J64" s="119">
        <f t="shared" si="10"/>
        <v>2.5885024226991352E-2</v>
      </c>
      <c r="K64" s="119">
        <f t="shared" si="10"/>
        <v>2.8174017787410785E-2</v>
      </c>
      <c r="L64" s="119">
        <f t="shared" si="10"/>
        <v>2.6585949247013199E-2</v>
      </c>
      <c r="M64" s="119">
        <f t="shared" si="10"/>
        <v>2.6197735672902411E-2</v>
      </c>
      <c r="N64" s="119">
        <f t="shared" si="10"/>
        <v>2.6303642376173601E-2</v>
      </c>
      <c r="O64" s="119">
        <f t="shared" si="10"/>
        <v>2.6388199703492612E-2</v>
      </c>
      <c r="P64" s="119">
        <f t="shared" si="10"/>
        <v>2.7257556501064088E-2</v>
      </c>
      <c r="Q64" s="119">
        <f t="shared" si="10"/>
        <v>2.8596590532621011E-2</v>
      </c>
    </row>
    <row r="65" spans="1:17" ht="11.45" customHeight="1" x14ac:dyDescent="0.25">
      <c r="A65" s="19" t="s">
        <v>20</v>
      </c>
      <c r="B65" s="30">
        <f t="shared" ref="B65:Q65" si="11">IF(B19=0,0,B19/B$16)</f>
        <v>0.36209275292134913</v>
      </c>
      <c r="C65" s="30">
        <f t="shared" si="11"/>
        <v>0.37493888135751763</v>
      </c>
      <c r="D65" s="30">
        <f t="shared" si="11"/>
        <v>0.38695670381567043</v>
      </c>
      <c r="E65" s="30">
        <f t="shared" si="11"/>
        <v>0.40082835907662306</v>
      </c>
      <c r="F65" s="30">
        <f t="shared" si="11"/>
        <v>0.39063629521004012</v>
      </c>
      <c r="G65" s="30">
        <f t="shared" si="11"/>
        <v>0.38161944575442652</v>
      </c>
      <c r="H65" s="30">
        <f t="shared" si="11"/>
        <v>0.36218741597596105</v>
      </c>
      <c r="I65" s="30">
        <f t="shared" si="11"/>
        <v>0.37535946719828706</v>
      </c>
      <c r="J65" s="30">
        <f t="shared" si="11"/>
        <v>0.37524809827359196</v>
      </c>
      <c r="K65" s="30">
        <f t="shared" si="11"/>
        <v>0.42687185941733469</v>
      </c>
      <c r="L65" s="30">
        <f t="shared" si="11"/>
        <v>0.41718066128933806</v>
      </c>
      <c r="M65" s="30">
        <f t="shared" si="11"/>
        <v>0.41699134034738072</v>
      </c>
      <c r="N65" s="30">
        <f t="shared" si="11"/>
        <v>0.43637484692139156</v>
      </c>
      <c r="O65" s="30">
        <f t="shared" si="11"/>
        <v>0.45252829187240406</v>
      </c>
      <c r="P65" s="30">
        <f t="shared" si="11"/>
        <v>0.46556201223375676</v>
      </c>
      <c r="Q65" s="30">
        <f t="shared" si="11"/>
        <v>0.50659798482186469</v>
      </c>
    </row>
    <row r="66" spans="1:17" ht="11.45" customHeight="1" x14ac:dyDescent="0.25">
      <c r="A66" s="62" t="s">
        <v>17</v>
      </c>
      <c r="B66" s="115">
        <f t="shared" ref="B66:Q66" si="12">IF(B20=0,0,B20/B$16)</f>
        <v>0.14164966007699137</v>
      </c>
      <c r="C66" s="115">
        <f t="shared" si="12"/>
        <v>0.11720332590251356</v>
      </c>
      <c r="D66" s="115">
        <f t="shared" si="12"/>
        <v>0.11595964094269243</v>
      </c>
      <c r="E66" s="115">
        <f t="shared" si="12"/>
        <v>0.11041731133586094</v>
      </c>
      <c r="F66" s="115">
        <f t="shared" si="12"/>
        <v>9.9987723720139587E-2</v>
      </c>
      <c r="G66" s="115">
        <f t="shared" si="12"/>
        <v>7.5117482951985656E-2</v>
      </c>
      <c r="H66" s="115">
        <f t="shared" si="12"/>
        <v>7.578032797009189E-2</v>
      </c>
      <c r="I66" s="115">
        <f t="shared" si="12"/>
        <v>5.7294574099132599E-2</v>
      </c>
      <c r="J66" s="115">
        <f t="shared" si="12"/>
        <v>5.6109530158268202E-2</v>
      </c>
      <c r="K66" s="115">
        <f t="shared" si="12"/>
        <v>4.6742316455892802E-2</v>
      </c>
      <c r="L66" s="115">
        <f t="shared" si="12"/>
        <v>4.4125281234622352E-2</v>
      </c>
      <c r="M66" s="115">
        <f t="shared" si="12"/>
        <v>4.4130649907175294E-2</v>
      </c>
      <c r="N66" s="115">
        <f t="shared" si="12"/>
        <v>4.4807541893871573E-2</v>
      </c>
      <c r="O66" s="115">
        <f t="shared" si="12"/>
        <v>6.0183995390857212E-2</v>
      </c>
      <c r="P66" s="115">
        <f t="shared" si="12"/>
        <v>5.0344079771664885E-2</v>
      </c>
      <c r="Q66" s="115">
        <f t="shared" si="12"/>
        <v>5.5902221462736754E-2</v>
      </c>
    </row>
    <row r="67" spans="1:17" ht="11.45" customHeight="1" x14ac:dyDescent="0.25">
      <c r="A67" s="62" t="s">
        <v>16</v>
      </c>
      <c r="B67" s="115">
        <f t="shared" ref="B67:Q67" si="13">IF(B21=0,0,B21/B$16)</f>
        <v>0.22044309284435773</v>
      </c>
      <c r="C67" s="115">
        <f t="shared" si="13"/>
        <v>0.25773555545500404</v>
      </c>
      <c r="D67" s="115">
        <f t="shared" si="13"/>
        <v>0.27099706287297798</v>
      </c>
      <c r="E67" s="115">
        <f t="shared" si="13"/>
        <v>0.29041104774076215</v>
      </c>
      <c r="F67" s="115">
        <f t="shared" si="13"/>
        <v>0.29064857148990053</v>
      </c>
      <c r="G67" s="115">
        <f t="shared" si="13"/>
        <v>0.30650196280244091</v>
      </c>
      <c r="H67" s="115">
        <f t="shared" si="13"/>
        <v>0.28640708800586917</v>
      </c>
      <c r="I67" s="115">
        <f t="shared" si="13"/>
        <v>0.31806489309915442</v>
      </c>
      <c r="J67" s="115">
        <f t="shared" si="13"/>
        <v>0.31913856811532376</v>
      </c>
      <c r="K67" s="115">
        <f t="shared" si="13"/>
        <v>0.38012954296144191</v>
      </c>
      <c r="L67" s="115">
        <f t="shared" si="13"/>
        <v>0.37305538005471572</v>
      </c>
      <c r="M67" s="115">
        <f t="shared" si="13"/>
        <v>0.37286069044020542</v>
      </c>
      <c r="N67" s="115">
        <f t="shared" si="13"/>
        <v>0.39156730502751996</v>
      </c>
      <c r="O67" s="115">
        <f t="shared" si="13"/>
        <v>0.39234429648154689</v>
      </c>
      <c r="P67" s="115">
        <f t="shared" si="13"/>
        <v>0.41521793246209188</v>
      </c>
      <c r="Q67" s="115">
        <f t="shared" si="13"/>
        <v>0.45069576335912792</v>
      </c>
    </row>
    <row r="68" spans="1:17" ht="11.45" customHeight="1" x14ac:dyDescent="0.25">
      <c r="A68" s="118" t="s">
        <v>19</v>
      </c>
      <c r="B68" s="117">
        <f t="shared" ref="B68:Q68" si="14">IF(B22=0,0,B22/B$16)</f>
        <v>7.0437246089780541E-3</v>
      </c>
      <c r="C68" s="117">
        <f t="shared" si="14"/>
        <v>6.1011156542654689E-3</v>
      </c>
      <c r="D68" s="117">
        <f t="shared" si="14"/>
        <v>1.3831793068018123E-2</v>
      </c>
      <c r="E68" s="117">
        <f t="shared" si="14"/>
        <v>1.9765461918052712E-2</v>
      </c>
      <c r="F68" s="117">
        <f t="shared" si="14"/>
        <v>1.572831712673331E-2</v>
      </c>
      <c r="G68" s="117">
        <f t="shared" si="14"/>
        <v>3.0029567563291691E-2</v>
      </c>
      <c r="H68" s="117">
        <f t="shared" si="14"/>
        <v>4.0095201849306608E-2</v>
      </c>
      <c r="I68" s="117">
        <f t="shared" si="14"/>
        <v>5.5481198816759135E-2</v>
      </c>
      <c r="J68" s="117">
        <f t="shared" si="14"/>
        <v>5.7495225740259087E-2</v>
      </c>
      <c r="K68" s="117">
        <f t="shared" si="14"/>
        <v>6.0428390607747871E-2</v>
      </c>
      <c r="L68" s="117">
        <f t="shared" si="14"/>
        <v>6.1786368427643311E-2</v>
      </c>
      <c r="M68" s="117">
        <f t="shared" si="14"/>
        <v>6.8055012670566267E-2</v>
      </c>
      <c r="N68" s="117">
        <f t="shared" si="14"/>
        <v>6.6646270675023586E-2</v>
      </c>
      <c r="O68" s="117">
        <f t="shared" si="14"/>
        <v>7.1873503473381076E-2</v>
      </c>
      <c r="P68" s="117">
        <f t="shared" si="14"/>
        <v>6.5622702002900185E-2</v>
      </c>
      <c r="Q68" s="117">
        <f t="shared" si="14"/>
        <v>6.0925940812558317E-2</v>
      </c>
    </row>
    <row r="69" spans="1:17" ht="11.45" customHeight="1" x14ac:dyDescent="0.25">
      <c r="A69" s="25" t="s">
        <v>18</v>
      </c>
      <c r="B69" s="32">
        <f t="shared" ref="B69:Q69" si="15">IF(B23=0,0,B23/B$16)</f>
        <v>0.60396060241386662</v>
      </c>
      <c r="C69" s="32">
        <f t="shared" si="15"/>
        <v>0.59114131002384096</v>
      </c>
      <c r="D69" s="32">
        <f t="shared" si="15"/>
        <v>0.57064585044645311</v>
      </c>
      <c r="E69" s="32">
        <f t="shared" si="15"/>
        <v>0.55155096483317734</v>
      </c>
      <c r="F69" s="32">
        <f t="shared" si="15"/>
        <v>0.56633952764693329</v>
      </c>
      <c r="G69" s="32">
        <f t="shared" si="15"/>
        <v>0.56121951980709128</v>
      </c>
      <c r="H69" s="32">
        <f t="shared" si="15"/>
        <v>0.57194208288502413</v>
      </c>
      <c r="I69" s="32">
        <f t="shared" si="15"/>
        <v>0.54280479668151571</v>
      </c>
      <c r="J69" s="32">
        <f t="shared" si="15"/>
        <v>0.54137165175915758</v>
      </c>
      <c r="K69" s="32">
        <f t="shared" si="15"/>
        <v>0.48452573218750655</v>
      </c>
      <c r="L69" s="32">
        <f t="shared" si="15"/>
        <v>0.49444702103600535</v>
      </c>
      <c r="M69" s="32">
        <f t="shared" si="15"/>
        <v>0.48875591130915058</v>
      </c>
      <c r="N69" s="32">
        <f t="shared" si="15"/>
        <v>0.47067524002741135</v>
      </c>
      <c r="O69" s="32">
        <f t="shared" si="15"/>
        <v>0.44921000495072216</v>
      </c>
      <c r="P69" s="32">
        <f t="shared" si="15"/>
        <v>0.44155772926227904</v>
      </c>
      <c r="Q69" s="32">
        <f t="shared" si="15"/>
        <v>0.40387948383295591</v>
      </c>
    </row>
    <row r="70" spans="1:17" ht="11.45" customHeight="1" x14ac:dyDescent="0.25">
      <c r="A70" s="116" t="s">
        <v>17</v>
      </c>
      <c r="B70" s="115">
        <f t="shared" ref="B70:Q70" si="16">IF(B24=0,0,B24/B$16)</f>
        <v>0.36834398209300362</v>
      </c>
      <c r="C70" s="115">
        <f t="shared" si="16"/>
        <v>0.36411034837314571</v>
      </c>
      <c r="D70" s="115">
        <f t="shared" si="16"/>
        <v>0.34148295400595446</v>
      </c>
      <c r="E70" s="115">
        <f t="shared" si="16"/>
        <v>0.33334632244969425</v>
      </c>
      <c r="F70" s="115">
        <f t="shared" si="16"/>
        <v>0.3478263801311563</v>
      </c>
      <c r="G70" s="115">
        <f t="shared" si="16"/>
        <v>0.35418763737268322</v>
      </c>
      <c r="H70" s="115">
        <f t="shared" si="16"/>
        <v>0.35526248089257251</v>
      </c>
      <c r="I70" s="115">
        <f t="shared" si="16"/>
        <v>0.30740596824634975</v>
      </c>
      <c r="J70" s="115">
        <f t="shared" si="16"/>
        <v>0.31225316472832204</v>
      </c>
      <c r="K70" s="115">
        <f t="shared" si="16"/>
        <v>0.2856240275016429</v>
      </c>
      <c r="L70" s="115">
        <f t="shared" si="16"/>
        <v>0.29532774706393911</v>
      </c>
      <c r="M70" s="115">
        <f t="shared" si="16"/>
        <v>0.29837500645795395</v>
      </c>
      <c r="N70" s="115">
        <f t="shared" si="16"/>
        <v>0.29556691843609606</v>
      </c>
      <c r="O70" s="115">
        <f t="shared" si="16"/>
        <v>0.2762499797288866</v>
      </c>
      <c r="P70" s="115">
        <f t="shared" si="16"/>
        <v>0.25949754754586551</v>
      </c>
      <c r="Q70" s="115">
        <f t="shared" si="16"/>
        <v>0.21766702305416999</v>
      </c>
    </row>
    <row r="71" spans="1:17" ht="11.45" customHeight="1" x14ac:dyDescent="0.25">
      <c r="A71" s="93" t="s">
        <v>16</v>
      </c>
      <c r="B71" s="28">
        <f t="shared" ref="B71:Q71" si="17">IF(B25=0,0,B25/B$16)</f>
        <v>0.23561662032086297</v>
      </c>
      <c r="C71" s="28">
        <f t="shared" si="17"/>
        <v>0.2270309616506952</v>
      </c>
      <c r="D71" s="28">
        <f t="shared" si="17"/>
        <v>0.22916289644049864</v>
      </c>
      <c r="E71" s="28">
        <f t="shared" si="17"/>
        <v>0.21820464238348311</v>
      </c>
      <c r="F71" s="28">
        <f t="shared" si="17"/>
        <v>0.218513147515777</v>
      </c>
      <c r="G71" s="28">
        <f t="shared" si="17"/>
        <v>0.20703188243440809</v>
      </c>
      <c r="H71" s="28">
        <f t="shared" si="17"/>
        <v>0.21667960199245162</v>
      </c>
      <c r="I71" s="28">
        <f t="shared" si="17"/>
        <v>0.23539882843516599</v>
      </c>
      <c r="J71" s="28">
        <f t="shared" si="17"/>
        <v>0.22911848703083551</v>
      </c>
      <c r="K71" s="28">
        <f t="shared" si="17"/>
        <v>0.19890170468586366</v>
      </c>
      <c r="L71" s="28">
        <f t="shared" si="17"/>
        <v>0.1991192739720663</v>
      </c>
      <c r="M71" s="28">
        <f t="shared" si="17"/>
        <v>0.19038090485119666</v>
      </c>
      <c r="N71" s="28">
        <f t="shared" si="17"/>
        <v>0.17510832159131526</v>
      </c>
      <c r="O71" s="28">
        <f t="shared" si="17"/>
        <v>0.17296002522183554</v>
      </c>
      <c r="P71" s="28">
        <f t="shared" si="17"/>
        <v>0.18206018171641355</v>
      </c>
      <c r="Q71" s="28">
        <f t="shared" si="17"/>
        <v>0.18621246077878592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2018-07-16T15:39:41Z</dcterms:created>
  <dcterms:modified xsi:type="dcterms:W3CDTF">2018-07-16T15:39:41Z</dcterms:modified>
</cp:coreProperties>
</file>