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H85" i="8" s="1"/>
  <c r="G94" i="8"/>
  <c r="F94" i="8"/>
  <c r="E94" i="8"/>
  <c r="D94" i="8"/>
  <c r="C94" i="8"/>
  <c r="B94" i="8"/>
  <c r="Q94" i="8"/>
  <c r="Q204" i="8" s="1"/>
  <c r="P94" i="8"/>
  <c r="O94" i="8"/>
  <c r="N94" i="8"/>
  <c r="N204" i="8" s="1"/>
  <c r="G87" i="8"/>
  <c r="G85" i="8" s="1"/>
  <c r="Q87" i="8"/>
  <c r="Q85" i="8" s="1"/>
  <c r="P87" i="8"/>
  <c r="O87" i="8"/>
  <c r="O85" i="8" s="1"/>
  <c r="N87" i="8"/>
  <c r="E87" i="8"/>
  <c r="D87" i="8"/>
  <c r="C87" i="8"/>
  <c r="B87" i="8"/>
  <c r="M87" i="8"/>
  <c r="M85" i="8" s="1"/>
  <c r="L87" i="8"/>
  <c r="K87" i="8"/>
  <c r="K85" i="8" s="1"/>
  <c r="J87" i="8"/>
  <c r="J85" i="8" s="1"/>
  <c r="I87" i="8"/>
  <c r="I85" i="8" s="1"/>
  <c r="H87" i="8"/>
  <c r="F87" i="8"/>
  <c r="F197" i="8" s="1"/>
  <c r="L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I189" i="8"/>
  <c r="E189" i="8"/>
  <c r="P24" i="8"/>
  <c r="E81" i="9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E218" i="8"/>
  <c r="C164" i="8"/>
  <c r="P163" i="8"/>
  <c r="D163" i="8"/>
  <c r="M19" i="8"/>
  <c r="I19" i="8"/>
  <c r="G11" i="8"/>
  <c r="G202" i="8" s="1"/>
  <c r="M197" i="8"/>
  <c r="J197" i="8"/>
  <c r="Q196" i="8"/>
  <c r="O196" i="8"/>
  <c r="M196" i="8"/>
  <c r="C196" i="8"/>
  <c r="I197" i="8" l="1"/>
  <c r="P85" i="8"/>
  <c r="N85" i="8"/>
  <c r="O100" i="8"/>
  <c r="O84" i="8" s="1"/>
  <c r="Q100" i="8"/>
  <c r="P100" i="8"/>
  <c r="P84" i="8" s="1"/>
  <c r="F85" i="8"/>
  <c r="Q84" i="8"/>
  <c r="H100" i="8"/>
  <c r="I100" i="8"/>
  <c r="I84" i="8" s="1"/>
  <c r="G100" i="8"/>
  <c r="G84" i="8" s="1"/>
  <c r="J100" i="8"/>
  <c r="J84" i="8" s="1"/>
  <c r="C85" i="8"/>
  <c r="C84" i="8" s="1"/>
  <c r="L100" i="8"/>
  <c r="L84" i="8" s="1"/>
  <c r="H84" i="8"/>
  <c r="B85" i="8"/>
  <c r="B84" i="8" s="1"/>
  <c r="D85" i="8"/>
  <c r="D84" i="8" s="1"/>
  <c r="M100" i="8"/>
  <c r="M84" i="8" s="1"/>
  <c r="F100" i="8"/>
  <c r="K100" i="8"/>
  <c r="K84" i="8" s="1"/>
  <c r="E85" i="8"/>
  <c r="E84" i="8" s="1"/>
  <c r="N100" i="8"/>
  <c r="N84" i="8" s="1"/>
  <c r="M204" i="8"/>
  <c r="M218" i="8"/>
  <c r="O204" i="8"/>
  <c r="J62" i="9"/>
  <c r="K177" i="8"/>
  <c r="O180" i="8"/>
  <c r="I217" i="8"/>
  <c r="G188" i="8"/>
  <c r="B82" i="11"/>
  <c r="H179" i="8"/>
  <c r="E196" i="8"/>
  <c r="G176" i="8"/>
  <c r="M209" i="8"/>
  <c r="M191" i="8"/>
  <c r="O177" i="8"/>
  <c r="M179" i="8"/>
  <c r="Q197" i="8"/>
  <c r="I196" i="8"/>
  <c r="P206" i="8"/>
  <c r="P215" i="8"/>
  <c r="Q174" i="8"/>
  <c r="E184" i="8"/>
  <c r="E178" i="8"/>
  <c r="C204" i="8"/>
  <c r="E204" i="8"/>
  <c r="N219" i="8"/>
  <c r="I170" i="8"/>
  <c r="O176" i="8"/>
  <c r="I178" i="8"/>
  <c r="C180" i="8"/>
  <c r="E80" i="8"/>
  <c r="C170" i="8"/>
  <c r="E187" i="8"/>
  <c r="J211" i="8"/>
  <c r="F204" i="8"/>
  <c r="N197" i="8"/>
  <c r="E170" i="8"/>
  <c r="N179" i="8"/>
  <c r="Q191" i="8"/>
  <c r="O198" i="8"/>
  <c r="N211" i="8"/>
  <c r="G164" i="8"/>
  <c r="B165" i="8"/>
  <c r="E172" i="8"/>
  <c r="Q203" i="8"/>
  <c r="K214" i="8"/>
  <c r="G80" i="8"/>
  <c r="J173" i="8"/>
  <c r="O157" i="8"/>
  <c r="C169" i="8"/>
  <c r="I184" i="8"/>
  <c r="C79" i="9"/>
  <c r="K203" i="8"/>
  <c r="D12" i="8"/>
  <c r="D203" i="8" s="1"/>
  <c r="G204" i="8"/>
  <c r="I204" i="8"/>
  <c r="I218" i="8"/>
  <c r="M170" i="8"/>
  <c r="G172" i="8"/>
  <c r="I80" i="8"/>
  <c r="Q217" i="8"/>
  <c r="K196" i="8"/>
  <c r="G71" i="9"/>
  <c r="J204" i="8"/>
  <c r="Q19" i="8"/>
  <c r="Q210" i="8" s="1"/>
  <c r="O170" i="8"/>
  <c r="I172" i="8"/>
  <c r="C174" i="8"/>
  <c r="O71" i="9"/>
  <c r="G196" i="8"/>
  <c r="K204" i="8"/>
  <c r="L24" i="8"/>
  <c r="L215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M58" i="8" s="1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O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N42" i="9"/>
  <c r="N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L75" i="11" s="1"/>
  <c r="P76" i="11"/>
  <c r="P75" i="11" s="1"/>
  <c r="E76" i="11"/>
  <c r="I76" i="11"/>
  <c r="M76" i="11"/>
  <c r="Q76" i="11"/>
  <c r="Q75" i="11" s="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K75" i="11" s="1"/>
  <c r="O76" i="11"/>
  <c r="O75" i="11" s="1"/>
  <c r="I42" i="9"/>
  <c r="I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G4" i="10" l="1"/>
  <c r="Q4" i="10"/>
  <c r="M4" i="9"/>
  <c r="B75" i="11"/>
  <c r="C58" i="8"/>
  <c r="Q112" i="8"/>
  <c r="Q58" i="8"/>
  <c r="H57" i="8"/>
  <c r="K4" i="10"/>
  <c r="N73" i="8"/>
  <c r="G58" i="8"/>
  <c r="P183" i="8"/>
  <c r="N75" i="11"/>
  <c r="E60" i="11"/>
  <c r="L60" i="11"/>
  <c r="L59" i="11" s="1"/>
  <c r="O60" i="11"/>
  <c r="G75" i="11"/>
  <c r="H75" i="11"/>
  <c r="K60" i="11"/>
  <c r="K59" i="11" s="1"/>
  <c r="G60" i="11"/>
  <c r="G59" i="11" s="1"/>
  <c r="O4" i="10"/>
  <c r="P33" i="10"/>
  <c r="O33" i="10"/>
  <c r="H4" i="10"/>
  <c r="K33" i="10"/>
  <c r="H33" i="10"/>
  <c r="N4" i="10"/>
  <c r="N47" i="10" s="1"/>
  <c r="J4" i="10"/>
  <c r="N4" i="9"/>
  <c r="Q47" i="10"/>
  <c r="J4" i="9"/>
  <c r="F4" i="9"/>
  <c r="O4" i="9"/>
  <c r="O47" i="10" s="1"/>
  <c r="K4" i="9"/>
  <c r="C4" i="9"/>
  <c r="N183" i="8"/>
  <c r="O58" i="8"/>
  <c r="K73" i="8"/>
  <c r="G73" i="8"/>
  <c r="C73" i="8"/>
  <c r="C57" i="8" s="1"/>
  <c r="K58" i="8"/>
  <c r="C127" i="8"/>
  <c r="C46" i="11" s="1"/>
  <c r="P58" i="8"/>
  <c r="D58" i="8"/>
  <c r="D57" i="8" s="1"/>
  <c r="M210" i="8"/>
  <c r="Q156" i="8"/>
  <c r="M75" i="11"/>
  <c r="J73" i="8"/>
  <c r="F73" i="8"/>
  <c r="G156" i="8"/>
  <c r="O59" i="11"/>
  <c r="I210" i="8"/>
  <c r="C75" i="11"/>
  <c r="H183" i="8"/>
  <c r="K183" i="8"/>
  <c r="P73" i="8"/>
  <c r="M183" i="8"/>
  <c r="Q60" i="11"/>
  <c r="Q59" i="11" s="1"/>
  <c r="J183" i="8"/>
  <c r="F183" i="8"/>
  <c r="F75" i="11"/>
  <c r="C47" i="10"/>
  <c r="M60" i="11"/>
  <c r="I60" i="11"/>
  <c r="F84" i="8"/>
  <c r="J60" i="11"/>
  <c r="J59" i="11" s="1"/>
  <c r="C112" i="8"/>
  <c r="C33" i="10"/>
  <c r="J127" i="8"/>
  <c r="J46" i="11" s="1"/>
  <c r="E75" i="11"/>
  <c r="E59" i="11" s="1"/>
  <c r="D75" i="11"/>
  <c r="E58" i="8"/>
  <c r="E57" i="8" s="1"/>
  <c r="C60" i="11"/>
  <c r="F42" i="9"/>
  <c r="F76" i="9" s="1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H59" i="11"/>
  <c r="F60" i="11"/>
  <c r="K47" i="10"/>
  <c r="B4" i="10"/>
  <c r="L33" i="10"/>
  <c r="J58" i="8"/>
  <c r="F127" i="8"/>
  <c r="F46" i="11" s="1"/>
  <c r="O42" i="9"/>
  <c r="O76" i="9" s="1"/>
  <c r="J57" i="8"/>
  <c r="M156" i="8"/>
  <c r="M4" i="10"/>
  <c r="M47" i="10" s="1"/>
  <c r="I75" i="11"/>
  <c r="I59" i="11" s="1"/>
  <c r="D60" i="11"/>
  <c r="E4" i="10"/>
  <c r="G4" i="9"/>
  <c r="G47" i="10" s="1"/>
  <c r="F4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/>
  <c r="F47" i="10" l="1"/>
  <c r="J47" i="10"/>
  <c r="G57" i="8"/>
  <c r="H47" i="10"/>
  <c r="E47" i="10"/>
  <c r="K57" i="8"/>
  <c r="B47" i="10"/>
  <c r="C111" i="8"/>
  <c r="P57" i="8"/>
  <c r="J111" i="8"/>
  <c r="K111" i="8"/>
  <c r="C59" i="11"/>
  <c r="F59" i="11"/>
  <c r="O111" i="8"/>
  <c r="M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4" i="4"/>
  <c r="B20" i="4"/>
  <c r="B17" i="4"/>
  <c r="B22" i="4"/>
  <c r="B12" i="4"/>
  <c r="B15" i="4"/>
  <c r="B7" i="4"/>
  <c r="B13" i="4"/>
  <c r="B9" i="4"/>
  <c r="B6" i="4"/>
  <c r="B18" i="4"/>
  <c r="B8" i="4"/>
  <c r="B21" i="4"/>
  <c r="B11" i="4"/>
  <c r="B16" i="4"/>
  <c r="J139" i="11" l="1"/>
  <c r="H137" i="11"/>
  <c r="L135" i="11"/>
  <c r="P133" i="11"/>
  <c r="H132" i="11"/>
  <c r="L129" i="11"/>
  <c r="D128" i="11"/>
  <c r="L126" i="11"/>
  <c r="D125" i="11"/>
  <c r="L121" i="11"/>
  <c r="D120" i="11"/>
  <c r="L118" i="11"/>
  <c r="L117" i="11"/>
  <c r="Q140" i="11"/>
  <c r="I140" i="11"/>
  <c r="Q139" i="11"/>
  <c r="Q138" i="11"/>
  <c r="G138" i="11"/>
  <c r="G137" i="11"/>
  <c r="O136" i="11"/>
  <c r="G136" i="11"/>
  <c r="O135" i="11"/>
  <c r="G135" i="11"/>
  <c r="O134" i="11"/>
  <c r="G134" i="11"/>
  <c r="O133" i="11"/>
  <c r="G133" i="11"/>
  <c r="O132" i="11"/>
  <c r="G132" i="11"/>
  <c r="O130" i="11"/>
  <c r="G130" i="11"/>
  <c r="O129" i="11"/>
  <c r="G129" i="11"/>
  <c r="G128" i="11"/>
  <c r="O127" i="11"/>
  <c r="G127" i="11"/>
  <c r="O126" i="11"/>
  <c r="G126" i="11"/>
  <c r="O125" i="11"/>
  <c r="G125" i="11"/>
  <c r="O124" i="11"/>
  <c r="O122" i="11"/>
  <c r="O121" i="11"/>
  <c r="G121" i="11"/>
  <c r="O120" i="11"/>
  <c r="G120" i="11"/>
  <c r="G119" i="11"/>
  <c r="O118" i="11"/>
  <c r="G118" i="11"/>
  <c r="O117" i="11"/>
  <c r="G117" i="11"/>
  <c r="N140" i="11"/>
  <c r="F139" i="11"/>
  <c r="L137" i="11"/>
  <c r="H136" i="11"/>
  <c r="D135" i="11"/>
  <c r="D132" i="11"/>
  <c r="P129" i="11"/>
  <c r="H128" i="11"/>
  <c r="P126" i="11"/>
  <c r="H125" i="11"/>
  <c r="P123" i="11"/>
  <c r="D121" i="11"/>
  <c r="L119" i="11"/>
  <c r="P117" i="11"/>
  <c r="L140" i="11"/>
  <c r="L139" i="11"/>
  <c r="D139" i="11"/>
  <c r="F138" i="11"/>
  <c r="N137" i="11"/>
  <c r="F137" i="11"/>
  <c r="N136" i="11"/>
  <c r="F136" i="11"/>
  <c r="N135" i="11"/>
  <c r="F135" i="11"/>
  <c r="N134" i="11"/>
  <c r="F134" i="11"/>
  <c r="N133" i="11"/>
  <c r="F133" i="11"/>
  <c r="N132" i="11"/>
  <c r="F132" i="11"/>
  <c r="N130" i="11"/>
  <c r="F130" i="11"/>
  <c r="N129" i="11"/>
  <c r="F129" i="11"/>
  <c r="N128" i="11"/>
  <c r="F128" i="11"/>
  <c r="N127" i="11"/>
  <c r="F127" i="11"/>
  <c r="N126" i="11"/>
  <c r="N125" i="11"/>
  <c r="N124" i="11"/>
  <c r="N122" i="11"/>
  <c r="N121" i="11"/>
  <c r="F121" i="11"/>
  <c r="N120" i="11"/>
  <c r="F120" i="11"/>
  <c r="N119" i="11"/>
  <c r="F119" i="11"/>
  <c r="N118" i="11"/>
  <c r="F118" i="11"/>
  <c r="N117" i="11"/>
  <c r="F117" i="11"/>
  <c r="J140" i="11"/>
  <c r="P137" i="11"/>
  <c r="D136" i="11"/>
  <c r="P134" i="11"/>
  <c r="H133" i="11"/>
  <c r="P130" i="11"/>
  <c r="H129" i="11"/>
  <c r="P127" i="11"/>
  <c r="H126" i="11"/>
  <c r="P124" i="11"/>
  <c r="L120" i="11"/>
  <c r="D119" i="11"/>
  <c r="H117" i="11"/>
  <c r="K140" i="11"/>
  <c r="C140" i="11"/>
  <c r="K139" i="11"/>
  <c r="C139" i="11"/>
  <c r="Q137" i="11"/>
  <c r="I137" i="11"/>
  <c r="Q136" i="11"/>
  <c r="Q135" i="11"/>
  <c r="I135" i="11"/>
  <c r="Q134" i="11"/>
  <c r="I134" i="11"/>
  <c r="Q133" i="11"/>
  <c r="I133" i="11"/>
  <c r="Q132" i="11"/>
  <c r="M132" i="11"/>
  <c r="Q130" i="11"/>
  <c r="I130" i="11"/>
  <c r="Q129" i="11"/>
  <c r="I129" i="11"/>
  <c r="Q128" i="11"/>
  <c r="I128" i="11"/>
  <c r="Q127" i="11"/>
  <c r="Q126" i="11"/>
  <c r="Q125" i="11"/>
  <c r="I125" i="11"/>
  <c r="E125" i="11"/>
  <c r="Q124" i="11"/>
  <c r="Q123" i="11"/>
  <c r="Q122" i="11"/>
  <c r="Q121" i="11"/>
  <c r="E121" i="11"/>
  <c r="Q120" i="11"/>
  <c r="I120" i="11"/>
  <c r="Q119" i="11"/>
  <c r="Q118" i="11"/>
  <c r="E118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J135" i="11"/>
  <c r="J134" i="11"/>
  <c r="J133" i="11"/>
  <c r="J129" i="11"/>
  <c r="J128" i="11"/>
  <c r="J126" i="11"/>
  <c r="J125" i="11"/>
  <c r="J124" i="11"/>
  <c r="F124" i="11"/>
  <c r="N123" i="11"/>
  <c r="E166" i="7"/>
  <c r="G140" i="11"/>
  <c r="J138" i="11"/>
  <c r="I136" i="11"/>
  <c r="E135" i="11"/>
  <c r="M134" i="11"/>
  <c r="E133" i="11"/>
  <c r="I132" i="11"/>
  <c r="M128" i="11"/>
  <c r="E128" i="11"/>
  <c r="M127" i="11"/>
  <c r="I127" i="11"/>
  <c r="E126" i="11"/>
  <c r="M125" i="11"/>
  <c r="M124" i="11"/>
  <c r="E122" i="11"/>
  <c r="E120" i="11"/>
  <c r="E119" i="11"/>
  <c r="M118" i="11"/>
  <c r="M117" i="11"/>
  <c r="I117" i="11"/>
  <c r="F140" i="11"/>
  <c r="N139" i="11"/>
  <c r="I138" i="11"/>
  <c r="D137" i="11"/>
  <c r="P136" i="11"/>
  <c r="P135" i="11"/>
  <c r="H216" i="11"/>
  <c r="D216" i="11"/>
  <c r="P215" i="11"/>
  <c r="L134" i="11"/>
  <c r="D134" i="11"/>
  <c r="L133" i="11"/>
  <c r="D133" i="11"/>
  <c r="P132" i="11"/>
  <c r="L130" i="11"/>
  <c r="D130" i="11"/>
  <c r="L210" i="11"/>
  <c r="H210" i="11"/>
  <c r="D210" i="11"/>
  <c r="P128" i="11"/>
  <c r="L128" i="11"/>
  <c r="P208" i="11"/>
  <c r="L208" i="11"/>
  <c r="H208" i="11"/>
  <c r="D208" i="11"/>
  <c r="D127" i="11"/>
  <c r="P207" i="11"/>
  <c r="D207" i="11"/>
  <c r="D126" i="11"/>
  <c r="P125" i="11"/>
  <c r="L125" i="11"/>
  <c r="H124" i="11"/>
  <c r="P203" i="11"/>
  <c r="H122" i="11"/>
  <c r="D203" i="11"/>
  <c r="D122" i="11"/>
  <c r="P121" i="11"/>
  <c r="H121" i="11"/>
  <c r="D202" i="11"/>
  <c r="H120" i="11"/>
  <c r="D201" i="11"/>
  <c r="P200" i="11"/>
  <c r="H200" i="11"/>
  <c r="H119" i="11"/>
  <c r="P118" i="11"/>
  <c r="H118" i="11"/>
  <c r="P198" i="11"/>
  <c r="D198" i="11"/>
  <c r="D117" i="11"/>
  <c r="L220" i="11"/>
  <c r="H220" i="11"/>
  <c r="H139" i="11"/>
  <c r="D220" i="11"/>
  <c r="J137" i="11"/>
  <c r="J136" i="11"/>
  <c r="J127" i="11"/>
  <c r="F126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M133" i="11"/>
  <c r="E132" i="11"/>
  <c r="M130" i="11"/>
  <c r="E130" i="11"/>
  <c r="M129" i="11"/>
  <c r="E129" i="11"/>
  <c r="E127" i="11"/>
  <c r="I126" i="11"/>
  <c r="I124" i="11"/>
  <c r="M123" i="11"/>
  <c r="M122" i="11"/>
  <c r="I119" i="11"/>
  <c r="E117" i="11"/>
  <c r="K164" i="7"/>
  <c r="M140" i="11"/>
  <c r="E140" i="11"/>
  <c r="M139" i="11"/>
  <c r="I139" i="11"/>
  <c r="E139" i="11"/>
  <c r="C138" i="11"/>
  <c r="O137" i="11"/>
  <c r="K137" i="11"/>
  <c r="C136" i="11"/>
  <c r="K135" i="11"/>
  <c r="K134" i="11"/>
  <c r="C134" i="11"/>
  <c r="K133" i="11"/>
  <c r="K132" i="11"/>
  <c r="C132" i="11"/>
  <c r="K130" i="11"/>
  <c r="C130" i="11"/>
  <c r="K129" i="11"/>
  <c r="C129" i="11"/>
  <c r="O128" i="11"/>
  <c r="K128" i="11"/>
  <c r="K127" i="11"/>
  <c r="C127" i="11"/>
  <c r="K126" i="11"/>
  <c r="C126" i="11"/>
  <c r="K125" i="11"/>
  <c r="C125" i="11"/>
  <c r="K124" i="11"/>
  <c r="G124" i="11"/>
  <c r="O123" i="11"/>
  <c r="K123" i="11"/>
  <c r="K122" i="11"/>
  <c r="C122" i="11"/>
  <c r="K121" i="11"/>
  <c r="K120" i="11"/>
  <c r="C120" i="11"/>
  <c r="O119" i="11"/>
  <c r="K119" i="11"/>
  <c r="C119" i="11"/>
  <c r="K118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C209" i="11" s="1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Q201" i="11" s="1"/>
  <c r="M59" i="10"/>
  <c r="I59" i="10"/>
  <c r="I201" i="11" s="1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C135" i="11"/>
  <c r="C133" i="11"/>
  <c r="C128" i="11"/>
  <c r="G123" i="11"/>
  <c r="C123" i="11"/>
  <c r="G122" i="11"/>
  <c r="C121" i="11"/>
  <c r="C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B77" i="9"/>
  <c r="B132" i="11" s="1"/>
  <c r="J130" i="11"/>
  <c r="B75" i="9"/>
  <c r="B130" i="11" s="1"/>
  <c r="B74" i="9"/>
  <c r="B129" i="11" s="1"/>
  <c r="B73" i="9"/>
  <c r="B72" i="9"/>
  <c r="B71" i="9"/>
  <c r="B126" i="11" s="1"/>
  <c r="F125" i="11"/>
  <c r="B70" i="9"/>
  <c r="B125" i="11" s="1"/>
  <c r="F123" i="11"/>
  <c r="B68" i="9"/>
  <c r="B123" i="11" s="1"/>
  <c r="F122" i="11"/>
  <c r="B67" i="9"/>
  <c r="B66" i="9"/>
  <c r="B65" i="9"/>
  <c r="J119" i="11"/>
  <c r="B64" i="9"/>
  <c r="B63" i="9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M138" i="11"/>
  <c r="M135" i="11"/>
  <c r="E134" i="11"/>
  <c r="M126" i="11"/>
  <c r="I123" i="11"/>
  <c r="E123" i="11"/>
  <c r="I122" i="11"/>
  <c r="M121" i="11"/>
  <c r="I121" i="11"/>
  <c r="M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P139" i="11"/>
  <c r="D138" i="11"/>
  <c r="L136" i="11"/>
  <c r="H135" i="11"/>
  <c r="H134" i="11"/>
  <c r="L132" i="11"/>
  <c r="H130" i="11"/>
  <c r="D129" i="11"/>
  <c r="L127" i="11"/>
  <c r="H127" i="11"/>
  <c r="L123" i="11"/>
  <c r="H123" i="11"/>
  <c r="D123" i="11"/>
  <c r="P122" i="11"/>
  <c r="L122" i="11"/>
  <c r="P120" i="11"/>
  <c r="P119" i="11"/>
  <c r="D118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E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Q5" i="7"/>
  <c r="P138" i="11"/>
  <c r="B139" i="11"/>
  <c r="L34" i="20"/>
  <c r="P19" i="19"/>
  <c r="D13" i="19"/>
  <c r="N204" i="11"/>
  <c r="J210" i="11"/>
  <c r="N198" i="11"/>
  <c r="O207" i="11"/>
  <c r="I202" i="11"/>
  <c r="L207" i="11"/>
  <c r="N199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1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5" i="9"/>
  <c r="C149" i="9"/>
  <c r="C163" i="9"/>
  <c r="H219" i="11" l="1"/>
  <c r="F164" i="9"/>
  <c r="F160" i="9"/>
  <c r="F155" i="9"/>
  <c r="F151" i="9"/>
  <c r="F146" i="9"/>
  <c r="I163" i="7"/>
  <c r="Q157" i="9"/>
  <c r="Q164" i="9"/>
  <c r="Q160" i="9"/>
  <c r="Q155" i="9"/>
  <c r="Q151" i="9"/>
  <c r="Q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46" i="10" l="1"/>
  <c r="E137" i="10"/>
  <c r="I151" i="10"/>
  <c r="P54" i="10"/>
  <c r="E156" i="10"/>
  <c r="I54" i="10"/>
  <c r="K62" i="14"/>
  <c r="C151" i="10"/>
  <c r="G158" i="10"/>
  <c r="G147" i="10"/>
  <c r="G141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H66" i="12"/>
  <c r="H88" i="12" s="1"/>
  <c r="L66" i="12"/>
  <c r="L88" i="12" s="1"/>
  <c r="I66" i="12"/>
  <c r="I88" i="12" s="1"/>
  <c r="F66" i="12"/>
  <c r="F88" i="12" s="1"/>
  <c r="J66" i="12"/>
  <c r="J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G66" i="12"/>
  <c r="G88" i="12" s="1"/>
  <c r="O66" i="12" l="1"/>
  <c r="O88" i="12" s="1"/>
  <c r="M66" i="12"/>
  <c r="M88" i="12" s="1"/>
  <c r="C117" i="12"/>
  <c r="K66" i="12"/>
  <c r="K88" i="12" s="1"/>
  <c r="C66" i="12"/>
  <c r="C88" i="12" s="1"/>
  <c r="N66" i="12"/>
  <c r="N88" i="12" s="1"/>
  <c r="D66" i="12"/>
  <c r="D88" i="12" s="1"/>
  <c r="Q66" i="12"/>
  <c r="Q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G62" i="12" l="1"/>
  <c r="G84" i="12" s="1"/>
  <c r="Q62" i="12"/>
  <c r="Q84" i="12" s="1"/>
  <c r="O62" i="12"/>
  <c r="O84" i="12" s="1"/>
  <c r="D62" i="12"/>
  <c r="D84" i="12" s="1"/>
  <c r="N62" i="12"/>
  <c r="N84" i="12" s="1"/>
  <c r="P62" i="12"/>
  <c r="P84" i="12" s="1"/>
  <c r="M62" i="12"/>
  <c r="M84" i="12" s="1"/>
  <c r="I62" i="12"/>
  <c r="I84" i="12" s="1"/>
  <c r="L62" i="12"/>
  <c r="L84" i="12" s="1"/>
  <c r="H62" i="12"/>
  <c r="H84" i="12" s="1"/>
  <c r="C62" i="12"/>
  <c r="C84" i="12" s="1"/>
  <c r="P31" i="13"/>
  <c r="K62" i="12"/>
  <c r="K84" i="12" s="1"/>
  <c r="J62" i="12"/>
  <c r="J84" i="12" s="1"/>
  <c r="P28" i="14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Q65" i="12"/>
  <c r="Q87" i="12" s="1"/>
  <c r="O118" i="12"/>
  <c r="N65" i="12"/>
  <c r="N87" i="12" s="1"/>
  <c r="J65" i="12"/>
  <c r="J87" i="12" s="1"/>
  <c r="P65" i="12"/>
  <c r="P87" i="12" s="1"/>
  <c r="L65" i="12"/>
  <c r="L87" i="12" s="1"/>
  <c r="C61" i="12"/>
  <c r="E118" i="12"/>
  <c r="F65" i="12"/>
  <c r="F87" i="12" s="1"/>
  <c r="M65" i="12"/>
  <c r="M87" i="12" s="1"/>
  <c r="I118" i="12"/>
  <c r="K118" i="12"/>
  <c r="N118" i="12"/>
  <c r="K65" i="12"/>
  <c r="K87" i="12" s="1"/>
  <c r="G65" i="12"/>
  <c r="G87" i="12" s="1"/>
  <c r="M118" i="12"/>
  <c r="H65" i="12"/>
  <c r="H87" i="12" s="1"/>
  <c r="E65" i="12"/>
  <c r="E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N63" i="12" l="1"/>
  <c r="D63" i="12"/>
  <c r="J63" i="12"/>
  <c r="P63" i="12"/>
  <c r="F63" i="12"/>
  <c r="O63" i="12"/>
  <c r="I65" i="12"/>
  <c r="I87" i="12" s="1"/>
  <c r="H63" i="12"/>
  <c r="E63" i="12"/>
  <c r="G63" i="12"/>
  <c r="K63" i="12"/>
  <c r="L63" i="12"/>
  <c r="M63" i="12"/>
  <c r="Q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F61" i="12"/>
  <c r="L61" i="12"/>
  <c r="Q61" i="12"/>
  <c r="H61" i="12"/>
  <c r="M61" i="12"/>
  <c r="J61" i="12"/>
  <c r="N61" i="12"/>
  <c r="I63" i="12"/>
  <c r="D61" i="12"/>
  <c r="K61" i="12"/>
  <c r="G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G68" i="12"/>
  <c r="G90" i="12" s="1"/>
  <c r="L124" i="12"/>
  <c r="H69" i="12"/>
  <c r="H91" i="12" s="1"/>
  <c r="F124" i="12"/>
  <c r="H21" i="12"/>
  <c r="H135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4" i="12"/>
  <c r="H133" i="12"/>
  <c r="K68" i="12"/>
  <c r="K90" i="12" s="1"/>
  <c r="H36" i="13"/>
  <c r="J69" i="12"/>
  <c r="J91" i="12" s="1"/>
  <c r="H67" i="12"/>
  <c r="H33" i="14"/>
  <c r="G69" i="12"/>
  <c r="G91" i="12" s="1"/>
  <c r="J21" i="12"/>
  <c r="J14" i="12" s="1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N124" i="12"/>
  <c r="F68" i="12"/>
  <c r="F90" i="12" s="1"/>
  <c r="K69" i="12"/>
  <c r="K91" i="12" s="1"/>
  <c r="J67" i="12"/>
  <c r="L68" i="12"/>
  <c r="L90" i="12" s="1"/>
  <c r="G67" i="12"/>
  <c r="J133" i="12"/>
  <c r="J33" i="14"/>
  <c r="J134" i="12"/>
  <c r="J135" i="12"/>
  <c r="K21" i="12"/>
  <c r="K134" i="12" s="1"/>
  <c r="G135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K14" i="12" l="1"/>
  <c r="K133" i="12"/>
  <c r="K33" i="14"/>
  <c r="K135" i="12"/>
  <c r="M68" i="12"/>
  <c r="M90" i="12" s="1"/>
  <c r="L69" i="12"/>
  <c r="L91" i="12" s="1"/>
  <c r="F69" i="12"/>
  <c r="F91" i="12" s="1"/>
  <c r="M69" i="12"/>
  <c r="M91" i="12" s="1"/>
  <c r="K67" i="12"/>
  <c r="L21" i="12"/>
  <c r="L134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O68" i="12" l="1"/>
  <c r="O90" i="12" s="1"/>
  <c r="L67" i="12"/>
  <c r="F67" i="12"/>
  <c r="L135" i="12"/>
  <c r="N68" i="12"/>
  <c r="N90" i="12" s="1"/>
  <c r="B65" i="12"/>
  <c r="B87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E124" i="12" l="1"/>
  <c r="P68" i="12"/>
  <c r="P90" i="12" s="1"/>
  <c r="O69" i="12"/>
  <c r="O91" i="12" s="1"/>
  <c r="N69" i="12"/>
  <c r="N91" i="12" s="1"/>
  <c r="B63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Q69" i="12"/>
  <c r="Q91" i="12" s="1"/>
  <c r="Q68" i="12"/>
  <c r="Q90" i="12" s="1"/>
  <c r="O33" i="14"/>
  <c r="O67" i="12"/>
  <c r="D124" i="12"/>
  <c r="N14" i="12"/>
  <c r="N67" i="12"/>
  <c r="B61" i="12"/>
  <c r="O14" i="12"/>
  <c r="O26" i="14" s="1"/>
  <c r="P69" i="12"/>
  <c r="P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Q67" i="12" l="1"/>
  <c r="E68" i="12"/>
  <c r="E90" i="12" s="1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33" i="14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10" i="15" l="1"/>
  <c r="F109" i="15"/>
  <c r="E24" i="7"/>
  <c r="E22" i="7" s="1"/>
  <c r="L102" i="15"/>
  <c r="L93" i="15"/>
  <c r="B18" i="15"/>
  <c r="E8" i="15"/>
  <c r="E111" i="15" s="1"/>
  <c r="I53" i="15"/>
  <c r="F17" i="7"/>
  <c r="D8" i="15"/>
  <c r="D111" i="15" s="1"/>
  <c r="E109" i="15" l="1"/>
  <c r="E110" i="15"/>
  <c r="D24" i="7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M14" i="15" s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 l="1"/>
  <c r="C109" i="15"/>
  <c r="L107" i="15"/>
  <c r="K23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 s="1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02" i="15" l="1"/>
  <c r="B26" i="15"/>
  <c r="B17" i="15"/>
  <c r="B119" i="15" s="1"/>
  <c r="B93" i="15"/>
  <c r="N14" i="15"/>
  <c r="B73" i="15"/>
  <c r="B100" i="15"/>
  <c r="B91" i="15"/>
  <c r="K108" i="15"/>
  <c r="K107" i="15"/>
  <c r="K106" i="15"/>
  <c r="F62" i="15"/>
  <c r="G44" i="15"/>
  <c r="K4" i="7"/>
  <c r="K93" i="7" s="1"/>
  <c r="B82" i="15" l="1"/>
  <c r="B120" i="15"/>
  <c r="B118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 l="1"/>
  <c r="I106" i="15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 s="1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3" i="7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 s="1"/>
  <c r="F48" i="15"/>
  <c r="E97" i="15" l="1"/>
  <c r="E5" i="18"/>
  <c r="E88" i="15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B86" i="7"/>
  <c r="B88" i="7"/>
  <c r="B92" i="7"/>
  <c r="B85" i="7"/>
  <c r="B84" i="7"/>
  <c r="B87" i="7"/>
  <c r="B91" i="7"/>
  <c r="B89" i="7"/>
  <c r="B90" i="7"/>
  <c r="B94" i="7"/>
  <c r="B95" i="7"/>
  <c r="B96" i="7"/>
  <c r="N106" i="15" l="1"/>
  <c r="N105" i="15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6" i="15"/>
  <c r="Q107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O25" i="15"/>
  <c r="M25" i="15"/>
  <c r="M16" i="15" s="1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P16" i="15" s="1"/>
  <c r="O40" i="7"/>
  <c r="O172" i="7" s="1"/>
  <c r="O25" i="18"/>
  <c r="O20" i="16"/>
  <c r="B12" i="18"/>
  <c r="B18" i="18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O39" i="15" s="1"/>
  <c r="P58" i="15"/>
  <c r="P57" i="15" s="1"/>
  <c r="P40" i="15"/>
  <c r="P39" i="15" s="1"/>
  <c r="O58" i="15"/>
  <c r="O57" i="15" s="1"/>
  <c r="L27" i="18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173" i="7" s="1"/>
  <c r="P8" i="16"/>
  <c r="P30" i="16"/>
  <c r="P174" i="7"/>
  <c r="M188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39" i="7" l="1"/>
  <c r="P28" i="16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27" i="18" l="1"/>
  <c r="Q7" i="18"/>
  <c r="Q90" i="15"/>
  <c r="Q99" i="15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 s="1"/>
  <c r="C24" i="17" l="1"/>
  <c r="C20" i="16"/>
  <c r="C25" i="18"/>
  <c r="C38" i="16"/>
  <c r="C5" i="18"/>
  <c r="C97" i="15"/>
  <c r="C42" i="17"/>
  <c r="C88" i="15"/>
  <c r="C65" i="16"/>
  <c r="D71" i="15" l="1"/>
  <c r="E71" i="15"/>
  <c r="E24" i="15" l="1"/>
  <c r="E15" i="15" s="1"/>
  <c r="D24" i="15"/>
  <c r="D15" i="15" s="1"/>
  <c r="F71" i="15"/>
  <c r="D22" i="15" l="1"/>
  <c r="E22" i="15"/>
  <c r="F24" i="15"/>
  <c r="F22" i="15" s="1"/>
  <c r="E13" i="15"/>
  <c r="E55" i="16" s="1"/>
  <c r="E26" i="18"/>
  <c r="D13" i="15"/>
  <c r="D26" i="18"/>
  <c r="F15" i="15"/>
  <c r="E25" i="17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I22" i="15" s="1"/>
  <c r="G24" i="15"/>
  <c r="D12" i="18"/>
  <c r="D24" i="18" s="1"/>
  <c r="D18" i="18"/>
  <c r="E12" i="18"/>
  <c r="E24" i="18" s="1"/>
  <c r="E18" i="18"/>
  <c r="I15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H24" i="15" l="1"/>
  <c r="H15" i="15" s="1"/>
  <c r="K24" i="15"/>
  <c r="P24" i="15"/>
  <c r="P15" i="15" s="1"/>
  <c r="M24" i="15"/>
  <c r="M15" i="15" s="1"/>
  <c r="O24" i="15"/>
  <c r="O15" i="15" s="1"/>
  <c r="I13" i="15"/>
  <c r="I55" i="16" s="1"/>
  <c r="I26" i="18"/>
  <c r="G13" i="15"/>
  <c r="G26" i="18"/>
  <c r="F12" i="18"/>
  <c r="F24" i="18" s="1"/>
  <c r="F18" i="18"/>
  <c r="K15" i="15"/>
  <c r="K22" i="15"/>
  <c r="H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I116" i="15"/>
  <c r="C24" i="15"/>
  <c r="C22" i="15" s="1"/>
  <c r="J24" i="15"/>
  <c r="J15" i="15" s="1"/>
  <c r="L24" i="15"/>
  <c r="L15" i="15" s="1"/>
  <c r="M22" i="15"/>
  <c r="O22" i="15"/>
  <c r="N24" i="15"/>
  <c r="N22" i="15" s="1"/>
  <c r="Q24" i="15"/>
  <c r="Q15" i="15" s="1"/>
  <c r="K13" i="15"/>
  <c r="K55" i="16" s="1"/>
  <c r="K26" i="18"/>
  <c r="P13" i="15"/>
  <c r="P26" i="18"/>
  <c r="H13" i="15"/>
  <c r="H26" i="18"/>
  <c r="M13" i="15"/>
  <c r="M116" i="15" s="1"/>
  <c r="M26" i="18"/>
  <c r="O13" i="15"/>
  <c r="O116" i="15" s="1"/>
  <c r="O26" i="18"/>
  <c r="J22" i="15"/>
  <c r="C15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L22" i="15" l="1"/>
  <c r="Q22" i="15"/>
  <c r="N15" i="15"/>
  <c r="C13" i="15"/>
  <c r="C55" i="16" s="1"/>
  <c r="C26" i="18"/>
  <c r="N13" i="15"/>
  <c r="N26" i="18"/>
  <c r="L13" i="15"/>
  <c r="L26" i="18"/>
  <c r="J13" i="15"/>
  <c r="J55" i="16" s="1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Q17" i="15" l="1"/>
  <c r="Q12" i="15" s="1"/>
  <c r="D17" i="15"/>
  <c r="D12" i="15" s="1"/>
  <c r="N17" i="15"/>
  <c r="N12" i="15" s="1"/>
  <c r="E17" i="15"/>
  <c r="E12" i="15" s="1"/>
  <c r="J17" i="15"/>
  <c r="J12" i="15" s="1"/>
  <c r="I17" i="15"/>
  <c r="I12" i="15" s="1"/>
  <c r="C17" i="15"/>
  <c r="C12" i="15" s="1"/>
  <c r="D24" i="16"/>
  <c r="K17" i="15"/>
  <c r="K12" i="15" s="1"/>
  <c r="P17" i="15"/>
  <c r="P12" i="15" s="1"/>
  <c r="O119" i="15"/>
  <c r="G17" i="15"/>
  <c r="G12" i="15" s="1"/>
  <c r="G18" i="16" s="1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G119" i="15" l="1"/>
  <c r="G27" i="17"/>
  <c r="G59" i="16"/>
  <c r="G23" i="16"/>
  <c r="K119" i="15"/>
  <c r="P69" i="16"/>
  <c r="C59" i="16"/>
  <c r="C119" i="15"/>
  <c r="G69" i="16"/>
  <c r="I119" i="15"/>
  <c r="G82" i="15"/>
  <c r="G120" i="15"/>
  <c r="D69" i="16"/>
  <c r="G118" i="15"/>
  <c r="E59" i="16"/>
  <c r="J59" i="16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J68" i="16" l="1"/>
  <c r="L54" i="17"/>
  <c r="E68" i="16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B108" i="12"/>
  <c r="B97" i="12"/>
  <c r="E113" i="12"/>
  <c r="E102" i="12"/>
  <c r="D112" i="12"/>
  <c r="D101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B109" i="12" l="1"/>
  <c r="B98" i="12"/>
  <c r="G113" i="12"/>
  <c r="G102" i="12"/>
  <c r="E78" i="12"/>
  <c r="E89" i="12" s="1"/>
  <c r="E111" i="12"/>
  <c r="E100" i="12"/>
  <c r="D108" i="12"/>
  <c r="D97" i="12"/>
  <c r="F112" i="12"/>
  <c r="F101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C109" i="12"/>
  <c r="C98" i="12"/>
  <c r="G112" i="12"/>
  <c r="G101" i="12"/>
  <c r="F78" i="12"/>
  <c r="F89" i="12" s="1"/>
  <c r="F111" i="12"/>
  <c r="F100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H78" i="12"/>
  <c r="H89" i="12" s="1"/>
  <c r="H111" i="12"/>
  <c r="H100" i="12"/>
  <c r="C74" i="12"/>
  <c r="C85" i="12" s="1"/>
  <c r="C107" i="12"/>
  <c r="C96" i="12"/>
  <c r="D109" i="12"/>
  <c r="D98" i="12"/>
  <c r="I113" i="12"/>
  <c r="I102" i="12"/>
  <c r="G78" i="12"/>
  <c r="G89" i="12" s="1"/>
  <c r="G111" i="12"/>
  <c r="G100" i="12"/>
  <c r="F108" i="12"/>
  <c r="F97" i="12"/>
  <c r="B105" i="12"/>
  <c r="B94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C72" i="12"/>
  <c r="C83" i="12" s="1"/>
  <c r="C105" i="12"/>
  <c r="C94" i="12"/>
  <c r="G108" i="12"/>
  <c r="G97" i="12"/>
  <c r="J113" i="12"/>
  <c r="J102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K113" i="12"/>
  <c r="K102" i="12"/>
  <c r="D72" i="12"/>
  <c r="D83" i="12" s="1"/>
  <c r="D105" i="12"/>
  <c r="D94" i="12"/>
  <c r="E74" i="12"/>
  <c r="E85" i="12" s="1"/>
  <c r="E107" i="12"/>
  <c r="E96" i="12"/>
  <c r="F109" i="12"/>
  <c r="F98" i="12"/>
  <c r="I78" i="12"/>
  <c r="I89" i="12" s="1"/>
  <c r="I111" i="12"/>
  <c r="I100" i="12"/>
  <c r="J112" i="12"/>
  <c r="J101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I108" i="12"/>
  <c r="I97" i="12"/>
  <c r="L113" i="12"/>
  <c r="L102" i="12"/>
  <c r="K112" i="12"/>
  <c r="K101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K78" i="12"/>
  <c r="K89" i="12" s="1"/>
  <c r="K111" i="12"/>
  <c r="K100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I109" i="12"/>
  <c r="I98" i="12"/>
  <c r="M112" i="12"/>
  <c r="M101" i="12"/>
  <c r="H74" i="12"/>
  <c r="H85" i="12" s="1"/>
  <c r="H107" i="12"/>
  <c r="H96" i="12"/>
  <c r="L78" i="12"/>
  <c r="L89" i="12" s="1"/>
  <c r="L111" i="12"/>
  <c r="L100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M78" i="12" l="1"/>
  <c r="M89" i="12" s="1"/>
  <c r="M111" i="12"/>
  <c r="M100" i="12"/>
  <c r="H72" i="12"/>
  <c r="H83" i="12" s="1"/>
  <c r="H105" i="12"/>
  <c r="H94" i="12"/>
  <c r="O113" i="12"/>
  <c r="O102" i="12"/>
  <c r="I74" i="12"/>
  <c r="I85" i="12" s="1"/>
  <c r="I107" i="12"/>
  <c r="I96" i="12"/>
  <c r="J109" i="12"/>
  <c r="J98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N78" i="12"/>
  <c r="N89" i="12" s="1"/>
  <c r="N111" i="12"/>
  <c r="N100" i="12"/>
  <c r="J74" i="12"/>
  <c r="J85" i="12" s="1"/>
  <c r="J107" i="12"/>
  <c r="J96" i="12"/>
  <c r="M108" i="12"/>
  <c r="M97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L109" i="12"/>
  <c r="L98" i="12"/>
  <c r="K74" i="12"/>
  <c r="K85" i="12" s="1"/>
  <c r="K107" i="12"/>
  <c r="K96" i="12"/>
  <c r="J72" i="12"/>
  <c r="J83" i="12" s="1"/>
  <c r="P112" i="12"/>
  <c r="P101" i="12"/>
  <c r="N108" i="12"/>
  <c r="N97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M74" i="12"/>
  <c r="M85" i="12" s="1"/>
  <c r="M107" i="12"/>
  <c r="M96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<sst xmlns="http://schemas.openxmlformats.org/spreadsheetml/2006/main" count="1519" uniqueCount="194">
  <si>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</si>
  <si>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</si>
  <si>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</si>
  <si>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</si>
  <si>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</si>
  <si>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</si>
  <si>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</si>
  <si>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</si>
  <si>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</si>
  <si>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</si>
  <si>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</si>
  <si>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</si>
  <si>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</si>
  <si>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</si>
  <si>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</si>
  <si>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</si>
  <si>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</si>
  <si>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</si>
  <si>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</si>
  <si>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</si>
  <si>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</si>
  <si>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</si>
  <si>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</si>
  <si>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</si>
  <si>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</si>
  <si>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</si>
  <si>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</si>
  <si>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</si>
  <si>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</si>
  <si>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</si>
  <si>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</si>
  <si>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</si>
  <si>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</si>
  <si>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</si>
  <si>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</si>
  <si>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</si>
  <si>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</si>
  <si>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</si>
  <si>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</si>
  <si>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</si>
  <si>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</si>
  <si>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</si>
  <si>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</si>
  <si>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</si>
  <si>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</si>
  <si>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</si>
  <si>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</si>
  <si>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</si>
  <si>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</si>
  <si>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</si>
  <si>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</si>
  <si>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</si>
  <si>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</si>
  <si>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</si>
  <si>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</si>
  <si>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</si>
  <si>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</si>
  <si>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</si>
  <si>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</si>
  <si>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</si>
  <si>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</si>
  <si>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</si>
  <si>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</si>
  <si>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</si>
  <si>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</si>
  <si>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</si>
  <si>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</si>
  <si>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</si>
  <si>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</si>
  <si>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</si>
  <si>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</si>
  <si>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</si>
  <si>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</si>
  <si>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</si>
  <si>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</si>
  <si>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</si>
  <si>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</si>
  <si>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</si>
  <si>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</si>
  <si>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</si>
  <si>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</si>
  <si>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</si>
  <si>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</si>
  <si>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</si>
  <si>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</si>
  <si>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</si>
  <si>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</si>
  <si>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</si>
  <si>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</si>
  <si>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</si>
  <si>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</si>
  <si>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</si>
  <si>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</si>
  <si>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</si>
  <si>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</si>
  <si>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</si>
  <si>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</si>
  <si>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</si>
  <si>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</si>
  <si>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</si>
  <si>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</si>
  <si>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</si>
  <si>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</si>
  <si>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</si>
  <si>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</si>
  <si>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</si>
  <si>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</si>
  <si>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</si>
  <si>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</si>
  <si>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</si>
  <si>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</si>
  <si>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</si>
  <si>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</si>
  <si>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</si>
  <si>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</si>
  <si>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</si>
  <si>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</si>
  <si>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</si>
  <si>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</si>
  <si>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</si>
  <si>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</si>
  <si>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</si>
  <si>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</si>
  <si>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</si>
  <si>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</si>
  <si>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</si>
  <si>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</si>
  <si>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</si>
  <si>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</si>
  <si>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</si>
  <si>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</si>
  <si>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</si>
  <si>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</si>
  <si>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</si>
  <si>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</si>
  <si>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</si>
  <si>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</si>
  <si>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</si>
  <si>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</si>
  <si>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</si>
  <si>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</si>
  <si>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</si>
  <si>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</si>
  <si>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</si>
  <si>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</si>
  <si>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</si>
  <si>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</si>
  <si>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</si>
  <si>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</si>
  <si>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</si>
  <si>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</si>
  <si>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</si>
  <si>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</si>
  <si>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</si>
  <si>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</si>
  <si>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</si>
  <si>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</si>
  <si>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</si>
  <si>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</si>
  <si>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</si>
  <si>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</si>
  <si>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</si>
  <si>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</si>
  <si>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</si>
  <si>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</si>
  <si>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</si>
  <si>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</si>
  <si>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</si>
  <si>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</si>
  <si>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</si>
  <si>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</si>
  <si>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</si>
  <si>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</si>
  <si>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</si>
  <si>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</si>
  <si>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</si>
  <si>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</si>
  <si>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FR</t>
  </si>
  <si>
    <t>France</t>
  </si>
  <si>
    <t>FR - Aviation</t>
  </si>
  <si>
    <t>FR - Aviation / energy consumption</t>
  </si>
  <si>
    <t>FR - Aviation / passenger transport specific data</t>
  </si>
  <si>
    <t>FR - Road transport</t>
  </si>
  <si>
    <t/>
  </si>
  <si>
    <t>FR - Road transport / energy consumption</t>
  </si>
  <si>
    <t>FR - Road transport / CO2 emissions</t>
  </si>
  <si>
    <t>FR - Road transport / technologies</t>
  </si>
  <si>
    <t>FR - Rail, metro and tram</t>
  </si>
  <si>
    <t>FR - Rail, metro and tram / energy consumption</t>
  </si>
  <si>
    <t>FR - Rail, metro and tram / CO2 emissions</t>
  </si>
  <si>
    <t>FR - Aviation / CO2 emissions</t>
  </si>
  <si>
    <t>FR - Coastal shipping and inland waterways</t>
  </si>
  <si>
    <t>FR - Coastal shipping and inland waterways / energy consumption</t>
  </si>
  <si>
    <t>FR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</si>
</sst>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43297.736226851855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1160.1516855271941</v>
      </c>
      <c r="C4" s="124">
        <v>766.06578598820408</v>
      </c>
      <c r="D4" s="124">
        <v>788.3264475070921</v>
      </c>
      <c r="E4" s="124">
        <v>747.06027534683994</v>
      </c>
      <c r="F4" s="124">
        <v>743.8800168591481</v>
      </c>
      <c r="G4" s="124">
        <v>673.9393394848762</v>
      </c>
      <c r="H4" s="124">
        <v>651.81549077564409</v>
      </c>
      <c r="I4" s="124">
        <v>607.14121849102798</v>
      </c>
      <c r="J4" s="124">
        <v>629.48111578606802</v>
      </c>
      <c r="K4" s="124">
        <v>575.49490244906406</v>
      </c>
      <c r="L4" s="124">
        <v>543.59717079396125</v>
      </c>
      <c r="M4" s="124">
        <v>553.1405199608115</v>
      </c>
      <c r="N4" s="124">
        <v>530.85261873863715</v>
      </c>
      <c r="O4" s="124">
        <v>524.48034349061436</v>
      </c>
      <c r="P4" s="124">
        <v>448.2309578388801</v>
      </c>
      <c r="Q4" s="124">
        <v>499.06377189274593</v>
      </c>
    </row>
    <row r="5" spans="1:17" ht="11.45" customHeight="1" x14ac:dyDescent="0.25">
      <c r="A5" s="91" t="s">
        <v>116</v>
      </c>
      <c r="B5" s="90">
        <f t="shared" ref="B5:Q5" si="0">B4-B6</f>
        <v>1160.1516855271941</v>
      </c>
      <c r="C5" s="90">
        <f t="shared" si="0"/>
        <v>766.06578598820408</v>
      </c>
      <c r="D5" s="90">
        <f t="shared" si="0"/>
        <v>788.3264475070921</v>
      </c>
      <c r="E5" s="90">
        <f t="shared" si="0"/>
        <v>747.06027534683994</v>
      </c>
      <c r="F5" s="90">
        <f t="shared" si="0"/>
        <v>743.8800168591481</v>
      </c>
      <c r="G5" s="90">
        <f t="shared" si="0"/>
        <v>673.9393394848762</v>
      </c>
      <c r="H5" s="90">
        <f t="shared" si="0"/>
        <v>651.81549077564409</v>
      </c>
      <c r="I5" s="90">
        <f t="shared" si="0"/>
        <v>607.14121849102798</v>
      </c>
      <c r="J5" s="90">
        <f t="shared" si="0"/>
        <v>629.48111578606802</v>
      </c>
      <c r="K5" s="90">
        <f t="shared" si="0"/>
        <v>575.49490244906406</v>
      </c>
      <c r="L5" s="90">
        <f t="shared" si="0"/>
        <v>543.59717079396125</v>
      </c>
      <c r="M5" s="90">
        <f t="shared" si="0"/>
        <v>553.1405199608115</v>
      </c>
      <c r="N5" s="90">
        <f t="shared" si="0"/>
        <v>530.85261873863715</v>
      </c>
      <c r="O5" s="90">
        <f t="shared" si="0"/>
        <v>524.48034349061436</v>
      </c>
      <c r="P5" s="90">
        <f t="shared" si="0"/>
        <v>448.2309578388801</v>
      </c>
      <c r="Q5" s="90">
        <f t="shared" si="0"/>
        <v>499.06377189274593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1160.1516855271946</v>
      </c>
      <c r="C8" s="71">
        <f t="shared" si="1"/>
        <v>766.06578598820374</v>
      </c>
      <c r="D8" s="71">
        <f t="shared" si="1"/>
        <v>788.3264475070921</v>
      </c>
      <c r="E8" s="71">
        <f t="shared" si="1"/>
        <v>747.06027534683994</v>
      </c>
      <c r="F8" s="71">
        <f t="shared" si="1"/>
        <v>743.88001685914787</v>
      </c>
      <c r="G8" s="71">
        <f t="shared" si="1"/>
        <v>673.93933948487654</v>
      </c>
      <c r="H8" s="71">
        <f t="shared" si="1"/>
        <v>651.81549077564387</v>
      </c>
      <c r="I8" s="71">
        <f t="shared" si="1"/>
        <v>607.14121849102798</v>
      </c>
      <c r="J8" s="71">
        <f t="shared" si="1"/>
        <v>629.48111578606813</v>
      </c>
      <c r="K8" s="71">
        <f t="shared" si="1"/>
        <v>575.49490244906394</v>
      </c>
      <c r="L8" s="71">
        <f t="shared" si="1"/>
        <v>543.59717079396125</v>
      </c>
      <c r="M8" s="71">
        <f t="shared" si="1"/>
        <v>553.14051996081128</v>
      </c>
      <c r="N8" s="71">
        <f t="shared" si="1"/>
        <v>530.85261873863692</v>
      </c>
      <c r="O8" s="71">
        <f t="shared" si="1"/>
        <v>524.48034349061447</v>
      </c>
      <c r="P8" s="71">
        <f t="shared" si="1"/>
        <v>448.23095783887999</v>
      </c>
      <c r="Q8" s="71">
        <f t="shared" si="1"/>
        <v>499.0637718927461</v>
      </c>
    </row>
    <row r="9" spans="1:17" ht="11.45" customHeight="1" x14ac:dyDescent="0.25">
      <c r="A9" s="25" t="s">
        <v>39</v>
      </c>
      <c r="B9" s="24">
        <f t="shared" ref="B9:Q9" si="2">SUM(B10,B11,B14)</f>
        <v>896.23165434211558</v>
      </c>
      <c r="C9" s="24">
        <f t="shared" si="2"/>
        <v>534.34934680564584</v>
      </c>
      <c r="D9" s="24">
        <f t="shared" si="2"/>
        <v>554.25935513720697</v>
      </c>
      <c r="E9" s="24">
        <f t="shared" si="2"/>
        <v>516.61532621919014</v>
      </c>
      <c r="F9" s="24">
        <f t="shared" si="2"/>
        <v>533.48447934447438</v>
      </c>
      <c r="G9" s="24">
        <f t="shared" si="2"/>
        <v>509.73170056045092</v>
      </c>
      <c r="H9" s="24">
        <f t="shared" si="2"/>
        <v>488.99354737957964</v>
      </c>
      <c r="I9" s="24">
        <f t="shared" si="2"/>
        <v>453.54901631868859</v>
      </c>
      <c r="J9" s="24">
        <f t="shared" si="2"/>
        <v>485.55634782997771</v>
      </c>
      <c r="K9" s="24">
        <f t="shared" si="2"/>
        <v>457.38252454720919</v>
      </c>
      <c r="L9" s="24">
        <f t="shared" si="2"/>
        <v>444.05266700699116</v>
      </c>
      <c r="M9" s="24">
        <f t="shared" si="2"/>
        <v>448.69975289429584</v>
      </c>
      <c r="N9" s="24">
        <f t="shared" si="2"/>
        <v>439.79180364782985</v>
      </c>
      <c r="O9" s="24">
        <f t="shared" si="2"/>
        <v>429.23189545627571</v>
      </c>
      <c r="P9" s="24">
        <f t="shared" si="2"/>
        <v>367.86102104806173</v>
      </c>
      <c r="Q9" s="24">
        <f t="shared" si="2"/>
        <v>413.62695767566322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896.23165434211558</v>
      </c>
      <c r="C11" s="21">
        <f t="shared" si="3"/>
        <v>534.34934680564584</v>
      </c>
      <c r="D11" s="21">
        <f t="shared" si="3"/>
        <v>554.25935513720697</v>
      </c>
      <c r="E11" s="21">
        <f t="shared" si="3"/>
        <v>516.61532621919014</v>
      </c>
      <c r="F11" s="21">
        <f t="shared" si="3"/>
        <v>533.48447934447438</v>
      </c>
      <c r="G11" s="21">
        <f t="shared" si="3"/>
        <v>509.73170056045092</v>
      </c>
      <c r="H11" s="21">
        <f t="shared" si="3"/>
        <v>488.99354737957964</v>
      </c>
      <c r="I11" s="21">
        <f t="shared" si="3"/>
        <v>453.54901631868859</v>
      </c>
      <c r="J11" s="21">
        <f t="shared" si="3"/>
        <v>485.55634782997771</v>
      </c>
      <c r="K11" s="21">
        <f t="shared" si="3"/>
        <v>457.38252454720919</v>
      </c>
      <c r="L11" s="21">
        <f t="shared" si="3"/>
        <v>444.05266700699116</v>
      </c>
      <c r="M11" s="21">
        <f t="shared" si="3"/>
        <v>448.69975289429584</v>
      </c>
      <c r="N11" s="21">
        <f t="shared" si="3"/>
        <v>439.79180364782985</v>
      </c>
      <c r="O11" s="21">
        <f t="shared" si="3"/>
        <v>429.23189545627571</v>
      </c>
      <c r="P11" s="21">
        <f t="shared" si="3"/>
        <v>367.86102104806173</v>
      </c>
      <c r="Q11" s="21">
        <f t="shared" si="3"/>
        <v>413.62695767566322</v>
      </c>
    </row>
    <row r="12" spans="1:17" ht="11.45" customHeight="1" x14ac:dyDescent="0.25">
      <c r="A12" s="62" t="s">
        <v>17</v>
      </c>
      <c r="B12" s="70">
        <v>896.23165434211558</v>
      </c>
      <c r="C12" s="70">
        <v>534.34934680564584</v>
      </c>
      <c r="D12" s="70">
        <v>554.25935513720697</v>
      </c>
      <c r="E12" s="70">
        <v>516.61532621919014</v>
      </c>
      <c r="F12" s="70">
        <v>533.48447934447438</v>
      </c>
      <c r="G12" s="70">
        <v>509.73170056045092</v>
      </c>
      <c r="H12" s="70">
        <v>488.99354737957964</v>
      </c>
      <c r="I12" s="70">
        <v>453.54901631868859</v>
      </c>
      <c r="J12" s="70">
        <v>485.55634782997771</v>
      </c>
      <c r="K12" s="70">
        <v>457.38252454720919</v>
      </c>
      <c r="L12" s="70">
        <v>444.05266700699116</v>
      </c>
      <c r="M12" s="70">
        <v>448.69975289429584</v>
      </c>
      <c r="N12" s="70">
        <v>439.79180364782985</v>
      </c>
      <c r="O12" s="70">
        <v>429.23189545627571</v>
      </c>
      <c r="P12" s="70">
        <v>367.86102104806173</v>
      </c>
      <c r="Q12" s="70">
        <v>413.62695767566322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263.92003118507893</v>
      </c>
      <c r="C15" s="24">
        <f t="shared" si="4"/>
        <v>231.71643918255796</v>
      </c>
      <c r="D15" s="24">
        <f t="shared" si="4"/>
        <v>234.0670923698851</v>
      </c>
      <c r="E15" s="24">
        <f t="shared" si="4"/>
        <v>230.44494912764981</v>
      </c>
      <c r="F15" s="24">
        <f t="shared" si="4"/>
        <v>210.39553751467344</v>
      </c>
      <c r="G15" s="24">
        <f t="shared" si="4"/>
        <v>164.20763892442565</v>
      </c>
      <c r="H15" s="24">
        <f t="shared" si="4"/>
        <v>162.82194339606428</v>
      </c>
      <c r="I15" s="24">
        <f t="shared" si="4"/>
        <v>153.59220217233934</v>
      </c>
      <c r="J15" s="24">
        <f t="shared" si="4"/>
        <v>143.92476795609036</v>
      </c>
      <c r="K15" s="24">
        <f t="shared" si="4"/>
        <v>118.11237790185479</v>
      </c>
      <c r="L15" s="24">
        <f t="shared" si="4"/>
        <v>99.544503786970054</v>
      </c>
      <c r="M15" s="24">
        <f t="shared" si="4"/>
        <v>104.44076706651541</v>
      </c>
      <c r="N15" s="24">
        <f t="shared" si="4"/>
        <v>91.060815090807054</v>
      </c>
      <c r="O15" s="24">
        <f t="shared" si="4"/>
        <v>95.248448034338793</v>
      </c>
      <c r="P15" s="24">
        <f t="shared" si="4"/>
        <v>80.369936790818244</v>
      </c>
      <c r="Q15" s="24">
        <f t="shared" si="4"/>
        <v>85.436814217082897</v>
      </c>
    </row>
    <row r="16" spans="1:17" ht="11.45" customHeight="1" x14ac:dyDescent="0.25">
      <c r="A16" s="116" t="s">
        <v>17</v>
      </c>
      <c r="B16" s="70">
        <v>263.92003118507893</v>
      </c>
      <c r="C16" s="70">
        <v>231.71643918255796</v>
      </c>
      <c r="D16" s="70">
        <v>234.0670923698851</v>
      </c>
      <c r="E16" s="70">
        <v>230.44494912764981</v>
      </c>
      <c r="F16" s="70">
        <v>210.39553751467344</v>
      </c>
      <c r="G16" s="70">
        <v>164.20763892442565</v>
      </c>
      <c r="H16" s="70">
        <v>162.82194339606428</v>
      </c>
      <c r="I16" s="70">
        <v>153.59220217233934</v>
      </c>
      <c r="J16" s="70">
        <v>143.92476795609036</v>
      </c>
      <c r="K16" s="70">
        <v>118.11237790185479</v>
      </c>
      <c r="L16" s="70">
        <v>99.544503786970054</v>
      </c>
      <c r="M16" s="70">
        <v>104.44076706651541</v>
      </c>
      <c r="N16" s="70">
        <v>91.060815090807054</v>
      </c>
      <c r="O16" s="70">
        <v>95.248448034338793</v>
      </c>
      <c r="P16" s="70">
        <v>80.369936790818244</v>
      </c>
      <c r="Q16" s="70">
        <v>85.436814217082897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0.98284546578593712</v>
      </c>
      <c r="C22" s="124">
        <v>0.7174077153085584</v>
      </c>
      <c r="D22" s="124">
        <v>0.72630037379591017</v>
      </c>
      <c r="E22" s="124">
        <v>0.69025198479650018</v>
      </c>
      <c r="F22" s="124">
        <v>0.67522720872140329</v>
      </c>
      <c r="G22" s="124">
        <v>0.63272788374961741</v>
      </c>
      <c r="H22" s="124">
        <v>0.61008740363777181</v>
      </c>
      <c r="I22" s="124">
        <v>0.57385893802739307</v>
      </c>
      <c r="J22" s="124">
        <v>0.57282923265940933</v>
      </c>
      <c r="K22" s="124">
        <v>0.54699780985940971</v>
      </c>
      <c r="L22" s="124">
        <v>0.52359120362645462</v>
      </c>
      <c r="M22" s="124">
        <v>0.5351506085330745</v>
      </c>
      <c r="N22" s="124">
        <v>0.508892105972512</v>
      </c>
      <c r="O22" s="124">
        <v>0.50268006672992949</v>
      </c>
      <c r="P22" s="124">
        <v>0.45253929866083703</v>
      </c>
      <c r="Q22" s="124">
        <v>0.48694313740698775</v>
      </c>
    </row>
    <row r="23" spans="1:17" ht="11.45" customHeight="1" x14ac:dyDescent="0.25">
      <c r="A23" s="91" t="s">
        <v>116</v>
      </c>
      <c r="B23" s="90">
        <v>3.1031249365629878</v>
      </c>
      <c r="C23" s="90">
        <v>3.1024188000000001</v>
      </c>
      <c r="D23" s="90">
        <v>3.1024188000000001</v>
      </c>
      <c r="E23" s="90">
        <v>3.1024187999999997</v>
      </c>
      <c r="F23" s="90">
        <v>3.1024188000000001</v>
      </c>
      <c r="G23" s="90">
        <v>3.1024188000000001</v>
      </c>
      <c r="H23" s="90">
        <v>3.1024188000000006</v>
      </c>
      <c r="I23" s="90">
        <v>3.1024188000000001</v>
      </c>
      <c r="J23" s="90">
        <v>3.1024187999999997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194.27046490218896</v>
      </c>
      <c r="C26" s="68">
        <f>IF(TrRail_act!C14=0,"",C8/TrRail_act!C14*100)</f>
        <v>134.52440254923431</v>
      </c>
      <c r="D26" s="68">
        <f>IF(TrRail_act!D14=0,"",D8/TrRail_act!D14*100)</f>
        <v>136.19402517507174</v>
      </c>
      <c r="E26" s="68">
        <f>IF(TrRail_act!E14=0,"",E8/TrRail_act!E14*100)</f>
        <v>127.16420371015573</v>
      </c>
      <c r="F26" s="68">
        <f>IF(TrRail_act!F14=0,"",F8/TrRail_act!F14*100)</f>
        <v>120.51600569498804</v>
      </c>
      <c r="G26" s="68">
        <f>IF(TrRail_act!G14=0,"",G8/TrRail_act!G14*100)</f>
        <v>110.84707456850222</v>
      </c>
      <c r="H26" s="68">
        <f>IF(TrRail_act!H14=0,"",H8/TrRail_act!H14*100)</f>
        <v>106.3546931151415</v>
      </c>
      <c r="I26" s="68">
        <f>IF(TrRail_act!I14=0,"",I8/TrRail_act!I14*100)</f>
        <v>99.656262917950258</v>
      </c>
      <c r="J26" s="68">
        <f>IF(TrRail_act!J14=0,"",J8/TrRail_act!J14*100)</f>
        <v>97.816649424831212</v>
      </c>
      <c r="K26" s="68">
        <f>IF(TrRail_act!K14=0,"",K8/TrRail_act!K14*100)</f>
        <v>91.427372335480044</v>
      </c>
      <c r="L26" s="68">
        <f>IF(TrRail_act!L14=0,"",L8/TrRail_act!L14*100)</f>
        <v>85.556179557441709</v>
      </c>
      <c r="M26" s="68">
        <f>IF(TrRail_act!M14=0,"",M8/TrRail_act!M14*100)</f>
        <v>86.213669822088733</v>
      </c>
      <c r="N26" s="68">
        <f>IF(TrRail_act!N14=0,"",N8/TrRail_act!N14*100)</f>
        <v>80.425870108801448</v>
      </c>
      <c r="O26" s="68">
        <f>IF(TrRail_act!O14=0,"",O8/TrRail_act!O14*100)</f>
        <v>78.75371523167918</v>
      </c>
      <c r="P26" s="68">
        <f>IF(TrRail_act!P14=0,"",P8/TrRail_act!P14*100)</f>
        <v>69.413871643131458</v>
      </c>
      <c r="Q26" s="68">
        <f>IF(TrRail_act!Q14=0,"",Q8/TrRail_act!Q14*100)</f>
        <v>74.343837584606575</v>
      </c>
    </row>
    <row r="27" spans="1:17" ht="11.45" customHeight="1" x14ac:dyDescent="0.25">
      <c r="A27" s="25" t="s">
        <v>39</v>
      </c>
      <c r="B27" s="79">
        <f>IF(TrRail_act!B15=0,"",B9/TrRail_act!B15*100)</f>
        <v>182.1921067182725</v>
      </c>
      <c r="C27" s="79">
        <f>IF(TrRail_act!C15=0,"",C9/TrRail_act!C15*100)</f>
        <v>113.70513741296071</v>
      </c>
      <c r="D27" s="79">
        <f>IF(TrRail_act!D15=0,"",D9/TrRail_act!D15*100)</f>
        <v>116.43293054565702</v>
      </c>
      <c r="E27" s="79">
        <f>IF(TrRail_act!E15=0,"",E9/TrRail_act!E15*100)</f>
        <v>105.7174855365131</v>
      </c>
      <c r="F27" s="79">
        <f>IF(TrRail_act!F15=0,"",F9/TrRail_act!F15*100)</f>
        <v>102.45561546822417</v>
      </c>
      <c r="G27" s="79">
        <f>IF(TrRail_act!G15=0,"",G9/TrRail_act!G15*100)</f>
        <v>97.789468201371406</v>
      </c>
      <c r="H27" s="79">
        <f>IF(TrRail_act!H15=0,"",H9/TrRail_act!H15*100)</f>
        <v>93.445615976720546</v>
      </c>
      <c r="I27" s="79">
        <f>IF(TrRail_act!I15=0,"",I9/TrRail_act!I15*100)</f>
        <v>87.447238216194506</v>
      </c>
      <c r="J27" s="79">
        <f>IF(TrRail_act!J15=0,"",J9/TrRail_act!J15*100)</f>
        <v>87.066937205994549</v>
      </c>
      <c r="K27" s="79">
        <f>IF(TrRail_act!K15=0,"",K9/TrRail_act!K15*100)</f>
        <v>82.376731441086491</v>
      </c>
      <c r="L27" s="79">
        <f>IF(TrRail_act!L15=0,"",L9/TrRail_act!L15*100)</f>
        <v>77.968446665437767</v>
      </c>
      <c r="M27" s="79">
        <f>IF(TrRail_act!M15=0,"",M9/TrRail_act!M15*100)</f>
        <v>78.219639534711831</v>
      </c>
      <c r="N27" s="79">
        <f>IF(TrRail_act!N15=0,"",N9/TrRail_act!N15*100)</f>
        <v>73.626818632059212</v>
      </c>
      <c r="O27" s="79">
        <f>IF(TrRail_act!O15=0,"",O9/TrRail_act!O15*100)</f>
        <v>71.648627222318623</v>
      </c>
      <c r="P27" s="79">
        <f>IF(TrRail_act!P15=0,"",P9/TrRail_act!P15*100)</f>
        <v>63.141321118598547</v>
      </c>
      <c r="Q27" s="79">
        <f>IF(TrRail_act!Q15=0,"",Q9/TrRail_act!Q15*100)</f>
        <v>67.96005460103126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398.81932226411345</v>
      </c>
      <c r="C29" s="76">
        <f>IF(TrRail_act!C17=0,"",C11/TrRail_act!C17*100)</f>
        <v>277.08200208112419</v>
      </c>
      <c r="D29" s="76">
        <f>IF(TrRail_act!D17=0,"",D11/TrRail_act!D17*100)</f>
        <v>295.13123547075662</v>
      </c>
      <c r="E29" s="76">
        <f>IF(TrRail_act!E17=0,"",E11/TrRail_act!E17*100)</f>
        <v>253.86779376342429</v>
      </c>
      <c r="F29" s="76">
        <f>IF(TrRail_act!F17=0,"",F11/TrRail_act!F17*100)</f>
        <v>255.09281224019625</v>
      </c>
      <c r="G29" s="76">
        <f>IF(TrRail_act!G17=0,"",G11/TrRail_act!G17*100)</f>
        <v>251.03716791556116</v>
      </c>
      <c r="H29" s="76">
        <f>IF(TrRail_act!H17=0,"",H11/TrRail_act!H17*100)</f>
        <v>240.7809458493785</v>
      </c>
      <c r="I29" s="76">
        <f>IF(TrRail_act!I17=0,"",I11/TrRail_act!I17*100)</f>
        <v>238.67010814273343</v>
      </c>
      <c r="J29" s="76">
        <f>IF(TrRail_act!J17=0,"",J11/TrRail_act!J17*100)</f>
        <v>242.23980387897947</v>
      </c>
      <c r="K29" s="76">
        <f>IF(TrRail_act!K17=0,"",K11/TrRail_act!K17*100)</f>
        <v>223.55491726587866</v>
      </c>
      <c r="L29" s="76">
        <f>IF(TrRail_act!L17=0,"",L11/TrRail_act!L17*100)</f>
        <v>204.61253089894592</v>
      </c>
      <c r="M29" s="76">
        <f>IF(TrRail_act!M17=0,"",M11/TrRail_act!M17*100)</f>
        <v>207.29815022629631</v>
      </c>
      <c r="N29" s="76">
        <f>IF(TrRail_act!N17=0,"",N11/TrRail_act!N17*100)</f>
        <v>184.18021772223616</v>
      </c>
      <c r="O29" s="76">
        <f>IF(TrRail_act!O17=0,"",O11/TrRail_act!O17*100)</f>
        <v>178.99882902515333</v>
      </c>
      <c r="P29" s="76">
        <f>IF(TrRail_act!P17=0,"",P11/TrRail_act!P17*100)</f>
        <v>166.16649015448445</v>
      </c>
      <c r="Q29" s="76">
        <f>IF(TrRail_act!Q17=0,"",Q11/TrRail_act!Q17*100)</f>
        <v>166.2561014561326</v>
      </c>
    </row>
    <row r="30" spans="1:17" ht="11.45" customHeight="1" x14ac:dyDescent="0.25">
      <c r="A30" s="62" t="s">
        <v>17</v>
      </c>
      <c r="B30" s="77">
        <f>IF(TrRail_act!B18=0,"",B12/TrRail_act!B18*100)</f>
        <v>849.57793179549765</v>
      </c>
      <c r="C30" s="77">
        <f>IF(TrRail_act!C18=0,"",C12/TrRail_act!C18*100)</f>
        <v>798.91328853005064</v>
      </c>
      <c r="D30" s="77">
        <f>IF(TrRail_act!D18=0,"",D12/TrRail_act!D18*100)</f>
        <v>783.43509397896344</v>
      </c>
      <c r="E30" s="77">
        <f>IF(TrRail_act!E18=0,"",E12/TrRail_act!E18*100)</f>
        <v>768.72553675765209</v>
      </c>
      <c r="F30" s="77">
        <f>IF(TrRail_act!F18=0,"",F12/TrRail_act!F18*100)</f>
        <v>761.70148138642526</v>
      </c>
      <c r="G30" s="77">
        <f>IF(TrRail_act!G18=0,"",G12/TrRail_act!G18*100)</f>
        <v>754.30174748077923</v>
      </c>
      <c r="H30" s="77">
        <f>IF(TrRail_act!H18=0,"",H12/TrRail_act!H18*100)</f>
        <v>744.73114039528696</v>
      </c>
      <c r="I30" s="77">
        <f>IF(TrRail_act!I18=0,"",I12/TrRail_act!I18*100)</f>
        <v>742.35242864185545</v>
      </c>
      <c r="J30" s="77">
        <f>IF(TrRail_act!J18=0,"",J12/TrRail_act!J18*100)</f>
        <v>715.24682631066923</v>
      </c>
      <c r="K30" s="77">
        <f>IF(TrRail_act!K18=0,"",K12/TrRail_act!K18*100)</f>
        <v>691.18109243936112</v>
      </c>
      <c r="L30" s="77">
        <f>IF(TrRail_act!L18=0,"",L12/TrRail_act!L18*100)</f>
        <v>682.74699238803237</v>
      </c>
      <c r="M30" s="77">
        <f>IF(TrRail_act!M18=0,"",M12/TrRail_act!M18*100)</f>
        <v>677.50344859437394</v>
      </c>
      <c r="N30" s="77">
        <f>IF(TrRail_act!N18=0,"",N12/TrRail_act!N18*100)</f>
        <v>674.70266406146061</v>
      </c>
      <c r="O30" s="77">
        <f>IF(TrRail_act!O18=0,"",O12/TrRail_act!O18*100)</f>
        <v>671.28793875100916</v>
      </c>
      <c r="P30" s="77">
        <f>IF(TrRail_act!P18=0,"",P12/TrRail_act!P18*100)</f>
        <v>667.05713464663143</v>
      </c>
      <c r="Q30" s="77">
        <f>IF(TrRail_act!Q18=0,"",Q12/TrRail_act!Q18*100)</f>
        <v>664.92569514560046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250.71243204393454</v>
      </c>
      <c r="C33" s="79">
        <f>IF(TrRail_act!C21=0,"",C15/TrRail_act!C21*100)</f>
        <v>232.83565609495923</v>
      </c>
      <c r="D33" s="79">
        <f>IF(TrRail_act!D21=0,"",D15/TrRail_act!D21*100)</f>
        <v>227.70754590913705</v>
      </c>
      <c r="E33" s="79">
        <f>IF(TrRail_act!E21=0,"",E15/TrRail_act!E21*100)</f>
        <v>233.24037825368279</v>
      </c>
      <c r="F33" s="79">
        <f>IF(TrRail_act!F21=0,"",F15/TrRail_act!F21*100)</f>
        <v>217.91876375890391</v>
      </c>
      <c r="G33" s="79">
        <f>IF(TrRail_act!G21=0,"",G15/TrRail_act!G21*100)</f>
        <v>189.3188974871168</v>
      </c>
      <c r="H33" s="79">
        <f>IF(TrRail_act!H21=0,"",H15/TrRail_act!H21*100)</f>
        <v>181.766784034669</v>
      </c>
      <c r="I33" s="79">
        <f>IF(TrRail_act!I21=0,"",I15/TrRail_act!I21*100)</f>
        <v>169.56354679349781</v>
      </c>
      <c r="J33" s="79">
        <f>IF(TrRail_act!J21=0,"",J15/TrRail_act!J21*100)</f>
        <v>167.64678853359391</v>
      </c>
      <c r="K33" s="79">
        <f>IF(TrRail_act!K21=0,"",K15/TrRail_act!K21*100)</f>
        <v>159.13148415320904</v>
      </c>
      <c r="L33" s="79">
        <f>IF(TrRail_act!L21=0,"",L15/TrRail_act!L21*100)</f>
        <v>151.19153066064709</v>
      </c>
      <c r="M33" s="79">
        <f>IF(TrRail_act!M21=0,"",M15/TrRail_act!M21*100)</f>
        <v>153.69828569175039</v>
      </c>
      <c r="N33" s="79">
        <f>IF(TrRail_act!N21=0,"",N15/TrRail_act!N21*100)</f>
        <v>145.17117593085212</v>
      </c>
      <c r="O33" s="79">
        <f>IF(TrRail_act!O21=0,"",O15/TrRail_act!O21*100)</f>
        <v>142.38214278845911</v>
      </c>
      <c r="P33" s="79">
        <f>IF(TrRail_act!P21=0,"",P15/TrRail_act!P21*100)</f>
        <v>127.29377930763508</v>
      </c>
      <c r="Q33" s="79">
        <f>IF(TrRail_act!Q21=0,"",Q15/TrRail_act!Q21*100)</f>
        <v>136.35221904926672</v>
      </c>
    </row>
    <row r="34" spans="1:17" ht="11.45" customHeight="1" x14ac:dyDescent="0.25">
      <c r="A34" s="116" t="s">
        <v>17</v>
      </c>
      <c r="B34" s="77">
        <f>IF(TrRail_act!B22=0,"",B16/TrRail_act!B22*100)</f>
        <v>1791.2500811350246</v>
      </c>
      <c r="C34" s="77">
        <f>IF(TrRail_act!C22=0,"",C16/TrRail_act!C22*100)</f>
        <v>1747.6662513118804</v>
      </c>
      <c r="D34" s="77">
        <f>IF(TrRail_act!D22=0,"",D16/TrRail_act!D22*100)</f>
        <v>1736.1267778428562</v>
      </c>
      <c r="E34" s="77">
        <f>IF(TrRail_act!E22=0,"",E16/TrRail_act!E22*100)</f>
        <v>1722.0359444598134</v>
      </c>
      <c r="F34" s="77">
        <f>IF(TrRail_act!F22=0,"",F16/TrRail_act!F22*100)</f>
        <v>1713.5333840939452</v>
      </c>
      <c r="G34" s="77">
        <f>IF(TrRail_act!G22=0,"",G16/TrRail_act!G22*100)</f>
        <v>1698.0439167400075</v>
      </c>
      <c r="H34" s="77">
        <f>IF(TrRail_act!H22=0,"",H16/TrRail_act!H22*100)</f>
        <v>1690.8083759234835</v>
      </c>
      <c r="I34" s="77">
        <f>IF(TrRail_act!I22=0,"",I16/TrRail_act!I22*100)</f>
        <v>1676.8695069896885</v>
      </c>
      <c r="J34" s="77">
        <f>IF(TrRail_act!J22=0,"",J16/TrRail_act!J22*100)</f>
        <v>1660.8942863761733</v>
      </c>
      <c r="K34" s="77">
        <f>IF(TrRail_act!K22=0,"",K16/TrRail_act!K22*100)</f>
        <v>1650.9824293537054</v>
      </c>
      <c r="L34" s="77">
        <f>IF(TrRail_act!L22=0,"",L16/TrRail_act!L22*100)</f>
        <v>1638.7286536818774</v>
      </c>
      <c r="M34" s="77">
        <f>IF(TrRail_act!M22=0,"",M16/TrRail_act!M22*100)</f>
        <v>1629.9148829927706</v>
      </c>
      <c r="N34" s="77">
        <f>IF(TrRail_act!N22=0,"",N16/TrRail_act!N22*100)</f>
        <v>1618.9245396657604</v>
      </c>
      <c r="O34" s="77">
        <f>IF(TrRail_act!O22=0,"",O16/TrRail_act!O22*100)</f>
        <v>1607.4437558908785</v>
      </c>
      <c r="P34" s="77">
        <f>IF(TrRail_act!P22=0,"",P16/TrRail_act!P22*100)</f>
        <v>1596.3304825193504</v>
      </c>
      <c r="Q34" s="77">
        <f>IF(TrRail_act!Q22=0,"",Q16/TrRail_act!Q22*100)</f>
        <v>1589.1170453968055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11.057818020089519</v>
      </c>
      <c r="C38" s="79">
        <f>IF(TrRail_act!C4=0,"",C9/TrRail_act!C4*1000)</f>
        <v>6.4458892964206438</v>
      </c>
      <c r="D38" s="79">
        <f>IF(TrRail_act!D4=0,"",D9/TrRail_act!D4*1000)</f>
        <v>6.5327452991121246</v>
      </c>
      <c r="E38" s="79">
        <f>IF(TrRail_act!E4=0,"",E9/TrRail_act!E4*1000)</f>
        <v>6.23490802361842</v>
      </c>
      <c r="F38" s="79">
        <f>IF(TrRail_act!F4=0,"",F9/TrRail_act!F4*1000)</f>
        <v>6.1166819681235012</v>
      </c>
      <c r="G38" s="79">
        <f>IF(TrRail_act!G4=0,"",G9/TrRail_act!G4*1000)</f>
        <v>5.6888533409773157</v>
      </c>
      <c r="H38" s="79">
        <f>IF(TrRail_act!H4=0,"",H9/TrRail_act!H4*1000)</f>
        <v>5.2498085903404137</v>
      </c>
      <c r="I38" s="79">
        <f>IF(TrRail_act!I4=0,"",I9/TrRail_act!I4*1000)</f>
        <v>4.7623603061890263</v>
      </c>
      <c r="J38" s="79">
        <f>IF(TrRail_act!J4=0,"",J9/TrRail_act!J4*1000)</f>
        <v>4.7997831797244723</v>
      </c>
      <c r="K38" s="79">
        <f>IF(TrRail_act!K4=0,"",K9/TrRail_act!K4*1000)</f>
        <v>4.5615395093984485</v>
      </c>
      <c r="L38" s="79">
        <f>IF(TrRail_act!L4=0,"",L9/TrRail_act!L4*1000)</f>
        <v>4.4125611526263828</v>
      </c>
      <c r="M38" s="79">
        <f>IF(TrRail_act!M4=0,"",M9/TrRail_act!M4*1000)</f>
        <v>4.3130196319205067</v>
      </c>
      <c r="N38" s="79">
        <f>IF(TrRail_act!N4=0,"",N9/TrRail_act!N4*1000)</f>
        <v>4.2131891631707044</v>
      </c>
      <c r="O38" s="79">
        <f>IF(TrRail_act!O4=0,"",O9/TrRail_act!O4*1000)</f>
        <v>4.1320716584679857</v>
      </c>
      <c r="P38" s="79">
        <f>IF(TrRail_act!P4=0,"",P9/TrRail_act!P4*1000)</f>
        <v>3.5586701502173077</v>
      </c>
      <c r="Q38" s="79">
        <f>IF(TrRail_act!Q4=0,"",Q9/TrRail_act!Q4*1000)</f>
        <v>3.9270181701245392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25.851164702066885</v>
      </c>
      <c r="C40" s="76">
        <f>IF(TrRail_act!C6=0,"",C11/TrRail_act!C6*1000)</f>
        <v>15.849194573146159</v>
      </c>
      <c r="D40" s="76">
        <f>IF(TrRail_act!D6=0,"",D11/TrRail_act!D6*1000)</f>
        <v>16.774702194457102</v>
      </c>
      <c r="E40" s="76">
        <f>IF(TrRail_act!E6=0,"",E11/TrRail_act!E6*1000)</f>
        <v>16.404461744479466</v>
      </c>
      <c r="F40" s="76">
        <f>IF(TrRail_act!F6=0,"",F11/TrRail_act!F6*1000)</f>
        <v>16.42727058502803</v>
      </c>
      <c r="G40" s="76">
        <f>IF(TrRail_act!G6=0,"",G11/TrRail_act!G6*1000)</f>
        <v>15.516235915849757</v>
      </c>
      <c r="H40" s="76">
        <f>IF(TrRail_act!H6=0,"",H11/TrRail_act!H6*1000)</f>
        <v>14.205472724260716</v>
      </c>
      <c r="I40" s="76">
        <f>IF(TrRail_act!I6=0,"",I11/TrRail_act!I6*1000)</f>
        <v>13.608869597590289</v>
      </c>
      <c r="J40" s="76">
        <f>IF(TrRail_act!J6=0,"",J11/TrRail_act!J6*1000)</f>
        <v>14.376156571101667</v>
      </c>
      <c r="K40" s="76">
        <f>IF(TrRail_act!K6=0,"",K11/TrRail_act!K6*1000)</f>
        <v>13.552709936032139</v>
      </c>
      <c r="L40" s="76">
        <f>IF(TrRail_act!L6=0,"",L11/TrRail_act!L6*1000)</f>
        <v>13.172187499837081</v>
      </c>
      <c r="M40" s="76">
        <f>IF(TrRail_act!M6=0,"",M11/TrRail_act!M6*1000)</f>
        <v>12.230155566799301</v>
      </c>
      <c r="N40" s="76">
        <f>IF(TrRail_act!N6=0,"",N11/TrRail_act!N6*1000)</f>
        <v>11.664649614057288</v>
      </c>
      <c r="O40" s="76">
        <f>IF(TrRail_act!O6=0,"",O11/TrRail_act!O6*1000)</f>
        <v>11.49423457518299</v>
      </c>
      <c r="P40" s="76">
        <f>IF(TrRail_act!P6=0,"",P11/TrRail_act!P6*1000)</f>
        <v>10.059520146002187</v>
      </c>
      <c r="Q40" s="76">
        <f>IF(TrRail_act!Q6=0,"",Q11/TrRail_act!Q6*1000)</f>
        <v>10.56755583270081</v>
      </c>
    </row>
    <row r="41" spans="1:17" ht="11.45" customHeight="1" x14ac:dyDescent="0.25">
      <c r="A41" s="62" t="s">
        <v>17</v>
      </c>
      <c r="B41" s="77">
        <f>IF(TrRail_act!B7=0,"",B12/TrRail_act!B7*1000)</f>
        <v>70.149890755525803</v>
      </c>
      <c r="C41" s="77">
        <f>IF(TrRail_act!C7=0,"",C12/TrRail_act!C7*1000)</f>
        <v>58.728303955731008</v>
      </c>
      <c r="D41" s="77">
        <f>IF(TrRail_act!D7=0,"",D12/TrRail_act!D7*1000)</f>
        <v>54.794657167318974</v>
      </c>
      <c r="E41" s="77">
        <f>IF(TrRail_act!E7=0,"",E12/TrRail_act!E7*1000)</f>
        <v>57.475433790308983</v>
      </c>
      <c r="F41" s="77">
        <f>IF(TrRail_act!F7=0,"",F12/TrRail_act!F7*1000)</f>
        <v>56.250253596309108</v>
      </c>
      <c r="G41" s="77">
        <f>IF(TrRail_act!G7=0,"",G12/TrRail_act!G7*1000)</f>
        <v>52.150602620176329</v>
      </c>
      <c r="H41" s="77">
        <f>IF(TrRail_act!H7=0,"",H12/TrRail_act!H7*1000)</f>
        <v>48.061295820314811</v>
      </c>
      <c r="I41" s="77">
        <f>IF(TrRail_act!I7=0,"",I12/TrRail_act!I7*1000)</f>
        <v>47.479366967688804</v>
      </c>
      <c r="J41" s="77">
        <f>IF(TrRail_act!J7=0,"",J12/TrRail_act!J7*1000)</f>
        <v>50.807104227791193</v>
      </c>
      <c r="K41" s="77">
        <f>IF(TrRail_act!K7=0,"",K12/TrRail_act!K7*1000)</f>
        <v>50.604565202286189</v>
      </c>
      <c r="L41" s="77">
        <f>IF(TrRail_act!L7=0,"",L12/TrRail_act!L7*1000)</f>
        <v>46.197683821856828</v>
      </c>
      <c r="M41" s="77">
        <f>IF(TrRail_act!M7=0,"",M12/TrRail_act!M7*1000)</f>
        <v>45.101040294064532</v>
      </c>
      <c r="N41" s="77">
        <f>IF(TrRail_act!N7=0,"",N12/TrRail_act!N7*1000)</f>
        <v>48.487397557421197</v>
      </c>
      <c r="O41" s="77">
        <f>IF(TrRail_act!O7=0,"",O12/TrRail_act!O7*1000)</f>
        <v>48.013546428304849</v>
      </c>
      <c r="P41" s="77">
        <f>IF(TrRail_act!P7=0,"",P12/TrRail_act!P7*1000)</f>
        <v>45.930243764925201</v>
      </c>
      <c r="Q41" s="77">
        <f>IF(TrRail_act!Q7=0,"",Q12/TrRail_act!Q7*1000)</f>
        <v>45.785770564401048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4.5719632912695154</v>
      </c>
      <c r="C44" s="79">
        <f>IF(TrRail_act!C10=0,"",C15/TrRail_act!C10*1000)</f>
        <v>4.4803566453584773</v>
      </c>
      <c r="D44" s="79">
        <f>IF(TrRail_act!D10=0,"",D15/TrRail_act!D10*1000)</f>
        <v>4.563761768907419</v>
      </c>
      <c r="E44" s="79">
        <f>IF(TrRail_act!E10=0,"",E15/TrRail_act!E10*1000)</f>
        <v>4.7952152733498137</v>
      </c>
      <c r="F44" s="79">
        <f>IF(TrRail_act!F10=0,"",F15/TrRail_act!F10*1000)</f>
        <v>4.5394376616147243</v>
      </c>
      <c r="G44" s="79">
        <f>IF(TrRail_act!G10=0,"",G15/TrRail_act!G10*1000)</f>
        <v>4.0344687084840816</v>
      </c>
      <c r="H44" s="79">
        <f>IF(TrRail_act!H10=0,"",H15/TrRail_act!H10*1000)</f>
        <v>3.9540119652462149</v>
      </c>
      <c r="I44" s="79">
        <f>IF(TrRail_act!I10=0,"",I15/TrRail_act!I10*1000)</f>
        <v>3.6035052007681143</v>
      </c>
      <c r="J44" s="79">
        <f>IF(TrRail_act!J10=0,"",J15/TrRail_act!J10*1000)</f>
        <v>3.5593225827502808</v>
      </c>
      <c r="K44" s="79">
        <f>IF(TrRail_act!K10=0,"",K15/TrRail_act!K10*1000)</f>
        <v>3.6760777435995884</v>
      </c>
      <c r="L44" s="79">
        <f>IF(TrRail_act!L10=0,"",L15/TrRail_act!L10*1000)</f>
        <v>3.3220258230258657</v>
      </c>
      <c r="M44" s="79">
        <f>IF(TrRail_act!M10=0,"",M15/TrRail_act!M10*1000)</f>
        <v>3.0536450227038014</v>
      </c>
      <c r="N44" s="79">
        <f>IF(TrRail_act!N10=0,"",N15/TrRail_act!N10*1000)</f>
        <v>2.7973954009218192</v>
      </c>
      <c r="O44" s="79">
        <f>IF(TrRail_act!O10=0,"",O15/TrRail_act!O10*1000)</f>
        <v>2.955272976554105</v>
      </c>
      <c r="P44" s="79">
        <f>IF(TrRail_act!P10=0,"",P15/TrRail_act!P10*1000)</f>
        <v>2.4656380166529099</v>
      </c>
      <c r="Q44" s="79">
        <f>IF(TrRail_act!Q10=0,"",Q15/TrRail_act!Q10*1000)</f>
        <v>2.4943598685356445</v>
      </c>
    </row>
    <row r="45" spans="1:17" ht="11.45" customHeight="1" x14ac:dyDescent="0.25">
      <c r="A45" s="116" t="s">
        <v>17</v>
      </c>
      <c r="B45" s="77">
        <f>IF(TrRail_act!B11=0,"",B16/TrRail_act!B11*1000)</f>
        <v>33.994372219062122</v>
      </c>
      <c r="C45" s="77">
        <f>IF(TrRail_act!C11=0,"",C16/TrRail_act!C11*1000)</f>
        <v>30.979661456241445</v>
      </c>
      <c r="D45" s="77">
        <f>IF(TrRail_act!D11=0,"",D16/TrRail_act!D11*1000)</f>
        <v>32.047444021783477</v>
      </c>
      <c r="E45" s="77">
        <f>IF(TrRail_act!E11=0,"",E16/TrRail_act!E11*1000)</f>
        <v>32.620957233479864</v>
      </c>
      <c r="F45" s="77">
        <f>IF(TrRail_act!F11=0,"",F16/TrRail_act!F11*1000)</f>
        <v>32.8621242598932</v>
      </c>
      <c r="G45" s="77">
        <f>IF(TrRail_act!G11=0,"",G16/TrRail_act!G11*1000)</f>
        <v>33.263188372289555</v>
      </c>
      <c r="H45" s="77">
        <f>IF(TrRail_act!H11=0,"",H16/TrRail_act!H11*1000)</f>
        <v>33.796290565521701</v>
      </c>
      <c r="I45" s="77">
        <f>IF(TrRail_act!I11=0,"",I16/TrRail_act!I11*1000)</f>
        <v>32.724177171026717</v>
      </c>
      <c r="J45" s="77">
        <f>IF(TrRail_act!J11=0,"",J16/TrRail_act!J11*1000)</f>
        <v>32.380467037688149</v>
      </c>
      <c r="K45" s="77">
        <f>IF(TrRail_act!K11=0,"",K16/TrRail_act!K11*1000)</f>
        <v>35.006144686797661</v>
      </c>
      <c r="L45" s="77">
        <f>IF(TrRail_act!L11=0,"",L16/TrRail_act!L11*1000)</f>
        <v>33.035310770530621</v>
      </c>
      <c r="M45" s="77">
        <f>IF(TrRail_act!M11=0,"",M16/TrRail_act!M11*1000)</f>
        <v>29.716516874601194</v>
      </c>
      <c r="N45" s="77">
        <f>IF(TrRail_act!N11=0,"",N16/TrRail_act!N11*1000)</f>
        <v>28.614384178418547</v>
      </c>
      <c r="O45" s="77">
        <f>IF(TrRail_act!O11=0,"",O16/TrRail_act!O11*1000)</f>
        <v>30.599552910916316</v>
      </c>
      <c r="P45" s="77">
        <f>IF(TrRail_act!P11=0,"",P16/TrRail_act!P11*1000)</f>
        <v>28.333593108755139</v>
      </c>
      <c r="Q45" s="77">
        <f>IF(TrRail_act!Q11=0,"",Q16/TrRail_act!Q11*1000)</f>
        <v>26.654504599374466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371.34106249932273</v>
      </c>
      <c r="C49" s="79">
        <f>IF(TrRail_act!C37=0,"",1000000*C9/TrRail_act!C37/1000)</f>
        <v>227.18934813165214</v>
      </c>
      <c r="D49" s="79">
        <f>IF(TrRail_act!D37=0,"",1000000*D9/TrRail_act!D37/1000)</f>
        <v>231.61694740376385</v>
      </c>
      <c r="E49" s="79">
        <f>IF(TrRail_act!E37=0,"",1000000*E9/TrRail_act!E37/1000)</f>
        <v>205.49535649132463</v>
      </c>
      <c r="F49" s="79">
        <f>IF(TrRail_act!F37=0,"",1000000*F9/TrRail_act!F37/1000)</f>
        <v>204.04837611186628</v>
      </c>
      <c r="G49" s="79">
        <f>IF(TrRail_act!G37=0,"",1000000*G9/TrRail_act!G37/1000)</f>
        <v>192.67877549062592</v>
      </c>
      <c r="H49" s="79">
        <f>IF(TrRail_act!H37=0,"",1000000*H9/TrRail_act!H37/1000)</f>
        <v>183.86672208294027</v>
      </c>
      <c r="I49" s="79">
        <f>IF(TrRail_act!I37=0,"",1000000*I9/TrRail_act!I37/1000)</f>
        <v>166.96080114805395</v>
      </c>
      <c r="J49" s="79">
        <f>IF(TrRail_act!J37=0,"",1000000*J9/TrRail_act!J37/1000)</f>
        <v>173.01134788169523</v>
      </c>
      <c r="K49" s="79">
        <f>IF(TrRail_act!K37=0,"",1000000*K9/TrRail_act!K37/1000)</f>
        <v>162.65381385035889</v>
      </c>
      <c r="L49" s="79">
        <f>IF(TrRail_act!L37=0,"",1000000*L9/TrRail_act!L37/1000)</f>
        <v>155.26317028216474</v>
      </c>
      <c r="M49" s="79">
        <f>IF(TrRail_act!M37=0,"",1000000*M9/TrRail_act!M37/1000)</f>
        <v>153.66429893640267</v>
      </c>
      <c r="N49" s="79">
        <f>IF(TrRail_act!N37=0,"",1000000*N9/TrRail_act!N37/1000)</f>
        <v>146.49960148162219</v>
      </c>
      <c r="O49" s="79">
        <f>IF(TrRail_act!O37=0,"",1000000*O9/TrRail_act!O37/1000)</f>
        <v>141.80108868724005</v>
      </c>
      <c r="P49" s="79">
        <f>IF(TrRail_act!P37=0,"",1000000*P9/TrRail_act!P37/1000)</f>
        <v>120.59040191708301</v>
      </c>
      <c r="Q49" s="79">
        <f>IF(TrRail_act!Q37=0,"",1000000*Q9/TrRail_act!Q37/1000)</f>
        <v>133.81655052593442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1077.849253568389</v>
      </c>
      <c r="C51" s="76">
        <f>IF(TrRail_act!C39=0,"",1000000*C11/TrRail_act!C39/1000)</f>
        <v>721.11922645836148</v>
      </c>
      <c r="D51" s="76">
        <f>IF(TrRail_act!D39=0,"",1000000*D11/TrRail_act!D39/1000)</f>
        <v>746.98026298814943</v>
      </c>
      <c r="E51" s="76">
        <f>IF(TrRail_act!E39=0,"",1000000*E11/TrRail_act!E39/1000)</f>
        <v>660.63340948745542</v>
      </c>
      <c r="F51" s="76">
        <f>IF(TrRail_act!F39=0,"",1000000*F11/TrRail_act!F39/1000)</f>
        <v>673.16653545044085</v>
      </c>
      <c r="G51" s="76">
        <f>IF(TrRail_act!G39=0,"",1000000*G11/TrRail_act!G39/1000)</f>
        <v>641.97947173860325</v>
      </c>
      <c r="H51" s="76">
        <f>IF(TrRail_act!H39=0,"",1000000*H11/TrRail_act!H39/1000)</f>
        <v>614.69961958463819</v>
      </c>
      <c r="I51" s="76">
        <f>IF(TrRail_act!I39=0,"",1000000*I11/TrRail_act!I39/1000)</f>
        <v>568.35716330662729</v>
      </c>
      <c r="J51" s="76">
        <f>IF(TrRail_act!J39=0,"",1000000*J11/TrRail_act!J39/1000)</f>
        <v>608.46660129069892</v>
      </c>
      <c r="K51" s="76">
        <f>IF(TrRail_act!K39=0,"",1000000*K11/TrRail_act!K39/1000)</f>
        <v>572.80215973351187</v>
      </c>
      <c r="L51" s="76">
        <f>IF(TrRail_act!L39=0,"",1000000*L11/TrRail_act!L39/1000)</f>
        <v>525.19534832287547</v>
      </c>
      <c r="M51" s="76">
        <f>IF(TrRail_act!M39=0,"",1000000*M11/TrRail_act!M39/1000)</f>
        <v>510.46615801398838</v>
      </c>
      <c r="N51" s="76">
        <f>IF(TrRail_act!N39=0,"",1000000*N11/TrRail_act!N39/1000)</f>
        <v>474.93715296741885</v>
      </c>
      <c r="O51" s="76">
        <f>IF(TrRail_act!O39=0,"",1000000*O11/TrRail_act!O39/1000)</f>
        <v>459.07154594254087</v>
      </c>
      <c r="P51" s="76">
        <f>IF(TrRail_act!P39=0,"",1000000*P11/TrRail_act!P39/1000)</f>
        <v>395.97526485259601</v>
      </c>
      <c r="Q51" s="76">
        <f>IF(TrRail_act!Q39=0,"",1000000*Q11/TrRail_act!Q39/1000)</f>
        <v>428.18525639302612</v>
      </c>
    </row>
    <row r="52" spans="1:17" ht="11.45" customHeight="1" x14ac:dyDescent="0.25">
      <c r="A52" s="62" t="s">
        <v>17</v>
      </c>
      <c r="B52" s="77">
        <f>IF(TrRail_act!B40=0,"",1000000*B12/TrRail_act!B40/1000)</f>
        <v>2303.9374147612225</v>
      </c>
      <c r="C52" s="77">
        <f>IF(TrRail_act!C40=0,"",1000000*C12/TrRail_act!C40/1000)</f>
        <v>1953.7453265288696</v>
      </c>
      <c r="D52" s="77">
        <f>IF(TrRail_act!D40=0,"",1000000*D12/TrRail_act!D40/1000)</f>
        <v>2026.5424319459119</v>
      </c>
      <c r="E52" s="77">
        <f>IF(TrRail_act!E40=0,"",1000000*E12/TrRail_act!E40/1000)</f>
        <v>1871.7946602144571</v>
      </c>
      <c r="F52" s="77">
        <f>IF(TrRail_act!F40=0,"",1000000*F12/TrRail_act!F40/1000)</f>
        <v>1932.9147802336026</v>
      </c>
      <c r="G52" s="77">
        <f>IF(TrRail_act!G40=0,"",1000000*G12/TrRail_act!G40/1000)</f>
        <v>1840.1866446225665</v>
      </c>
      <c r="H52" s="77">
        <f>IF(TrRail_act!H40=0,"",1000000*H12/TrRail_act!H40/1000)</f>
        <v>1755.8116602498371</v>
      </c>
      <c r="I52" s="77">
        <f>IF(TrRail_act!I40=0,"",1000000*I12/TrRail_act!I40/1000)</f>
        <v>1625.6237144039017</v>
      </c>
      <c r="J52" s="77">
        <f>IF(TrRail_act!J40=0,"",1000000*J12/TrRail_act!J40/1000)</f>
        <v>1740.3453327239345</v>
      </c>
      <c r="K52" s="77">
        <f>IF(TrRail_act!K40=0,"",1000000*K12/TrRail_act!K40/1000)</f>
        <v>1636.4312148379579</v>
      </c>
      <c r="L52" s="77">
        <f>IF(TrRail_act!L40=0,"",1000000*L12/TrRail_act!L40/1000)</f>
        <v>1580.258601448367</v>
      </c>
      <c r="M52" s="77">
        <f>IF(TrRail_act!M40=0,"",1000000*M12/TrRail_act!M40/1000)</f>
        <v>1596.7962736451807</v>
      </c>
      <c r="N52" s="77">
        <f>IF(TrRail_act!N40=0,"",1000000*N12/TrRail_act!N40/1000)</f>
        <v>1562.3154658892711</v>
      </c>
      <c r="O52" s="77">
        <f>IF(TrRail_act!O40=0,"",1000000*O12/TrRail_act!O40/1000)</f>
        <v>1522.0989200577151</v>
      </c>
      <c r="P52" s="77">
        <f>IF(TrRail_act!P40=0,"",1000000*P12/TrRail_act!P40/1000)</f>
        <v>1345.0128740331327</v>
      </c>
      <c r="Q52" s="77">
        <f>IF(TrRail_act!Q40=0,"",1000000*Q12/TrRail_act!Q40/1000)</f>
        <v>1512.3471944265566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384.16307304960543</v>
      </c>
      <c r="C55" s="79">
        <f>IF(TrRail_act!C43=0,"",1000000*C15/TrRail_act!C43/1000)</f>
        <v>340.75946938611469</v>
      </c>
      <c r="D55" s="79">
        <f>IF(TrRail_act!D43=0,"",1000000*D15/TrRail_act!D43/1000)</f>
        <v>344.21631230865461</v>
      </c>
      <c r="E55" s="79">
        <f>IF(TrRail_act!E43=0,"",1000000*E15/TrRail_act!E43/1000)</f>
        <v>336.90782036206116</v>
      </c>
      <c r="F55" s="79">
        <f>IF(TrRail_act!F43=0,"",1000000*F15/TrRail_act!F43/1000)</f>
        <v>310.54691884084639</v>
      </c>
      <c r="G55" s="79">
        <f>IF(TrRail_act!G43=0,"",1000000*G15/TrRail_act!G43/1000)</f>
        <v>258.39124929099239</v>
      </c>
      <c r="H55" s="79">
        <f>IF(TrRail_act!H43=0,"",1000000*H15/TrRail_act!H43/1000)</f>
        <v>256.21076852252446</v>
      </c>
      <c r="I55" s="79">
        <f>IF(TrRail_act!I43=0,"",1000000*I15/TrRail_act!I43/1000)</f>
        <v>242.83352122108988</v>
      </c>
      <c r="J55" s="79">
        <f>IF(TrRail_act!J43=0,"",1000000*J15/TrRail_act!J43/1000)</f>
        <v>226.83178558879487</v>
      </c>
      <c r="K55" s="79">
        <f>IF(TrRail_act!K43=0,"",1000000*K15/TrRail_act!K43/1000)</f>
        <v>198.34152460429013</v>
      </c>
      <c r="L55" s="79">
        <f>IF(TrRail_act!L43=0,"",1000000*L15/TrRail_act!L43/1000)</f>
        <v>171.18573308163377</v>
      </c>
      <c r="M55" s="79">
        <f>IF(TrRail_act!M43=0,"",1000000*M15/TrRail_act!M43/1000)</f>
        <v>179.60579031215028</v>
      </c>
      <c r="N55" s="79">
        <f>IF(TrRail_act!N43=0,"",1000000*N15/TrRail_act!N43/1000)</f>
        <v>157.00140532897768</v>
      </c>
      <c r="O55" s="79">
        <f>IF(TrRail_act!O43=0,"",1000000*O15/TrRail_act!O43/1000)</f>
        <v>164.22146212817032</v>
      </c>
      <c r="P55" s="79">
        <f>IF(TrRail_act!P43=0,"",1000000*P15/TrRail_act!P43/1000)</f>
        <v>143.26191941322324</v>
      </c>
      <c r="Q55" s="79">
        <f>IF(TrRail_act!Q43=0,"",1000000*Q15/TrRail_act!Q43/1000)</f>
        <v>152.97549546478587</v>
      </c>
    </row>
    <row r="56" spans="1:17" ht="11.45" customHeight="1" x14ac:dyDescent="0.25">
      <c r="A56" s="116" t="s">
        <v>17</v>
      </c>
      <c r="B56" s="77">
        <f>IF(TrRail_act!B44=0,"",1000000*B16/TrRail_act!B44/1000)</f>
        <v>1747.8147760601253</v>
      </c>
      <c r="C56" s="77">
        <f>IF(TrRail_act!C44=0,"",1000000*C16/TrRail_act!C44/1000)</f>
        <v>1655.1174227325569</v>
      </c>
      <c r="D56" s="77">
        <f>IF(TrRail_act!D44=0,"",1000000*D16/TrRail_act!D44/1000)</f>
        <v>1671.9078026420364</v>
      </c>
      <c r="E56" s="77">
        <f>IF(TrRail_act!E44=0,"",1000000*E16/TrRail_act!E44/1000)</f>
        <v>1640.1775738622762</v>
      </c>
      <c r="F56" s="77">
        <f>IF(TrRail_act!F44=0,"",1000000*F16/TrRail_act!F44/1000)</f>
        <v>1606.0728054555225</v>
      </c>
      <c r="G56" s="77">
        <f>IF(TrRail_act!G44=0,"",1000000*G16/TrRail_act!G44/1000)</f>
        <v>1549.1286690983554</v>
      </c>
      <c r="H56" s="77">
        <f>IF(TrRail_act!H44=0,"",1000000*H16/TrRail_act!H44/1000)</f>
        <v>1536.0560697741914</v>
      </c>
      <c r="I56" s="77">
        <f>IF(TrRail_act!I44=0,"",1000000*I16/TrRail_act!I44/1000)</f>
        <v>1491.1864288576637</v>
      </c>
      <c r="J56" s="77">
        <f>IF(TrRail_act!J44=0,"",1000000*J16/TrRail_act!J44/1000)</f>
        <v>1404.1440776203938</v>
      </c>
      <c r="K56" s="77">
        <f>IF(TrRail_act!K44=0,"",1000000*K16/TrRail_act!K44/1000)</f>
        <v>1297.9382187017009</v>
      </c>
      <c r="L56" s="77">
        <f>IF(TrRail_act!L44=0,"",1000000*L16/TrRail_act!L44/1000)</f>
        <v>1137.6514718510862</v>
      </c>
      <c r="M56" s="77">
        <f>IF(TrRail_act!M44=0,"",1000000*M16/TrRail_act!M44/1000)</f>
        <v>1193.6087664744616</v>
      </c>
      <c r="N56" s="77">
        <f>IF(TrRail_act!N44=0,"",1000000*N16/TrRail_act!N44/1000)</f>
        <v>1058.8466871024075</v>
      </c>
      <c r="O56" s="77">
        <f>IF(TrRail_act!O44=0,"",1000000*O16/TrRail_act!O44/1000)</f>
        <v>1107.540093422544</v>
      </c>
      <c r="P56" s="77">
        <f>IF(TrRail_act!P44=0,"",1000000*P16/TrRail_act!P44/1000)</f>
        <v>998.3843079604751</v>
      </c>
      <c r="Q56" s="77">
        <f>IF(TrRail_act!Q44=0,"",1000000*Q16/TrRail_act!Q44/1000)</f>
        <v>1061.3268846842598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0.77251247877543805</v>
      </c>
      <c r="C60" s="32">
        <f t="shared" si="6"/>
        <v>0.69752409855551756</v>
      </c>
      <c r="D60" s="32">
        <f t="shared" si="6"/>
        <v>0.70308354729177169</v>
      </c>
      <c r="E60" s="32">
        <f t="shared" si="6"/>
        <v>0.69153098252927392</v>
      </c>
      <c r="F60" s="32">
        <f t="shared" si="6"/>
        <v>0.71716468684961132</v>
      </c>
      <c r="G60" s="32">
        <f t="shared" si="6"/>
        <v>0.75634655924680516</v>
      </c>
      <c r="H60" s="32">
        <f t="shared" si="6"/>
        <v>0.75020240282674122</v>
      </c>
      <c r="I60" s="32">
        <f t="shared" si="6"/>
        <v>0.74702392541545237</v>
      </c>
      <c r="J60" s="32">
        <f t="shared" si="6"/>
        <v>0.77135967331384747</v>
      </c>
      <c r="K60" s="32">
        <f t="shared" si="6"/>
        <v>0.79476381563204435</v>
      </c>
      <c r="L60" s="32">
        <f t="shared" si="6"/>
        <v>0.81687817903544557</v>
      </c>
      <c r="M60" s="32">
        <f t="shared" si="6"/>
        <v>0.81118583199452676</v>
      </c>
      <c r="N60" s="32">
        <f t="shared" si="6"/>
        <v>0.82846309526139783</v>
      </c>
      <c r="O60" s="32">
        <f t="shared" si="6"/>
        <v>0.81839462771774363</v>
      </c>
      <c r="P60" s="32">
        <f t="shared" si="6"/>
        <v>0.82069525679726063</v>
      </c>
      <c r="Q60" s="32">
        <f t="shared" si="6"/>
        <v>0.8288058179557779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0.77251247877543805</v>
      </c>
      <c r="C62" s="30">
        <f t="shared" si="8"/>
        <v>0.69752409855551756</v>
      </c>
      <c r="D62" s="30">
        <f t="shared" si="8"/>
        <v>0.70308354729177169</v>
      </c>
      <c r="E62" s="30">
        <f t="shared" si="8"/>
        <v>0.69153098252927392</v>
      </c>
      <c r="F62" s="30">
        <f t="shared" si="8"/>
        <v>0.71716468684961132</v>
      </c>
      <c r="G62" s="30">
        <f t="shared" si="8"/>
        <v>0.75634655924680516</v>
      </c>
      <c r="H62" s="30">
        <f t="shared" si="8"/>
        <v>0.75020240282674122</v>
      </c>
      <c r="I62" s="30">
        <f t="shared" si="8"/>
        <v>0.74702392541545237</v>
      </c>
      <c r="J62" s="30">
        <f t="shared" si="8"/>
        <v>0.77135967331384747</v>
      </c>
      <c r="K62" s="30">
        <f t="shared" si="8"/>
        <v>0.79476381563204435</v>
      </c>
      <c r="L62" s="30">
        <f t="shared" si="8"/>
        <v>0.81687817903544557</v>
      </c>
      <c r="M62" s="30">
        <f t="shared" si="8"/>
        <v>0.81118583199452676</v>
      </c>
      <c r="N62" s="30">
        <f t="shared" si="8"/>
        <v>0.82846309526139783</v>
      </c>
      <c r="O62" s="30">
        <f t="shared" si="8"/>
        <v>0.81839462771774363</v>
      </c>
      <c r="P62" s="30">
        <f t="shared" si="8"/>
        <v>0.82069525679726063</v>
      </c>
      <c r="Q62" s="30">
        <f t="shared" si="8"/>
        <v>0.8288058179557779</v>
      </c>
    </row>
    <row r="63" spans="1:17" ht="11.45" customHeight="1" x14ac:dyDescent="0.25">
      <c r="A63" s="62" t="s">
        <v>17</v>
      </c>
      <c r="B63" s="115">
        <f t="shared" ref="B63:Q63" si="9">IF(B12=0,0,B12/B$8)</f>
        <v>0.77251247877543805</v>
      </c>
      <c r="C63" s="115">
        <f t="shared" si="9"/>
        <v>0.69752409855551756</v>
      </c>
      <c r="D63" s="115">
        <f t="shared" si="9"/>
        <v>0.70308354729177169</v>
      </c>
      <c r="E63" s="115">
        <f t="shared" si="9"/>
        <v>0.69153098252927392</v>
      </c>
      <c r="F63" s="115">
        <f t="shared" si="9"/>
        <v>0.71716468684961132</v>
      </c>
      <c r="G63" s="115">
        <f t="shared" si="9"/>
        <v>0.75634655924680516</v>
      </c>
      <c r="H63" s="115">
        <f t="shared" si="9"/>
        <v>0.75020240282674122</v>
      </c>
      <c r="I63" s="115">
        <f t="shared" si="9"/>
        <v>0.74702392541545237</v>
      </c>
      <c r="J63" s="115">
        <f t="shared" si="9"/>
        <v>0.77135967331384747</v>
      </c>
      <c r="K63" s="115">
        <f t="shared" si="9"/>
        <v>0.79476381563204435</v>
      </c>
      <c r="L63" s="115">
        <f t="shared" si="9"/>
        <v>0.81687817903544557</v>
      </c>
      <c r="M63" s="115">
        <f t="shared" si="9"/>
        <v>0.81118583199452676</v>
      </c>
      <c r="N63" s="115">
        <f t="shared" si="9"/>
        <v>0.82846309526139783</v>
      </c>
      <c r="O63" s="115">
        <f t="shared" si="9"/>
        <v>0.81839462771774363</v>
      </c>
      <c r="P63" s="115">
        <f t="shared" si="9"/>
        <v>0.82069525679726063</v>
      </c>
      <c r="Q63" s="115">
        <f t="shared" si="9"/>
        <v>0.8288058179557779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0.22748752122456189</v>
      </c>
      <c r="C66" s="32">
        <f t="shared" si="12"/>
        <v>0.30247590144448255</v>
      </c>
      <c r="D66" s="32">
        <f t="shared" si="12"/>
        <v>0.29691645270822825</v>
      </c>
      <c r="E66" s="32">
        <f t="shared" si="12"/>
        <v>0.30846901747072608</v>
      </c>
      <c r="F66" s="32">
        <f t="shared" si="12"/>
        <v>0.28283531315038857</v>
      </c>
      <c r="G66" s="32">
        <f t="shared" si="12"/>
        <v>0.24365344075319487</v>
      </c>
      <c r="H66" s="32">
        <f t="shared" si="12"/>
        <v>0.24979759717325881</v>
      </c>
      <c r="I66" s="32">
        <f t="shared" si="12"/>
        <v>0.25297607458454752</v>
      </c>
      <c r="J66" s="32">
        <f t="shared" si="12"/>
        <v>0.22864032668615245</v>
      </c>
      <c r="K66" s="32">
        <f t="shared" si="12"/>
        <v>0.20523618436795574</v>
      </c>
      <c r="L66" s="32">
        <f t="shared" si="12"/>
        <v>0.18312182096455437</v>
      </c>
      <c r="M66" s="32">
        <f t="shared" si="12"/>
        <v>0.18881416800547318</v>
      </c>
      <c r="N66" s="32">
        <f t="shared" si="12"/>
        <v>0.17153690473860217</v>
      </c>
      <c r="O66" s="32">
        <f t="shared" si="12"/>
        <v>0.18160537228225648</v>
      </c>
      <c r="P66" s="32">
        <f t="shared" si="12"/>
        <v>0.17930474320273931</v>
      </c>
      <c r="Q66" s="32">
        <f t="shared" si="12"/>
        <v>0.17119418204422207</v>
      </c>
    </row>
    <row r="67" spans="1:17" ht="11.45" customHeight="1" x14ac:dyDescent="0.25">
      <c r="A67" s="116" t="s">
        <v>17</v>
      </c>
      <c r="B67" s="115">
        <f t="shared" ref="B67:Q67" si="13">IF(B16=0,0,B16/B$8)</f>
        <v>0.22748752122456189</v>
      </c>
      <c r="C67" s="115">
        <f t="shared" si="13"/>
        <v>0.30247590144448255</v>
      </c>
      <c r="D67" s="115">
        <f t="shared" si="13"/>
        <v>0.29691645270822825</v>
      </c>
      <c r="E67" s="115">
        <f t="shared" si="13"/>
        <v>0.30846901747072608</v>
      </c>
      <c r="F67" s="115">
        <f t="shared" si="13"/>
        <v>0.28283531315038857</v>
      </c>
      <c r="G67" s="115">
        <f t="shared" si="13"/>
        <v>0.24365344075319487</v>
      </c>
      <c r="H67" s="115">
        <f t="shared" si="13"/>
        <v>0.24979759717325881</v>
      </c>
      <c r="I67" s="115">
        <f t="shared" si="13"/>
        <v>0.25297607458454752</v>
      </c>
      <c r="J67" s="115">
        <f t="shared" si="13"/>
        <v>0.22864032668615245</v>
      </c>
      <c r="K67" s="115">
        <f t="shared" si="13"/>
        <v>0.20523618436795574</v>
      </c>
      <c r="L67" s="115">
        <f t="shared" si="13"/>
        <v>0.18312182096455437</v>
      </c>
      <c r="M67" s="115">
        <f t="shared" si="13"/>
        <v>0.18881416800547318</v>
      </c>
      <c r="N67" s="115">
        <f t="shared" si="13"/>
        <v>0.17153690473860217</v>
      </c>
      <c r="O67" s="115">
        <f t="shared" si="13"/>
        <v>0.18160537228225648</v>
      </c>
      <c r="P67" s="115">
        <f t="shared" si="13"/>
        <v>0.17930474320273931</v>
      </c>
      <c r="Q67" s="115">
        <f t="shared" si="13"/>
        <v>0.17119418204422207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215594.14433815063</v>
      </c>
      <c r="C4" s="132">
        <f t="shared" si="0"/>
        <v>187498.42445570466</v>
      </c>
      <c r="D4" s="132">
        <f t="shared" si="0"/>
        <v>187054.14923774716</v>
      </c>
      <c r="E4" s="132">
        <f t="shared" si="0"/>
        <v>186285.45824520855</v>
      </c>
      <c r="F4" s="132">
        <f t="shared" si="0"/>
        <v>216966.52851406988</v>
      </c>
      <c r="G4" s="132">
        <f t="shared" si="0"/>
        <v>233816.50476776459</v>
      </c>
      <c r="H4" s="132">
        <f t="shared" si="0"/>
        <v>246555.83953606721</v>
      </c>
      <c r="I4" s="132">
        <f t="shared" si="0"/>
        <v>264921.98768100573</v>
      </c>
      <c r="J4" s="132">
        <f t="shared" si="0"/>
        <v>270341.53900363453</v>
      </c>
      <c r="K4" s="132">
        <f t="shared" si="0"/>
        <v>263097.67152858368</v>
      </c>
      <c r="L4" s="132">
        <f t="shared" si="0"/>
        <v>251115.98395288514</v>
      </c>
      <c r="M4" s="132">
        <f t="shared" si="0"/>
        <v>260455.53691875609</v>
      </c>
      <c r="N4" s="132">
        <f t="shared" si="0"/>
        <v>267952.25801243063</v>
      </c>
      <c r="O4" s="132">
        <f t="shared" si="0"/>
        <v>276301.68318959454</v>
      </c>
      <c r="P4" s="132">
        <f t="shared" si="0"/>
        <v>284410.9557670193</v>
      </c>
      <c r="Q4" s="132">
        <f t="shared" si="0"/>
        <v>291099.78359959094</v>
      </c>
    </row>
    <row r="5" spans="1:17" ht="11.45" customHeight="1" x14ac:dyDescent="0.25">
      <c r="A5" s="116" t="s">
        <v>23</v>
      </c>
      <c r="B5" s="42">
        <v>23394.396444545113</v>
      </c>
      <c r="C5" s="42">
        <v>21451.186240390387</v>
      </c>
      <c r="D5" s="42">
        <v>21129.916107137011</v>
      </c>
      <c r="E5" s="42">
        <v>20318.460132286058</v>
      </c>
      <c r="F5" s="42">
        <v>20545.179386620854</v>
      </c>
      <c r="G5" s="42">
        <v>20266.83663618776</v>
      </c>
      <c r="H5" s="42">
        <v>20533.134531353906</v>
      </c>
      <c r="I5" s="42">
        <v>20676.560711803948</v>
      </c>
      <c r="J5" s="42">
        <v>20411.371028590507</v>
      </c>
      <c r="K5" s="42">
        <v>19565.350642925354</v>
      </c>
      <c r="L5" s="42">
        <v>20009.953110800001</v>
      </c>
      <c r="M5" s="42">
        <v>21102.945678540113</v>
      </c>
      <c r="N5" s="42">
        <v>21444.745544602636</v>
      </c>
      <c r="O5" s="42">
        <v>21859.348494371843</v>
      </c>
      <c r="P5" s="42">
        <v>21273.315072570058</v>
      </c>
      <c r="Q5" s="42">
        <v>21511.923830911725</v>
      </c>
    </row>
    <row r="6" spans="1:17" ht="11.45" customHeight="1" x14ac:dyDescent="0.25">
      <c r="A6" s="116" t="s">
        <v>127</v>
      </c>
      <c r="B6" s="42">
        <v>45980.62324724927</v>
      </c>
      <c r="C6" s="42">
        <v>37550.360187439241</v>
      </c>
      <c r="D6" s="42">
        <v>37658.423281554402</v>
      </c>
      <c r="E6" s="42">
        <v>37733.794376082733</v>
      </c>
      <c r="F6" s="42">
        <v>39791.254993247472</v>
      </c>
      <c r="G6" s="42">
        <v>41433.264567492675</v>
      </c>
      <c r="H6" s="42">
        <v>42625.355899161586</v>
      </c>
      <c r="I6" s="42">
        <v>48172.868074860657</v>
      </c>
      <c r="J6" s="42">
        <v>46868.980398099287</v>
      </c>
      <c r="K6" s="42">
        <v>43097.234000087883</v>
      </c>
      <c r="L6" s="42">
        <v>47939.52374757715</v>
      </c>
      <c r="M6" s="42">
        <v>52840.734186274189</v>
      </c>
      <c r="N6" s="42">
        <v>54161.827840413687</v>
      </c>
      <c r="O6" s="42">
        <v>55207.807310970042</v>
      </c>
      <c r="P6" s="42">
        <v>57178.054615561923</v>
      </c>
      <c r="Q6" s="42">
        <v>59586.736269530869</v>
      </c>
    </row>
    <row r="7" spans="1:17" ht="11.45" customHeight="1" x14ac:dyDescent="0.25">
      <c r="A7" s="116" t="s">
        <v>125</v>
      </c>
      <c r="B7" s="42">
        <v>146219.12464635624</v>
      </c>
      <c r="C7" s="42">
        <v>128496.87802787503</v>
      </c>
      <c r="D7" s="42">
        <v>128265.80984905575</v>
      </c>
      <c r="E7" s="42">
        <v>128233.20373683977</v>
      </c>
      <c r="F7" s="42">
        <v>156630.09413420156</v>
      </c>
      <c r="G7" s="42">
        <v>172116.40356408418</v>
      </c>
      <c r="H7" s="42">
        <v>183397.34910555172</v>
      </c>
      <c r="I7" s="42">
        <v>196072.55889434111</v>
      </c>
      <c r="J7" s="42">
        <v>203061.18757694474</v>
      </c>
      <c r="K7" s="42">
        <v>200435.08688557043</v>
      </c>
      <c r="L7" s="42">
        <v>183166.50709450798</v>
      </c>
      <c r="M7" s="42">
        <v>186511.85705394179</v>
      </c>
      <c r="N7" s="42">
        <v>192345.68462741427</v>
      </c>
      <c r="O7" s="42">
        <v>199234.52738425267</v>
      </c>
      <c r="P7" s="42">
        <v>205959.58607888731</v>
      </c>
      <c r="Q7" s="42">
        <v>210001.12349914835</v>
      </c>
    </row>
    <row r="8" spans="1:17" ht="11.45" customHeight="1" x14ac:dyDescent="0.25">
      <c r="A8" s="128" t="s">
        <v>51</v>
      </c>
      <c r="B8" s="131">
        <f t="shared" ref="B8:Q8" si="1">SUM(B9:B10)</f>
        <v>3064.3559605815622</v>
      </c>
      <c r="C8" s="131">
        <f t="shared" si="1"/>
        <v>3142.7019700792398</v>
      </c>
      <c r="D8" s="131">
        <f t="shared" si="1"/>
        <v>3086.3986188398312</v>
      </c>
      <c r="E8" s="131">
        <f t="shared" si="1"/>
        <v>3084.7035622920903</v>
      </c>
      <c r="F8" s="131">
        <f t="shared" si="1"/>
        <v>3288.8744271106257</v>
      </c>
      <c r="G8" s="131">
        <f t="shared" si="1"/>
        <v>3343.8034102400497</v>
      </c>
      <c r="H8" s="131">
        <f t="shared" si="1"/>
        <v>3549.8851274900571</v>
      </c>
      <c r="I8" s="131">
        <f t="shared" si="1"/>
        <v>3838.0887936181089</v>
      </c>
      <c r="J8" s="131">
        <f t="shared" si="1"/>
        <v>3761.1775821842712</v>
      </c>
      <c r="K8" s="131">
        <f t="shared" si="1"/>
        <v>3160.8083597571181</v>
      </c>
      <c r="L8" s="131">
        <f t="shared" si="1"/>
        <v>3438.9832771572483</v>
      </c>
      <c r="M8" s="131">
        <f t="shared" si="1"/>
        <v>3605.0125674850678</v>
      </c>
      <c r="N8" s="131">
        <f t="shared" si="1"/>
        <v>3633.9978852889808</v>
      </c>
      <c r="O8" s="131">
        <f t="shared" si="1"/>
        <v>3617.7821087890534</v>
      </c>
      <c r="P8" s="131">
        <f t="shared" si="1"/>
        <v>4657.8109232341603</v>
      </c>
      <c r="Q8" s="131">
        <f t="shared" si="1"/>
        <v>5027.4918637890732</v>
      </c>
    </row>
    <row r="9" spans="1:17" ht="11.45" customHeight="1" x14ac:dyDescent="0.25">
      <c r="A9" s="95" t="s">
        <v>126</v>
      </c>
      <c r="B9" s="37">
        <v>500.38131083114712</v>
      </c>
      <c r="C9" s="37">
        <v>578.72987135954475</v>
      </c>
      <c r="D9" s="37">
        <v>522.41121393581648</v>
      </c>
      <c r="E9" s="37">
        <v>520.86921923126829</v>
      </c>
      <c r="F9" s="37">
        <v>545.42201106321102</v>
      </c>
      <c r="G9" s="37">
        <v>579.36366446020077</v>
      </c>
      <c r="H9" s="37">
        <v>582.28156646022876</v>
      </c>
      <c r="I9" s="37">
        <v>624.28947847243694</v>
      </c>
      <c r="J9" s="37">
        <v>583.5309912370858</v>
      </c>
      <c r="K9" s="37">
        <v>572.40881052847055</v>
      </c>
      <c r="L9" s="37">
        <v>571.49519462899116</v>
      </c>
      <c r="M9" s="37">
        <v>679.55061804698846</v>
      </c>
      <c r="N9" s="37">
        <v>712.23037677724255</v>
      </c>
      <c r="O9" s="37">
        <v>707.34879524912083</v>
      </c>
      <c r="P9" s="37">
        <v>943.23385265139893</v>
      </c>
      <c r="Q9" s="37">
        <v>943.67700616500474</v>
      </c>
    </row>
    <row r="10" spans="1:17" ht="11.45" customHeight="1" x14ac:dyDescent="0.25">
      <c r="A10" s="93" t="s">
        <v>125</v>
      </c>
      <c r="B10" s="36">
        <v>2563.9746497504152</v>
      </c>
      <c r="C10" s="36">
        <v>2563.9720987196952</v>
      </c>
      <c r="D10" s="36">
        <v>2563.9874049040145</v>
      </c>
      <c r="E10" s="36">
        <v>2563.834343060822</v>
      </c>
      <c r="F10" s="36">
        <v>2743.4524160474148</v>
      </c>
      <c r="G10" s="36">
        <v>2764.4397457798491</v>
      </c>
      <c r="H10" s="36">
        <v>2967.6035610298281</v>
      </c>
      <c r="I10" s="36">
        <v>3213.7993151456722</v>
      </c>
      <c r="J10" s="36">
        <v>3177.6465909471854</v>
      </c>
      <c r="K10" s="36">
        <v>2588.3995492286476</v>
      </c>
      <c r="L10" s="36">
        <v>2867.4880825282571</v>
      </c>
      <c r="M10" s="36">
        <v>2925.4619494380795</v>
      </c>
      <c r="N10" s="36">
        <v>2921.7675085117385</v>
      </c>
      <c r="O10" s="36">
        <v>2910.4333135399324</v>
      </c>
      <c r="P10" s="36">
        <v>3714.5770705827617</v>
      </c>
      <c r="Q10" s="36">
        <v>4083.8148576240683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1952.0475916574483</v>
      </c>
      <c r="C12" s="41">
        <f t="shared" ref="C12:Q12" si="3">SUM(C13,C17)</f>
        <v>1967.3258663904851</v>
      </c>
      <c r="D12" s="41">
        <f t="shared" si="3"/>
        <v>1986.1742144729055</v>
      </c>
      <c r="E12" s="41">
        <f t="shared" si="3"/>
        <v>1981.5536422068037</v>
      </c>
      <c r="F12" s="41">
        <f t="shared" si="3"/>
        <v>2095.175080905884</v>
      </c>
      <c r="G12" s="41">
        <f t="shared" si="3"/>
        <v>2140.5362539571461</v>
      </c>
      <c r="H12" s="41">
        <f t="shared" si="3"/>
        <v>2223.5518821004639</v>
      </c>
      <c r="I12" s="41">
        <f t="shared" si="3"/>
        <v>2335.6948368223434</v>
      </c>
      <c r="J12" s="41">
        <f t="shared" si="3"/>
        <v>2347.4791258398745</v>
      </c>
      <c r="K12" s="41">
        <f t="shared" si="3"/>
        <v>1848.4522279270413</v>
      </c>
      <c r="L12" s="41">
        <f t="shared" si="3"/>
        <v>2097.7717438012751</v>
      </c>
      <c r="M12" s="41">
        <f t="shared" si="3"/>
        <v>2166.5225077831778</v>
      </c>
      <c r="N12" s="41">
        <f t="shared" si="3"/>
        <v>2159.1134258948509</v>
      </c>
      <c r="O12" s="41">
        <f t="shared" si="3"/>
        <v>2154.8301915642096</v>
      </c>
      <c r="P12" s="41">
        <f t="shared" si="3"/>
        <v>2165.9530399219539</v>
      </c>
      <c r="Q12" s="41">
        <f t="shared" si="3"/>
        <v>2198.8593825747516</v>
      </c>
    </row>
    <row r="13" spans="1:17" ht="11.45" customHeight="1" x14ac:dyDescent="0.25">
      <c r="A13" s="130" t="s">
        <v>39</v>
      </c>
      <c r="B13" s="132">
        <f t="shared" ref="B13" si="4">SUM(B14:B16)</f>
        <v>1879.8108476514731</v>
      </c>
      <c r="C13" s="132">
        <f t="shared" ref="C13:Q13" si="5">SUM(C14:C16)</f>
        <v>1891.7830041971451</v>
      </c>
      <c r="D13" s="132">
        <f t="shared" si="5"/>
        <v>1914.2450146592703</v>
      </c>
      <c r="E13" s="132">
        <f t="shared" si="5"/>
        <v>1909.6775344864666</v>
      </c>
      <c r="F13" s="132">
        <f t="shared" si="5"/>
        <v>2019.8505942565944</v>
      </c>
      <c r="G13" s="132">
        <f t="shared" si="5"/>
        <v>2063.525638938725</v>
      </c>
      <c r="H13" s="132">
        <f t="shared" si="5"/>
        <v>2141.1002006437138</v>
      </c>
      <c r="I13" s="132">
        <f t="shared" si="5"/>
        <v>2246.4213075808138</v>
      </c>
      <c r="J13" s="132">
        <f t="shared" si="5"/>
        <v>2259.8240061002562</v>
      </c>
      <c r="K13" s="132">
        <f t="shared" si="5"/>
        <v>1772.1216741972617</v>
      </c>
      <c r="L13" s="132">
        <f t="shared" si="5"/>
        <v>2018.6610695743843</v>
      </c>
      <c r="M13" s="132">
        <f t="shared" si="5"/>
        <v>2081.4774028086249</v>
      </c>
      <c r="N13" s="132">
        <f t="shared" si="5"/>
        <v>2071.0420422588932</v>
      </c>
      <c r="O13" s="132">
        <f t="shared" si="5"/>
        <v>2065.0160372103364</v>
      </c>
      <c r="P13" s="132">
        <f t="shared" si="5"/>
        <v>2056.0814470952728</v>
      </c>
      <c r="Q13" s="132">
        <f t="shared" si="5"/>
        <v>2078.2509422688654</v>
      </c>
    </row>
    <row r="14" spans="1:17" ht="11.45" customHeight="1" x14ac:dyDescent="0.25">
      <c r="A14" s="116" t="s">
        <v>23</v>
      </c>
      <c r="B14" s="42">
        <f>B23*B79/1000000</f>
        <v>420.30746267588722</v>
      </c>
      <c r="C14" s="42">
        <f t="shared" ref="C14:Q14" si="6">C23*C79/1000000</f>
        <v>394.55957758660787</v>
      </c>
      <c r="D14" s="42">
        <f t="shared" si="6"/>
        <v>383.17572481401612</v>
      </c>
      <c r="E14" s="42">
        <f t="shared" si="6"/>
        <v>360.6600820535524</v>
      </c>
      <c r="F14" s="42">
        <f t="shared" si="6"/>
        <v>353.68149657067488</v>
      </c>
      <c r="G14" s="42">
        <f t="shared" si="6"/>
        <v>338.31667398351448</v>
      </c>
      <c r="H14" s="42">
        <f t="shared" si="6"/>
        <v>337.21390819000027</v>
      </c>
      <c r="I14" s="42">
        <f t="shared" si="6"/>
        <v>325.93021367682638</v>
      </c>
      <c r="J14" s="42">
        <f t="shared" si="6"/>
        <v>325.75560578987086</v>
      </c>
      <c r="K14" s="42">
        <f t="shared" si="6"/>
        <v>272.02010186955465</v>
      </c>
      <c r="L14" s="42">
        <f t="shared" si="6"/>
        <v>300.29250541458219</v>
      </c>
      <c r="M14" s="42">
        <f t="shared" si="6"/>
        <v>320.14831126794996</v>
      </c>
      <c r="N14" s="42">
        <f t="shared" si="6"/>
        <v>319.18944530896283</v>
      </c>
      <c r="O14" s="42">
        <f t="shared" si="6"/>
        <v>309.70292340746806</v>
      </c>
      <c r="P14" s="42">
        <f t="shared" si="6"/>
        <v>283.79080852508832</v>
      </c>
      <c r="Q14" s="42">
        <f t="shared" si="6"/>
        <v>281.19113634977884</v>
      </c>
    </row>
    <row r="15" spans="1:17" ht="11.45" customHeight="1" x14ac:dyDescent="0.25">
      <c r="A15" s="116" t="s">
        <v>127</v>
      </c>
      <c r="B15" s="42">
        <f>B24*B80/1000000</f>
        <v>493.80526387789905</v>
      </c>
      <c r="C15" s="42">
        <f t="shared" ref="C15:Q15" si="7">C24*C80/1000000</f>
        <v>410.10750101007915</v>
      </c>
      <c r="D15" s="42">
        <f t="shared" si="7"/>
        <v>402.59970356408689</v>
      </c>
      <c r="E15" s="42">
        <f t="shared" si="7"/>
        <v>396.37982742340597</v>
      </c>
      <c r="F15" s="42">
        <f t="shared" si="7"/>
        <v>401.36096228344741</v>
      </c>
      <c r="G15" s="42">
        <f t="shared" si="7"/>
        <v>395.42371919034906</v>
      </c>
      <c r="H15" s="42">
        <f t="shared" si="7"/>
        <v>397.81033882383656</v>
      </c>
      <c r="I15" s="42">
        <f t="shared" si="7"/>
        <v>427.5807970718987</v>
      </c>
      <c r="J15" s="42">
        <f t="shared" si="7"/>
        <v>421.06733573880837</v>
      </c>
      <c r="K15" s="42">
        <f t="shared" si="7"/>
        <v>335.31646092566598</v>
      </c>
      <c r="L15" s="42">
        <f t="shared" si="7"/>
        <v>404.83657244611913</v>
      </c>
      <c r="M15" s="42">
        <f t="shared" si="7"/>
        <v>435.16687344575922</v>
      </c>
      <c r="N15" s="42">
        <f t="shared" si="7"/>
        <v>441.18112777287718</v>
      </c>
      <c r="O15" s="42">
        <f t="shared" si="7"/>
        <v>426.82860201763992</v>
      </c>
      <c r="P15" s="42">
        <f t="shared" si="7"/>
        <v>427.27822418219483</v>
      </c>
      <c r="Q15" s="42">
        <f t="shared" si="7"/>
        <v>440.26454995959057</v>
      </c>
    </row>
    <row r="16" spans="1:17" ht="11.45" customHeight="1" x14ac:dyDescent="0.25">
      <c r="A16" s="116" t="s">
        <v>125</v>
      </c>
      <c r="B16" s="42">
        <f>B25*B81/1000000</f>
        <v>965.69812109768668</v>
      </c>
      <c r="C16" s="42">
        <f t="shared" ref="C16:Q16" si="8">C25*C81/1000000</f>
        <v>1087.115925600458</v>
      </c>
      <c r="D16" s="42">
        <f t="shared" si="8"/>
        <v>1128.4695862811673</v>
      </c>
      <c r="E16" s="42">
        <f t="shared" si="8"/>
        <v>1152.6376250095082</v>
      </c>
      <c r="F16" s="42">
        <f t="shared" si="8"/>
        <v>1264.8081354024721</v>
      </c>
      <c r="G16" s="42">
        <f t="shared" si="8"/>
        <v>1329.7852457648614</v>
      </c>
      <c r="H16" s="42">
        <f t="shared" si="8"/>
        <v>1406.0759536298767</v>
      </c>
      <c r="I16" s="42">
        <f t="shared" si="8"/>
        <v>1492.910296832089</v>
      </c>
      <c r="J16" s="42">
        <f t="shared" si="8"/>
        <v>1513.001064571577</v>
      </c>
      <c r="K16" s="42">
        <f t="shared" si="8"/>
        <v>1164.7851114020411</v>
      </c>
      <c r="L16" s="42">
        <f t="shared" si="8"/>
        <v>1313.5319917136831</v>
      </c>
      <c r="M16" s="42">
        <f t="shared" si="8"/>
        <v>1326.1622180949155</v>
      </c>
      <c r="N16" s="42">
        <f t="shared" si="8"/>
        <v>1310.6714691770533</v>
      </c>
      <c r="O16" s="42">
        <f t="shared" si="8"/>
        <v>1328.4845117852283</v>
      </c>
      <c r="P16" s="42">
        <f t="shared" si="8"/>
        <v>1345.0124143879896</v>
      </c>
      <c r="Q16" s="42">
        <f t="shared" si="8"/>
        <v>1356.7952559594958</v>
      </c>
    </row>
    <row r="17" spans="1:17" ht="11.45" customHeight="1" x14ac:dyDescent="0.25">
      <c r="A17" s="128" t="s">
        <v>18</v>
      </c>
      <c r="B17" s="131">
        <f t="shared" ref="B17" si="9">SUM(B18:B19)</f>
        <v>72.236744005975254</v>
      </c>
      <c r="C17" s="131">
        <f t="shared" ref="C17:Q17" si="10">SUM(C18:C19)</f>
        <v>75.542862193339943</v>
      </c>
      <c r="D17" s="131">
        <f t="shared" si="10"/>
        <v>71.92919981363525</v>
      </c>
      <c r="E17" s="131">
        <f t="shared" si="10"/>
        <v>71.876107720337131</v>
      </c>
      <c r="F17" s="131">
        <f t="shared" si="10"/>
        <v>75.324486649289796</v>
      </c>
      <c r="G17" s="131">
        <f t="shared" si="10"/>
        <v>77.010615018420836</v>
      </c>
      <c r="H17" s="131">
        <f t="shared" si="10"/>
        <v>82.451681456750165</v>
      </c>
      <c r="I17" s="131">
        <f t="shared" si="10"/>
        <v>89.273529241529531</v>
      </c>
      <c r="J17" s="131">
        <f t="shared" si="10"/>
        <v>87.655119739618556</v>
      </c>
      <c r="K17" s="131">
        <f t="shared" si="10"/>
        <v>76.330553729779751</v>
      </c>
      <c r="L17" s="131">
        <f t="shared" si="10"/>
        <v>79.110674226890723</v>
      </c>
      <c r="M17" s="131">
        <f t="shared" si="10"/>
        <v>85.045104974553141</v>
      </c>
      <c r="N17" s="131">
        <f t="shared" si="10"/>
        <v>88.071383635957659</v>
      </c>
      <c r="O17" s="131">
        <f t="shared" si="10"/>
        <v>89.814154353873391</v>
      </c>
      <c r="P17" s="131">
        <f t="shared" si="10"/>
        <v>109.87159282668111</v>
      </c>
      <c r="Q17" s="131">
        <f t="shared" si="10"/>
        <v>120.60844030588606</v>
      </c>
    </row>
    <row r="18" spans="1:17" ht="11.45" customHeight="1" x14ac:dyDescent="0.25">
      <c r="A18" s="95" t="s">
        <v>126</v>
      </c>
      <c r="B18" s="37">
        <f>B27*B83/1000000</f>
        <v>24.476348176015044</v>
      </c>
      <c r="C18" s="37">
        <f t="shared" ref="C18:Q18" si="11">C27*C83/1000000</f>
        <v>27.605551545789805</v>
      </c>
      <c r="D18" s="37">
        <f t="shared" si="11"/>
        <v>24.539286139332699</v>
      </c>
      <c r="E18" s="37">
        <f t="shared" si="11"/>
        <v>24.125063518601451</v>
      </c>
      <c r="F18" s="37">
        <f t="shared" si="11"/>
        <v>24.941649071044015</v>
      </c>
      <c r="G18" s="37">
        <f t="shared" si="11"/>
        <v>26.772514742485743</v>
      </c>
      <c r="H18" s="37">
        <f t="shared" si="11"/>
        <v>28.020801840559297</v>
      </c>
      <c r="I18" s="37">
        <f t="shared" si="11"/>
        <v>30.381877405233755</v>
      </c>
      <c r="J18" s="37">
        <f t="shared" si="11"/>
        <v>29.065718192885349</v>
      </c>
      <c r="K18" s="37">
        <f t="shared" si="11"/>
        <v>28.086912846908259</v>
      </c>
      <c r="L18" s="37">
        <f t="shared" si="11"/>
        <v>27.008763958002199</v>
      </c>
      <c r="M18" s="37">
        <f t="shared" si="11"/>
        <v>30.976628441426666</v>
      </c>
      <c r="N18" s="37">
        <f t="shared" si="11"/>
        <v>32.747995085000376</v>
      </c>
      <c r="O18" s="37">
        <f t="shared" si="11"/>
        <v>32.153667345864584</v>
      </c>
      <c r="P18" s="37">
        <f t="shared" si="11"/>
        <v>39.709617758529006</v>
      </c>
      <c r="Q18" s="37">
        <f t="shared" si="11"/>
        <v>40.253672533699877</v>
      </c>
    </row>
    <row r="19" spans="1:17" ht="11.45" customHeight="1" x14ac:dyDescent="0.25">
      <c r="A19" s="93" t="s">
        <v>125</v>
      </c>
      <c r="B19" s="36">
        <f>B28*B84/1000000</f>
        <v>47.760395829960203</v>
      </c>
      <c r="C19" s="36">
        <f t="shared" ref="C19:Q19" si="12">C28*C84/1000000</f>
        <v>47.937310647550134</v>
      </c>
      <c r="D19" s="36">
        <f t="shared" si="12"/>
        <v>47.389913674302555</v>
      </c>
      <c r="E19" s="36">
        <f t="shared" si="12"/>
        <v>47.751044201735681</v>
      </c>
      <c r="F19" s="36">
        <f t="shared" si="12"/>
        <v>50.382837578245784</v>
      </c>
      <c r="G19" s="36">
        <f t="shared" si="12"/>
        <v>50.238100275935089</v>
      </c>
      <c r="H19" s="36">
        <f t="shared" si="12"/>
        <v>54.430879616190865</v>
      </c>
      <c r="I19" s="36">
        <f t="shared" si="12"/>
        <v>58.891651836295772</v>
      </c>
      <c r="J19" s="36">
        <f t="shared" si="12"/>
        <v>58.589401546733207</v>
      </c>
      <c r="K19" s="36">
        <f t="shared" si="12"/>
        <v>48.243640882871489</v>
      </c>
      <c r="L19" s="36">
        <f t="shared" si="12"/>
        <v>52.101910268888531</v>
      </c>
      <c r="M19" s="36">
        <f t="shared" si="12"/>
        <v>54.068476533126471</v>
      </c>
      <c r="N19" s="36">
        <f t="shared" si="12"/>
        <v>55.32338855095729</v>
      </c>
      <c r="O19" s="36">
        <f t="shared" si="12"/>
        <v>57.660487008008801</v>
      </c>
      <c r="P19" s="36">
        <f t="shared" si="12"/>
        <v>70.161975068152103</v>
      </c>
      <c r="Q19" s="36">
        <f t="shared" si="12"/>
        <v>80.354767772186193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1429048</v>
      </c>
      <c r="C21" s="41">
        <f t="shared" ref="C21:Q21" si="14">SUM(C22,C26)</f>
        <v>1307176</v>
      </c>
      <c r="D21" s="41">
        <f t="shared" si="14"/>
        <v>1299399</v>
      </c>
      <c r="E21" s="41">
        <f t="shared" si="14"/>
        <v>1279120</v>
      </c>
      <c r="F21" s="41">
        <f t="shared" si="14"/>
        <v>1287675</v>
      </c>
      <c r="G21" s="41">
        <f t="shared" si="14"/>
        <v>1280032</v>
      </c>
      <c r="H21" s="41">
        <f t="shared" si="14"/>
        <v>1301325</v>
      </c>
      <c r="I21" s="41">
        <f t="shared" si="14"/>
        <v>1343986</v>
      </c>
      <c r="J21" s="41">
        <f t="shared" si="14"/>
        <v>1344241</v>
      </c>
      <c r="K21" s="41">
        <f t="shared" si="14"/>
        <v>1084093</v>
      </c>
      <c r="L21" s="41">
        <f t="shared" si="14"/>
        <v>1260368</v>
      </c>
      <c r="M21" s="41">
        <f t="shared" si="14"/>
        <v>1333596</v>
      </c>
      <c r="N21" s="41">
        <f t="shared" si="14"/>
        <v>1337373</v>
      </c>
      <c r="O21" s="41">
        <f t="shared" si="14"/>
        <v>1311612</v>
      </c>
      <c r="P21" s="41">
        <f t="shared" si="14"/>
        <v>1297130</v>
      </c>
      <c r="Q21" s="41">
        <f t="shared" si="14"/>
        <v>1314639</v>
      </c>
    </row>
    <row r="22" spans="1:17" ht="11.45" customHeight="1" x14ac:dyDescent="0.25">
      <c r="A22" s="130" t="s">
        <v>39</v>
      </c>
      <c r="B22" s="132">
        <f t="shared" ref="B22" si="15">SUM(B23:B25)</f>
        <v>1385133</v>
      </c>
      <c r="C22" s="132">
        <f t="shared" ref="C22:Q22" si="16">SUM(C23:C25)</f>
        <v>1259971</v>
      </c>
      <c r="D22" s="132">
        <f t="shared" si="16"/>
        <v>1255564</v>
      </c>
      <c r="E22" s="132">
        <f t="shared" si="16"/>
        <v>1235571</v>
      </c>
      <c r="F22" s="132">
        <f t="shared" si="16"/>
        <v>1242253</v>
      </c>
      <c r="G22" s="132">
        <f t="shared" si="16"/>
        <v>1232783</v>
      </c>
      <c r="H22" s="132">
        <f t="shared" si="16"/>
        <v>1251291</v>
      </c>
      <c r="I22" s="132">
        <f t="shared" si="16"/>
        <v>1290020</v>
      </c>
      <c r="J22" s="132">
        <f t="shared" si="16"/>
        <v>1291741</v>
      </c>
      <c r="K22" s="132">
        <f t="shared" si="16"/>
        <v>1035873</v>
      </c>
      <c r="L22" s="132">
        <f t="shared" si="16"/>
        <v>1209533</v>
      </c>
      <c r="M22" s="132">
        <f t="shared" si="16"/>
        <v>1275125</v>
      </c>
      <c r="N22" s="132">
        <f t="shared" si="16"/>
        <v>1277102</v>
      </c>
      <c r="O22" s="132">
        <f t="shared" si="16"/>
        <v>1251197</v>
      </c>
      <c r="P22" s="132">
        <f t="shared" si="16"/>
        <v>1221151</v>
      </c>
      <c r="Q22" s="132">
        <f t="shared" si="16"/>
        <v>1236489</v>
      </c>
    </row>
    <row r="23" spans="1:17" ht="11.45" customHeight="1" x14ac:dyDescent="0.25">
      <c r="A23" s="116" t="s">
        <v>23</v>
      </c>
      <c r="B23" s="42">
        <f>IF(B32=0,0,B32/B70)</f>
        <v>553819</v>
      </c>
      <c r="C23" s="42">
        <f t="shared" ref="C23:Q23" si="17">IF(C32=0,0,C32/C70)</f>
        <v>520361</v>
      </c>
      <c r="D23" s="42">
        <f t="shared" si="17"/>
        <v>505843</v>
      </c>
      <c r="E23" s="42">
        <f t="shared" si="17"/>
        <v>476635</v>
      </c>
      <c r="F23" s="42">
        <f t="shared" si="17"/>
        <v>467950</v>
      </c>
      <c r="G23" s="42">
        <f t="shared" si="17"/>
        <v>448164</v>
      </c>
      <c r="H23" s="42">
        <f t="shared" si="17"/>
        <v>447312</v>
      </c>
      <c r="I23" s="42">
        <f t="shared" si="17"/>
        <v>432926</v>
      </c>
      <c r="J23" s="42">
        <f t="shared" si="17"/>
        <v>433285</v>
      </c>
      <c r="K23" s="42">
        <f t="shared" si="17"/>
        <v>362496</v>
      </c>
      <c r="L23" s="42">
        <f t="shared" si="17"/>
        <v>400390</v>
      </c>
      <c r="M23" s="42">
        <f t="shared" si="17"/>
        <v>426632</v>
      </c>
      <c r="N23" s="42">
        <f t="shared" si="17"/>
        <v>425143</v>
      </c>
      <c r="O23" s="42">
        <f t="shared" si="17"/>
        <v>412341</v>
      </c>
      <c r="P23" s="42">
        <f t="shared" si="17"/>
        <v>377723</v>
      </c>
      <c r="Q23" s="42">
        <f t="shared" si="17"/>
        <v>374150</v>
      </c>
    </row>
    <row r="24" spans="1:17" ht="11.45" customHeight="1" x14ac:dyDescent="0.25">
      <c r="A24" s="116" t="s">
        <v>127</v>
      </c>
      <c r="B24" s="42">
        <f t="shared" ref="B24:Q25" si="18">IF(B33=0,0,B33/B71)</f>
        <v>559827</v>
      </c>
      <c r="C24" s="42">
        <f t="shared" si="18"/>
        <v>470227.00000000006</v>
      </c>
      <c r="D24" s="42">
        <f t="shared" si="18"/>
        <v>475181</v>
      </c>
      <c r="E24" s="42">
        <f t="shared" si="18"/>
        <v>482332.99999999994</v>
      </c>
      <c r="F24" s="42">
        <f t="shared" si="18"/>
        <v>496469.99999999994</v>
      </c>
      <c r="G24" s="42">
        <f t="shared" si="18"/>
        <v>496378</v>
      </c>
      <c r="H24" s="42">
        <f t="shared" si="18"/>
        <v>507573</v>
      </c>
      <c r="I24" s="42">
        <f t="shared" si="18"/>
        <v>542383.00000000012</v>
      </c>
      <c r="J24" s="42">
        <f t="shared" si="18"/>
        <v>537247</v>
      </c>
      <c r="K24" s="42">
        <f t="shared" si="18"/>
        <v>427836</v>
      </c>
      <c r="L24" s="42">
        <f t="shared" si="18"/>
        <v>490711</v>
      </c>
      <c r="M24" s="42">
        <f t="shared" si="18"/>
        <v>527475</v>
      </c>
      <c r="N24" s="42">
        <f t="shared" si="18"/>
        <v>534765</v>
      </c>
      <c r="O24" s="42">
        <f t="shared" si="18"/>
        <v>517368</v>
      </c>
      <c r="P24" s="42">
        <f t="shared" si="18"/>
        <v>517913</v>
      </c>
      <c r="Q24" s="42">
        <f t="shared" si="18"/>
        <v>533654</v>
      </c>
    </row>
    <row r="25" spans="1:17" ht="11.45" customHeight="1" x14ac:dyDescent="0.25">
      <c r="A25" s="116" t="s">
        <v>125</v>
      </c>
      <c r="B25" s="42">
        <f t="shared" si="18"/>
        <v>271487</v>
      </c>
      <c r="C25" s="42">
        <f t="shared" si="18"/>
        <v>269383.00000000006</v>
      </c>
      <c r="D25" s="42">
        <f t="shared" si="18"/>
        <v>274540.00000000006</v>
      </c>
      <c r="E25" s="42">
        <f t="shared" si="18"/>
        <v>276603</v>
      </c>
      <c r="F25" s="42">
        <f t="shared" si="18"/>
        <v>277833</v>
      </c>
      <c r="G25" s="42">
        <f t="shared" si="18"/>
        <v>288241</v>
      </c>
      <c r="H25" s="42">
        <f t="shared" si="18"/>
        <v>296406</v>
      </c>
      <c r="I25" s="42">
        <f t="shared" si="18"/>
        <v>314711</v>
      </c>
      <c r="J25" s="42">
        <f t="shared" si="18"/>
        <v>321209</v>
      </c>
      <c r="K25" s="42">
        <f t="shared" si="18"/>
        <v>245541</v>
      </c>
      <c r="L25" s="42">
        <f t="shared" si="18"/>
        <v>318432</v>
      </c>
      <c r="M25" s="42">
        <f t="shared" si="18"/>
        <v>321018</v>
      </c>
      <c r="N25" s="42">
        <f t="shared" si="18"/>
        <v>317194</v>
      </c>
      <c r="O25" s="42">
        <f t="shared" si="18"/>
        <v>321488</v>
      </c>
      <c r="P25" s="42">
        <f t="shared" si="18"/>
        <v>325515</v>
      </c>
      <c r="Q25" s="42">
        <f t="shared" si="18"/>
        <v>328685</v>
      </c>
    </row>
    <row r="26" spans="1:17" ht="11.45" customHeight="1" x14ac:dyDescent="0.25">
      <c r="A26" s="128" t="s">
        <v>18</v>
      </c>
      <c r="B26" s="131">
        <f t="shared" ref="B26" si="19">SUM(B27:B28)</f>
        <v>43915</v>
      </c>
      <c r="C26" s="131">
        <f t="shared" ref="C26:Q26" si="20">SUM(C27:C28)</f>
        <v>47205</v>
      </c>
      <c r="D26" s="131">
        <f t="shared" si="20"/>
        <v>43835</v>
      </c>
      <c r="E26" s="131">
        <f t="shared" si="20"/>
        <v>43549</v>
      </c>
      <c r="F26" s="131">
        <f t="shared" si="20"/>
        <v>45422</v>
      </c>
      <c r="G26" s="131">
        <f t="shared" si="20"/>
        <v>47249</v>
      </c>
      <c r="H26" s="131">
        <f t="shared" si="20"/>
        <v>50034</v>
      </c>
      <c r="I26" s="131">
        <f t="shared" si="20"/>
        <v>53966</v>
      </c>
      <c r="J26" s="131">
        <f t="shared" si="20"/>
        <v>52500</v>
      </c>
      <c r="K26" s="131">
        <f t="shared" si="20"/>
        <v>48220</v>
      </c>
      <c r="L26" s="131">
        <f t="shared" si="20"/>
        <v>50835</v>
      </c>
      <c r="M26" s="131">
        <f t="shared" si="20"/>
        <v>58471</v>
      </c>
      <c r="N26" s="131">
        <f t="shared" si="20"/>
        <v>60271</v>
      </c>
      <c r="O26" s="131">
        <f t="shared" si="20"/>
        <v>60415</v>
      </c>
      <c r="P26" s="131">
        <f t="shared" si="20"/>
        <v>75979</v>
      </c>
      <c r="Q26" s="131">
        <f t="shared" si="20"/>
        <v>78150</v>
      </c>
    </row>
    <row r="27" spans="1:17" ht="11.45" customHeight="1" x14ac:dyDescent="0.25">
      <c r="A27" s="95" t="s">
        <v>126</v>
      </c>
      <c r="B27" s="37">
        <f t="shared" ref="B27:Q28" si="21">IF(B36=0,0,B36/B74)</f>
        <v>25193</v>
      </c>
      <c r="C27" s="37">
        <f t="shared" si="21"/>
        <v>28414</v>
      </c>
      <c r="D27" s="37">
        <f t="shared" si="21"/>
        <v>25258</v>
      </c>
      <c r="E27" s="37">
        <f t="shared" si="21"/>
        <v>24831</v>
      </c>
      <c r="F27" s="37">
        <f t="shared" si="21"/>
        <v>25672</v>
      </c>
      <c r="G27" s="37">
        <f t="shared" si="21"/>
        <v>27556</v>
      </c>
      <c r="H27" s="37">
        <f t="shared" si="21"/>
        <v>28841.000000000004</v>
      </c>
      <c r="I27" s="37">
        <f t="shared" si="21"/>
        <v>31271</v>
      </c>
      <c r="J27" s="37">
        <f t="shared" si="21"/>
        <v>29917</v>
      </c>
      <c r="K27" s="37">
        <f t="shared" si="21"/>
        <v>28909.000000000004</v>
      </c>
      <c r="L27" s="37">
        <f t="shared" si="21"/>
        <v>30578.999999999996</v>
      </c>
      <c r="M27" s="37">
        <f t="shared" si="21"/>
        <v>35584</v>
      </c>
      <c r="N27" s="37">
        <f t="shared" si="21"/>
        <v>37515</v>
      </c>
      <c r="O27" s="37">
        <f t="shared" si="21"/>
        <v>37022</v>
      </c>
      <c r="P27" s="37">
        <f t="shared" si="21"/>
        <v>45679</v>
      </c>
      <c r="Q27" s="37">
        <f t="shared" si="21"/>
        <v>46421</v>
      </c>
    </row>
    <row r="28" spans="1:17" ht="11.45" customHeight="1" x14ac:dyDescent="0.25">
      <c r="A28" s="93" t="s">
        <v>125</v>
      </c>
      <c r="B28" s="36">
        <f t="shared" si="21"/>
        <v>18722</v>
      </c>
      <c r="C28" s="36">
        <f t="shared" si="21"/>
        <v>18791</v>
      </c>
      <c r="D28" s="36">
        <f t="shared" si="21"/>
        <v>18577</v>
      </c>
      <c r="E28" s="36">
        <f t="shared" si="21"/>
        <v>18718</v>
      </c>
      <c r="F28" s="36">
        <f t="shared" si="21"/>
        <v>19750</v>
      </c>
      <c r="G28" s="36">
        <f t="shared" si="21"/>
        <v>19693</v>
      </c>
      <c r="H28" s="36">
        <f t="shared" si="21"/>
        <v>21192.999999999996</v>
      </c>
      <c r="I28" s="36">
        <f t="shared" si="21"/>
        <v>22694.999999999996</v>
      </c>
      <c r="J28" s="36">
        <f t="shared" si="21"/>
        <v>22583</v>
      </c>
      <c r="K28" s="36">
        <f t="shared" si="21"/>
        <v>19311</v>
      </c>
      <c r="L28" s="36">
        <f t="shared" si="21"/>
        <v>20256</v>
      </c>
      <c r="M28" s="36">
        <f t="shared" si="21"/>
        <v>22887</v>
      </c>
      <c r="N28" s="36">
        <f t="shared" si="21"/>
        <v>22756</v>
      </c>
      <c r="O28" s="36">
        <f t="shared" si="21"/>
        <v>23393</v>
      </c>
      <c r="P28" s="36">
        <f t="shared" si="21"/>
        <v>30300</v>
      </c>
      <c r="Q28" s="36">
        <f t="shared" si="21"/>
        <v>31729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124060531</v>
      </c>
      <c r="C31" s="132">
        <f t="shared" si="22"/>
        <v>103186736</v>
      </c>
      <c r="D31" s="132">
        <f t="shared" si="22"/>
        <v>103547025</v>
      </c>
      <c r="E31" s="132">
        <f t="shared" si="22"/>
        <v>103540949</v>
      </c>
      <c r="F31" s="132">
        <f t="shared" si="22"/>
        <v>110809438</v>
      </c>
      <c r="G31" s="132">
        <f t="shared" si="22"/>
        <v>116166214</v>
      </c>
      <c r="H31" s="132">
        <f t="shared" si="22"/>
        <v>120284323</v>
      </c>
      <c r="I31" s="132">
        <f t="shared" si="22"/>
        <v>129903962</v>
      </c>
      <c r="J31" s="132">
        <f t="shared" si="22"/>
        <v>130059677</v>
      </c>
      <c r="K31" s="132">
        <f t="shared" si="22"/>
        <v>123313884</v>
      </c>
      <c r="L31" s="132">
        <f t="shared" si="22"/>
        <v>129192453</v>
      </c>
      <c r="M31" s="132">
        <f t="shared" si="22"/>
        <v>137319385</v>
      </c>
      <c r="N31" s="132">
        <f t="shared" si="22"/>
        <v>140763280</v>
      </c>
      <c r="O31" s="132">
        <f t="shared" si="22"/>
        <v>144236237</v>
      </c>
      <c r="P31" s="132">
        <f t="shared" si="22"/>
        <v>147466911</v>
      </c>
      <c r="Q31" s="132">
        <f t="shared" si="22"/>
        <v>151722870</v>
      </c>
    </row>
    <row r="32" spans="1:17" ht="11.45" customHeight="1" x14ac:dyDescent="0.25">
      <c r="A32" s="116" t="s">
        <v>23</v>
      </c>
      <c r="B32" s="42">
        <v>30825675</v>
      </c>
      <c r="C32" s="42">
        <v>28290685</v>
      </c>
      <c r="D32" s="42">
        <v>27894304</v>
      </c>
      <c r="E32" s="42">
        <v>26852124</v>
      </c>
      <c r="F32" s="42">
        <v>27182979</v>
      </c>
      <c r="G32" s="42">
        <v>26847233</v>
      </c>
      <c r="H32" s="42">
        <v>27237066</v>
      </c>
      <c r="I32" s="42">
        <v>27464225</v>
      </c>
      <c r="J32" s="42">
        <v>27149006</v>
      </c>
      <c r="K32" s="42">
        <v>26072931.000000004</v>
      </c>
      <c r="L32" s="42">
        <v>26679937</v>
      </c>
      <c r="M32" s="42">
        <v>28121941.000000004</v>
      </c>
      <c r="N32" s="42">
        <v>28563235.999999996</v>
      </c>
      <c r="O32" s="42">
        <v>29103715</v>
      </c>
      <c r="P32" s="42">
        <v>28314590</v>
      </c>
      <c r="Q32" s="42">
        <v>28623542</v>
      </c>
    </row>
    <row r="33" spans="1:17" ht="11.45" customHeight="1" x14ac:dyDescent="0.25">
      <c r="A33" s="116" t="s">
        <v>127</v>
      </c>
      <c r="B33" s="42">
        <v>52128230</v>
      </c>
      <c r="C33" s="42">
        <v>43055036</v>
      </c>
      <c r="D33" s="42">
        <v>44447542</v>
      </c>
      <c r="E33" s="42">
        <v>45916197</v>
      </c>
      <c r="F33" s="42">
        <v>49220443</v>
      </c>
      <c r="G33" s="42">
        <v>52011450</v>
      </c>
      <c r="H33" s="42">
        <v>54386419</v>
      </c>
      <c r="I33" s="42">
        <v>61106918</v>
      </c>
      <c r="J33" s="42">
        <v>59800932</v>
      </c>
      <c r="K33" s="42">
        <v>54988497</v>
      </c>
      <c r="L33" s="42">
        <v>58108514</v>
      </c>
      <c r="M33" s="42">
        <v>64049375</v>
      </c>
      <c r="N33" s="42">
        <v>65650700</v>
      </c>
      <c r="O33" s="42">
        <v>66918554</v>
      </c>
      <c r="P33" s="42">
        <v>69306733</v>
      </c>
      <c r="Q33" s="42">
        <v>72226347</v>
      </c>
    </row>
    <row r="34" spans="1:17" ht="11.45" customHeight="1" x14ac:dyDescent="0.25">
      <c r="A34" s="116" t="s">
        <v>125</v>
      </c>
      <c r="B34" s="42">
        <v>41106626</v>
      </c>
      <c r="C34" s="42">
        <v>31841015</v>
      </c>
      <c r="D34" s="42">
        <v>31205179</v>
      </c>
      <c r="E34" s="42">
        <v>30772628</v>
      </c>
      <c r="F34" s="42">
        <v>34406016</v>
      </c>
      <c r="G34" s="42">
        <v>37307531</v>
      </c>
      <c r="H34" s="42">
        <v>38660838</v>
      </c>
      <c r="I34" s="42">
        <v>41332819</v>
      </c>
      <c r="J34" s="42">
        <v>43109739</v>
      </c>
      <c r="K34" s="42">
        <v>42252456</v>
      </c>
      <c r="L34" s="42">
        <v>44404002</v>
      </c>
      <c r="M34" s="42">
        <v>45148069</v>
      </c>
      <c r="N34" s="42">
        <v>46549344</v>
      </c>
      <c r="O34" s="42">
        <v>48213968</v>
      </c>
      <c r="P34" s="42">
        <v>49845588</v>
      </c>
      <c r="Q34" s="42">
        <v>50872981.000000007</v>
      </c>
    </row>
    <row r="35" spans="1:17" ht="11.45" customHeight="1" x14ac:dyDescent="0.25">
      <c r="A35" s="128" t="s">
        <v>137</v>
      </c>
      <c r="B35" s="131">
        <f t="shared" ref="B35:Q35" si="23">SUM(B36:B37)</f>
        <v>1520106.1831767103</v>
      </c>
      <c r="C35" s="131">
        <f t="shared" si="23"/>
        <v>1600732.6821371387</v>
      </c>
      <c r="D35" s="131">
        <f t="shared" si="23"/>
        <v>1542803.1339506996</v>
      </c>
      <c r="E35" s="131">
        <f t="shared" si="23"/>
        <v>1541111.7390986248</v>
      </c>
      <c r="F35" s="131">
        <f t="shared" si="23"/>
        <v>1636822.6759992393</v>
      </c>
      <c r="G35" s="131">
        <f t="shared" si="23"/>
        <v>1679960.4034800529</v>
      </c>
      <c r="H35" s="131">
        <f t="shared" si="23"/>
        <v>1754780.3776512798</v>
      </c>
      <c r="I35" s="131">
        <f t="shared" si="23"/>
        <v>1881056.9492867645</v>
      </c>
      <c r="J35" s="131">
        <f t="shared" si="23"/>
        <v>1825429.9790346613</v>
      </c>
      <c r="K35" s="131">
        <f t="shared" si="23"/>
        <v>1625249.3466563488</v>
      </c>
      <c r="L35" s="131">
        <f t="shared" si="23"/>
        <v>1761852.1073615504</v>
      </c>
      <c r="M35" s="131">
        <f t="shared" si="23"/>
        <v>2018962.9283706946</v>
      </c>
      <c r="N35" s="131">
        <f t="shared" si="23"/>
        <v>2017708.8091660882</v>
      </c>
      <c r="O35" s="131">
        <f t="shared" si="23"/>
        <v>1995217.1688748831</v>
      </c>
      <c r="P35" s="131">
        <f t="shared" si="23"/>
        <v>2689195.5710167978</v>
      </c>
      <c r="Q35" s="131">
        <f t="shared" si="23"/>
        <v>2700800.2710033869</v>
      </c>
    </row>
    <row r="36" spans="1:17" ht="11.45" customHeight="1" x14ac:dyDescent="0.25">
      <c r="A36" s="95" t="s">
        <v>126</v>
      </c>
      <c r="B36" s="37">
        <v>515032.15565964673</v>
      </c>
      <c r="C36" s="37">
        <v>595678.39235286089</v>
      </c>
      <c r="D36" s="37">
        <v>537711.74787522433</v>
      </c>
      <c r="E36" s="37">
        <v>536110.65408218245</v>
      </c>
      <c r="F36" s="37">
        <v>561393.26746724406</v>
      </c>
      <c r="G36" s="37">
        <v>596318.4740554184</v>
      </c>
      <c r="H36" s="37">
        <v>599325.55655745859</v>
      </c>
      <c r="I36" s="37">
        <v>642559.24743967864</v>
      </c>
      <c r="J36" s="37">
        <v>600621.54834739666</v>
      </c>
      <c r="K36" s="37">
        <v>589162.87431671564</v>
      </c>
      <c r="L36" s="37">
        <v>647040.03425459145</v>
      </c>
      <c r="M36" s="37">
        <v>780624.95530486293</v>
      </c>
      <c r="N36" s="37">
        <v>815907.12699955655</v>
      </c>
      <c r="O36" s="37">
        <v>814447.28578001633</v>
      </c>
      <c r="P36" s="37">
        <v>1085026.2880208422</v>
      </c>
      <c r="Q36" s="37">
        <v>1088259.2207334992</v>
      </c>
    </row>
    <row r="37" spans="1:17" ht="11.45" customHeight="1" x14ac:dyDescent="0.25">
      <c r="A37" s="93" t="s">
        <v>125</v>
      </c>
      <c r="B37" s="36">
        <v>1005074.0275170635</v>
      </c>
      <c r="C37" s="36">
        <v>1005054.2897842777</v>
      </c>
      <c r="D37" s="36">
        <v>1005091.3860754754</v>
      </c>
      <c r="E37" s="36">
        <v>1005001.0850164425</v>
      </c>
      <c r="F37" s="36">
        <v>1075429.4085319953</v>
      </c>
      <c r="G37" s="36">
        <v>1083641.9294246347</v>
      </c>
      <c r="H37" s="36">
        <v>1155454.8210938212</v>
      </c>
      <c r="I37" s="36">
        <v>1238497.7018470857</v>
      </c>
      <c r="J37" s="36">
        <v>1224808.4306872645</v>
      </c>
      <c r="K37" s="36">
        <v>1036086.4723396332</v>
      </c>
      <c r="L37" s="36">
        <v>1114812.073106959</v>
      </c>
      <c r="M37" s="36">
        <v>1238337.9730658317</v>
      </c>
      <c r="N37" s="36">
        <v>1201801.6821665317</v>
      </c>
      <c r="O37" s="36">
        <v>1180769.8830948668</v>
      </c>
      <c r="P37" s="36">
        <v>1604169.2829959558</v>
      </c>
      <c r="Q37" s="36">
        <v>1612541.0502698878</v>
      </c>
    </row>
    <row r="39" spans="1:17" ht="11.45" customHeight="1" x14ac:dyDescent="0.25">
      <c r="A39" s="27" t="s">
        <v>136</v>
      </c>
      <c r="B39" s="41">
        <f t="shared" ref="B39:Q39" si="24">SUM(B40,B44)</f>
        <v>1204.1236292940491</v>
      </c>
      <c r="C39" s="41">
        <f t="shared" si="24"/>
        <v>1233.4735855714332</v>
      </c>
      <c r="D39" s="41">
        <f t="shared" si="24"/>
        <v>1230.6863728252538</v>
      </c>
      <c r="E39" s="41">
        <f t="shared" si="24"/>
        <v>1218.3436813159819</v>
      </c>
      <c r="F39" s="41">
        <f t="shared" si="24"/>
        <v>1243.0496116088052</v>
      </c>
      <c r="G39" s="41">
        <f t="shared" si="24"/>
        <v>1259.975935422219</v>
      </c>
      <c r="H39" s="41">
        <f t="shared" si="24"/>
        <v>1291.5301810489341</v>
      </c>
      <c r="I39" s="41">
        <f t="shared" si="24"/>
        <v>1350.281248819995</v>
      </c>
      <c r="J39" s="41">
        <f t="shared" si="24"/>
        <v>1357.571325801696</v>
      </c>
      <c r="K39" s="41">
        <f t="shared" si="24"/>
        <v>1318.6308776647347</v>
      </c>
      <c r="L39" s="41">
        <f t="shared" si="24"/>
        <v>1283.4500061753211</v>
      </c>
      <c r="M39" s="41">
        <f t="shared" si="24"/>
        <v>1308.8120754117549</v>
      </c>
      <c r="N39" s="41">
        <f t="shared" si="24"/>
        <v>1295.607483470875</v>
      </c>
      <c r="O39" s="41">
        <f t="shared" si="24"/>
        <v>1268.8152406549491</v>
      </c>
      <c r="P39" s="41">
        <f t="shared" si="24"/>
        <v>1265.7994490714459</v>
      </c>
      <c r="Q39" s="41">
        <f t="shared" si="24"/>
        <v>1269.6970984297559</v>
      </c>
    </row>
    <row r="40" spans="1:17" ht="11.45" customHeight="1" x14ac:dyDescent="0.25">
      <c r="A40" s="130" t="s">
        <v>39</v>
      </c>
      <c r="B40" s="132">
        <f t="shared" ref="B40:Q40" si="25">SUM(B41:B43)</f>
        <v>1164.21314344966</v>
      </c>
      <c r="C40" s="132">
        <f t="shared" si="25"/>
        <v>1191.1945999553282</v>
      </c>
      <c r="D40" s="132">
        <f t="shared" si="25"/>
        <v>1188.9987253456609</v>
      </c>
      <c r="E40" s="132">
        <f t="shared" si="25"/>
        <v>1177.2486092659269</v>
      </c>
      <c r="F40" s="132">
        <f t="shared" si="25"/>
        <v>1201.2327731805321</v>
      </c>
      <c r="G40" s="132">
        <f t="shared" si="25"/>
        <v>1216.447900619673</v>
      </c>
      <c r="H40" s="132">
        <f t="shared" si="25"/>
        <v>1246.889137196189</v>
      </c>
      <c r="I40" s="132">
        <f t="shared" si="25"/>
        <v>1302.937718381942</v>
      </c>
      <c r="J40" s="132">
        <f t="shared" si="25"/>
        <v>1310.861062323484</v>
      </c>
      <c r="K40" s="132">
        <f t="shared" si="25"/>
        <v>1272.0539575418288</v>
      </c>
      <c r="L40" s="132">
        <f t="shared" si="25"/>
        <v>1236.785475985605</v>
      </c>
      <c r="M40" s="132">
        <f t="shared" si="25"/>
        <v>1257.1496288096769</v>
      </c>
      <c r="N40" s="132">
        <f t="shared" si="25"/>
        <v>1244.01724292264</v>
      </c>
      <c r="O40" s="132">
        <f t="shared" si="25"/>
        <v>1217.456811480843</v>
      </c>
      <c r="P40" s="132">
        <f t="shared" si="25"/>
        <v>1215.771369425486</v>
      </c>
      <c r="Q40" s="132">
        <f t="shared" si="25"/>
        <v>1220.1049108331219</v>
      </c>
    </row>
    <row r="41" spans="1:17" ht="11.45" customHeight="1" x14ac:dyDescent="0.25">
      <c r="A41" s="116" t="s">
        <v>23</v>
      </c>
      <c r="B41" s="42">
        <v>312.71541501976299</v>
      </c>
      <c r="C41" s="42">
        <v>302.29156785243799</v>
      </c>
      <c r="D41" s="42">
        <v>291.867720685113</v>
      </c>
      <c r="E41" s="42">
        <v>281.44387351778801</v>
      </c>
      <c r="F41" s="42">
        <v>271.02002635046301</v>
      </c>
      <c r="G41" s="42">
        <v>260.59617918313802</v>
      </c>
      <c r="H41" s="42">
        <v>251.86486486486501</v>
      </c>
      <c r="I41" s="42">
        <v>243.62746201463099</v>
      </c>
      <c r="J41" s="42">
        <v>243.69235095613001</v>
      </c>
      <c r="K41" s="42">
        <v>233.26850378880499</v>
      </c>
      <c r="L41" s="42">
        <v>224.93820224719099</v>
      </c>
      <c r="M41" s="42">
        <v>239.680898876404</v>
      </c>
      <c r="N41" s="42">
        <v>238.84438202247199</v>
      </c>
      <c r="O41" s="42">
        <v>231.78246205733601</v>
      </c>
      <c r="P41" s="42">
        <v>221.35861489001101</v>
      </c>
      <c r="Q41" s="42">
        <v>210.93476772268599</v>
      </c>
    </row>
    <row r="42" spans="1:17" ht="11.45" customHeight="1" x14ac:dyDescent="0.25">
      <c r="A42" s="116" t="s">
        <v>127</v>
      </c>
      <c r="B42" s="42">
        <v>349.67332916926898</v>
      </c>
      <c r="C42" s="42">
        <v>338.01755153029302</v>
      </c>
      <c r="D42" s="42">
        <v>326.361773891317</v>
      </c>
      <c r="E42" s="42">
        <v>314.70599625234098</v>
      </c>
      <c r="F42" s="42">
        <v>303.05021861336502</v>
      </c>
      <c r="G42" s="42">
        <v>297.76724655069</v>
      </c>
      <c r="H42" s="42">
        <v>302.48688915375402</v>
      </c>
      <c r="I42" s="42">
        <v>324.00418160095597</v>
      </c>
      <c r="J42" s="42">
        <v>320.17103694874902</v>
      </c>
      <c r="K42" s="42">
        <v>308.515259309773</v>
      </c>
      <c r="L42" s="42">
        <v>298.30455927051702</v>
      </c>
      <c r="M42" s="42">
        <v>320.65349544073001</v>
      </c>
      <c r="N42" s="42">
        <v>325.08510638297901</v>
      </c>
      <c r="O42" s="42">
        <v>314.50942249240097</v>
      </c>
      <c r="P42" s="42">
        <v>314.84072948328298</v>
      </c>
      <c r="Q42" s="42">
        <v>324.40972644376899</v>
      </c>
    </row>
    <row r="43" spans="1:17" ht="11.45" customHeight="1" x14ac:dyDescent="0.25">
      <c r="A43" s="116" t="s">
        <v>125</v>
      </c>
      <c r="B43" s="42">
        <v>501.82439926062801</v>
      </c>
      <c r="C43" s="42">
        <v>550.88548057259698</v>
      </c>
      <c r="D43" s="42">
        <v>570.76923076923094</v>
      </c>
      <c r="E43" s="42">
        <v>581.09873949579799</v>
      </c>
      <c r="F43" s="42">
        <v>627.162528216704</v>
      </c>
      <c r="G43" s="42">
        <v>658.084474885845</v>
      </c>
      <c r="H43" s="42">
        <v>692.53738317756995</v>
      </c>
      <c r="I43" s="42">
        <v>735.30607476635498</v>
      </c>
      <c r="J43" s="42">
        <v>746.99767441860502</v>
      </c>
      <c r="K43" s="42">
        <v>730.27019444325094</v>
      </c>
      <c r="L43" s="42">
        <v>713.54271446789699</v>
      </c>
      <c r="M43" s="42">
        <v>696.81523449254303</v>
      </c>
      <c r="N43" s="42">
        <v>680.08775451718896</v>
      </c>
      <c r="O43" s="42">
        <v>671.16492693110604</v>
      </c>
      <c r="P43" s="42">
        <v>679.57202505219198</v>
      </c>
      <c r="Q43" s="42">
        <v>684.76041666666697</v>
      </c>
    </row>
    <row r="44" spans="1:17" ht="11.45" customHeight="1" x14ac:dyDescent="0.25">
      <c r="A44" s="128" t="s">
        <v>18</v>
      </c>
      <c r="B44" s="131">
        <f t="shared" ref="B44:Q44" si="26">SUM(B45:B46)</f>
        <v>39.910485844389001</v>
      </c>
      <c r="C44" s="131">
        <f t="shared" si="26"/>
        <v>42.278985616104997</v>
      </c>
      <c r="D44" s="131">
        <f t="shared" si="26"/>
        <v>41.687647479592997</v>
      </c>
      <c r="E44" s="131">
        <f t="shared" si="26"/>
        <v>41.095072050054995</v>
      </c>
      <c r="F44" s="131">
        <f t="shared" si="26"/>
        <v>41.816838428273002</v>
      </c>
      <c r="G44" s="131">
        <f t="shared" si="26"/>
        <v>43.528034802546003</v>
      </c>
      <c r="H44" s="131">
        <f t="shared" si="26"/>
        <v>44.641043852745</v>
      </c>
      <c r="I44" s="131">
        <f t="shared" si="26"/>
        <v>47.343530438053001</v>
      </c>
      <c r="J44" s="131">
        <f t="shared" si="26"/>
        <v>46.710263478211999</v>
      </c>
      <c r="K44" s="131">
        <f t="shared" si="26"/>
        <v>46.576920122906003</v>
      </c>
      <c r="L44" s="131">
        <f t="shared" si="26"/>
        <v>46.664530189716004</v>
      </c>
      <c r="M44" s="131">
        <f t="shared" si="26"/>
        <v>51.662446602077999</v>
      </c>
      <c r="N44" s="131">
        <f t="shared" si="26"/>
        <v>51.590240548235002</v>
      </c>
      <c r="O44" s="131">
        <f t="shared" si="26"/>
        <v>51.358429174106</v>
      </c>
      <c r="P44" s="131">
        <f t="shared" si="26"/>
        <v>50.028079645959998</v>
      </c>
      <c r="Q44" s="131">
        <f t="shared" si="26"/>
        <v>49.592187596633998</v>
      </c>
    </row>
    <row r="45" spans="1:17" ht="11.45" customHeight="1" x14ac:dyDescent="0.25">
      <c r="A45" s="95" t="s">
        <v>126</v>
      </c>
      <c r="B45" s="37">
        <v>17.743518518519</v>
      </c>
      <c r="C45" s="37">
        <v>20.112037037036998</v>
      </c>
      <c r="D45" s="37">
        <v>19.520586419752998</v>
      </c>
      <c r="E45" s="37">
        <v>18.929135802468998</v>
      </c>
      <c r="F45" s="37">
        <v>18.337685185184998</v>
      </c>
      <c r="G45" s="37">
        <v>19.896296296296001</v>
      </c>
      <c r="H45" s="37">
        <v>19.597222222222001</v>
      </c>
      <c r="I45" s="37">
        <v>20.590740740741001</v>
      </c>
      <c r="J45" s="37">
        <v>20.209259259258999</v>
      </c>
      <c r="K45" s="37">
        <v>20.814814814815001</v>
      </c>
      <c r="L45" s="37">
        <v>21.641323792487</v>
      </c>
      <c r="M45" s="37">
        <v>26.029385574353999</v>
      </c>
      <c r="N45" s="37">
        <v>26.696078431373</v>
      </c>
      <c r="O45" s="37">
        <v>26.674377224198999</v>
      </c>
      <c r="P45" s="37">
        <v>26.082926606914999</v>
      </c>
      <c r="Q45" s="37">
        <v>25.491475989630999</v>
      </c>
    </row>
    <row r="46" spans="1:17" ht="11.45" customHeight="1" x14ac:dyDescent="0.25">
      <c r="A46" s="93" t="s">
        <v>125</v>
      </c>
      <c r="B46" s="36">
        <v>22.166967325870001</v>
      </c>
      <c r="C46" s="36">
        <v>22.166948579067999</v>
      </c>
      <c r="D46" s="36">
        <v>22.167061059840002</v>
      </c>
      <c r="E46" s="36">
        <v>22.165936247586</v>
      </c>
      <c r="F46" s="36">
        <v>23.479153243088</v>
      </c>
      <c r="G46" s="36">
        <v>23.631738506249999</v>
      </c>
      <c r="H46" s="36">
        <v>25.043821630522999</v>
      </c>
      <c r="I46" s="36">
        <v>26.752789697312</v>
      </c>
      <c r="J46" s="36">
        <v>26.501004218953</v>
      </c>
      <c r="K46" s="36">
        <v>25.762105308091002</v>
      </c>
      <c r="L46" s="36">
        <v>25.023206397229</v>
      </c>
      <c r="M46" s="36">
        <v>25.633061027724001</v>
      </c>
      <c r="N46" s="36">
        <v>24.894162116861999</v>
      </c>
      <c r="O46" s="36">
        <v>24.684051949907001</v>
      </c>
      <c r="P46" s="36">
        <v>23.945153039045</v>
      </c>
      <c r="Q46" s="36">
        <v>24.100711607002999</v>
      </c>
    </row>
    <row r="48" spans="1:17" ht="11.45" customHeight="1" x14ac:dyDescent="0.25">
      <c r="A48" s="27" t="s">
        <v>135</v>
      </c>
      <c r="B48" s="41">
        <f t="shared" ref="B48:Q48" si="27">SUM(B49,B53)</f>
        <v>1204.1236292940491</v>
      </c>
      <c r="C48" s="41">
        <f t="shared" si="27"/>
        <v>1179.251641766793</v>
      </c>
      <c r="D48" s="41">
        <f t="shared" si="27"/>
        <v>1188.2520243788811</v>
      </c>
      <c r="E48" s="41">
        <f t="shared" si="27"/>
        <v>1182.3331711464998</v>
      </c>
      <c r="F48" s="41">
        <f t="shared" si="27"/>
        <v>1231.7020662083241</v>
      </c>
      <c r="G48" s="41">
        <f t="shared" si="27"/>
        <v>1251.8665168024611</v>
      </c>
      <c r="H48" s="41">
        <f t="shared" si="27"/>
        <v>1291.5301810489341</v>
      </c>
      <c r="I48" s="41">
        <f t="shared" si="27"/>
        <v>1350.281248819995</v>
      </c>
      <c r="J48" s="41">
        <f t="shared" si="27"/>
        <v>1357.571325801696</v>
      </c>
      <c r="K48" s="41">
        <f t="shared" si="27"/>
        <v>1075.5605207855081</v>
      </c>
      <c r="L48" s="41">
        <f t="shared" si="27"/>
        <v>1232.6196306317802</v>
      </c>
      <c r="M48" s="41">
        <f t="shared" si="27"/>
        <v>1282.180556994369</v>
      </c>
      <c r="N48" s="41">
        <f t="shared" si="27"/>
        <v>1277.667927061606</v>
      </c>
      <c r="O48" s="41">
        <f t="shared" si="27"/>
        <v>1268.8152406549491</v>
      </c>
      <c r="P48" s="41">
        <f t="shared" si="27"/>
        <v>1256.126670281059</v>
      </c>
      <c r="Q48" s="41">
        <f t="shared" si="27"/>
        <v>1268.6114160815009</v>
      </c>
    </row>
    <row r="49" spans="1:17" ht="11.45" customHeight="1" x14ac:dyDescent="0.25">
      <c r="A49" s="130" t="s">
        <v>39</v>
      </c>
      <c r="B49" s="132">
        <f t="shared" ref="B49:Q49" si="28">SUM(B50:B52)</f>
        <v>1164.21314344966</v>
      </c>
      <c r="C49" s="132">
        <f t="shared" si="28"/>
        <v>1136.972656150688</v>
      </c>
      <c r="D49" s="132">
        <f t="shared" si="28"/>
        <v>1148.293296652374</v>
      </c>
      <c r="E49" s="132">
        <f t="shared" si="28"/>
        <v>1142.7839015655809</v>
      </c>
      <c r="F49" s="132">
        <f t="shared" si="28"/>
        <v>1190.384024076347</v>
      </c>
      <c r="G49" s="132">
        <f t="shared" si="28"/>
        <v>1208.3384819999151</v>
      </c>
      <c r="H49" s="132">
        <f t="shared" si="28"/>
        <v>1246.889137196189</v>
      </c>
      <c r="I49" s="132">
        <f t="shared" si="28"/>
        <v>1302.937718381942</v>
      </c>
      <c r="J49" s="132">
        <f t="shared" si="28"/>
        <v>1310.861062323484</v>
      </c>
      <c r="K49" s="132">
        <f t="shared" si="28"/>
        <v>1032.311182267835</v>
      </c>
      <c r="L49" s="132">
        <f t="shared" si="28"/>
        <v>1186.6427615177081</v>
      </c>
      <c r="M49" s="132">
        <f t="shared" si="28"/>
        <v>1230.518110392291</v>
      </c>
      <c r="N49" s="132">
        <f t="shared" si="28"/>
        <v>1226.129905941985</v>
      </c>
      <c r="O49" s="132">
        <f t="shared" si="28"/>
        <v>1217.456811480843</v>
      </c>
      <c r="P49" s="132">
        <f t="shared" si="28"/>
        <v>1206.7359698249629</v>
      </c>
      <c r="Q49" s="132">
        <f t="shared" si="28"/>
        <v>1219.4849266967199</v>
      </c>
    </row>
    <row r="50" spans="1:17" ht="11.45" customHeight="1" x14ac:dyDescent="0.25">
      <c r="A50" s="116" t="s">
        <v>23</v>
      </c>
      <c r="B50" s="42">
        <v>312.71541501976299</v>
      </c>
      <c r="C50" s="42">
        <v>293.657449209932</v>
      </c>
      <c r="D50" s="42">
        <v>285.46444695259601</v>
      </c>
      <c r="E50" s="42">
        <v>268.82966723068199</v>
      </c>
      <c r="F50" s="42">
        <v>263.78241262683201</v>
      </c>
      <c r="G50" s="42">
        <v>252.48676056337999</v>
      </c>
      <c r="H50" s="42">
        <v>251.86486486486501</v>
      </c>
      <c r="I50" s="42">
        <v>243.62746201463099</v>
      </c>
      <c r="J50" s="42">
        <v>243.69235095613001</v>
      </c>
      <c r="K50" s="42">
        <v>203.64943820224701</v>
      </c>
      <c r="L50" s="42">
        <v>224.93820224719099</v>
      </c>
      <c r="M50" s="42">
        <v>239.680898876404</v>
      </c>
      <c r="N50" s="42">
        <v>238.84438202247199</v>
      </c>
      <c r="O50" s="42">
        <v>231.78246205733601</v>
      </c>
      <c r="P50" s="42">
        <v>212.32321528948799</v>
      </c>
      <c r="Q50" s="42">
        <v>210.31478358628399</v>
      </c>
    </row>
    <row r="51" spans="1:17" ht="11.45" customHeight="1" x14ac:dyDescent="0.25">
      <c r="A51" s="116" t="s">
        <v>127</v>
      </c>
      <c r="B51" s="42">
        <v>349.67332916926898</v>
      </c>
      <c r="C51" s="42">
        <v>292.42972636815898</v>
      </c>
      <c r="D51" s="42">
        <v>292.059618930547</v>
      </c>
      <c r="E51" s="42">
        <v>292.85549483910103</v>
      </c>
      <c r="F51" s="42">
        <v>299.43908323281102</v>
      </c>
      <c r="G51" s="42">
        <v>297.76724655069</v>
      </c>
      <c r="H51" s="42">
        <v>302.48688915375402</v>
      </c>
      <c r="I51" s="42">
        <v>324.00418160095597</v>
      </c>
      <c r="J51" s="42">
        <v>320.17103694874902</v>
      </c>
      <c r="K51" s="42">
        <v>254.96781883194299</v>
      </c>
      <c r="L51" s="42">
        <v>298.30455927051702</v>
      </c>
      <c r="M51" s="42">
        <v>320.65349544073001</v>
      </c>
      <c r="N51" s="42">
        <v>325.08510638297901</v>
      </c>
      <c r="O51" s="42">
        <v>314.50942249240097</v>
      </c>
      <c r="P51" s="42">
        <v>314.84072948328298</v>
      </c>
      <c r="Q51" s="42">
        <v>324.40972644376899</v>
      </c>
    </row>
    <row r="52" spans="1:17" ht="11.45" customHeight="1" x14ac:dyDescent="0.25">
      <c r="A52" s="116" t="s">
        <v>125</v>
      </c>
      <c r="B52" s="42">
        <v>501.82439926062801</v>
      </c>
      <c r="C52" s="42">
        <v>550.88548057259698</v>
      </c>
      <c r="D52" s="42">
        <v>570.76923076923094</v>
      </c>
      <c r="E52" s="42">
        <v>581.09873949579799</v>
      </c>
      <c r="F52" s="42">
        <v>627.162528216704</v>
      </c>
      <c r="G52" s="42">
        <v>658.084474885845</v>
      </c>
      <c r="H52" s="42">
        <v>692.53738317756995</v>
      </c>
      <c r="I52" s="42">
        <v>735.30607476635498</v>
      </c>
      <c r="J52" s="42">
        <v>746.99767441860502</v>
      </c>
      <c r="K52" s="42">
        <v>573.69392523364502</v>
      </c>
      <c r="L52" s="42">
        <v>663.4</v>
      </c>
      <c r="M52" s="42">
        <v>670.18371607515701</v>
      </c>
      <c r="N52" s="42">
        <v>662.20041753653402</v>
      </c>
      <c r="O52" s="42">
        <v>671.16492693110604</v>
      </c>
      <c r="P52" s="42">
        <v>679.57202505219198</v>
      </c>
      <c r="Q52" s="42">
        <v>684.76041666666697</v>
      </c>
    </row>
    <row r="53" spans="1:17" ht="11.45" customHeight="1" x14ac:dyDescent="0.25">
      <c r="A53" s="128" t="s">
        <v>18</v>
      </c>
      <c r="B53" s="131">
        <f t="shared" ref="B53:Q53" si="29">SUM(B54:B55)</f>
        <v>39.910485844389001</v>
      </c>
      <c r="C53" s="131">
        <f t="shared" si="29"/>
        <v>42.278985616104997</v>
      </c>
      <c r="D53" s="131">
        <f t="shared" si="29"/>
        <v>39.958727726507</v>
      </c>
      <c r="E53" s="131">
        <f t="shared" si="29"/>
        <v>39.549269580919002</v>
      </c>
      <c r="F53" s="131">
        <f t="shared" si="29"/>
        <v>41.318042131976995</v>
      </c>
      <c r="G53" s="131">
        <f t="shared" si="29"/>
        <v>43.528034802546003</v>
      </c>
      <c r="H53" s="131">
        <f t="shared" si="29"/>
        <v>44.641043852745</v>
      </c>
      <c r="I53" s="131">
        <f t="shared" si="29"/>
        <v>47.343530438053001</v>
      </c>
      <c r="J53" s="131">
        <f t="shared" si="29"/>
        <v>46.710263478211999</v>
      </c>
      <c r="K53" s="131">
        <f t="shared" si="29"/>
        <v>43.249338517673003</v>
      </c>
      <c r="L53" s="131">
        <f t="shared" si="29"/>
        <v>45.976869114072002</v>
      </c>
      <c r="M53" s="131">
        <f t="shared" si="29"/>
        <v>51.662446602077999</v>
      </c>
      <c r="N53" s="131">
        <f t="shared" si="29"/>
        <v>51.538021119621</v>
      </c>
      <c r="O53" s="131">
        <f t="shared" si="29"/>
        <v>51.358429174106</v>
      </c>
      <c r="P53" s="131">
        <f t="shared" si="29"/>
        <v>49.390700456095999</v>
      </c>
      <c r="Q53" s="131">
        <f t="shared" si="29"/>
        <v>49.126489384780996</v>
      </c>
    </row>
    <row r="54" spans="1:17" ht="11.45" customHeight="1" x14ac:dyDescent="0.25">
      <c r="A54" s="95" t="s">
        <v>126</v>
      </c>
      <c r="B54" s="37">
        <v>17.743518518519</v>
      </c>
      <c r="C54" s="37">
        <v>20.112037037036998</v>
      </c>
      <c r="D54" s="37">
        <v>17.791666666666998</v>
      </c>
      <c r="E54" s="37">
        <v>17.383333333332999</v>
      </c>
      <c r="F54" s="37">
        <v>17.838888888888999</v>
      </c>
      <c r="G54" s="37">
        <v>19.896296296296001</v>
      </c>
      <c r="H54" s="37">
        <v>19.597222222222001</v>
      </c>
      <c r="I54" s="37">
        <v>20.590740740741001</v>
      </c>
      <c r="J54" s="37">
        <v>20.209259259258999</v>
      </c>
      <c r="K54" s="37">
        <v>20.814814814815001</v>
      </c>
      <c r="L54" s="37">
        <v>21.641323792487</v>
      </c>
      <c r="M54" s="37">
        <v>26.029385574353999</v>
      </c>
      <c r="N54" s="37">
        <v>26.696078431373</v>
      </c>
      <c r="O54" s="37">
        <v>26.674377224198999</v>
      </c>
      <c r="P54" s="37">
        <v>25.885231316725999</v>
      </c>
      <c r="Q54" s="37">
        <v>25.025777777778</v>
      </c>
    </row>
    <row r="55" spans="1:17" ht="11.45" customHeight="1" x14ac:dyDescent="0.25">
      <c r="A55" s="93" t="s">
        <v>125</v>
      </c>
      <c r="B55" s="36">
        <v>22.166967325870001</v>
      </c>
      <c r="C55" s="36">
        <v>22.166948579067999</v>
      </c>
      <c r="D55" s="36">
        <v>22.167061059840002</v>
      </c>
      <c r="E55" s="36">
        <v>22.165936247586</v>
      </c>
      <c r="F55" s="36">
        <v>23.479153243088</v>
      </c>
      <c r="G55" s="36">
        <v>23.631738506249999</v>
      </c>
      <c r="H55" s="36">
        <v>25.043821630522999</v>
      </c>
      <c r="I55" s="36">
        <v>26.752789697312</v>
      </c>
      <c r="J55" s="36">
        <v>26.501004218953</v>
      </c>
      <c r="K55" s="36">
        <v>22.434523702858002</v>
      </c>
      <c r="L55" s="36">
        <v>24.335545321584998</v>
      </c>
      <c r="M55" s="36">
        <v>25.633061027724001</v>
      </c>
      <c r="N55" s="36">
        <v>24.841942688248</v>
      </c>
      <c r="O55" s="36">
        <v>24.684051949907001</v>
      </c>
      <c r="P55" s="36">
        <v>23.50546913937</v>
      </c>
      <c r="Q55" s="36">
        <v>24.100711607002999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69.487410587184968</v>
      </c>
      <c r="D57" s="41">
        <f t="shared" si="30"/>
        <v>37.350241563621935</v>
      </c>
      <c r="E57" s="41">
        <f t="shared" si="30"/>
        <v>27.794762800529</v>
      </c>
      <c r="F57" s="41">
        <f t="shared" si="30"/>
        <v>64.843384602624042</v>
      </c>
      <c r="G57" s="41">
        <f t="shared" si="30"/>
        <v>57.063778123214959</v>
      </c>
      <c r="H57" s="41">
        <f t="shared" si="30"/>
        <v>71.691699936515931</v>
      </c>
      <c r="I57" s="41">
        <f t="shared" si="30"/>
        <v>98.888522080861947</v>
      </c>
      <c r="J57" s="41">
        <f t="shared" si="30"/>
        <v>47.427531291502071</v>
      </c>
      <c r="K57" s="41">
        <f t="shared" si="30"/>
        <v>1.1970061728400054</v>
      </c>
      <c r="L57" s="41">
        <f t="shared" si="30"/>
        <v>4.9565828203870232</v>
      </c>
      <c r="M57" s="41">
        <f t="shared" si="30"/>
        <v>65.499523546235025</v>
      </c>
      <c r="N57" s="41">
        <f t="shared" si="30"/>
        <v>26.932862368920997</v>
      </c>
      <c r="O57" s="41">
        <f t="shared" si="30"/>
        <v>13.345211493875038</v>
      </c>
      <c r="P57" s="41">
        <f t="shared" si="30"/>
        <v>37.121662726297927</v>
      </c>
      <c r="Q57" s="41">
        <f t="shared" si="30"/>
        <v>44.035103668110978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65.788561287322977</v>
      </c>
      <c r="D58" s="132">
        <f t="shared" si="31"/>
        <v>36.611230171987927</v>
      </c>
      <c r="E58" s="132">
        <f t="shared" si="31"/>
        <v>27.056988701921</v>
      </c>
      <c r="F58" s="132">
        <f t="shared" si="31"/>
        <v>62.791268696260033</v>
      </c>
      <c r="G58" s="132">
        <f t="shared" si="31"/>
        <v>54.022232220795956</v>
      </c>
      <c r="H58" s="132">
        <f t="shared" si="31"/>
        <v>69.248341358170933</v>
      </c>
      <c r="I58" s="132">
        <f t="shared" si="31"/>
        <v>94.855685967407936</v>
      </c>
      <c r="J58" s="132">
        <f t="shared" si="31"/>
        <v>46.730448723197071</v>
      </c>
      <c r="K58" s="132">
        <f t="shared" si="31"/>
        <v>0</v>
      </c>
      <c r="L58" s="132">
        <f t="shared" si="31"/>
        <v>3.5386232254310244</v>
      </c>
      <c r="M58" s="132">
        <f t="shared" si="31"/>
        <v>59.171257605727021</v>
      </c>
      <c r="N58" s="132">
        <f t="shared" si="31"/>
        <v>25.674718894617996</v>
      </c>
      <c r="O58" s="132">
        <f t="shared" si="31"/>
        <v>12.246673339858035</v>
      </c>
      <c r="P58" s="132">
        <f t="shared" si="31"/>
        <v>37.121662726297927</v>
      </c>
      <c r="Q58" s="132">
        <f t="shared" si="31"/>
        <v>43.140646189290976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1.692532849051986</v>
      </c>
      <c r="I59" s="42">
        <v>2.1864443170909738</v>
      </c>
      <c r="J59" s="42">
        <v>10.488736108824014</v>
      </c>
      <c r="K59" s="42">
        <v>0</v>
      </c>
      <c r="L59" s="42">
        <v>2.0935456257109877</v>
      </c>
      <c r="M59" s="42">
        <v>25.166543796538008</v>
      </c>
      <c r="N59" s="42">
        <v>9.5873303133929824</v>
      </c>
      <c r="O59" s="42">
        <v>3.3619272021890083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5.6843418860808015E-14</v>
      </c>
      <c r="D60" s="42">
        <v>0</v>
      </c>
      <c r="E60" s="42">
        <v>0</v>
      </c>
      <c r="F60" s="42">
        <v>5.6843418860808015E-14</v>
      </c>
      <c r="G60" s="42">
        <v>6.3728055763010047</v>
      </c>
      <c r="H60" s="42">
        <v>16.375420242040036</v>
      </c>
      <c r="I60" s="42">
        <v>33.173070086177972</v>
      </c>
      <c r="J60" s="42">
        <v>7.8226329867690652</v>
      </c>
      <c r="K60" s="42">
        <v>0</v>
      </c>
      <c r="L60" s="42">
        <v>1.4450775997200367</v>
      </c>
      <c r="M60" s="42">
        <v>34.004713809189013</v>
      </c>
      <c r="N60" s="42">
        <v>16.087388581225014</v>
      </c>
      <c r="O60" s="42">
        <v>1.0800937483979851</v>
      </c>
      <c r="P60" s="42">
        <v>11.987084629858032</v>
      </c>
      <c r="Q60" s="42">
        <v>21.224774599462023</v>
      </c>
    </row>
    <row r="61" spans="1:17" ht="11.45" customHeight="1" x14ac:dyDescent="0.25">
      <c r="A61" s="116" t="s">
        <v>125</v>
      </c>
      <c r="B61" s="42"/>
      <c r="C61" s="42">
        <v>65.788561287322921</v>
      </c>
      <c r="D61" s="42">
        <v>36.611230171987927</v>
      </c>
      <c r="E61" s="42">
        <v>27.056988701921</v>
      </c>
      <c r="F61" s="42">
        <v>62.791268696259976</v>
      </c>
      <c r="G61" s="42">
        <v>47.649426644494952</v>
      </c>
      <c r="H61" s="42">
        <v>51.180388267078911</v>
      </c>
      <c r="I61" s="42">
        <v>59.49617156413899</v>
      </c>
      <c r="J61" s="42">
        <v>28.419079627603992</v>
      </c>
      <c r="K61" s="42">
        <v>0</v>
      </c>
      <c r="L61" s="42">
        <v>0</v>
      </c>
      <c r="M61" s="42">
        <v>0</v>
      </c>
      <c r="N61" s="42">
        <v>0</v>
      </c>
      <c r="O61" s="42">
        <v>7.8046523892710411</v>
      </c>
      <c r="P61" s="42">
        <v>25.134578096439895</v>
      </c>
      <c r="Q61" s="42">
        <v>21.915871589828953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3.6988492998619975</v>
      </c>
      <c r="D62" s="131">
        <f t="shared" si="32"/>
        <v>0.73901139163400487</v>
      </c>
      <c r="E62" s="131">
        <f t="shared" si="32"/>
        <v>0.73777409860799992</v>
      </c>
      <c r="F62" s="131">
        <f t="shared" si="32"/>
        <v>2.0521159063640013</v>
      </c>
      <c r="G62" s="131">
        <f t="shared" si="32"/>
        <v>3.0415459024190028</v>
      </c>
      <c r="H62" s="131">
        <f t="shared" si="32"/>
        <v>2.443358578345002</v>
      </c>
      <c r="I62" s="131">
        <f t="shared" si="32"/>
        <v>4.0328361134540032</v>
      </c>
      <c r="J62" s="131">
        <f t="shared" si="32"/>
        <v>0.69708256830499948</v>
      </c>
      <c r="K62" s="131">
        <f t="shared" si="32"/>
        <v>1.1970061728400054</v>
      </c>
      <c r="L62" s="131">
        <f t="shared" si="32"/>
        <v>1.4179595949559989</v>
      </c>
      <c r="M62" s="131">
        <f t="shared" si="32"/>
        <v>6.3282659405080004</v>
      </c>
      <c r="N62" s="131">
        <f t="shared" si="32"/>
        <v>1.2581434743030009</v>
      </c>
      <c r="O62" s="131">
        <f t="shared" si="32"/>
        <v>1.0985381540170032</v>
      </c>
      <c r="P62" s="131">
        <f t="shared" si="32"/>
        <v>0</v>
      </c>
      <c r="Q62" s="131">
        <f t="shared" si="32"/>
        <v>0.89445747882000148</v>
      </c>
    </row>
    <row r="63" spans="1:17" ht="11.45" customHeight="1" x14ac:dyDescent="0.25">
      <c r="A63" s="95" t="s">
        <v>126</v>
      </c>
      <c r="B63" s="37"/>
      <c r="C63" s="37">
        <v>2.9599691358019982</v>
      </c>
      <c r="D63" s="37">
        <v>0</v>
      </c>
      <c r="E63" s="37">
        <v>0</v>
      </c>
      <c r="F63" s="37">
        <v>0</v>
      </c>
      <c r="G63" s="37">
        <v>2.1500617283950021</v>
      </c>
      <c r="H63" s="37">
        <v>0.29237654321000051</v>
      </c>
      <c r="I63" s="37">
        <v>1.584969135803</v>
      </c>
      <c r="J63" s="37">
        <v>0.20996913580199816</v>
      </c>
      <c r="K63" s="37">
        <v>1.1970061728400019</v>
      </c>
      <c r="L63" s="37">
        <v>1.4179595949559989</v>
      </c>
      <c r="M63" s="37">
        <v>4.9795123991509982</v>
      </c>
      <c r="N63" s="37">
        <v>1.2581434743030009</v>
      </c>
      <c r="O63" s="37">
        <v>0.56974941010999913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0.73888016405999934</v>
      </c>
      <c r="D64" s="36">
        <v>0.73901139163400487</v>
      </c>
      <c r="E64" s="36">
        <v>0.73777409860799992</v>
      </c>
      <c r="F64" s="36">
        <v>2.0521159063640013</v>
      </c>
      <c r="G64" s="36">
        <v>0.89148417402400071</v>
      </c>
      <c r="H64" s="36">
        <v>2.1509820351350015</v>
      </c>
      <c r="I64" s="36">
        <v>2.4478669776510031</v>
      </c>
      <c r="J64" s="36">
        <v>0.48711343250300132</v>
      </c>
      <c r="K64" s="36">
        <v>3.5527136788005009E-15</v>
      </c>
      <c r="L64" s="36">
        <v>0</v>
      </c>
      <c r="M64" s="36">
        <v>1.3487535413570022</v>
      </c>
      <c r="N64" s="36">
        <v>0</v>
      </c>
      <c r="O64" s="36">
        <v>0.52878874390700403</v>
      </c>
      <c r="P64" s="36">
        <v>0</v>
      </c>
      <c r="Q64" s="36">
        <v>0.89445747882000148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89.565789711168534</v>
      </c>
      <c r="C69" s="134">
        <f t="shared" si="33"/>
        <v>81.896119831329457</v>
      </c>
      <c r="D69" s="134">
        <f t="shared" si="33"/>
        <v>82.47052718937465</v>
      </c>
      <c r="E69" s="134">
        <f t="shared" si="33"/>
        <v>83.800080286766203</v>
      </c>
      <c r="F69" s="134">
        <f t="shared" si="33"/>
        <v>89.200378666825515</v>
      </c>
      <c r="G69" s="134">
        <f t="shared" si="33"/>
        <v>94.230869504203085</v>
      </c>
      <c r="H69" s="134">
        <f t="shared" si="33"/>
        <v>96.128177218568666</v>
      </c>
      <c r="I69" s="134">
        <f t="shared" si="33"/>
        <v>100.6991845087673</v>
      </c>
      <c r="J69" s="134">
        <f t="shared" si="33"/>
        <v>100.68556854663589</v>
      </c>
      <c r="K69" s="134">
        <f t="shared" si="33"/>
        <v>119.04343872270056</v>
      </c>
      <c r="L69" s="134">
        <f t="shared" si="33"/>
        <v>106.81184639030106</v>
      </c>
      <c r="M69" s="134">
        <f t="shared" si="33"/>
        <v>107.69092049799039</v>
      </c>
      <c r="N69" s="134">
        <f t="shared" si="33"/>
        <v>110.22085941451819</v>
      </c>
      <c r="O69" s="134">
        <f t="shared" si="33"/>
        <v>115.27859881377593</v>
      </c>
      <c r="P69" s="134">
        <f t="shared" si="33"/>
        <v>120.76058652861113</v>
      </c>
      <c r="Q69" s="134">
        <f t="shared" si="33"/>
        <v>122.70458532182656</v>
      </c>
    </row>
    <row r="70" spans="1:17" ht="11.45" customHeight="1" x14ac:dyDescent="0.25">
      <c r="A70" s="116" t="s">
        <v>23</v>
      </c>
      <c r="B70" s="77">
        <f>TrAvia_png!B13*TrAvia_png!B19</f>
        <v>55.660197645801247</v>
      </c>
      <c r="C70" s="77">
        <f>TrAvia_png!C13*TrAvia_png!C19</f>
        <v>54.367419925782293</v>
      </c>
      <c r="D70" s="77">
        <f>TrAvia_png!D13*TrAvia_png!D19</f>
        <v>55.144192961057087</v>
      </c>
      <c r="E70" s="77">
        <f>TrAvia_png!E13*TrAvia_png!E19</f>
        <v>56.336869931918557</v>
      </c>
      <c r="F70" s="77">
        <f>TrAvia_png!F13*TrAvia_png!F19</f>
        <v>58.089494604124376</v>
      </c>
      <c r="G70" s="77">
        <f>TrAvia_png!G13*TrAvia_png!G19</f>
        <v>59.90492989173606</v>
      </c>
      <c r="H70" s="77">
        <f>TrAvia_png!H13*TrAvia_png!H19</f>
        <v>60.890532782487391</v>
      </c>
      <c r="I70" s="77">
        <f>TrAvia_png!I13*TrAvia_png!I19</f>
        <v>63.438613065512349</v>
      </c>
      <c r="J70" s="77">
        <f>TrAvia_png!J13*TrAvia_png!J19</f>
        <v>62.65854114497386</v>
      </c>
      <c r="K70" s="77">
        <f>TrAvia_png!K13*TrAvia_png!K19</f>
        <v>71.92612056408899</v>
      </c>
      <c r="L70" s="77">
        <f>TrAvia_png!L13*TrAvia_png!L19</f>
        <v>66.634873498339118</v>
      </c>
      <c r="M70" s="77">
        <f>TrAvia_png!M13*TrAvia_png!M19</f>
        <v>65.916154906336146</v>
      </c>
      <c r="N70" s="77">
        <f>TrAvia_png!N13*TrAvia_png!N19</f>
        <v>67.185008338370849</v>
      </c>
      <c r="O70" s="77">
        <f>TrAvia_png!O13*TrAvia_png!O19</f>
        <v>70.581666630289007</v>
      </c>
      <c r="P70" s="77">
        <f>TrAvia_png!P13*TrAvia_png!P19</f>
        <v>74.961254676045669</v>
      </c>
      <c r="Q70" s="77">
        <f>TrAvia_png!Q13*TrAvia_png!Q19</f>
        <v>76.502851797407459</v>
      </c>
    </row>
    <row r="71" spans="1:17" ht="11.45" customHeight="1" x14ac:dyDescent="0.25">
      <c r="A71" s="116" t="s">
        <v>127</v>
      </c>
      <c r="B71" s="77">
        <f>TrAvia_png!B14*TrAvia_png!B20</f>
        <v>93.114890850209079</v>
      </c>
      <c r="C71" s="77">
        <f>TrAvia_png!C14*TrAvia_png!C20</f>
        <v>91.562236962148063</v>
      </c>
      <c r="D71" s="77">
        <f>TrAvia_png!D14*TrAvia_png!D20</f>
        <v>93.538129681110988</v>
      </c>
      <c r="E71" s="77">
        <f>TrAvia_png!E14*TrAvia_png!E20</f>
        <v>95.196051275778359</v>
      </c>
      <c r="F71" s="77">
        <f>TrAvia_png!F14*TrAvia_png!F20</f>
        <v>99.140820190545256</v>
      </c>
      <c r="G71" s="77">
        <f>TrAvia_png!G14*TrAvia_png!G20</f>
        <v>104.78194037608435</v>
      </c>
      <c r="H71" s="77">
        <f>TrAvia_png!H14*TrAvia_png!H20</f>
        <v>107.14994493402919</v>
      </c>
      <c r="I71" s="77">
        <f>TrAvia_png!I14*TrAvia_png!I20</f>
        <v>112.66377817888834</v>
      </c>
      <c r="J71" s="77">
        <f>TrAvia_png!J14*TrAvia_png!J20</f>
        <v>111.30994123745688</v>
      </c>
      <c r="K71" s="77">
        <f>TrAvia_png!K14*TrAvia_png!K20</f>
        <v>128.52704540992343</v>
      </c>
      <c r="L71" s="77">
        <f>TrAvia_png!L14*TrAvia_png!L20</f>
        <v>118.41697862896899</v>
      </c>
      <c r="M71" s="77">
        <f>TrAvia_png!M14*TrAvia_png!M20</f>
        <v>121.42637091805298</v>
      </c>
      <c r="N71" s="77">
        <f>TrAvia_png!N14*TrAvia_png!N20</f>
        <v>122.76551382382915</v>
      </c>
      <c r="O71" s="77">
        <f>TrAvia_png!O14*TrAvia_png!O20</f>
        <v>129.34420760464505</v>
      </c>
      <c r="P71" s="77">
        <f>TrAvia_png!P14*TrAvia_png!P20</f>
        <v>133.81925728838627</v>
      </c>
      <c r="Q71" s="77">
        <f>TrAvia_png!Q14*TrAvia_png!Q20</f>
        <v>135.34302563083946</v>
      </c>
    </row>
    <row r="72" spans="1:17" ht="11.45" customHeight="1" x14ac:dyDescent="0.25">
      <c r="A72" s="116" t="s">
        <v>125</v>
      </c>
      <c r="B72" s="135">
        <f>TrAvia_png!B15*TrAvia_png!B21</f>
        <v>151.41287059785552</v>
      </c>
      <c r="C72" s="135">
        <f>TrAvia_png!C15*TrAvia_png!C21</f>
        <v>118.19979360241736</v>
      </c>
      <c r="D72" s="135">
        <f>TrAvia_png!D15*TrAvia_png!D21</f>
        <v>113.66350622860055</v>
      </c>
      <c r="E72" s="135">
        <f>TrAvia_png!E15*TrAvia_png!E21</f>
        <v>111.2519676214647</v>
      </c>
      <c r="F72" s="135">
        <f>TrAvia_png!F15*TrAvia_png!F21</f>
        <v>123.83703879668722</v>
      </c>
      <c r="G72" s="135">
        <f>TrAvia_png!G15*TrAvia_png!G21</f>
        <v>129.43172900454829</v>
      </c>
      <c r="H72" s="135">
        <f>TrAvia_png!H15*TrAvia_png!H21</f>
        <v>130.4320357887492</v>
      </c>
      <c r="I72" s="135">
        <f>TrAvia_png!I15*TrAvia_png!I21</f>
        <v>131.3357937917645</v>
      </c>
      <c r="J72" s="135">
        <f>TrAvia_png!J15*TrAvia_png!J21</f>
        <v>134.21086893580193</v>
      </c>
      <c r="K72" s="135">
        <f>TrAvia_png!K15*TrAvia_png!K21</f>
        <v>172.07902549879654</v>
      </c>
      <c r="L72" s="135">
        <f>TrAvia_png!L15*TrAvia_png!L21</f>
        <v>139.44579062405788</v>
      </c>
      <c r="M72" s="135">
        <f>TrAvia_png!M15*TrAvia_png!M21</f>
        <v>140.64030365898486</v>
      </c>
      <c r="N72" s="135">
        <f>TrAvia_png!N15*TrAvia_png!N21</f>
        <v>146.75354514902551</v>
      </c>
      <c r="O72" s="135">
        <f>TrAvia_png!O15*TrAvia_png!O21</f>
        <v>149.97128353157817</v>
      </c>
      <c r="P72" s="135">
        <f>TrAvia_png!P15*TrAvia_png!P21</f>
        <v>153.12839039675592</v>
      </c>
      <c r="Q72" s="135">
        <f>TrAvia_png!Q15*TrAvia_png!Q21</f>
        <v>154.77731262454935</v>
      </c>
    </row>
    <row r="73" spans="1:17" ht="11.45" customHeight="1" x14ac:dyDescent="0.25">
      <c r="A73" s="128" t="s">
        <v>132</v>
      </c>
      <c r="B73" s="133">
        <f t="shared" ref="B73:Q73" si="34">IF(B35=0,"",B35/B26)</f>
        <v>34.614737178110218</v>
      </c>
      <c r="C73" s="133">
        <f t="shared" si="34"/>
        <v>33.910235825381605</v>
      </c>
      <c r="D73" s="133">
        <f t="shared" si="34"/>
        <v>35.195691432661107</v>
      </c>
      <c r="E73" s="133">
        <f t="shared" si="34"/>
        <v>35.387993733464022</v>
      </c>
      <c r="F73" s="133">
        <f t="shared" si="34"/>
        <v>36.035900576796251</v>
      </c>
      <c r="G73" s="133">
        <f t="shared" si="34"/>
        <v>35.555470030689598</v>
      </c>
      <c r="H73" s="133">
        <f t="shared" si="34"/>
        <v>35.071758757070789</v>
      </c>
      <c r="I73" s="133">
        <f t="shared" si="34"/>
        <v>34.856334530755746</v>
      </c>
      <c r="J73" s="133">
        <f t="shared" si="34"/>
        <v>34.770094838755455</v>
      </c>
      <c r="K73" s="133">
        <f t="shared" si="34"/>
        <v>33.704880685531911</v>
      </c>
      <c r="L73" s="133">
        <f t="shared" si="34"/>
        <v>34.65824938254255</v>
      </c>
      <c r="M73" s="133">
        <f t="shared" si="34"/>
        <v>34.529303900577972</v>
      </c>
      <c r="N73" s="133">
        <f t="shared" si="34"/>
        <v>33.477274463109758</v>
      </c>
      <c r="O73" s="133">
        <f t="shared" si="34"/>
        <v>33.025195214348805</v>
      </c>
      <c r="P73" s="133">
        <f t="shared" si="34"/>
        <v>35.393932152526325</v>
      </c>
      <c r="Q73" s="133">
        <f t="shared" si="34"/>
        <v>34.559184529793818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1357.1338258863755</v>
      </c>
      <c r="C78" s="134">
        <f t="shared" ref="C78:Q78" si="35">IF(C13=0,0,C13*1000000/C22)</f>
        <v>1501.449639870398</v>
      </c>
      <c r="D78" s="134">
        <f t="shared" si="35"/>
        <v>1524.6096691680157</v>
      </c>
      <c r="E78" s="134">
        <f t="shared" si="35"/>
        <v>1545.5830012896602</v>
      </c>
      <c r="F78" s="134">
        <f t="shared" si="35"/>
        <v>1625.957509667189</v>
      </c>
      <c r="G78" s="134">
        <f t="shared" si="35"/>
        <v>1673.8758069658043</v>
      </c>
      <c r="H78" s="134">
        <f t="shared" si="35"/>
        <v>1711.1129230880058</v>
      </c>
      <c r="I78" s="134">
        <f t="shared" si="35"/>
        <v>1741.3848681267066</v>
      </c>
      <c r="J78" s="134">
        <f t="shared" si="35"/>
        <v>1749.4404885346644</v>
      </c>
      <c r="K78" s="134">
        <f t="shared" si="35"/>
        <v>1710.7518722828586</v>
      </c>
      <c r="L78" s="134">
        <f t="shared" si="35"/>
        <v>1668.9590689748723</v>
      </c>
      <c r="M78" s="134">
        <f t="shared" si="35"/>
        <v>1632.3712599224586</v>
      </c>
      <c r="N78" s="134">
        <f t="shared" si="35"/>
        <v>1621.6731649147</v>
      </c>
      <c r="O78" s="134">
        <f t="shared" si="35"/>
        <v>1650.4323757252746</v>
      </c>
      <c r="P78" s="134">
        <f t="shared" si="35"/>
        <v>1683.7241644115043</v>
      </c>
      <c r="Q78" s="134">
        <f t="shared" si="35"/>
        <v>1680.7678372139706</v>
      </c>
    </row>
    <row r="79" spans="1:17" ht="11.45" customHeight="1" x14ac:dyDescent="0.25">
      <c r="A79" s="116" t="s">
        <v>23</v>
      </c>
      <c r="B79" s="77">
        <v>758.92568271562948</v>
      </c>
      <c r="C79" s="77">
        <v>758.24202349255199</v>
      </c>
      <c r="D79" s="77">
        <v>757.49931266028409</v>
      </c>
      <c r="E79" s="77">
        <v>756.67981170823043</v>
      </c>
      <c r="F79" s="77">
        <v>755.81044250598336</v>
      </c>
      <c r="G79" s="77">
        <v>754.89480186609023</v>
      </c>
      <c r="H79" s="77">
        <v>753.8673413411675</v>
      </c>
      <c r="I79" s="77">
        <v>752.85433001673812</v>
      </c>
      <c r="J79" s="77">
        <v>751.82756335869203</v>
      </c>
      <c r="K79" s="77">
        <v>750.4085613897937</v>
      </c>
      <c r="L79" s="77">
        <v>750.00001352327024</v>
      </c>
      <c r="M79" s="77">
        <v>750.40857523099521</v>
      </c>
      <c r="N79" s="77">
        <v>750.7813731120184</v>
      </c>
      <c r="O79" s="77">
        <v>751.08447476110325</v>
      </c>
      <c r="P79" s="77">
        <v>751.31990512912455</v>
      </c>
      <c r="Q79" s="77">
        <v>751.54653574710369</v>
      </c>
    </row>
    <row r="80" spans="1:17" ht="11.45" customHeight="1" x14ac:dyDescent="0.25">
      <c r="A80" s="116" t="s">
        <v>127</v>
      </c>
      <c r="B80" s="77">
        <v>882.06760995432353</v>
      </c>
      <c r="C80" s="77">
        <v>872.14792219519313</v>
      </c>
      <c r="D80" s="77">
        <v>847.25547436468821</v>
      </c>
      <c r="E80" s="77">
        <v>821.79703114530002</v>
      </c>
      <c r="F80" s="77">
        <v>808.42943638779263</v>
      </c>
      <c r="G80" s="77">
        <v>796.61814018822156</v>
      </c>
      <c r="H80" s="77">
        <v>783.75000014546981</v>
      </c>
      <c r="I80" s="77">
        <v>788.33738718193342</v>
      </c>
      <c r="J80" s="77">
        <v>783.74999904849801</v>
      </c>
      <c r="K80" s="77">
        <v>783.74999047687891</v>
      </c>
      <c r="L80" s="77">
        <v>824.99999479555004</v>
      </c>
      <c r="M80" s="77">
        <v>824.99999705343237</v>
      </c>
      <c r="N80" s="77">
        <v>825.00000518522563</v>
      </c>
      <c r="O80" s="77">
        <v>825.00000389981585</v>
      </c>
      <c r="P80" s="77">
        <v>824.99999842096031</v>
      </c>
      <c r="Q80" s="77">
        <v>824.99999992427786</v>
      </c>
    </row>
    <row r="81" spans="1:17" ht="11.45" customHeight="1" x14ac:dyDescent="0.25">
      <c r="A81" s="116" t="s">
        <v>125</v>
      </c>
      <c r="B81" s="77">
        <v>3557.0694769830106</v>
      </c>
      <c r="C81" s="77">
        <v>4035.57732151048</v>
      </c>
      <c r="D81" s="77">
        <v>4110.401348733034</v>
      </c>
      <c r="E81" s="77">
        <v>4167.1190298352085</v>
      </c>
      <c r="F81" s="77">
        <v>4552.4042694801265</v>
      </c>
      <c r="G81" s="77">
        <v>4613.4493211058152</v>
      </c>
      <c r="H81" s="77">
        <v>4743.7499700744138</v>
      </c>
      <c r="I81" s="77">
        <v>4743.7499700744138</v>
      </c>
      <c r="J81" s="77">
        <v>4710.3321033083666</v>
      </c>
      <c r="K81" s="77">
        <v>4743.749970074412</v>
      </c>
      <c r="L81" s="77">
        <v>4124.9999739777504</v>
      </c>
      <c r="M81" s="77">
        <v>4131.1148225174766</v>
      </c>
      <c r="N81" s="77">
        <v>4132.0815311041606</v>
      </c>
      <c r="O81" s="77">
        <v>4132.2989094001277</v>
      </c>
      <c r="P81" s="77">
        <v>4131.9521815829976</v>
      </c>
      <c r="Q81" s="77">
        <v>4127.9500310616422</v>
      </c>
    </row>
    <row r="82" spans="1:17" ht="11.45" customHeight="1" x14ac:dyDescent="0.25">
      <c r="A82" s="128" t="s">
        <v>18</v>
      </c>
      <c r="B82" s="133">
        <f>IF(B17=0,0,B17*1000000/B26)</f>
        <v>1644.9218719338555</v>
      </c>
      <c r="C82" s="133">
        <f t="shared" ref="C82:Q82" si="36">IF(C17=0,0,C17*1000000/C26)</f>
        <v>1600.3148436254621</v>
      </c>
      <c r="D82" s="133">
        <f t="shared" si="36"/>
        <v>1640.9079460165449</v>
      </c>
      <c r="E82" s="133">
        <f t="shared" si="36"/>
        <v>1650.4651707349683</v>
      </c>
      <c r="F82" s="133">
        <f t="shared" si="36"/>
        <v>1658.3260677488838</v>
      </c>
      <c r="G82" s="133">
        <f t="shared" si="36"/>
        <v>1629.8887811048028</v>
      </c>
      <c r="H82" s="133">
        <f t="shared" si="36"/>
        <v>1647.9130482621852</v>
      </c>
      <c r="I82" s="133">
        <f t="shared" si="36"/>
        <v>1654.2550724813684</v>
      </c>
      <c r="J82" s="133">
        <f t="shared" si="36"/>
        <v>1669.6213283736868</v>
      </c>
      <c r="K82" s="133">
        <f t="shared" si="36"/>
        <v>1582.9646148855195</v>
      </c>
      <c r="L82" s="133">
        <f t="shared" si="36"/>
        <v>1556.2245348065453</v>
      </c>
      <c r="M82" s="133">
        <f t="shared" si="36"/>
        <v>1454.4835042081227</v>
      </c>
      <c r="N82" s="133">
        <f t="shared" si="36"/>
        <v>1461.256385922876</v>
      </c>
      <c r="O82" s="133">
        <f t="shared" si="36"/>
        <v>1486.6201167569873</v>
      </c>
      <c r="P82" s="133">
        <f t="shared" si="36"/>
        <v>1446.0784272849223</v>
      </c>
      <c r="Q82" s="133">
        <f t="shared" si="36"/>
        <v>1543.294181777173</v>
      </c>
    </row>
    <row r="83" spans="1:17" ht="11.45" customHeight="1" x14ac:dyDescent="0.25">
      <c r="A83" s="95" t="s">
        <v>126</v>
      </c>
      <c r="B83" s="75">
        <v>971.55353375997481</v>
      </c>
      <c r="C83" s="75">
        <v>971.54753099844459</v>
      </c>
      <c r="D83" s="75">
        <v>971.54510013986464</v>
      </c>
      <c r="E83" s="75">
        <v>971.5703563530044</v>
      </c>
      <c r="F83" s="75">
        <v>971.55068054861385</v>
      </c>
      <c r="G83" s="75">
        <v>971.56752585592039</v>
      </c>
      <c r="H83" s="75">
        <v>971.56138277311095</v>
      </c>
      <c r="I83" s="75">
        <v>971.56718381995313</v>
      </c>
      <c r="J83" s="75">
        <v>971.54521485728355</v>
      </c>
      <c r="K83" s="75">
        <v>971.56293358152334</v>
      </c>
      <c r="L83" s="75">
        <v>883.2454939011152</v>
      </c>
      <c r="M83" s="75">
        <v>870.52125790879791</v>
      </c>
      <c r="N83" s="75">
        <v>872.93069665468147</v>
      </c>
      <c r="O83" s="75">
        <v>868.50163000012378</v>
      </c>
      <c r="P83" s="75">
        <v>869.31889398911983</v>
      </c>
      <c r="Q83" s="75">
        <v>867.14358875724088</v>
      </c>
    </row>
    <row r="84" spans="1:17" ht="11.45" customHeight="1" x14ac:dyDescent="0.25">
      <c r="A84" s="93" t="s">
        <v>125</v>
      </c>
      <c r="B84" s="74">
        <v>2551.0306500352635</v>
      </c>
      <c r="C84" s="74">
        <v>2551.0782101830737</v>
      </c>
      <c r="D84" s="74">
        <v>2550.999282677642</v>
      </c>
      <c r="E84" s="74">
        <v>2551.0761941305527</v>
      </c>
      <c r="F84" s="74">
        <v>2551.0297507972546</v>
      </c>
      <c r="G84" s="74">
        <v>2551.0638437990701</v>
      </c>
      <c r="H84" s="74">
        <v>2568.3423590898351</v>
      </c>
      <c r="I84" s="74">
        <v>2594.9174635953195</v>
      </c>
      <c r="J84" s="74">
        <v>2594.4029379060889</v>
      </c>
      <c r="K84" s="74">
        <v>2498.2466409233848</v>
      </c>
      <c r="L84" s="74">
        <v>2572.1717154862031</v>
      </c>
      <c r="M84" s="74">
        <v>2362.4099503266689</v>
      </c>
      <c r="N84" s="74">
        <v>2431.1561149128711</v>
      </c>
      <c r="O84" s="74">
        <v>2464.8607279104349</v>
      </c>
      <c r="P84" s="74">
        <v>2315.5767349225116</v>
      </c>
      <c r="Q84" s="74">
        <v>2532.5338892554505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155648.69535138548</v>
      </c>
      <c r="C87" s="132">
        <f t="shared" si="37"/>
        <v>148811.69840869724</v>
      </c>
      <c r="D87" s="132">
        <f t="shared" si="37"/>
        <v>148980.17881824198</v>
      </c>
      <c r="E87" s="132">
        <f t="shared" si="37"/>
        <v>150768.72008586198</v>
      </c>
      <c r="F87" s="132">
        <f t="shared" si="37"/>
        <v>174655.66878411232</v>
      </c>
      <c r="G87" s="132">
        <f t="shared" si="37"/>
        <v>189665.58166990022</v>
      </c>
      <c r="H87" s="132">
        <f t="shared" si="37"/>
        <v>197041.16751104835</v>
      </c>
      <c r="I87" s="132">
        <f t="shared" si="37"/>
        <v>205362.69800546172</v>
      </c>
      <c r="J87" s="132">
        <f t="shared" si="37"/>
        <v>209284.63136467335</v>
      </c>
      <c r="K87" s="132">
        <f t="shared" si="37"/>
        <v>253986.4167987617</v>
      </c>
      <c r="L87" s="132">
        <f t="shared" si="37"/>
        <v>207613.99974443452</v>
      </c>
      <c r="M87" s="132">
        <f t="shared" si="37"/>
        <v>204258.82711009201</v>
      </c>
      <c r="N87" s="132">
        <f t="shared" si="37"/>
        <v>209812.73070782961</v>
      </c>
      <c r="O87" s="132">
        <f t="shared" si="37"/>
        <v>220829.87985872291</v>
      </c>
      <c r="P87" s="132">
        <f t="shared" si="37"/>
        <v>232904.00267208501</v>
      </c>
      <c r="Q87" s="132">
        <f t="shared" si="37"/>
        <v>235424.4830318676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42241.953498426585</v>
      </c>
      <c r="C88" s="42">
        <f t="shared" si="38"/>
        <v>41223.662496594457</v>
      </c>
      <c r="D88" s="42">
        <f t="shared" si="38"/>
        <v>41771.688265206816</v>
      </c>
      <c r="E88" s="42">
        <f t="shared" si="38"/>
        <v>42628.972132315204</v>
      </c>
      <c r="F88" s="42">
        <f t="shared" si="38"/>
        <v>43904.646621692176</v>
      </c>
      <c r="G88" s="42">
        <f t="shared" si="38"/>
        <v>45221.920181424117</v>
      </c>
      <c r="H88" s="42">
        <f t="shared" si="38"/>
        <v>45903.384061580968</v>
      </c>
      <c r="I88" s="42">
        <f t="shared" si="38"/>
        <v>47760.034536627383</v>
      </c>
      <c r="J88" s="42">
        <f t="shared" si="38"/>
        <v>47108.418312636044</v>
      </c>
      <c r="K88" s="42">
        <f t="shared" si="38"/>
        <v>53973.97665884687</v>
      </c>
      <c r="L88" s="42">
        <f t="shared" si="38"/>
        <v>49976.156024875745</v>
      </c>
      <c r="M88" s="42">
        <f t="shared" si="38"/>
        <v>49464.047887969282</v>
      </c>
      <c r="N88" s="42">
        <f t="shared" si="38"/>
        <v>50441.252812824474</v>
      </c>
      <c r="O88" s="42">
        <f t="shared" si="38"/>
        <v>53012.794008773904</v>
      </c>
      <c r="P88" s="42">
        <f t="shared" si="38"/>
        <v>56319.882751566773</v>
      </c>
      <c r="Q88" s="42">
        <f t="shared" si="38"/>
        <v>57495.453243115662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82133.629223401629</v>
      </c>
      <c r="C89" s="42">
        <f t="shared" si="39"/>
        <v>79855.814718081339</v>
      </c>
      <c r="D89" s="42">
        <f t="shared" si="39"/>
        <v>79250.692434155411</v>
      </c>
      <c r="E89" s="42">
        <f t="shared" si="39"/>
        <v>78231.832315190419</v>
      </c>
      <c r="F89" s="42">
        <f t="shared" si="39"/>
        <v>80148.357389665995</v>
      </c>
      <c r="G89" s="42">
        <f t="shared" si="39"/>
        <v>83471.194467709443</v>
      </c>
      <c r="H89" s="42">
        <f t="shared" si="39"/>
        <v>83978.769357632467</v>
      </c>
      <c r="I89" s="42">
        <f t="shared" si="39"/>
        <v>88817.068519589753</v>
      </c>
      <c r="J89" s="42">
        <f t="shared" si="39"/>
        <v>87239.166338945201</v>
      </c>
      <c r="K89" s="42">
        <f t="shared" si="39"/>
        <v>100733.07061604886</v>
      </c>
      <c r="L89" s="42">
        <f t="shared" si="39"/>
        <v>97694.006752604182</v>
      </c>
      <c r="M89" s="42">
        <f t="shared" si="39"/>
        <v>100176.7556496027</v>
      </c>
      <c r="N89" s="42">
        <f t="shared" si="39"/>
        <v>101281.54954122593</v>
      </c>
      <c r="O89" s="42">
        <f t="shared" si="39"/>
        <v>106708.97177825077</v>
      </c>
      <c r="P89" s="42">
        <f t="shared" si="39"/>
        <v>110400.88705161276</v>
      </c>
      <c r="Q89" s="42">
        <f t="shared" si="39"/>
        <v>111657.99613519409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538586.10042601021</v>
      </c>
      <c r="C90" s="42">
        <f t="shared" si="40"/>
        <v>477004.40646913502</v>
      </c>
      <c r="D90" s="42">
        <f t="shared" si="40"/>
        <v>467202.62930376525</v>
      </c>
      <c r="E90" s="42">
        <f t="shared" si="40"/>
        <v>463600.191382016</v>
      </c>
      <c r="F90" s="42">
        <f t="shared" si="40"/>
        <v>563756.2641378151</v>
      </c>
      <c r="G90" s="42">
        <f t="shared" si="40"/>
        <v>597126.72230558516</v>
      </c>
      <c r="H90" s="42">
        <f t="shared" si="40"/>
        <v>618736.96586962382</v>
      </c>
      <c r="I90" s="42">
        <f t="shared" si="40"/>
        <v>623024.16786938219</v>
      </c>
      <c r="J90" s="42">
        <f t="shared" si="40"/>
        <v>632177.76456121949</v>
      </c>
      <c r="K90" s="42">
        <f t="shared" si="40"/>
        <v>816299.87206035014</v>
      </c>
      <c r="L90" s="42">
        <f t="shared" si="40"/>
        <v>575213.88269554556</v>
      </c>
      <c r="M90" s="42">
        <f t="shared" si="40"/>
        <v>581001.24308899115</v>
      </c>
      <c r="N90" s="42">
        <f t="shared" si="40"/>
        <v>606397.6135343489</v>
      </c>
      <c r="O90" s="42">
        <f t="shared" si="40"/>
        <v>619726.17137887771</v>
      </c>
      <c r="P90" s="42">
        <f t="shared" si="40"/>
        <v>632719.18676216854</v>
      </c>
      <c r="Q90" s="42">
        <f t="shared" si="40"/>
        <v>638913.01245614595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69779.254482103206</v>
      </c>
      <c r="C91" s="131">
        <f t="shared" si="41"/>
        <v>66575.616355878403</v>
      </c>
      <c r="D91" s="131">
        <f t="shared" si="41"/>
        <v>70409.458625295578</v>
      </c>
      <c r="E91" s="131">
        <f t="shared" si="41"/>
        <v>70832.936744634557</v>
      </c>
      <c r="F91" s="131">
        <f t="shared" si="41"/>
        <v>72407.080866334058</v>
      </c>
      <c r="G91" s="131">
        <f t="shared" si="41"/>
        <v>70769.8239166977</v>
      </c>
      <c r="H91" s="131">
        <f t="shared" si="41"/>
        <v>70949.456919096148</v>
      </c>
      <c r="I91" s="131">
        <f t="shared" si="41"/>
        <v>71120.497973133242</v>
      </c>
      <c r="J91" s="131">
        <f t="shared" si="41"/>
        <v>71641.477755890883</v>
      </c>
      <c r="K91" s="131">
        <f t="shared" si="41"/>
        <v>65549.737863067567</v>
      </c>
      <c r="L91" s="131">
        <f t="shared" si="41"/>
        <v>67649.912012535628</v>
      </c>
      <c r="M91" s="131">
        <f t="shared" si="41"/>
        <v>61654.710326231259</v>
      </c>
      <c r="N91" s="131">
        <f t="shared" si="41"/>
        <v>60294.302156741731</v>
      </c>
      <c r="O91" s="131">
        <f t="shared" si="41"/>
        <v>59882.183378118898</v>
      </c>
      <c r="P91" s="131">
        <f t="shared" si="41"/>
        <v>61303.925074483217</v>
      </c>
      <c r="Q91" s="131">
        <f t="shared" si="41"/>
        <v>64331.309837352179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19861.918423020168</v>
      </c>
      <c r="C92" s="37">
        <f t="shared" si="42"/>
        <v>20367.77192086805</v>
      </c>
      <c r="D92" s="37">
        <f t="shared" si="42"/>
        <v>20682.999997458883</v>
      </c>
      <c r="E92" s="37">
        <f t="shared" si="42"/>
        <v>20976.570385053696</v>
      </c>
      <c r="F92" s="37">
        <f t="shared" si="42"/>
        <v>21245.793512901644</v>
      </c>
      <c r="G92" s="37">
        <f t="shared" si="42"/>
        <v>21024.955162585309</v>
      </c>
      <c r="H92" s="37">
        <f t="shared" si="42"/>
        <v>20189.368137728536</v>
      </c>
      <c r="I92" s="37">
        <f t="shared" si="42"/>
        <v>19963.847605527066</v>
      </c>
      <c r="J92" s="37">
        <f t="shared" si="42"/>
        <v>19504.996865898513</v>
      </c>
      <c r="K92" s="37">
        <f t="shared" si="42"/>
        <v>19800.36703201323</v>
      </c>
      <c r="L92" s="37">
        <f t="shared" si="42"/>
        <v>18689.139429967992</v>
      </c>
      <c r="M92" s="37">
        <f t="shared" si="42"/>
        <v>19097.083465798911</v>
      </c>
      <c r="N92" s="37">
        <f t="shared" si="42"/>
        <v>18985.215961008729</v>
      </c>
      <c r="O92" s="37">
        <f t="shared" si="42"/>
        <v>19106.174578605176</v>
      </c>
      <c r="P92" s="37">
        <f t="shared" si="42"/>
        <v>20649.179111876332</v>
      </c>
      <c r="Q92" s="37">
        <f t="shared" si="42"/>
        <v>20328.666038323274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136949.82639410402</v>
      </c>
      <c r="C93" s="36">
        <f t="shared" si="43"/>
        <v>136446.81489647678</v>
      </c>
      <c r="D93" s="36">
        <f t="shared" si="43"/>
        <v>138019.45442773402</v>
      </c>
      <c r="E93" s="36">
        <f t="shared" si="43"/>
        <v>136971.59648791654</v>
      </c>
      <c r="F93" s="36">
        <f t="shared" si="43"/>
        <v>138908.98309100835</v>
      </c>
      <c r="G93" s="36">
        <f t="shared" si="43"/>
        <v>140376.77071953734</v>
      </c>
      <c r="H93" s="36">
        <f t="shared" si="43"/>
        <v>140027.5355555999</v>
      </c>
      <c r="I93" s="36">
        <f t="shared" si="43"/>
        <v>141608.25358650243</v>
      </c>
      <c r="J93" s="36">
        <f t="shared" si="43"/>
        <v>140709.67501869483</v>
      </c>
      <c r="K93" s="36">
        <f t="shared" si="43"/>
        <v>134037.57181029712</v>
      </c>
      <c r="L93" s="36">
        <f t="shared" si="43"/>
        <v>141562.40533808534</v>
      </c>
      <c r="M93" s="36">
        <f t="shared" si="43"/>
        <v>127821.99280980816</v>
      </c>
      <c r="N93" s="36">
        <f t="shared" si="43"/>
        <v>128395.47848970549</v>
      </c>
      <c r="O93" s="36">
        <f t="shared" si="43"/>
        <v>124414.71010729416</v>
      </c>
      <c r="P93" s="36">
        <f t="shared" si="43"/>
        <v>122593.30265949709</v>
      </c>
      <c r="Q93" s="36">
        <f t="shared" si="43"/>
        <v>128709.22051196282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1189.758943878383</v>
      </c>
      <c r="C96" s="132">
        <f t="shared" si="44"/>
        <v>1108.1805645755219</v>
      </c>
      <c r="D96" s="132">
        <f t="shared" si="44"/>
        <v>1093.4175124598853</v>
      </c>
      <c r="E96" s="132">
        <f t="shared" si="44"/>
        <v>1081.1939145338881</v>
      </c>
      <c r="F96" s="132">
        <f t="shared" si="44"/>
        <v>1043.5733132120113</v>
      </c>
      <c r="G96" s="132">
        <f t="shared" si="44"/>
        <v>1020.2298597323714</v>
      </c>
      <c r="H96" s="132">
        <f t="shared" si="44"/>
        <v>1003.5302760065014</v>
      </c>
      <c r="I96" s="132">
        <f t="shared" si="44"/>
        <v>990.08569772775945</v>
      </c>
      <c r="J96" s="132">
        <f t="shared" si="44"/>
        <v>985.41411986897072</v>
      </c>
      <c r="K96" s="132">
        <f t="shared" si="44"/>
        <v>1003.450333381394</v>
      </c>
      <c r="L96" s="132">
        <f t="shared" si="44"/>
        <v>1019.2899154021851</v>
      </c>
      <c r="M96" s="132">
        <f t="shared" si="44"/>
        <v>1036.2504941869472</v>
      </c>
      <c r="N96" s="132">
        <f t="shared" si="44"/>
        <v>1041.571528278527</v>
      </c>
      <c r="O96" s="132">
        <f t="shared" si="44"/>
        <v>1027.7136635985612</v>
      </c>
      <c r="P96" s="132">
        <f t="shared" si="44"/>
        <v>1011.9454715327065</v>
      </c>
      <c r="Q96" s="132">
        <f t="shared" si="44"/>
        <v>1013.9436518902615</v>
      </c>
    </row>
    <row r="97" spans="1:17" ht="11.45" customHeight="1" x14ac:dyDescent="0.25">
      <c r="A97" s="116" t="s">
        <v>23</v>
      </c>
      <c r="B97" s="42">
        <f t="shared" ref="B97:Q97" si="45">IF(B23=0,0,B23/B50)</f>
        <v>1770.9999999999993</v>
      </c>
      <c r="C97" s="42">
        <f t="shared" si="45"/>
        <v>1772.0000000000018</v>
      </c>
      <c r="D97" s="42">
        <f t="shared" si="45"/>
        <v>1771.9999999999995</v>
      </c>
      <c r="E97" s="42">
        <f t="shared" si="45"/>
        <v>1773.0000000000032</v>
      </c>
      <c r="F97" s="42">
        <f t="shared" si="45"/>
        <v>1774</v>
      </c>
      <c r="G97" s="42">
        <f t="shared" si="45"/>
        <v>1775.000000000002</v>
      </c>
      <c r="H97" s="42">
        <f t="shared" si="45"/>
        <v>1775.9999999999989</v>
      </c>
      <c r="I97" s="42">
        <f t="shared" si="45"/>
        <v>1777.000000000003</v>
      </c>
      <c r="J97" s="42">
        <f t="shared" si="45"/>
        <v>1778.0000000000034</v>
      </c>
      <c r="K97" s="42">
        <f t="shared" si="45"/>
        <v>1780.0000000000016</v>
      </c>
      <c r="L97" s="42">
        <f t="shared" si="45"/>
        <v>1780.0000000000002</v>
      </c>
      <c r="M97" s="42">
        <f t="shared" si="45"/>
        <v>1780.0000000000036</v>
      </c>
      <c r="N97" s="42">
        <f t="shared" si="45"/>
        <v>1779.9999999999993</v>
      </c>
      <c r="O97" s="42">
        <f t="shared" si="45"/>
        <v>1778.9999999999968</v>
      </c>
      <c r="P97" s="42">
        <f t="shared" si="45"/>
        <v>1779.0000000000041</v>
      </c>
      <c r="Q97" s="42">
        <f t="shared" si="45"/>
        <v>1779.0000000000036</v>
      </c>
    </row>
    <row r="98" spans="1:17" ht="11.45" customHeight="1" x14ac:dyDescent="0.25">
      <c r="A98" s="116" t="s">
        <v>127</v>
      </c>
      <c r="B98" s="42">
        <f t="shared" ref="B98:Q98" si="46">IF(B24=0,0,B24/B51)</f>
        <v>1601.0000000000011</v>
      </c>
      <c r="C98" s="42">
        <f t="shared" si="46"/>
        <v>1608.0000000000014</v>
      </c>
      <c r="D98" s="42">
        <f t="shared" si="46"/>
        <v>1627</v>
      </c>
      <c r="E98" s="42">
        <f t="shared" si="46"/>
        <v>1647.0000000000018</v>
      </c>
      <c r="F98" s="42">
        <f t="shared" si="46"/>
        <v>1657.9999999999975</v>
      </c>
      <c r="G98" s="42">
        <f t="shared" si="46"/>
        <v>1666.9999999999993</v>
      </c>
      <c r="H98" s="42">
        <f t="shared" si="46"/>
        <v>1678.0000000000025</v>
      </c>
      <c r="I98" s="42">
        <f t="shared" si="46"/>
        <v>1673.9999999999995</v>
      </c>
      <c r="J98" s="42">
        <f t="shared" si="46"/>
        <v>1677.9999999999973</v>
      </c>
      <c r="K98" s="42">
        <f t="shared" si="46"/>
        <v>1677.9999999999986</v>
      </c>
      <c r="L98" s="42">
        <f t="shared" si="46"/>
        <v>1644.9999999999984</v>
      </c>
      <c r="M98" s="42">
        <f t="shared" si="46"/>
        <v>1644.9999999999973</v>
      </c>
      <c r="N98" s="42">
        <f t="shared" si="46"/>
        <v>1644.9999999999986</v>
      </c>
      <c r="O98" s="42">
        <f t="shared" si="46"/>
        <v>1645.0000000000014</v>
      </c>
      <c r="P98" s="42">
        <f t="shared" si="46"/>
        <v>1644.9999999999984</v>
      </c>
      <c r="Q98" s="42">
        <f t="shared" si="46"/>
        <v>1645</v>
      </c>
    </row>
    <row r="99" spans="1:17" ht="11.45" customHeight="1" x14ac:dyDescent="0.25">
      <c r="A99" s="116" t="s">
        <v>125</v>
      </c>
      <c r="B99" s="42">
        <f t="shared" ref="B99:Q99" si="47">IF(B25=0,0,B25/B52)</f>
        <v>541.00000000000045</v>
      </c>
      <c r="C99" s="42">
        <f t="shared" si="47"/>
        <v>489.00000000000023</v>
      </c>
      <c r="D99" s="42">
        <f t="shared" si="47"/>
        <v>480.99999999999994</v>
      </c>
      <c r="E99" s="42">
        <f t="shared" si="47"/>
        <v>476.00000000000028</v>
      </c>
      <c r="F99" s="42">
        <f t="shared" si="47"/>
        <v>443.00000000000023</v>
      </c>
      <c r="G99" s="42">
        <f t="shared" si="47"/>
        <v>437.99999999999983</v>
      </c>
      <c r="H99" s="42">
        <f t="shared" si="47"/>
        <v>428.00000000000011</v>
      </c>
      <c r="I99" s="42">
        <f t="shared" si="47"/>
        <v>428.00000000000011</v>
      </c>
      <c r="J99" s="42">
        <f t="shared" si="47"/>
        <v>429.99999999999977</v>
      </c>
      <c r="K99" s="42">
        <f t="shared" si="47"/>
        <v>427.99999999999989</v>
      </c>
      <c r="L99" s="42">
        <f t="shared" si="47"/>
        <v>480</v>
      </c>
      <c r="M99" s="42">
        <f t="shared" si="47"/>
        <v>478.99999999999972</v>
      </c>
      <c r="N99" s="42">
        <f t="shared" si="47"/>
        <v>479.00000000000028</v>
      </c>
      <c r="O99" s="42">
        <f t="shared" si="47"/>
        <v>479.00000000000028</v>
      </c>
      <c r="P99" s="42">
        <f t="shared" si="47"/>
        <v>479.00000000000006</v>
      </c>
      <c r="Q99" s="42">
        <f t="shared" si="47"/>
        <v>479.99999999999977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1100.3373943184906</v>
      </c>
      <c r="C100" s="131">
        <f t="shared" si="48"/>
        <v>1116.5121232714387</v>
      </c>
      <c r="D100" s="131">
        <f t="shared" si="48"/>
        <v>1097.0068992192071</v>
      </c>
      <c r="E100" s="131">
        <f t="shared" si="48"/>
        <v>1101.1328517938221</v>
      </c>
      <c r="F100" s="131">
        <f t="shared" si="48"/>
        <v>1099.3260487734208</v>
      </c>
      <c r="G100" s="131">
        <f t="shared" si="48"/>
        <v>1085.4843370332069</v>
      </c>
      <c r="H100" s="131">
        <f t="shared" si="48"/>
        <v>1120.8071246058773</v>
      </c>
      <c r="I100" s="131">
        <f t="shared" si="48"/>
        <v>1139.8811939175557</v>
      </c>
      <c r="J100" s="131">
        <f t="shared" si="48"/>
        <v>1123.9499863769474</v>
      </c>
      <c r="K100" s="131">
        <f t="shared" si="48"/>
        <v>1114.9303469761933</v>
      </c>
      <c r="L100" s="131">
        <f t="shared" si="48"/>
        <v>1105.6646739880139</v>
      </c>
      <c r="M100" s="131">
        <f t="shared" si="48"/>
        <v>1131.7892172309189</v>
      </c>
      <c r="N100" s="131">
        <f t="shared" si="48"/>
        <v>1169.4473068748516</v>
      </c>
      <c r="O100" s="131">
        <f t="shared" si="48"/>
        <v>1176.3404950566548</v>
      </c>
      <c r="P100" s="131">
        <f t="shared" si="48"/>
        <v>1538.3260269317027</v>
      </c>
      <c r="Q100" s="131">
        <f t="shared" si="48"/>
        <v>1590.7914646188876</v>
      </c>
    </row>
    <row r="101" spans="1:17" ht="11.45" customHeight="1" x14ac:dyDescent="0.25">
      <c r="A101" s="95" t="s">
        <v>126</v>
      </c>
      <c r="B101" s="37">
        <f t="shared" ref="B101:Q101" si="49">IF(B27=0,0,B27/B54)</f>
        <v>1419.8424046338914</v>
      </c>
      <c r="C101" s="37">
        <f t="shared" si="49"/>
        <v>1412.7857833433111</v>
      </c>
      <c r="D101" s="37">
        <f t="shared" si="49"/>
        <v>1419.6533957845168</v>
      </c>
      <c r="E101" s="37">
        <f t="shared" si="49"/>
        <v>1428.4372003835365</v>
      </c>
      <c r="F101" s="37">
        <f t="shared" si="49"/>
        <v>1439.1030831516573</v>
      </c>
      <c r="G101" s="37">
        <f t="shared" si="49"/>
        <v>1384.9813849590676</v>
      </c>
      <c r="H101" s="37">
        <f t="shared" si="49"/>
        <v>1471.6881644224122</v>
      </c>
      <c r="I101" s="37">
        <f t="shared" si="49"/>
        <v>1518.6923284467834</v>
      </c>
      <c r="J101" s="37">
        <f t="shared" si="49"/>
        <v>1480.3610372949884</v>
      </c>
      <c r="K101" s="37">
        <f t="shared" si="49"/>
        <v>1388.8665480426923</v>
      </c>
      <c r="L101" s="37">
        <f t="shared" si="49"/>
        <v>1412.9911965281808</v>
      </c>
      <c r="M101" s="37">
        <f t="shared" si="49"/>
        <v>1367.0703020765841</v>
      </c>
      <c r="N101" s="37">
        <f t="shared" si="49"/>
        <v>1405.2625780389039</v>
      </c>
      <c r="O101" s="37">
        <f t="shared" si="49"/>
        <v>1387.923687545876</v>
      </c>
      <c r="P101" s="37">
        <f t="shared" si="49"/>
        <v>1764.6742051898937</v>
      </c>
      <c r="Q101" s="37">
        <f t="shared" si="49"/>
        <v>1854.927363784881</v>
      </c>
    </row>
    <row r="102" spans="1:17" ht="11.45" customHeight="1" x14ac:dyDescent="0.25">
      <c r="A102" s="93" t="s">
        <v>125</v>
      </c>
      <c r="B102" s="36">
        <f t="shared" ref="B102:Q102" si="50">IF(B28=0,0,B28/B55)</f>
        <v>844.59004810055615</v>
      </c>
      <c r="C102" s="36">
        <f t="shared" si="50"/>
        <v>847.70350474598615</v>
      </c>
      <c r="D102" s="36">
        <f t="shared" si="50"/>
        <v>838.04523972985737</v>
      </c>
      <c r="E102" s="36">
        <f t="shared" si="50"/>
        <v>844.44887826646618</v>
      </c>
      <c r="F102" s="36">
        <f t="shared" si="50"/>
        <v>841.17173202633194</v>
      </c>
      <c r="G102" s="36">
        <f t="shared" si="50"/>
        <v>833.3284491444291</v>
      </c>
      <c r="H102" s="36">
        <f t="shared" si="50"/>
        <v>846.23666118793608</v>
      </c>
      <c r="I102" s="36">
        <f t="shared" si="50"/>
        <v>848.32274528290736</v>
      </c>
      <c r="J102" s="36">
        <f t="shared" si="50"/>
        <v>852.15638673228386</v>
      </c>
      <c r="K102" s="36">
        <f t="shared" si="50"/>
        <v>860.77156153486396</v>
      </c>
      <c r="L102" s="36">
        <f t="shared" si="50"/>
        <v>832.36269137694046</v>
      </c>
      <c r="M102" s="36">
        <f t="shared" si="50"/>
        <v>892.87034331350685</v>
      </c>
      <c r="N102" s="36">
        <f t="shared" si="50"/>
        <v>916.03141853979082</v>
      </c>
      <c r="O102" s="36">
        <f t="shared" si="50"/>
        <v>947.69691975502974</v>
      </c>
      <c r="P102" s="36">
        <f t="shared" si="50"/>
        <v>1289.0616996556619</v>
      </c>
      <c r="Q102" s="36">
        <f t="shared" si="50"/>
        <v>1316.5171434515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0.10851127945224688</v>
      </c>
      <c r="C106" s="52">
        <f t="shared" si="52"/>
        <v>0.11440728796874822</v>
      </c>
      <c r="D106" s="52">
        <f t="shared" si="52"/>
        <v>0.11296149373452677</v>
      </c>
      <c r="E106" s="52">
        <f t="shared" si="52"/>
        <v>0.10907163835376114</v>
      </c>
      <c r="F106" s="52">
        <f t="shared" si="52"/>
        <v>9.4692852060305407E-2</v>
      </c>
      <c r="G106" s="52">
        <f t="shared" si="52"/>
        <v>8.6678383360137681E-2</v>
      </c>
      <c r="H106" s="52">
        <f t="shared" si="52"/>
        <v>8.3279854859613797E-2</v>
      </c>
      <c r="I106" s="52">
        <f t="shared" si="52"/>
        <v>7.8047733571668373E-2</v>
      </c>
      <c r="J106" s="52">
        <f t="shared" si="52"/>
        <v>7.5502163314665791E-2</v>
      </c>
      <c r="K106" s="52">
        <f t="shared" si="52"/>
        <v>7.4365350819152798E-2</v>
      </c>
      <c r="L106" s="52">
        <f t="shared" si="52"/>
        <v>7.9684107701221862E-2</v>
      </c>
      <c r="M106" s="52">
        <f t="shared" si="52"/>
        <v>8.102321773686369E-2</v>
      </c>
      <c r="N106" s="52">
        <f t="shared" si="52"/>
        <v>8.0031964289727267E-2</v>
      </c>
      <c r="O106" s="52">
        <f t="shared" si="52"/>
        <v>7.9114061999297519E-2</v>
      </c>
      <c r="P106" s="52">
        <f t="shared" si="52"/>
        <v>7.4797804519163819E-2</v>
      </c>
      <c r="Q106" s="52">
        <f t="shared" si="52"/>
        <v>7.3898797054763432E-2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0.21327398936740385</v>
      </c>
      <c r="C107" s="52">
        <f t="shared" si="53"/>
        <v>0.20027027051798124</v>
      </c>
      <c r="D107" s="52">
        <f t="shared" si="53"/>
        <v>0.20132364577323691</v>
      </c>
      <c r="E107" s="52">
        <f t="shared" si="53"/>
        <v>0.20255899054886795</v>
      </c>
      <c r="F107" s="52">
        <f t="shared" si="53"/>
        <v>0.18339812719392376</v>
      </c>
      <c r="G107" s="52">
        <f t="shared" si="53"/>
        <v>0.17720419099004905</v>
      </c>
      <c r="H107" s="52">
        <f t="shared" si="53"/>
        <v>0.1728831731561003</v>
      </c>
      <c r="I107" s="52">
        <f t="shared" si="53"/>
        <v>0.18183793839288989</v>
      </c>
      <c r="J107" s="52">
        <f t="shared" si="53"/>
        <v>0.17336951091881286</v>
      </c>
      <c r="K107" s="52">
        <f t="shared" si="53"/>
        <v>0.1638069761305572</v>
      </c>
      <c r="L107" s="52">
        <f t="shared" si="53"/>
        <v>0.19090590329196908</v>
      </c>
      <c r="M107" s="52">
        <f t="shared" si="53"/>
        <v>0.20287813732582236</v>
      </c>
      <c r="N107" s="52">
        <f t="shared" si="53"/>
        <v>0.20213238075381718</v>
      </c>
      <c r="O107" s="52">
        <f t="shared" si="53"/>
        <v>0.19980988415871206</v>
      </c>
      <c r="P107" s="52">
        <f t="shared" si="53"/>
        <v>0.20104026745861514</v>
      </c>
      <c r="Q107" s="52">
        <f t="shared" si="53"/>
        <v>0.20469522695177503</v>
      </c>
    </row>
    <row r="108" spans="1:17" ht="11.45" customHeight="1" x14ac:dyDescent="0.25">
      <c r="A108" s="116" t="s">
        <v>125</v>
      </c>
      <c r="B108" s="52">
        <f t="shared" ref="B108:Q108" si="54">IF(B7=0,0,B7/B$4)</f>
        <v>0.67821473118034925</v>
      </c>
      <c r="C108" s="52">
        <f t="shared" si="54"/>
        <v>0.6853224415132706</v>
      </c>
      <c r="D108" s="52">
        <f t="shared" si="54"/>
        <v>0.68571486049223629</v>
      </c>
      <c r="E108" s="52">
        <f t="shared" si="54"/>
        <v>0.68836937109737095</v>
      </c>
      <c r="F108" s="52">
        <f t="shared" si="54"/>
        <v>0.7219090207457709</v>
      </c>
      <c r="G108" s="52">
        <f t="shared" si="54"/>
        <v>0.73611742564981331</v>
      </c>
      <c r="H108" s="52">
        <f t="shared" si="54"/>
        <v>0.74383697198428589</v>
      </c>
      <c r="I108" s="52">
        <f t="shared" si="54"/>
        <v>0.74011432803544164</v>
      </c>
      <c r="J108" s="52">
        <f t="shared" si="54"/>
        <v>0.75112832576652133</v>
      </c>
      <c r="K108" s="52">
        <f t="shared" si="54"/>
        <v>0.76182767305028998</v>
      </c>
      <c r="L108" s="52">
        <f t="shared" si="54"/>
        <v>0.72940998900680898</v>
      </c>
      <c r="M108" s="52">
        <f t="shared" si="54"/>
        <v>0.71609864493731401</v>
      </c>
      <c r="N108" s="52">
        <f t="shared" si="54"/>
        <v>0.7178356549564554</v>
      </c>
      <c r="O108" s="52">
        <f t="shared" si="54"/>
        <v>0.72107605384199047</v>
      </c>
      <c r="P108" s="52">
        <f t="shared" si="54"/>
        <v>0.72416192802222101</v>
      </c>
      <c r="Q108" s="52">
        <f t="shared" si="54"/>
        <v>0.72140597599346157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0.16329085695911885</v>
      </c>
      <c r="C110" s="48">
        <f t="shared" si="56"/>
        <v>0.18415041479257821</v>
      </c>
      <c r="D110" s="48">
        <f t="shared" si="56"/>
        <v>0.16926239233874121</v>
      </c>
      <c r="E110" s="48">
        <f t="shared" si="56"/>
        <v>0.16885551843569571</v>
      </c>
      <c r="F110" s="48">
        <f t="shared" si="56"/>
        <v>0.16583850285289869</v>
      </c>
      <c r="G110" s="48">
        <f t="shared" si="56"/>
        <v>0.17326487038261876</v>
      </c>
      <c r="H110" s="48">
        <f t="shared" si="56"/>
        <v>0.16402828416927687</v>
      </c>
      <c r="I110" s="48">
        <f t="shared" si="56"/>
        <v>0.16265634070542923</v>
      </c>
      <c r="J110" s="48">
        <f t="shared" si="56"/>
        <v>0.1551458229468137</v>
      </c>
      <c r="K110" s="48">
        <f t="shared" si="56"/>
        <v>0.18109570254757723</v>
      </c>
      <c r="L110" s="48">
        <f t="shared" si="56"/>
        <v>0.16618144043474492</v>
      </c>
      <c r="M110" s="48">
        <f t="shared" si="56"/>
        <v>0.18850159474507941</v>
      </c>
      <c r="N110" s="48">
        <f t="shared" si="56"/>
        <v>0.19599086165142471</v>
      </c>
      <c r="O110" s="48">
        <f t="shared" si="56"/>
        <v>0.19552001032087726</v>
      </c>
      <c r="P110" s="48">
        <f t="shared" si="56"/>
        <v>0.20250582692104269</v>
      </c>
      <c r="Q110" s="48">
        <f t="shared" si="56"/>
        <v>0.18770333831108044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0.83670914304088118</v>
      </c>
      <c r="C111" s="46">
        <f t="shared" si="57"/>
        <v>0.81584958520742179</v>
      </c>
      <c r="D111" s="46">
        <f t="shared" si="57"/>
        <v>0.8307376076612587</v>
      </c>
      <c r="E111" s="46">
        <f t="shared" si="57"/>
        <v>0.83114448156430432</v>
      </c>
      <c r="F111" s="46">
        <f t="shared" si="57"/>
        <v>0.83416149714710131</v>
      </c>
      <c r="G111" s="46">
        <f t="shared" si="57"/>
        <v>0.82673512961738127</v>
      </c>
      <c r="H111" s="46">
        <f t="shared" si="57"/>
        <v>0.83597171583072305</v>
      </c>
      <c r="I111" s="46">
        <f t="shared" si="57"/>
        <v>0.83734365929457089</v>
      </c>
      <c r="J111" s="46">
        <f t="shared" si="57"/>
        <v>0.84485417705318633</v>
      </c>
      <c r="K111" s="46">
        <f t="shared" si="57"/>
        <v>0.81890429745242277</v>
      </c>
      <c r="L111" s="46">
        <f t="shared" si="57"/>
        <v>0.83381855956525508</v>
      </c>
      <c r="M111" s="46">
        <f t="shared" si="57"/>
        <v>0.81149840525492067</v>
      </c>
      <c r="N111" s="46">
        <f t="shared" si="57"/>
        <v>0.80400913834857535</v>
      </c>
      <c r="O111" s="46">
        <f t="shared" si="57"/>
        <v>0.80447998967912271</v>
      </c>
      <c r="P111" s="46">
        <f t="shared" si="57"/>
        <v>0.79749417307895742</v>
      </c>
      <c r="Q111" s="46">
        <f t="shared" si="57"/>
        <v>0.81229666168891956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0.22359029537519429</v>
      </c>
      <c r="C115" s="52">
        <f t="shared" si="59"/>
        <v>0.20856492351989134</v>
      </c>
      <c r="D115" s="52">
        <f t="shared" si="59"/>
        <v>0.20017067923889578</v>
      </c>
      <c r="E115" s="52">
        <f t="shared" si="59"/>
        <v>0.18885915320281435</v>
      </c>
      <c r="F115" s="52">
        <f t="shared" si="59"/>
        <v>0.17510280095783387</v>
      </c>
      <c r="G115" s="52">
        <f t="shared" si="59"/>
        <v>0.16395079741171104</v>
      </c>
      <c r="H115" s="52">
        <f t="shared" si="59"/>
        <v>0.15749562215192833</v>
      </c>
      <c r="I115" s="52">
        <f t="shared" si="59"/>
        <v>0.14508864057553961</v>
      </c>
      <c r="J115" s="52">
        <f t="shared" si="59"/>
        <v>0.14415087409927216</v>
      </c>
      <c r="K115" s="52">
        <f t="shared" si="59"/>
        <v>0.15349967546262011</v>
      </c>
      <c r="L115" s="52">
        <f t="shared" si="59"/>
        <v>0.14875825860053665</v>
      </c>
      <c r="M115" s="52">
        <f t="shared" si="59"/>
        <v>0.15380820893657574</v>
      </c>
      <c r="N115" s="52">
        <f t="shared" si="59"/>
        <v>0.15412021523272493</v>
      </c>
      <c r="O115" s="52">
        <f t="shared" si="59"/>
        <v>0.14997603787419045</v>
      </c>
      <c r="P115" s="52">
        <f t="shared" si="59"/>
        <v>0.1380250811202122</v>
      </c>
      <c r="Q115" s="52">
        <f t="shared" si="59"/>
        <v>0.13530182069485663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0.26268880429902336</v>
      </c>
      <c r="C116" s="52">
        <f t="shared" si="60"/>
        <v>0.21678358463957387</v>
      </c>
      <c r="D116" s="52">
        <f t="shared" si="60"/>
        <v>0.21031774954667881</v>
      </c>
      <c r="E116" s="52">
        <f t="shared" si="60"/>
        <v>0.20756374846813963</v>
      </c>
      <c r="F116" s="52">
        <f t="shared" si="60"/>
        <v>0.19870824279018925</v>
      </c>
      <c r="G116" s="52">
        <f t="shared" si="60"/>
        <v>0.19162529979211512</v>
      </c>
      <c r="H116" s="52">
        <f t="shared" si="60"/>
        <v>0.18579716105964417</v>
      </c>
      <c r="I116" s="52">
        <f t="shared" si="60"/>
        <v>0.19033864913450421</v>
      </c>
      <c r="J116" s="52">
        <f t="shared" si="60"/>
        <v>0.18632749037188867</v>
      </c>
      <c r="K116" s="52">
        <f t="shared" si="60"/>
        <v>0.18921751582185131</v>
      </c>
      <c r="L116" s="52">
        <f t="shared" si="60"/>
        <v>0.20054707476549052</v>
      </c>
      <c r="M116" s="52">
        <f t="shared" si="60"/>
        <v>0.20906634530769841</v>
      </c>
      <c r="N116" s="52">
        <f t="shared" si="60"/>
        <v>0.21302374300990978</v>
      </c>
      <c r="O116" s="52">
        <f t="shared" si="60"/>
        <v>0.20669505433684165</v>
      </c>
      <c r="P116" s="52">
        <f t="shared" si="60"/>
        <v>0.20781191561542067</v>
      </c>
      <c r="Q116" s="52">
        <f t="shared" si="60"/>
        <v>0.21184378700627246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0.51372090032578233</v>
      </c>
      <c r="C117" s="52">
        <f t="shared" si="61"/>
        <v>0.57465149184053477</v>
      </c>
      <c r="D117" s="52">
        <f t="shared" si="61"/>
        <v>0.58951157121442543</v>
      </c>
      <c r="E117" s="52">
        <f t="shared" si="61"/>
        <v>0.60357709832904594</v>
      </c>
      <c r="F117" s="52">
        <f t="shared" si="61"/>
        <v>0.6261889562519769</v>
      </c>
      <c r="G117" s="52">
        <f t="shared" si="61"/>
        <v>0.64442390279617379</v>
      </c>
      <c r="H117" s="52">
        <f t="shared" si="61"/>
        <v>0.65670721678842736</v>
      </c>
      <c r="I117" s="52">
        <f t="shared" si="61"/>
        <v>0.66457271028995624</v>
      </c>
      <c r="J117" s="52">
        <f t="shared" si="61"/>
        <v>0.66952163552883914</v>
      </c>
      <c r="K117" s="52">
        <f t="shared" si="61"/>
        <v>0.65728280871552869</v>
      </c>
      <c r="L117" s="52">
        <f t="shared" si="61"/>
        <v>0.6506946666339728</v>
      </c>
      <c r="M117" s="52">
        <f t="shared" si="61"/>
        <v>0.63712544575572572</v>
      </c>
      <c r="N117" s="52">
        <f t="shared" si="61"/>
        <v>0.63285604175736532</v>
      </c>
      <c r="O117" s="52">
        <f t="shared" si="61"/>
        <v>0.64332890778896779</v>
      </c>
      <c r="P117" s="52">
        <f t="shared" si="61"/>
        <v>0.65416300326436705</v>
      </c>
      <c r="Q117" s="52">
        <f t="shared" si="61"/>
        <v>0.65285439229887077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0.33883515256432956</v>
      </c>
      <c r="C119" s="48">
        <f t="shared" si="63"/>
        <v>0.36542898619776659</v>
      </c>
      <c r="D119" s="48">
        <f t="shared" si="63"/>
        <v>0.34115889239575431</v>
      </c>
      <c r="E119" s="48">
        <f t="shared" si="63"/>
        <v>0.33564788472505636</v>
      </c>
      <c r="F119" s="48">
        <f t="shared" si="63"/>
        <v>0.33112272224531886</v>
      </c>
      <c r="G119" s="48">
        <f t="shared" si="63"/>
        <v>0.34764707094056829</v>
      </c>
      <c r="H119" s="48">
        <f t="shared" si="63"/>
        <v>0.3398451231738378</v>
      </c>
      <c r="I119" s="48">
        <f t="shared" si="63"/>
        <v>0.34032347173186789</v>
      </c>
      <c r="J119" s="48">
        <f t="shared" si="63"/>
        <v>0.33159179154880741</v>
      </c>
      <c r="K119" s="48">
        <f t="shared" si="63"/>
        <v>0.36796422237862497</v>
      </c>
      <c r="L119" s="48">
        <f t="shared" si="63"/>
        <v>0.3414048005777402</v>
      </c>
      <c r="M119" s="48">
        <f t="shared" si="63"/>
        <v>0.36423764131628</v>
      </c>
      <c r="N119" s="48">
        <f t="shared" si="63"/>
        <v>0.37183468378745976</v>
      </c>
      <c r="O119" s="48">
        <f t="shared" si="63"/>
        <v>0.3580022277911466</v>
      </c>
      <c r="P119" s="48">
        <f t="shared" si="63"/>
        <v>0.36141842251408557</v>
      </c>
      <c r="Q119" s="48">
        <f t="shared" si="63"/>
        <v>0.33375502105498478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0.66116484743567039</v>
      </c>
      <c r="C120" s="46">
        <f t="shared" si="64"/>
        <v>0.63457101380223335</v>
      </c>
      <c r="D120" s="46">
        <f t="shared" si="64"/>
        <v>0.65884110760424575</v>
      </c>
      <c r="E120" s="46">
        <f t="shared" si="64"/>
        <v>0.66435211527494364</v>
      </c>
      <c r="F120" s="46">
        <f t="shared" si="64"/>
        <v>0.6688772777546812</v>
      </c>
      <c r="G120" s="46">
        <f t="shared" si="64"/>
        <v>0.65235292905943165</v>
      </c>
      <c r="H120" s="46">
        <f t="shared" si="64"/>
        <v>0.66015487682616214</v>
      </c>
      <c r="I120" s="46">
        <f t="shared" si="64"/>
        <v>0.65967652826813206</v>
      </c>
      <c r="J120" s="46">
        <f t="shared" si="64"/>
        <v>0.66840820845119264</v>
      </c>
      <c r="K120" s="46">
        <f t="shared" si="64"/>
        <v>0.63203577762137497</v>
      </c>
      <c r="L120" s="46">
        <f t="shared" si="64"/>
        <v>0.65859519942225986</v>
      </c>
      <c r="M120" s="46">
        <f t="shared" si="64"/>
        <v>0.63576235868372</v>
      </c>
      <c r="N120" s="46">
        <f t="shared" si="64"/>
        <v>0.62816531621254035</v>
      </c>
      <c r="O120" s="46">
        <f t="shared" si="64"/>
        <v>0.64199777220885335</v>
      </c>
      <c r="P120" s="46">
        <f t="shared" si="64"/>
        <v>0.63858157748591438</v>
      </c>
      <c r="Q120" s="46">
        <f t="shared" si="64"/>
        <v>0.66624497894501533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6115.6011000053559</v>
      </c>
      <c r="C4" s="100">
        <v>6079.6129999999994</v>
      </c>
      <c r="D4" s="100">
        <v>6029.1361799999995</v>
      </c>
      <c r="E4" s="100">
        <v>5930.3672600000009</v>
      </c>
      <c r="F4" s="100">
        <v>6234.1869100000004</v>
      </c>
      <c r="G4" s="100">
        <v>6291.532874630615</v>
      </c>
      <c r="H4" s="100">
        <v>6542.2937200000006</v>
      </c>
      <c r="I4" s="100">
        <v>6750.0988299999999</v>
      </c>
      <c r="J4" s="100">
        <v>6785.8793700000006</v>
      </c>
      <c r="K4" s="100">
        <v>6215.8964500000002</v>
      </c>
      <c r="L4" s="100">
        <v>6293.5226093079209</v>
      </c>
      <c r="M4" s="100">
        <v>6608.8412423698046</v>
      </c>
      <c r="N4" s="100">
        <v>6483.9292156621086</v>
      </c>
      <c r="O4" s="100">
        <v>6433.7694254722946</v>
      </c>
      <c r="P4" s="100">
        <v>6408.1208443463811</v>
      </c>
      <c r="Q4" s="100">
        <v>6715.1540780935484</v>
      </c>
    </row>
    <row r="5" spans="1:17" ht="11.45" customHeight="1" x14ac:dyDescent="0.25">
      <c r="A5" s="141" t="s">
        <v>91</v>
      </c>
      <c r="B5" s="140">
        <f t="shared" ref="B5:Q5" si="0">B4</f>
        <v>6115.6011000053559</v>
      </c>
      <c r="C5" s="140">
        <f t="shared" si="0"/>
        <v>6079.6129999999994</v>
      </c>
      <c r="D5" s="140">
        <f t="shared" si="0"/>
        <v>6029.1361799999995</v>
      </c>
      <c r="E5" s="140">
        <f t="shared" si="0"/>
        <v>5930.3672600000009</v>
      </c>
      <c r="F5" s="140">
        <f t="shared" si="0"/>
        <v>6234.1869100000004</v>
      </c>
      <c r="G5" s="140">
        <f t="shared" si="0"/>
        <v>6291.532874630615</v>
      </c>
      <c r="H5" s="140">
        <f t="shared" si="0"/>
        <v>6542.2937200000006</v>
      </c>
      <c r="I5" s="140">
        <f t="shared" si="0"/>
        <v>6750.0988299999999</v>
      </c>
      <c r="J5" s="140">
        <f t="shared" si="0"/>
        <v>6785.8793700000006</v>
      </c>
      <c r="K5" s="140">
        <f t="shared" si="0"/>
        <v>6215.8964500000002</v>
      </c>
      <c r="L5" s="140">
        <f t="shared" si="0"/>
        <v>6293.5226093079209</v>
      </c>
      <c r="M5" s="140">
        <f t="shared" si="0"/>
        <v>6608.8412423698046</v>
      </c>
      <c r="N5" s="140">
        <f t="shared" si="0"/>
        <v>6483.9292156621086</v>
      </c>
      <c r="O5" s="140">
        <f t="shared" si="0"/>
        <v>6433.7694254722946</v>
      </c>
      <c r="P5" s="140">
        <f t="shared" si="0"/>
        <v>6408.1208443463811</v>
      </c>
      <c r="Q5" s="140">
        <f t="shared" si="0"/>
        <v>6715.1540780935484</v>
      </c>
    </row>
    <row r="7" spans="1:17" ht="11.45" customHeight="1" x14ac:dyDescent="0.25">
      <c r="A7" s="27" t="s">
        <v>81</v>
      </c>
      <c r="B7" s="71">
        <f t="shared" ref="B7:Q7" si="1">SUM(B8,B12)</f>
        <v>6115.6011000053568</v>
      </c>
      <c r="C7" s="71">
        <f t="shared" si="1"/>
        <v>6079.6130000000003</v>
      </c>
      <c r="D7" s="71">
        <f t="shared" si="1"/>
        <v>6029.1361799999977</v>
      </c>
      <c r="E7" s="71">
        <f t="shared" si="1"/>
        <v>5930.3672600000018</v>
      </c>
      <c r="F7" s="71">
        <f t="shared" si="1"/>
        <v>6234.1869100000004</v>
      </c>
      <c r="G7" s="71">
        <f t="shared" si="1"/>
        <v>6291.532874630615</v>
      </c>
      <c r="H7" s="71">
        <f t="shared" si="1"/>
        <v>6542.2937199999997</v>
      </c>
      <c r="I7" s="71">
        <f t="shared" si="1"/>
        <v>6750.098829999999</v>
      </c>
      <c r="J7" s="71">
        <f t="shared" si="1"/>
        <v>6785.8793700000006</v>
      </c>
      <c r="K7" s="71">
        <f t="shared" si="1"/>
        <v>6215.8964500000002</v>
      </c>
      <c r="L7" s="71">
        <f t="shared" si="1"/>
        <v>6293.5226093079209</v>
      </c>
      <c r="M7" s="71">
        <f t="shared" si="1"/>
        <v>6608.8412423698055</v>
      </c>
      <c r="N7" s="71">
        <f t="shared" si="1"/>
        <v>6483.9292156621077</v>
      </c>
      <c r="O7" s="71">
        <f t="shared" si="1"/>
        <v>6433.7694254722928</v>
      </c>
      <c r="P7" s="71">
        <f t="shared" si="1"/>
        <v>6408.120844346382</v>
      </c>
      <c r="Q7" s="71">
        <f t="shared" si="1"/>
        <v>6715.1540780935484</v>
      </c>
    </row>
    <row r="8" spans="1:17" ht="11.45" customHeight="1" x14ac:dyDescent="0.25">
      <c r="A8" s="130" t="s">
        <v>39</v>
      </c>
      <c r="B8" s="139">
        <f t="shared" ref="B8:Q8" si="2">SUM(B9:B11)</f>
        <v>5889.240195367016</v>
      </c>
      <c r="C8" s="139">
        <f t="shared" si="2"/>
        <v>5804.4975868033689</v>
      </c>
      <c r="D8" s="139">
        <f t="shared" si="2"/>
        <v>5772.8432532823826</v>
      </c>
      <c r="E8" s="139">
        <f t="shared" si="2"/>
        <v>5675.601416972323</v>
      </c>
      <c r="F8" s="139">
        <f t="shared" si="2"/>
        <v>5961.4906459212361</v>
      </c>
      <c r="G8" s="139">
        <f t="shared" si="2"/>
        <v>6011.1979047761533</v>
      </c>
      <c r="H8" s="139">
        <f t="shared" si="2"/>
        <v>6239.6160969115426</v>
      </c>
      <c r="I8" s="139">
        <f t="shared" si="2"/>
        <v>6425.429657974053</v>
      </c>
      <c r="J8" s="139">
        <f t="shared" si="2"/>
        <v>6471.8152069684729</v>
      </c>
      <c r="K8" s="139">
        <f t="shared" si="2"/>
        <v>5886.0737783854756</v>
      </c>
      <c r="L8" s="139">
        <f t="shared" si="2"/>
        <v>6015.1097149684265</v>
      </c>
      <c r="M8" s="139">
        <f t="shared" si="2"/>
        <v>6291.7954994706124</v>
      </c>
      <c r="N8" s="139">
        <f t="shared" si="2"/>
        <v>6171.9937478651864</v>
      </c>
      <c r="O8" s="139">
        <f t="shared" si="2"/>
        <v>6124.3095159738832</v>
      </c>
      <c r="P8" s="139">
        <f t="shared" si="2"/>
        <v>6032.6542836441422</v>
      </c>
      <c r="Q8" s="139">
        <f t="shared" si="2"/>
        <v>6302.4566467175218</v>
      </c>
    </row>
    <row r="9" spans="1:17" ht="11.45" customHeight="1" x14ac:dyDescent="0.25">
      <c r="A9" s="116" t="s">
        <v>23</v>
      </c>
      <c r="B9" s="70">
        <v>2395.7123589108728</v>
      </c>
      <c r="C9" s="70">
        <v>2200.5302700000007</v>
      </c>
      <c r="D9" s="70">
        <v>2136.8180499999994</v>
      </c>
      <c r="E9" s="70">
        <v>2015.7064099999998</v>
      </c>
      <c r="F9" s="70">
        <v>1963.49603</v>
      </c>
      <c r="G9" s="70">
        <v>1852.4232259301925</v>
      </c>
      <c r="H9" s="70">
        <v>1839.5991799999997</v>
      </c>
      <c r="I9" s="70">
        <v>1788.89985</v>
      </c>
      <c r="J9" s="70">
        <v>1794.1973799999998</v>
      </c>
      <c r="K9" s="70">
        <v>1496.7152599999997</v>
      </c>
      <c r="L9" s="70">
        <v>1689.0429377920846</v>
      </c>
      <c r="M9" s="70">
        <v>1745.0862115926668</v>
      </c>
      <c r="N9" s="70">
        <v>1759.0449285376326</v>
      </c>
      <c r="O9" s="70">
        <v>1718.1798233558609</v>
      </c>
      <c r="P9" s="70">
        <v>1647.4248711720188</v>
      </c>
      <c r="Q9" s="70">
        <v>1664.9516520589414</v>
      </c>
    </row>
    <row r="10" spans="1:17" ht="11.45" customHeight="1" x14ac:dyDescent="0.25">
      <c r="A10" s="116" t="s">
        <v>127</v>
      </c>
      <c r="B10" s="70">
        <v>1254.5478893667548</v>
      </c>
      <c r="C10" s="70">
        <v>1218.6811821638159</v>
      </c>
      <c r="D10" s="70">
        <v>1216.7160911463486</v>
      </c>
      <c r="E10" s="70">
        <v>1216.3752714513391</v>
      </c>
      <c r="F10" s="70">
        <v>1265.3439526800557</v>
      </c>
      <c r="G10" s="70">
        <v>1262.0414056349593</v>
      </c>
      <c r="H10" s="70">
        <v>1298.8552287485481</v>
      </c>
      <c r="I10" s="70">
        <v>1396.5829763463901</v>
      </c>
      <c r="J10" s="70">
        <v>1353.8580361804411</v>
      </c>
      <c r="K10" s="70">
        <v>1295.3564062673604</v>
      </c>
      <c r="L10" s="70">
        <v>1281.1773000827736</v>
      </c>
      <c r="M10" s="70">
        <v>1442.6673083842534</v>
      </c>
      <c r="N10" s="70">
        <v>1414.8038537025218</v>
      </c>
      <c r="O10" s="70">
        <v>1355.8316304387279</v>
      </c>
      <c r="P10" s="70">
        <v>1334.0933162267465</v>
      </c>
      <c r="Q10" s="70">
        <v>1416.8575560236368</v>
      </c>
    </row>
    <row r="11" spans="1:17" ht="11.45" customHeight="1" x14ac:dyDescent="0.25">
      <c r="A11" s="116" t="s">
        <v>125</v>
      </c>
      <c r="B11" s="70">
        <v>2238.9799470893886</v>
      </c>
      <c r="C11" s="70">
        <v>2385.2861346395516</v>
      </c>
      <c r="D11" s="70">
        <v>2419.3091121360353</v>
      </c>
      <c r="E11" s="70">
        <v>2443.5197355209839</v>
      </c>
      <c r="F11" s="70">
        <v>2732.6506632411806</v>
      </c>
      <c r="G11" s="70">
        <v>2896.7332732110017</v>
      </c>
      <c r="H11" s="70">
        <v>3101.1616881629948</v>
      </c>
      <c r="I11" s="70">
        <v>3239.9468316276634</v>
      </c>
      <c r="J11" s="70">
        <v>3323.7597907880322</v>
      </c>
      <c r="K11" s="70">
        <v>3094.0021121181153</v>
      </c>
      <c r="L11" s="70">
        <v>3044.8894770935681</v>
      </c>
      <c r="M11" s="70">
        <v>3104.041979493692</v>
      </c>
      <c r="N11" s="70">
        <v>2998.1449656250325</v>
      </c>
      <c r="O11" s="70">
        <v>3050.2980621792944</v>
      </c>
      <c r="P11" s="70">
        <v>3051.1360962453768</v>
      </c>
      <c r="Q11" s="70">
        <v>3220.6474386349437</v>
      </c>
    </row>
    <row r="12" spans="1:17" ht="11.45" customHeight="1" x14ac:dyDescent="0.25">
      <c r="A12" s="128" t="s">
        <v>18</v>
      </c>
      <c r="B12" s="138">
        <f t="shared" ref="B12:Q12" si="3">SUM(B13:B14)</f>
        <v>226.36090463834034</v>
      </c>
      <c r="C12" s="138">
        <f t="shared" si="3"/>
        <v>275.11541319663121</v>
      </c>
      <c r="D12" s="138">
        <f t="shared" si="3"/>
        <v>256.2929267176151</v>
      </c>
      <c r="E12" s="138">
        <f t="shared" si="3"/>
        <v>254.76584302767861</v>
      </c>
      <c r="F12" s="138">
        <f t="shared" si="3"/>
        <v>272.69626407876461</v>
      </c>
      <c r="G12" s="138">
        <f t="shared" si="3"/>
        <v>280.33496985446141</v>
      </c>
      <c r="H12" s="138">
        <f t="shared" si="3"/>
        <v>302.67762308845749</v>
      </c>
      <c r="I12" s="138">
        <f t="shared" si="3"/>
        <v>324.66917202594618</v>
      </c>
      <c r="J12" s="138">
        <f t="shared" si="3"/>
        <v>314.06416303152776</v>
      </c>
      <c r="K12" s="138">
        <f t="shared" si="3"/>
        <v>329.82267161452501</v>
      </c>
      <c r="L12" s="138">
        <f t="shared" si="3"/>
        <v>278.4128943394943</v>
      </c>
      <c r="M12" s="138">
        <f t="shared" si="3"/>
        <v>317.04574289919321</v>
      </c>
      <c r="N12" s="138">
        <f t="shared" si="3"/>
        <v>311.93546779692167</v>
      </c>
      <c r="O12" s="138">
        <f t="shared" si="3"/>
        <v>309.45990949840996</v>
      </c>
      <c r="P12" s="138">
        <f t="shared" si="3"/>
        <v>375.46656070224009</v>
      </c>
      <c r="Q12" s="138">
        <f t="shared" si="3"/>
        <v>412.697431376027</v>
      </c>
    </row>
    <row r="13" spans="1:17" ht="11.45" customHeight="1" x14ac:dyDescent="0.25">
      <c r="A13" s="95" t="s">
        <v>126</v>
      </c>
      <c r="B13" s="20">
        <v>87.042426949040916</v>
      </c>
      <c r="C13" s="20">
        <v>112.80409763021123</v>
      </c>
      <c r="D13" s="20">
        <v>98.064197944215437</v>
      </c>
      <c r="E13" s="20">
        <v>95.91384775975358</v>
      </c>
      <c r="F13" s="20">
        <v>101.59873269624119</v>
      </c>
      <c r="G13" s="20">
        <v>109.05616931726971</v>
      </c>
      <c r="H13" s="20">
        <v>115.57901131233535</v>
      </c>
      <c r="I13" s="20">
        <v>124.60685810724878</v>
      </c>
      <c r="J13" s="20">
        <v>117.47123552386311</v>
      </c>
      <c r="K13" s="20">
        <v>134.11764524955584</v>
      </c>
      <c r="L13" s="20">
        <v>108.81487946854148</v>
      </c>
      <c r="M13" s="20">
        <v>129.24480883865505</v>
      </c>
      <c r="N13" s="20">
        <v>129.77841955814753</v>
      </c>
      <c r="O13" s="20">
        <v>124.2272116103431</v>
      </c>
      <c r="P13" s="20">
        <v>149.07969080932375</v>
      </c>
      <c r="Q13" s="20">
        <v>155.63948008714905</v>
      </c>
    </row>
    <row r="14" spans="1:17" ht="11.45" customHeight="1" x14ac:dyDescent="0.25">
      <c r="A14" s="93" t="s">
        <v>125</v>
      </c>
      <c r="B14" s="69">
        <v>139.31847768929944</v>
      </c>
      <c r="C14" s="69">
        <v>162.31131556641998</v>
      </c>
      <c r="D14" s="69">
        <v>158.22872877339967</v>
      </c>
      <c r="E14" s="69">
        <v>158.85199526792502</v>
      </c>
      <c r="F14" s="69">
        <v>171.09753138252344</v>
      </c>
      <c r="G14" s="69">
        <v>171.2788005371917</v>
      </c>
      <c r="H14" s="69">
        <v>187.09861177612211</v>
      </c>
      <c r="I14" s="69">
        <v>200.06231391869741</v>
      </c>
      <c r="J14" s="69">
        <v>196.59292750766465</v>
      </c>
      <c r="K14" s="69">
        <v>195.70502636496914</v>
      </c>
      <c r="L14" s="69">
        <v>169.59801487095285</v>
      </c>
      <c r="M14" s="69">
        <v>187.8009340605382</v>
      </c>
      <c r="N14" s="69">
        <v>182.15704823877411</v>
      </c>
      <c r="O14" s="69">
        <v>185.23269788806687</v>
      </c>
      <c r="P14" s="69">
        <v>226.38686989291634</v>
      </c>
      <c r="Q14" s="69">
        <v>257.05795128887797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313.29159832689891</v>
      </c>
      <c r="C18" s="68">
        <f>IF(C7=0,"",C7/TrAvia_act!C12*100)</f>
        <v>309.02928202506985</v>
      </c>
      <c r="D18" s="68">
        <f>IF(D7=0,"",D7/TrAvia_act!D12*100)</f>
        <v>303.5552539181474</v>
      </c>
      <c r="E18" s="68">
        <f>IF(E7=0,"",E7/TrAvia_act!E12*100)</f>
        <v>299.27866365482333</v>
      </c>
      <c r="F18" s="68">
        <f>IF(F7=0,"",F7/TrAvia_act!F12*100)</f>
        <v>297.54968769982435</v>
      </c>
      <c r="G18" s="68">
        <f>IF(G7=0,"",G7/TrAvia_act!G12*100)</f>
        <v>293.92321027030704</v>
      </c>
      <c r="H18" s="68">
        <f>IF(H7=0,"",H7/TrAvia_act!H12*100)</f>
        <v>294.22716747314502</v>
      </c>
      <c r="I18" s="68">
        <f>IF(I7=0,"",I7/TrAvia_act!I12*100)</f>
        <v>288.99746334942222</v>
      </c>
      <c r="J18" s="68">
        <f>IF(J7=0,"",J7/TrAvia_act!J12*100)</f>
        <v>289.07091421194929</v>
      </c>
      <c r="K18" s="68">
        <f>IF(K7=0,"",K7/TrAvia_act!K12*100)</f>
        <v>336.27574227173062</v>
      </c>
      <c r="L18" s="68">
        <f>IF(L7=0,"",L7/TrAvia_act!L12*100)</f>
        <v>300.00988562767657</v>
      </c>
      <c r="M18" s="68">
        <f>IF(M7=0,"",M7/TrAvia_act!M12*100)</f>
        <v>305.04373800076894</v>
      </c>
      <c r="N18" s="68">
        <f>IF(N7=0,"",N7/TrAvia_act!N12*100)</f>
        <v>300.30516868166961</v>
      </c>
      <c r="O18" s="68">
        <f>IF(O7=0,"",O7/TrAvia_act!O12*100)</f>
        <v>298.57431228963634</v>
      </c>
      <c r="P18" s="68">
        <f>IF(P7=0,"",P7/TrAvia_act!P12*100)</f>
        <v>295.85686883485187</v>
      </c>
      <c r="Q18" s="68">
        <f>IF(Q7=0,"",Q7/TrAvia_act!Q12*100)</f>
        <v>305.39261088312281</v>
      </c>
    </row>
    <row r="19" spans="1:17" ht="11.45" customHeight="1" x14ac:dyDescent="0.25">
      <c r="A19" s="130" t="s">
        <v>39</v>
      </c>
      <c r="B19" s="134">
        <f>IF(B8=0,"",B8/TrAvia_act!B13*100)</f>
        <v>313.28897812908633</v>
      </c>
      <c r="C19" s="134">
        <f>IF(C8=0,"",C8/TrAvia_act!C13*100)</f>
        <v>306.82681755388444</v>
      </c>
      <c r="D19" s="134">
        <f>IF(D8=0,"",D8/TrAvia_act!D13*100)</f>
        <v>301.5728503443396</v>
      </c>
      <c r="E19" s="134">
        <f>IF(E8=0,"",E8/TrAvia_act!E13*100)</f>
        <v>297.20208330871708</v>
      </c>
      <c r="F19" s="134">
        <f>IF(F8=0,"",F8/TrAvia_act!F13*100)</f>
        <v>295.14512919285306</v>
      </c>
      <c r="G19" s="134">
        <f>IF(G8=0,"",G8/TrAvia_act!G13*100)</f>
        <v>291.30715855160025</v>
      </c>
      <c r="H19" s="134">
        <f>IF(H8=0,"",H8/TrAvia_act!H13*100)</f>
        <v>291.42102247412919</v>
      </c>
      <c r="I19" s="134">
        <f>IF(I8=0,"",I8/TrAvia_act!I13*100)</f>
        <v>286.0295900991805</v>
      </c>
      <c r="J19" s="134">
        <f>IF(J8=0,"",J8/TrAvia_act!J13*100)</f>
        <v>286.3858065715828</v>
      </c>
      <c r="K19" s="134">
        <f>IF(K8=0,"",K8/TrAvia_act!K13*100)</f>
        <v>332.14839951956225</v>
      </c>
      <c r="L19" s="134">
        <f>IF(L8=0,"",L8/TrAvia_act!L13*100)</f>
        <v>297.97521761474582</v>
      </c>
      <c r="M19" s="134">
        <f>IF(M8=0,"",M8/TrAvia_act!M13*100)</f>
        <v>302.27546506057803</v>
      </c>
      <c r="N19" s="134">
        <f>IF(N8=0,"",N8/TrAvia_act!N13*100)</f>
        <v>298.01392834755637</v>
      </c>
      <c r="O19" s="134">
        <f>IF(O8=0,"",O8/TrAvia_act!O13*100)</f>
        <v>296.57442875103823</v>
      </c>
      <c r="P19" s="134">
        <f>IF(P8=0,"",P8/TrAvia_act!P13*100)</f>
        <v>293.40541407864794</v>
      </c>
      <c r="Q19" s="134">
        <f>IF(Q8=0,"",Q8/TrAvia_act!Q13*100)</f>
        <v>303.25773074530701</v>
      </c>
    </row>
    <row r="20" spans="1:17" ht="11.45" customHeight="1" x14ac:dyDescent="0.25">
      <c r="A20" s="116" t="s">
        <v>23</v>
      </c>
      <c r="B20" s="77">
        <f>IF(B9=0,"",B9/TrAvia_act!B14*100)</f>
        <v>569.99044072607501</v>
      </c>
      <c r="C20" s="77">
        <f>IF(C9=0,"",C9/TrAvia_act!C14*100)</f>
        <v>557.71812294100823</v>
      </c>
      <c r="D20" s="77">
        <f>IF(D9=0,"",D9/TrAvia_act!D14*100)</f>
        <v>557.66007907655353</v>
      </c>
      <c r="E20" s="77">
        <f>IF(E9=0,"",E9/TrAvia_act!E14*100)</f>
        <v>558.8936814195863</v>
      </c>
      <c r="F20" s="77">
        <f>IF(F9=0,"",F9/TrAvia_act!F14*100)</f>
        <v>555.15938748230269</v>
      </c>
      <c r="G20" s="77">
        <f>IF(G9=0,"",G9/TrAvia_act!G14*100)</f>
        <v>547.54121460193176</v>
      </c>
      <c r="H20" s="77">
        <f>IF(H9=0,"",H9/TrAvia_act!H14*100)</f>
        <v>545.52885729834532</v>
      </c>
      <c r="I20" s="77">
        <f>IF(I9=0,"",I9/TrAvia_act!I14*100)</f>
        <v>548.85977885246632</v>
      </c>
      <c r="J20" s="77">
        <f>IF(J9=0,"",J9/TrAvia_act!J14*100)</f>
        <v>550.78020089617416</v>
      </c>
      <c r="K20" s="77">
        <f>IF(K9=0,"",K9/TrAvia_act!K14*100)</f>
        <v>550.22229964377379</v>
      </c>
      <c r="L20" s="77">
        <f>IF(L9=0,"",L9/TrAvia_act!L14*100)</f>
        <v>562.46589819489532</v>
      </c>
      <c r="M20" s="77">
        <f>IF(M9=0,"",M9/TrAvia_act!M14*100)</f>
        <v>545.08680826122088</v>
      </c>
      <c r="N20" s="77">
        <f>IF(N9=0,"",N9/TrAvia_act!N14*100)</f>
        <v>551.09746089346595</v>
      </c>
      <c r="O20" s="77">
        <f>IF(O9=0,"",O9/TrAvia_act!O14*100)</f>
        <v>554.78321110172294</v>
      </c>
      <c r="P20" s="77">
        <f>IF(P9=0,"",P9/TrAvia_act!P14*100)</f>
        <v>580.50677530184328</v>
      </c>
      <c r="Q20" s="77">
        <f>IF(Q9=0,"",Q9/TrAvia_act!Q14*100)</f>
        <v>592.10673340281858</v>
      </c>
    </row>
    <row r="21" spans="1:17" ht="11.45" customHeight="1" x14ac:dyDescent="0.25">
      <c r="A21" s="116" t="s">
        <v>127</v>
      </c>
      <c r="B21" s="77">
        <f>IF(B10=0,"",B10/TrAvia_act!B15*100)</f>
        <v>254.05721265801677</v>
      </c>
      <c r="C21" s="77">
        <f>IF(C10=0,"",C10/TrAvia_act!C15*100)</f>
        <v>297.16139772187796</v>
      </c>
      <c r="D21" s="77">
        <f>IF(D10=0,"",D10/TrAvia_act!D15*100)</f>
        <v>302.21485022844001</v>
      </c>
      <c r="E21" s="77">
        <f>IF(E10=0,"",E10/TrAvia_act!E15*100)</f>
        <v>306.87113402267784</v>
      </c>
      <c r="F21" s="77">
        <f>IF(F10=0,"",F10/TrAvia_act!F15*100)</f>
        <v>315.26333440132873</v>
      </c>
      <c r="G21" s="77">
        <f>IF(G10=0,"",G10/TrAvia_act!G15*100)</f>
        <v>319.16178630332439</v>
      </c>
      <c r="H21" s="77">
        <f>IF(H10=0,"",H10/TrAvia_act!H15*100)</f>
        <v>326.50112427664271</v>
      </c>
      <c r="I21" s="77">
        <f>IF(I10=0,"",I10/TrAvia_act!I15*100)</f>
        <v>326.62434466427908</v>
      </c>
      <c r="J21" s="77">
        <f>IF(J10=0,"",J10/TrAvia_act!J15*100)</f>
        <v>321.53005499819886</v>
      </c>
      <c r="K21" s="77">
        <f>IF(K10=0,"",K10/TrAvia_act!K15*100)</f>
        <v>386.3086240059414</v>
      </c>
      <c r="L21" s="77">
        <f>IF(L10=0,"",L10/TrAvia_act!L15*100)</f>
        <v>316.46777669853162</v>
      </c>
      <c r="M21" s="77">
        <f>IF(M10=0,"",M10/TrAvia_act!M15*100)</f>
        <v>331.52048016910294</v>
      </c>
      <c r="N21" s="77">
        <f>IF(N10=0,"",N10/TrAvia_act!N15*100)</f>
        <v>320.6854882584351</v>
      </c>
      <c r="O21" s="77">
        <f>IF(O10=0,"",O10/TrAvia_act!O15*100)</f>
        <v>317.65247783996779</v>
      </c>
      <c r="P21" s="77">
        <f>IF(P10=0,"",P10/TrAvia_act!P15*100)</f>
        <v>312.23058904538948</v>
      </c>
      <c r="Q21" s="77">
        <f>IF(Q10=0,"",Q10/TrAvia_act!Q15*100)</f>
        <v>321.81958691738464</v>
      </c>
    </row>
    <row r="22" spans="1:17" ht="11.45" customHeight="1" x14ac:dyDescent="0.25">
      <c r="A22" s="116" t="s">
        <v>125</v>
      </c>
      <c r="B22" s="77">
        <f>IF(B11=0,"",B11/TrAvia_act!B16*100)</f>
        <v>231.85091677970667</v>
      </c>
      <c r="C22" s="77">
        <f>IF(C11=0,"",C11/TrAvia_act!C16*100)</f>
        <v>219.41414696156363</v>
      </c>
      <c r="D22" s="77">
        <f>IF(D11=0,"",D11/TrAvia_act!D16*100)</f>
        <v>214.38850825468725</v>
      </c>
      <c r="E22" s="77">
        <f>IF(E11=0,"",E11/TrAvia_act!E16*100)</f>
        <v>211.99375089814779</v>
      </c>
      <c r="F22" s="77">
        <f>IF(F11=0,"",F11/TrAvia_act!F16*100)</f>
        <v>216.05258432114914</v>
      </c>
      <c r="G22" s="77">
        <f>IF(G11=0,"",G11/TrAvia_act!G16*100)</f>
        <v>217.8346678485569</v>
      </c>
      <c r="H22" s="77">
        <f>IF(H11=0,"",H11/TrAvia_act!H16*100)</f>
        <v>220.55435057808532</v>
      </c>
      <c r="I22" s="77">
        <f>IF(I11=0,"",I11/TrAvia_act!I16*100)</f>
        <v>217.02220411385289</v>
      </c>
      <c r="J22" s="77">
        <f>IF(J11=0,"",J11/TrAvia_act!J16*100)</f>
        <v>219.67993735213872</v>
      </c>
      <c r="K22" s="77">
        <f>IF(K11=0,"",K11/TrAvia_act!K16*100)</f>
        <v>265.62857662164771</v>
      </c>
      <c r="L22" s="77">
        <f>IF(L11=0,"",L11/TrAvia_act!L16*100)</f>
        <v>231.80931231991474</v>
      </c>
      <c r="M22" s="77">
        <f>IF(M11=0,"",M11/TrAvia_act!M16*100)</f>
        <v>234.06201271159506</v>
      </c>
      <c r="N22" s="77">
        <f>IF(N11=0,"",N11/TrAvia_act!N16*100)</f>
        <v>228.74877771677697</v>
      </c>
      <c r="O22" s="77">
        <f>IF(O11=0,"",O11/TrAvia_act!O16*100)</f>
        <v>229.60734845755027</v>
      </c>
      <c r="P22" s="77">
        <f>IF(P11=0,"",P11/TrAvia_act!P16*100)</f>
        <v>226.84817356378909</v>
      </c>
      <c r="Q22" s="77">
        <f>IF(Q11=0,"",Q11/TrAvia_act!Q16*100)</f>
        <v>237.3716612354583</v>
      </c>
    </row>
    <row r="23" spans="1:17" ht="11.45" customHeight="1" x14ac:dyDescent="0.25">
      <c r="A23" s="128" t="s">
        <v>18</v>
      </c>
      <c r="B23" s="133">
        <f>IF(B12=0,"",B12/TrAvia_act!B17*100)</f>
        <v>313.35978351905823</v>
      </c>
      <c r="C23" s="133">
        <f>IF(C12=0,"",C12/TrAvia_act!C17*100)</f>
        <v>364.18452413481111</v>
      </c>
      <c r="D23" s="133">
        <f>IF(D12=0,"",D12/TrAvia_act!D17*100)</f>
        <v>356.31277336833512</v>
      </c>
      <c r="E23" s="133">
        <f>IF(E12=0,"",E12/TrAvia_act!E17*100)</f>
        <v>354.45136236222953</v>
      </c>
      <c r="F23" s="133">
        <f>IF(F12=0,"",F12/TrAvia_act!F17*100)</f>
        <v>362.02870568296896</v>
      </c>
      <c r="G23" s="133">
        <f>IF(G12=0,"",G12/TrAvia_act!G17*100)</f>
        <v>364.02120641083786</v>
      </c>
      <c r="H23" s="133">
        <f>IF(H12=0,"",H12/TrAvia_act!H17*100)</f>
        <v>367.09696847992882</v>
      </c>
      <c r="I23" s="133">
        <f>IF(I12=0,"",I12/TrAvia_act!I17*100)</f>
        <v>363.67910486383232</v>
      </c>
      <c r="J23" s="133">
        <f>IF(J12=0,"",J12/TrAvia_act!J17*100)</f>
        <v>358.29528721706413</v>
      </c>
      <c r="K23" s="133">
        <f>IF(K12=0,"",K12/TrAvia_act!K17*100)</f>
        <v>432.09783697120923</v>
      </c>
      <c r="L23" s="133">
        <f>IF(L12=0,"",L12/TrAvia_act!L17*100)</f>
        <v>351.92835487787846</v>
      </c>
      <c r="M23" s="133">
        <f>IF(M12=0,"",M12/TrAvia_act!M17*100)</f>
        <v>372.79716803695919</v>
      </c>
      <c r="N23" s="133">
        <f>IF(N12=0,"",N12/TrAvia_act!N17*100)</f>
        <v>354.18481567895464</v>
      </c>
      <c r="O23" s="133">
        <f>IF(O12=0,"",O12/TrAvia_act!O17*100)</f>
        <v>344.55583501807354</v>
      </c>
      <c r="P23" s="133">
        <f>IF(P12=0,"",P12/TrAvia_act!P17*100)</f>
        <v>341.73215391036194</v>
      </c>
      <c r="Q23" s="133">
        <f>IF(Q12=0,"",Q12/TrAvia_act!Q17*100)</f>
        <v>342.17956084113797</v>
      </c>
    </row>
    <row r="24" spans="1:17" ht="11.45" customHeight="1" x14ac:dyDescent="0.25">
      <c r="A24" s="95" t="s">
        <v>126</v>
      </c>
      <c r="B24" s="75">
        <f>IF(B13=0,"",B13/TrAvia_act!B18*100)</f>
        <v>355.61851924600359</v>
      </c>
      <c r="C24" s="75">
        <f>IF(C13=0,"",C13/TrAvia_act!C18*100)</f>
        <v>408.62830595179787</v>
      </c>
      <c r="D24" s="75">
        <f>IF(D13=0,"",D13/TrAvia_act!D18*100)</f>
        <v>399.62123342713551</v>
      </c>
      <c r="E24" s="75">
        <f>IF(E13=0,"",E13/TrAvia_act!E18*100)</f>
        <v>397.56930664990756</v>
      </c>
      <c r="F24" s="75">
        <f>IF(F13=0,"",F13/TrAvia_act!F18*100)</f>
        <v>407.34569076345537</v>
      </c>
      <c r="G24" s="75">
        <f>IF(G13=0,"",G13/TrAvia_act!G18*100)</f>
        <v>407.34376417844186</v>
      </c>
      <c r="H24" s="75">
        <f>IF(H13=0,"",H13/TrAvia_act!H18*100)</f>
        <v>412.47574559068499</v>
      </c>
      <c r="I24" s="75">
        <f>IF(I13=0,"",I13/TrAvia_act!I18*100)</f>
        <v>410.13547795365434</v>
      </c>
      <c r="J24" s="75">
        <f>IF(J13=0,"",J13/TrAvia_act!J18*100)</f>
        <v>404.15734696215935</v>
      </c>
      <c r="K24" s="75">
        <f>IF(K13=0,"",K13/TrAvia_act!K18*100)</f>
        <v>477.50938659789091</v>
      </c>
      <c r="L24" s="75">
        <f>IF(L13=0,"",L13/TrAvia_act!L18*100)</f>
        <v>402.88729849964733</v>
      </c>
      <c r="M24" s="75">
        <f>IF(M13=0,"",M13/TrAvia_act!M18*100)</f>
        <v>417.23329923733468</v>
      </c>
      <c r="N24" s="75">
        <f>IF(N13=0,"",N13/TrAvia_act!N18*100)</f>
        <v>396.29424403324822</v>
      </c>
      <c r="O24" s="75">
        <f>IF(O13=0,"",O13/TrAvia_act!O18*100)</f>
        <v>386.35472051781517</v>
      </c>
      <c r="P24" s="75">
        <f>IF(P13=0,"",P13/TrAvia_act!P18*100)</f>
        <v>375.42464325863165</v>
      </c>
      <c r="Q24" s="75">
        <f>IF(Q13=0,"",Q13/TrAvia_act!Q18*100)</f>
        <v>386.64665927524902</v>
      </c>
    </row>
    <row r="25" spans="1:17" ht="11.45" customHeight="1" x14ac:dyDescent="0.25">
      <c r="A25" s="93" t="s">
        <v>125</v>
      </c>
      <c r="B25" s="74">
        <f>IF(B14=0,"",B14/TrAvia_act!B19*100)</f>
        <v>291.70293769195411</v>
      </c>
      <c r="C25" s="74">
        <f>IF(C14=0,"",C14/TrAvia_act!C19*100)</f>
        <v>338.59078319971417</v>
      </c>
      <c r="D25" s="74">
        <f>IF(D14=0,"",D14/TrAvia_act!D19*100)</f>
        <v>333.88693184980428</v>
      </c>
      <c r="E25" s="74">
        <f>IF(E14=0,"",E14/TrAvia_act!E19*100)</f>
        <v>332.66706084335425</v>
      </c>
      <c r="F25" s="74">
        <f>IF(F14=0,"",F14/TrAvia_act!F19*100)</f>
        <v>339.59486921871911</v>
      </c>
      <c r="G25" s="74">
        <f>IF(G14=0,"",G14/TrAvia_act!G19*100)</f>
        <v>340.93407114607237</v>
      </c>
      <c r="H25" s="74">
        <f>IF(H14=0,"",H14/TrAvia_act!H19*100)</f>
        <v>343.736153256043</v>
      </c>
      <c r="I25" s="74">
        <f>IF(I14=0,"",I14/TrAvia_act!I19*100)</f>
        <v>339.71251897437207</v>
      </c>
      <c r="J25" s="74">
        <f>IF(J14=0,"",J14/TrAvia_act!J19*100)</f>
        <v>335.54349817151558</v>
      </c>
      <c r="K25" s="74">
        <f>IF(K14=0,"",K14/TrAvia_act!K19*100)</f>
        <v>405.659736254385</v>
      </c>
      <c r="L25" s="74">
        <f>IF(L14=0,"",L14/TrAvia_act!L19*100)</f>
        <v>325.51208582504592</v>
      </c>
      <c r="M25" s="74">
        <f>IF(M14=0,"",M14/TrAvia_act!M19*100)</f>
        <v>347.33905244302019</v>
      </c>
      <c r="N25" s="74">
        <f>IF(N14=0,"",N14/TrAvia_act!N19*100)</f>
        <v>329.2586607759805</v>
      </c>
      <c r="O25" s="74">
        <f>IF(O14=0,"",O14/TrAvia_act!O19*100)</f>
        <v>321.24719630331742</v>
      </c>
      <c r="P25" s="74">
        <f>IF(P14=0,"",P14/TrAvia_act!P19*100)</f>
        <v>322.6631942345046</v>
      </c>
      <c r="Q25" s="74">
        <f>IF(Q14=0,"",Q14/TrAvia_act!Q19*100)</f>
        <v>319.90379465430476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27.316327228860089</v>
      </c>
      <c r="C28" s="134">
        <f>IF(C8=0,"",C8/TrAvia_act!C4*1000)</f>
        <v>30.957580596495333</v>
      </c>
      <c r="D28" s="134">
        <f>IF(D8=0,"",D8/TrAvia_act!D4*1000)</f>
        <v>30.861882918967265</v>
      </c>
      <c r="E28" s="134">
        <f>IF(E8=0,"",E8/TrAvia_act!E4*1000)</f>
        <v>30.467227396254938</v>
      </c>
      <c r="F28" s="134">
        <f>IF(F8=0,"",F8/TrAvia_act!F4*1000)</f>
        <v>27.476545284424571</v>
      </c>
      <c r="G28" s="134">
        <f>IF(G8=0,"",G8/TrAvia_act!G4*1000)</f>
        <v>25.709040132760101</v>
      </c>
      <c r="H28" s="134">
        <f>IF(H8=0,"",H8/TrAvia_act!H4*1000)</f>
        <v>25.307111397776428</v>
      </c>
      <c r="I28" s="134">
        <f>IF(I8=0,"",I8/TrAvia_act!I4*1000)</f>
        <v>24.254044423488754</v>
      </c>
      <c r="J28" s="134">
        <f>IF(J8=0,"",J8/TrAvia_act!J4*1000)</f>
        <v>23.939403581191659</v>
      </c>
      <c r="K28" s="134">
        <f>IF(K8=0,"",K8/TrAvia_act!K4*1000)</f>
        <v>22.372200195416763</v>
      </c>
      <c r="L28" s="134">
        <f>IF(L8=0,"",L8/TrAvia_act!L4*1000)</f>
        <v>23.953511920200956</v>
      </c>
      <c r="M28" s="134">
        <f>IF(M8=0,"",M8/TrAvia_act!M4*1000)</f>
        <v>24.156889018002381</v>
      </c>
      <c r="N28" s="134">
        <f>IF(N8=0,"",N8/TrAvia_act!N4*1000)</f>
        <v>23.033930722012652</v>
      </c>
      <c r="O28" s="134">
        <f>IF(O8=0,"",O8/TrAvia_act!O4*1000)</f>
        <v>22.165299339749094</v>
      </c>
      <c r="P28" s="134">
        <f>IF(P8=0,"",P8/TrAvia_act!P4*1000)</f>
        <v>21.211047469584493</v>
      </c>
      <c r="Q28" s="134">
        <f>IF(Q8=0,"",Q8/TrAvia_act!Q4*1000)</f>
        <v>21.650502686001921</v>
      </c>
    </row>
    <row r="29" spans="1:17" ht="11.45" customHeight="1" x14ac:dyDescent="0.25">
      <c r="A29" s="116" t="s">
        <v>23</v>
      </c>
      <c r="B29" s="77">
        <f>IF(B9=0,"",B9/TrAvia_act!B5*1000)</f>
        <v>102.40539287216716</v>
      </c>
      <c r="C29" s="77">
        <f>IF(C9=0,"",C9/TrAvia_act!C5*1000)</f>
        <v>102.58315066309142</v>
      </c>
      <c r="D29" s="77">
        <f>IF(D9=0,"",D9/TrAvia_act!D5*1000)</f>
        <v>101.12761636939253</v>
      </c>
      <c r="E29" s="77">
        <f>IF(E9=0,"",E9/TrAvia_act!E5*1000)</f>
        <v>99.205667992380967</v>
      </c>
      <c r="F29" s="77">
        <f>IF(F9=0,"",F9/TrAvia_act!F5*1000)</f>
        <v>95.569670775356698</v>
      </c>
      <c r="G29" s="77">
        <f>IF(G9=0,"",G9/TrAvia_act!G5*1000)</f>
        <v>91.401695251372871</v>
      </c>
      <c r="H29" s="77">
        <f>IF(H9=0,"",H9/TrAvia_act!H5*1000)</f>
        <v>89.591736575384971</v>
      </c>
      <c r="I29" s="77">
        <f>IF(I9=0,"",I9/TrAvia_act!I5*1000)</f>
        <v>86.51825005784174</v>
      </c>
      <c r="J29" s="77">
        <f>IF(J9=0,"",J9/TrAvia_act!J5*1000)</f>
        <v>87.901855171161273</v>
      </c>
      <c r="K29" s="77">
        <f>IF(K9=0,"",K9/TrAvia_act!K5*1000)</f>
        <v>76.498258953575046</v>
      </c>
      <c r="L29" s="77">
        <f>IF(L9=0,"",L9/TrAvia_act!L5*1000)</f>
        <v>84.410139715942407</v>
      </c>
      <c r="M29" s="77">
        <f>IF(M9=0,"",M9/TrAvia_act!M5*1000)</f>
        <v>82.693963116593238</v>
      </c>
      <c r="N29" s="77">
        <f>IF(N9=0,"",N9/TrAvia_act!N5*1000)</f>
        <v>82.026850114822722</v>
      </c>
      <c r="O29" s="77">
        <f>IF(O9=0,"",O9/TrAvia_act!O5*1000)</f>
        <v>78.601602595715192</v>
      </c>
      <c r="P29" s="77">
        <f>IF(P9=0,"",P9/TrAvia_act!P5*1000)</f>
        <v>77.440909682018415</v>
      </c>
      <c r="Q29" s="77">
        <f>IF(Q9=0,"",Q9/TrAvia_act!Q5*1000)</f>
        <v>77.396687769341952</v>
      </c>
    </row>
    <row r="30" spans="1:17" ht="11.45" customHeight="1" x14ac:dyDescent="0.25">
      <c r="A30" s="116" t="s">
        <v>127</v>
      </c>
      <c r="B30" s="77">
        <f>IF(B10=0,"",B10/TrAvia_act!B6*1000)</f>
        <v>27.284273260515373</v>
      </c>
      <c r="C30" s="77">
        <f>IF(C10=0,"",C10/TrAvia_act!C6*1000)</f>
        <v>32.45458035769974</v>
      </c>
      <c r="D30" s="77">
        <f>IF(D10=0,"",D10/TrAvia_act!D6*1000)</f>
        <v>32.309268023505176</v>
      </c>
      <c r="E30" s="77">
        <f>IF(E10=0,"",E10/TrAvia_act!E6*1000)</f>
        <v>32.235699896173948</v>
      </c>
      <c r="F30" s="77">
        <f>IF(F10=0,"",F10/TrAvia_act!F6*1000)</f>
        <v>31.799548742425515</v>
      </c>
      <c r="G30" s="77">
        <f>IF(G10=0,"",G10/TrAvia_act!G6*1000)</f>
        <v>30.45961786523382</v>
      </c>
      <c r="H30" s="77">
        <f>IF(H10=0,"",H10/TrAvia_act!H6*1000)</f>
        <v>30.471422498412402</v>
      </c>
      <c r="I30" s="77">
        <f>IF(I10=0,"",I10/TrAvia_act!I6*1000)</f>
        <v>28.991069707041309</v>
      </c>
      <c r="J30" s="77">
        <f>IF(J10=0,"",J10/TrAvia_act!J6*1000)</f>
        <v>28.886014261051539</v>
      </c>
      <c r="K30" s="77">
        <f>IF(K10=0,"",K10/TrAvia_act!K6*1000)</f>
        <v>30.056601921708456</v>
      </c>
      <c r="L30" s="77">
        <f>IF(L10=0,"",L10/TrAvia_act!L6*1000)</f>
        <v>26.724864995087149</v>
      </c>
      <c r="M30" s="77">
        <f>IF(M10=0,"",M10/TrAvia_act!M6*1000)</f>
        <v>27.302181368233111</v>
      </c>
      <c r="N30" s="77">
        <f>IF(N10=0,"",N10/TrAvia_act!N6*1000)</f>
        <v>26.121789276964613</v>
      </c>
      <c r="O30" s="77">
        <f>IF(O10=0,"",O10/TrAvia_act!O6*1000)</f>
        <v>24.558693715215128</v>
      </c>
      <c r="P30" s="77">
        <f>IF(P10=0,"",P10/TrAvia_act!P6*1000)</f>
        <v>23.332261392881524</v>
      </c>
      <c r="Q30" s="77">
        <f>IF(Q10=0,"",Q10/TrAvia_act!Q6*1000)</f>
        <v>23.778069495444644</v>
      </c>
    </row>
    <row r="31" spans="1:17" ht="11.45" customHeight="1" x14ac:dyDescent="0.25">
      <c r="A31" s="116" t="s">
        <v>125</v>
      </c>
      <c r="B31" s="77">
        <f>IF(B11=0,"",B11/TrAvia_act!B7*1000)</f>
        <v>15.312497270822526</v>
      </c>
      <c r="C31" s="77">
        <f>IF(C11=0,"",C11/TrAvia_act!C7*1000)</f>
        <v>18.562989009912815</v>
      </c>
      <c r="D31" s="77">
        <f>IF(D11=0,"",D11/TrAvia_act!D7*1000)</f>
        <v>18.861683522546638</v>
      </c>
      <c r="E31" s="77">
        <f>IF(E11=0,"",E11/TrAvia_act!E7*1000)</f>
        <v>19.055281037316792</v>
      </c>
      <c r="F31" s="77">
        <f>IF(F11=0,"",F11/TrAvia_act!F7*1000)</f>
        <v>17.446523788077595</v>
      </c>
      <c r="G31" s="77">
        <f>IF(G11=0,"",G11/TrAvia_act!G7*1000)</f>
        <v>16.830082509436469</v>
      </c>
      <c r="H31" s="77">
        <f>IF(H11=0,"",H11/TrAvia_act!H7*1000)</f>
        <v>16.909522974501474</v>
      </c>
      <c r="I31" s="77">
        <f>IF(I11=0,"",I11/TrAvia_act!I7*1000)</f>
        <v>16.524223735834418</v>
      </c>
      <c r="J31" s="77">
        <f>IF(J11=0,"",J11/TrAvia_act!J7*1000)</f>
        <v>16.368267271797471</v>
      </c>
      <c r="K31" s="77">
        <f>IF(K11=0,"",K11/TrAvia_act!K7*1000)</f>
        <v>15.436429620151783</v>
      </c>
      <c r="L31" s="77">
        <f>IF(L11=0,"",L11/TrAvia_act!L7*1000)</f>
        <v>16.623614903146589</v>
      </c>
      <c r="M31" s="77">
        <f>IF(M11=0,"",M11/TrAvia_act!M7*1000)</f>
        <v>16.64259864506073</v>
      </c>
      <c r="N31" s="77">
        <f>IF(N11=0,"",N11/TrAvia_act!N7*1000)</f>
        <v>15.587274398344983</v>
      </c>
      <c r="O31" s="77">
        <f>IF(O11=0,"",O11/TrAvia_act!O7*1000)</f>
        <v>15.310087574812535</v>
      </c>
      <c r="P31" s="77">
        <f>IF(P11=0,"",P11/TrAvia_act!P7*1000)</f>
        <v>14.814246592419936</v>
      </c>
      <c r="Q31" s="77">
        <f>IF(Q11=0,"",Q11/TrAvia_act!Q7*1000)</f>
        <v>15.336334325125669</v>
      </c>
    </row>
    <row r="32" spans="1:17" ht="11.45" customHeight="1" x14ac:dyDescent="0.25">
      <c r="A32" s="128" t="s">
        <v>36</v>
      </c>
      <c r="B32" s="133">
        <f>IF(B12=0,"",B12/TrAvia_act!B8*1000)</f>
        <v>73.868998102746829</v>
      </c>
      <c r="C32" s="133">
        <f>IF(C12=0,"",C12/TrAvia_act!C8*1000)</f>
        <v>87.541044558448689</v>
      </c>
      <c r="D32" s="133">
        <f>IF(D12=0,"",D12/TrAvia_act!D8*1000)</f>
        <v>83.039476868984252</v>
      </c>
      <c r="E32" s="133">
        <f>IF(E12=0,"",E12/TrAvia_act!E8*1000)</f>
        <v>82.590056996716655</v>
      </c>
      <c r="F32" s="133">
        <f>IF(F12=0,"",F12/TrAvia_act!F8*1000)</f>
        <v>82.914769208241381</v>
      </c>
      <c r="G32" s="133">
        <f>IF(G12=0,"",G12/TrAvia_act!G8*1000)</f>
        <v>83.837156513437591</v>
      </c>
      <c r="H32" s="133">
        <f>IF(H12=0,"",H12/TrAvia_act!H8*1000)</f>
        <v>85.264061291601692</v>
      </c>
      <c r="I32" s="133">
        <f>IF(I12=0,"",I12/TrAvia_act!I8*1000)</f>
        <v>84.591365516555811</v>
      </c>
      <c r="J32" s="133">
        <f>IF(J12=0,"",J12/TrAvia_act!J8*1000)</f>
        <v>83.501551354333486</v>
      </c>
      <c r="K32" s="133">
        <f>IF(K12=0,"",K12/TrAvia_act!K8*1000)</f>
        <v>104.34757001208044</v>
      </c>
      <c r="L32" s="133">
        <f>IF(L12=0,"",L12/TrAvia_act!L8*1000)</f>
        <v>80.957908748436111</v>
      </c>
      <c r="M32" s="133">
        <f>IF(M12=0,"",M12/TrAvia_act!M8*1000)</f>
        <v>87.945807944955646</v>
      </c>
      <c r="N32" s="133">
        <f>IF(N12=0,"",N12/TrAvia_act!N8*1000)</f>
        <v>85.838098326828302</v>
      </c>
      <c r="O32" s="133">
        <f>IF(O12=0,"",O12/TrAvia_act!O8*1000)</f>
        <v>85.53857037067182</v>
      </c>
      <c r="P32" s="133">
        <f>IF(P12=0,"",P12/TrAvia_act!P8*1000)</f>
        <v>80.610090639216864</v>
      </c>
      <c r="Q32" s="133">
        <f>IF(Q12=0,"",Q12/TrAvia_act!Q8*1000)</f>
        <v>82.088135109380175</v>
      </c>
    </row>
    <row r="33" spans="1:17" ht="11.45" customHeight="1" x14ac:dyDescent="0.25">
      <c r="A33" s="95" t="s">
        <v>126</v>
      </c>
      <c r="B33" s="75">
        <f>IF(B13=0,"",B13/TrAvia_act!B9*1000)</f>
        <v>173.95219418659153</v>
      </c>
      <c r="C33" s="75">
        <f>IF(C13=0,"",C13/TrAvia_act!C9*1000)</f>
        <v>194.91666701981927</v>
      </c>
      <c r="D33" s="75">
        <f>IF(D13=0,"",D13/TrAvia_act!D9*1000)</f>
        <v>187.71457298055554</v>
      </c>
      <c r="E33" s="75">
        <f>IF(E13=0,"",E13/TrAvia_act!E9*1000)</f>
        <v>184.14190015165286</v>
      </c>
      <c r="F33" s="75">
        <f>IF(F13=0,"",F13/TrAvia_act!F9*1000)</f>
        <v>186.27545393371835</v>
      </c>
      <c r="G33" s="75">
        <f>IF(G13=0,"",G13/TrAvia_act!G9*1000)</f>
        <v>188.23439578123782</v>
      </c>
      <c r="H33" s="75">
        <f>IF(H13=0,"",H13/TrAvia_act!H9*1000)</f>
        <v>198.49333719244515</v>
      </c>
      <c r="I33" s="75">
        <f>IF(I13=0,"",I13/TrAvia_act!I9*1000)</f>
        <v>199.59788271964334</v>
      </c>
      <c r="J33" s="75">
        <f>IF(J13=0,"",J13/TrAvia_act!J9*1000)</f>
        <v>201.31104823554284</v>
      </c>
      <c r="K33" s="75">
        <f>IF(K13=0,"",K13/TrAvia_act!K9*1000)</f>
        <v>234.30394987409977</v>
      </c>
      <c r="L33" s="75">
        <f>IF(L13=0,"",L13/TrAvia_act!L9*1000)</f>
        <v>190.4038397718864</v>
      </c>
      <c r="M33" s="75">
        <f>IF(M13=0,"",M13/TrAvia_act!M9*1000)</f>
        <v>190.19158456525491</v>
      </c>
      <c r="N33" s="75">
        <f>IF(N13=0,"",N13/TrAvia_act!N9*1000)</f>
        <v>182.21410345537268</v>
      </c>
      <c r="O33" s="75">
        <f>IF(O13=0,"",O13/TrAvia_act!O9*1000)</f>
        <v>175.623698583655</v>
      </c>
      <c r="P33" s="75">
        <f>IF(P13=0,"",P13/TrAvia_act!P9*1000)</f>
        <v>158.05167551001875</v>
      </c>
      <c r="Q33" s="75">
        <f>IF(Q13=0,"",Q13/TrAvia_act!Q9*1000)</f>
        <v>164.92876171652213</v>
      </c>
    </row>
    <row r="34" spans="1:17" ht="11.45" customHeight="1" x14ac:dyDescent="0.25">
      <c r="A34" s="93" t="s">
        <v>125</v>
      </c>
      <c r="B34" s="74">
        <f>IF(B14=0,"",B14/TrAvia_act!B10*1000)</f>
        <v>54.336916982724894</v>
      </c>
      <c r="C34" s="74">
        <f>IF(C14=0,"",C14/TrAvia_act!C10*1000)</f>
        <v>63.304634105600918</v>
      </c>
      <c r="D34" s="74">
        <f>IF(D14=0,"",D14/TrAvia_act!D10*1000)</f>
        <v>61.711975835280334</v>
      </c>
      <c r="E34" s="74">
        <f>IF(E14=0,"",E14/TrAvia_act!E10*1000)</f>
        <v>61.95875942526002</v>
      </c>
      <c r="F34" s="74">
        <f>IF(F14=0,"",F14/TrAvia_act!F10*1000)</f>
        <v>62.365773279577958</v>
      </c>
      <c r="G34" s="74">
        <f>IF(G14=0,"",G14/TrAvia_act!G10*1000)</f>
        <v>61.957870776045404</v>
      </c>
      <c r="H34" s="74">
        <f>IF(H14=0,"",H14/TrAvia_act!H10*1000)</f>
        <v>63.047037088469622</v>
      </c>
      <c r="I34" s="74">
        <f>IF(I14=0,"",I14/TrAvia_act!I10*1000)</f>
        <v>62.251028860409463</v>
      </c>
      <c r="J34" s="74">
        <f>IF(J14=0,"",J14/TrAvia_act!J10*1000)</f>
        <v>61.867461305401086</v>
      </c>
      <c r="K34" s="74">
        <f>IF(K14=0,"",K14/TrAvia_act!K10*1000)</f>
        <v>75.608507358645596</v>
      </c>
      <c r="L34" s="74">
        <f>IF(L14=0,"",L14/TrAvia_act!L10*1000)</f>
        <v>59.145150734652297</v>
      </c>
      <c r="M34" s="74">
        <f>IF(M14=0,"",M14/TrAvia_act!M10*1000)</f>
        <v>64.195309084984288</v>
      </c>
      <c r="N34" s="74">
        <f>IF(N14=0,"",N14/TrAvia_act!N10*1000)</f>
        <v>62.344812757384481</v>
      </c>
      <c r="O34" s="74">
        <f>IF(O14=0,"",O14/TrAvia_act!O10*1000)</f>
        <v>63.644371106641188</v>
      </c>
      <c r="P34" s="74">
        <f>IF(P14=0,"",P14/TrAvia_act!P10*1000)</f>
        <v>60.945530430843803</v>
      </c>
      <c r="Q34" s="74">
        <f>IF(Q14=0,"",Q14/TrAvia_act!Q10*1000)</f>
        <v>62.945544852254216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4251.7506949635999</v>
      </c>
      <c r="C37" s="134">
        <f>IF(C8=0,"",1000000*C8/TrAvia_act!C22)</f>
        <v>4606.8501471886011</v>
      </c>
      <c r="D37" s="134">
        <f>IF(D8=0,"",1000000*D8/TrAvia_act!D22)</f>
        <v>4597.8088359353906</v>
      </c>
      <c r="E37" s="134">
        <f>IF(E8=0,"",1000000*E8/TrAvia_act!E22)</f>
        <v>4593.5048790982655</v>
      </c>
      <c r="F37" s="134">
        <f>IF(F8=0,"",1000000*F8/TrAvia_act!F22)</f>
        <v>4798.934392528121</v>
      </c>
      <c r="G37" s="134">
        <f>IF(G8=0,"",1000000*G8/TrAvia_act!G22)</f>
        <v>4876.1200509547534</v>
      </c>
      <c r="H37" s="134">
        <f>IF(H8=0,"",1000000*H8/TrAvia_act!H22)</f>
        <v>4986.5427761500268</v>
      </c>
      <c r="I37" s="134">
        <f>IF(I8=0,"",1000000*I8/TrAvia_act!I22)</f>
        <v>4980.8760003519737</v>
      </c>
      <c r="J37" s="134">
        <f>IF(J8=0,"",1000000*J8/TrAvia_act!J22)</f>
        <v>5010.149253579837</v>
      </c>
      <c r="K37" s="134">
        <f>IF(K8=0,"",1000000*K8/TrAvia_act!K22)</f>
        <v>5682.2349635384599</v>
      </c>
      <c r="L37" s="134">
        <f>IF(L8=0,"",1000000*L8/TrAvia_act!L22)</f>
        <v>4973.0844176789114</v>
      </c>
      <c r="M37" s="134">
        <f>IF(M8=0,"",1000000*M8/TrAvia_act!M22)</f>
        <v>4934.2578174458286</v>
      </c>
      <c r="N37" s="134">
        <f>IF(N8=0,"",1000000*N8/TrAvia_act!N22)</f>
        <v>4832.8119037204442</v>
      </c>
      <c r="O37" s="134">
        <f>IF(O8=0,"",1000000*O8/TrAvia_act!O22)</f>
        <v>4894.7603902294231</v>
      </c>
      <c r="P37" s="134">
        <f>IF(P8=0,"",1000000*P8/TrAvia_act!P22)</f>
        <v>4940.1378565338291</v>
      </c>
      <c r="Q37" s="134">
        <f>IF(Q8=0,"",1000000*Q8/TrAvia_act!Q22)</f>
        <v>5097.0584022320636</v>
      </c>
    </row>
    <row r="38" spans="1:17" ht="11.45" customHeight="1" x14ac:dyDescent="0.25">
      <c r="A38" s="116" t="s">
        <v>23</v>
      </c>
      <c r="B38" s="77">
        <f>IF(B9=0,"",1000000*B9/TrAvia_act!B23)</f>
        <v>4325.8038436941906</v>
      </c>
      <c r="C38" s="77">
        <f>IF(C9=0,"",1000000*C9/TrAvia_act!C23)</f>
        <v>4228.8531807725803</v>
      </c>
      <c r="D38" s="77">
        <f>IF(D9=0,"",1000000*D9/TrAvia_act!D23)</f>
        <v>4224.2712659856898</v>
      </c>
      <c r="E38" s="77">
        <f>IF(E9=0,"",1000000*E9/TrAvia_act!E23)</f>
        <v>4229.0356562149227</v>
      </c>
      <c r="F38" s="77">
        <f>IF(F9=0,"",1000000*F9/TrAvia_act!F23)</f>
        <v>4195.9526231434984</v>
      </c>
      <c r="G38" s="77">
        <f>IF(G9=0,"",1000000*G9/TrAvia_act!G23)</f>
        <v>4133.3601671044362</v>
      </c>
      <c r="H38" s="77">
        <f>IF(H9=0,"",1000000*H9/TrAvia_act!H23)</f>
        <v>4112.5638927638865</v>
      </c>
      <c r="I38" s="77">
        <f>IF(I9=0,"",1000000*I9/TrAvia_act!I23)</f>
        <v>4132.1146108110852</v>
      </c>
      <c r="J38" s="77">
        <f>IF(J9=0,"",1000000*J9/TrAvia_act!J23)</f>
        <v>4140.9173638598149</v>
      </c>
      <c r="K38" s="77">
        <f>IF(K9=0,"",1000000*K9/TrAvia_act!K23)</f>
        <v>4128.9152432026831</v>
      </c>
      <c r="L38" s="77">
        <f>IF(L9=0,"",1000000*L9/TrAvia_act!L23)</f>
        <v>4218.4943125254986</v>
      </c>
      <c r="M38" s="77">
        <f>IF(M9=0,"",1000000*M9/TrAvia_act!M23)</f>
        <v>4090.378151645134</v>
      </c>
      <c r="N38" s="77">
        <f>IF(N9=0,"",1000000*N9/TrAvia_act!N23)</f>
        <v>4137.537084081433</v>
      </c>
      <c r="O38" s="77">
        <f>IF(O9=0,"",1000000*O9/TrAvia_act!O23)</f>
        <v>4166.8905671661587</v>
      </c>
      <c r="P38" s="77">
        <f>IF(P9=0,"",1000000*P9/TrAvia_act!P23)</f>
        <v>4361.4629534659489</v>
      </c>
      <c r="Q38" s="77">
        <f>IF(Q9=0,"",1000000*Q9/TrAvia_act!Q23)</f>
        <v>4449.9576428142227</v>
      </c>
    </row>
    <row r="39" spans="1:17" ht="11.45" customHeight="1" x14ac:dyDescent="0.25">
      <c r="A39" s="116" t="s">
        <v>127</v>
      </c>
      <c r="B39" s="77">
        <f>IF(B10=0,"",1000000*B10/TrAvia_act!B24)</f>
        <v>2240.9563836091415</v>
      </c>
      <c r="C39" s="77">
        <f>IF(C10=0,"",1000000*C10/TrAvia_act!C24)</f>
        <v>2591.6869557975529</v>
      </c>
      <c r="D39" s="77">
        <f>IF(D10=0,"",1000000*D10/TrAvia_act!D24)</f>
        <v>2560.5318629035014</v>
      </c>
      <c r="E39" s="77">
        <f>IF(E10=0,"",1000000*E10/TrAvia_act!E24)</f>
        <v>2521.8578688402813</v>
      </c>
      <c r="F39" s="77">
        <f>IF(F10=0,"",1000000*F10/TrAvia_act!F24)</f>
        <v>2548.6815974380238</v>
      </c>
      <c r="G39" s="77">
        <f>IF(G10=0,"",1000000*G10/TrAvia_act!G24)</f>
        <v>2542.5006862410492</v>
      </c>
      <c r="H39" s="77">
        <f>IF(H10=0,"",1000000*H10/TrAvia_act!H24)</f>
        <v>2558.9525619931478</v>
      </c>
      <c r="I39" s="77">
        <f>IF(I10=0,"",1000000*I10/TrAvia_act!I24)</f>
        <v>2574.9018246264905</v>
      </c>
      <c r="J39" s="77">
        <f>IF(J10=0,"",1000000*J10/TrAvia_act!J24)</f>
        <v>2519.9918029890182</v>
      </c>
      <c r="K39" s="77">
        <f>IF(K10=0,"",1000000*K10/TrAvia_act!K24)</f>
        <v>3027.6938038579278</v>
      </c>
      <c r="L39" s="77">
        <f>IF(L10=0,"",1000000*L10/TrAvia_act!L24)</f>
        <v>2610.8591412924789</v>
      </c>
      <c r="M39" s="77">
        <f>IF(M10=0,"",1000000*M10/TrAvia_act!M24)</f>
        <v>2735.0439516266238</v>
      </c>
      <c r="N39" s="77">
        <f>IF(N10=0,"",1000000*N10/TrAvia_act!N24)</f>
        <v>2645.6552947603559</v>
      </c>
      <c r="O39" s="77">
        <f>IF(O10=0,"",1000000*O10/TrAvia_act!O24)</f>
        <v>2620.6329545675958</v>
      </c>
      <c r="P39" s="77">
        <f>IF(P10=0,"",1000000*P10/TrAvia_act!P24)</f>
        <v>2575.902354694218</v>
      </c>
      <c r="Q39" s="77">
        <f>IF(Q10=0,"",1000000*Q10/TrAvia_act!Q24)</f>
        <v>2655.0115918247343</v>
      </c>
    </row>
    <row r="40" spans="1:17" ht="11.45" customHeight="1" x14ac:dyDescent="0.25">
      <c r="A40" s="116" t="s">
        <v>125</v>
      </c>
      <c r="B40" s="77">
        <f>IF(B11=0,"",1000000*B11/TrAvia_act!B25)</f>
        <v>8247.0981928762267</v>
      </c>
      <c r="C40" s="77">
        <f>IF(C11=0,"",1000000*C11/TrAvia_act!C25)</f>
        <v>8854.6275549665388</v>
      </c>
      <c r="D40" s="77">
        <f>IF(D11=0,"",1000000*D11/TrAvia_act!D25)</f>
        <v>8812.2281348292963</v>
      </c>
      <c r="E40" s="77">
        <f>IF(E11=0,"",1000000*E11/TrAvia_act!E25)</f>
        <v>8834.031935738165</v>
      </c>
      <c r="F40" s="77">
        <f>IF(F11=0,"",1000000*F11/TrAvia_act!F25)</f>
        <v>9835.5870729581457</v>
      </c>
      <c r="G40" s="77">
        <f>IF(G11=0,"",1000000*G11/TrAvia_act!G25)</f>
        <v>10049.692004992357</v>
      </c>
      <c r="H40" s="77">
        <f>IF(H11=0,"",1000000*H11/TrAvia_act!H25)</f>
        <v>10462.54693954574</v>
      </c>
      <c r="I40" s="77">
        <f>IF(I11=0,"",1000000*I11/TrAvia_act!I25)</f>
        <v>10294.990742705731</v>
      </c>
      <c r="J40" s="77">
        <f>IF(J11=0,"",1000000*J11/TrAvia_act!J25)</f>
        <v>10347.654613625496</v>
      </c>
      <c r="K40" s="77">
        <f>IF(K11=0,"",1000000*K11/TrAvia_act!K25)</f>
        <v>12600.755523998499</v>
      </c>
      <c r="L40" s="77">
        <f>IF(L11=0,"",1000000*L11/TrAvia_act!L25)</f>
        <v>9562.1340728744854</v>
      </c>
      <c r="M40" s="77">
        <f>IF(M11=0,"",1000000*M11/TrAvia_act!M25)</f>
        <v>9669.3705010114445</v>
      </c>
      <c r="N40" s="77">
        <f>IF(N11=0,"",1000000*N11/TrAvia_act!N25)</f>
        <v>9452.0859966614516</v>
      </c>
      <c r="O40" s="77">
        <f>IF(O11=0,"",1000000*O11/TrAvia_act!O25)</f>
        <v>9488.0619562139018</v>
      </c>
      <c r="P40" s="77">
        <f>IF(P11=0,"",1000000*P11/TrAvia_act!P25)</f>
        <v>9373.2580564501695</v>
      </c>
      <c r="Q40" s="77">
        <f>IF(Q11=0,"",1000000*Q11/TrAvia_act!Q25)</f>
        <v>9798.5835637006367</v>
      </c>
    </row>
    <row r="41" spans="1:17" ht="11.45" customHeight="1" x14ac:dyDescent="0.25">
      <c r="A41" s="128" t="s">
        <v>18</v>
      </c>
      <c r="B41" s="133">
        <f>IF(B12=0,"",1000000*B12/TrAvia_act!B26)</f>
        <v>5154.5236169495693</v>
      </c>
      <c r="C41" s="133">
        <f>IF(C12=0,"",1000000*C12/TrAvia_act!C26)</f>
        <v>5828.0989979161359</v>
      </c>
      <c r="D41" s="133">
        <f>IF(D12=0,"",1000000*D12/TrAvia_act!D26)</f>
        <v>5846.764610872935</v>
      </c>
      <c r="E41" s="133">
        <f>IF(E12=0,"",1000000*E12/TrAvia_act!E26)</f>
        <v>5850.0962829841928</v>
      </c>
      <c r="F41" s="133">
        <f>IF(F12=0,"",1000000*F12/TrAvia_act!F26)</f>
        <v>6003.616399074559</v>
      </c>
      <c r="G41" s="133">
        <f>IF(G12=0,"",1000000*G12/TrAvia_act!G26)</f>
        <v>5933.1408041326049</v>
      </c>
      <c r="H41" s="133">
        <f>IF(H12=0,"",1000000*H12/TrAvia_act!H26)</f>
        <v>6049.4388433556678</v>
      </c>
      <c r="I41" s="133">
        <f>IF(I12=0,"",1000000*I12/TrAvia_act!I26)</f>
        <v>6016.1800397647812</v>
      </c>
      <c r="J41" s="133">
        <f>IF(J12=0,"",1000000*J12/TrAvia_act!J26)</f>
        <v>5982.1745339338622</v>
      </c>
      <c r="K41" s="133">
        <f>IF(K12=0,"",1000000*K12/TrAvia_act!K26)</f>
        <v>6839.9558609399628</v>
      </c>
      <c r="L41" s="133">
        <f>IF(L12=0,"",1000000*L12/TrAvia_act!L26)</f>
        <v>5476.7954035505909</v>
      </c>
      <c r="M41" s="133">
        <f>IF(M12=0,"",1000000*M12/TrAvia_act!M26)</f>
        <v>5422.2733132526073</v>
      </c>
      <c r="N41" s="133">
        <f>IF(N12=0,"",1000000*N12/TrAvia_act!N26)</f>
        <v>5175.5482370778927</v>
      </c>
      <c r="O41" s="133">
        <f>IF(O12=0,"",1000000*O12/TrAvia_act!O26)</f>
        <v>5122.2363568386982</v>
      </c>
      <c r="P41" s="133">
        <f>IF(P12=0,"",1000000*P12/TrAvia_act!P26)</f>
        <v>4941.7149567938523</v>
      </c>
      <c r="Q41" s="133">
        <f>IF(Q12=0,"",1000000*Q12/TrAvia_act!Q26)</f>
        <v>5280.8372536919642</v>
      </c>
    </row>
    <row r="42" spans="1:17" ht="11.45" customHeight="1" x14ac:dyDescent="0.25">
      <c r="A42" s="95" t="s">
        <v>126</v>
      </c>
      <c r="B42" s="75">
        <f>IF(B13=0,"",1000000*B13/TrAvia_act!B27)</f>
        <v>3455.0242904394445</v>
      </c>
      <c r="C42" s="75">
        <f>IF(C13=0,"",1000000*C13/TrAvia_act!C27)</f>
        <v>3970.0182174354627</v>
      </c>
      <c r="D42" s="75">
        <f>IF(D13=0,"",1000000*D13/TrAvia_act!D27)</f>
        <v>3882.5005124798254</v>
      </c>
      <c r="E42" s="75">
        <f>IF(E13=0,"",1000000*E13/TrAvia_act!E27)</f>
        <v>3862.6655293686758</v>
      </c>
      <c r="F42" s="75">
        <f>IF(F13=0,"",1000000*F13/TrAvia_act!F27)</f>
        <v>3957.5698307978023</v>
      </c>
      <c r="G42" s="75">
        <f>IF(G13=0,"",1000000*G13/TrAvia_act!G27)</f>
        <v>3957.6197313568628</v>
      </c>
      <c r="H42" s="75">
        <f>IF(H13=0,"",1000000*H13/TrAvia_act!H27)</f>
        <v>4007.4550574645586</v>
      </c>
      <c r="I42" s="75">
        <f>IF(I13=0,"",1000000*I13/TrAvia_act!I27)</f>
        <v>3984.7417130008243</v>
      </c>
      <c r="J42" s="75">
        <f>IF(J13=0,"",1000000*J13/TrAvia_act!J27)</f>
        <v>3926.5713649050081</v>
      </c>
      <c r="K42" s="75">
        <f>IF(K13=0,"",1000000*K13/TrAvia_act!K27)</f>
        <v>4639.3042045576058</v>
      </c>
      <c r="L42" s="75">
        <f>IF(L13=0,"",1000000*L13/TrAvia_act!L27)</f>
        <v>3558.4839094980703</v>
      </c>
      <c r="M42" s="75">
        <f>IF(M13=0,"",1000000*M13/TrAvia_act!M27)</f>
        <v>3632.104564935225</v>
      </c>
      <c r="N42" s="75">
        <f>IF(N13=0,"",1000000*N13/TrAvia_act!N27)</f>
        <v>3459.3741052418377</v>
      </c>
      <c r="O42" s="75">
        <f>IF(O13=0,"",1000000*O13/TrAvia_act!O27)</f>
        <v>3355.4970452796474</v>
      </c>
      <c r="P42" s="75">
        <f>IF(P13=0,"",1000000*P13/TrAvia_act!P27)</f>
        <v>3263.6373565385352</v>
      </c>
      <c r="Q42" s="75">
        <f>IF(Q13=0,"",1000000*Q13/TrAvia_act!Q27)</f>
        <v>3352.7817170493754</v>
      </c>
    </row>
    <row r="43" spans="1:17" ht="11.45" customHeight="1" x14ac:dyDescent="0.25">
      <c r="A43" s="93" t="s">
        <v>125</v>
      </c>
      <c r="B43" s="74">
        <f>IF(B14=0,"",1000000*B14/TrAvia_act!B28)</f>
        <v>7441.431347575015</v>
      </c>
      <c r="C43" s="74">
        <f>IF(C14=0,"",1000000*C14/TrAvia_act!C28)</f>
        <v>8637.7156918961191</v>
      </c>
      <c r="D43" s="74">
        <f>IF(D14=0,"",1000000*D14/TrAvia_act!D28)</f>
        <v>8517.453236442896</v>
      </c>
      <c r="E43" s="74">
        <f>IF(E14=0,"",1000000*E14/TrAvia_act!E28)</f>
        <v>8486.5901948886112</v>
      </c>
      <c r="F43" s="74">
        <f>IF(F14=0,"",1000000*F14/TrAvia_act!F28)</f>
        <v>8663.166145950554</v>
      </c>
      <c r="G43" s="74">
        <f>IF(G14=0,"",1000000*G14/TrAvia_act!G28)</f>
        <v>8697.4458201996495</v>
      </c>
      <c r="H43" s="74">
        <f>IF(H14=0,"",1000000*H14/TrAvia_act!H28)</f>
        <v>8828.3212275809074</v>
      </c>
      <c r="I43" s="74">
        <f>IF(I14=0,"",1000000*I14/TrAvia_act!I28)</f>
        <v>8815.2594808855447</v>
      </c>
      <c r="J43" s="74">
        <f>IF(J14=0,"",1000000*J14/TrAvia_act!J28)</f>
        <v>8705.3503745146645</v>
      </c>
      <c r="K43" s="74">
        <f>IF(K14=0,"",1000000*K14/TrAvia_act!K28)</f>
        <v>10134.380734553837</v>
      </c>
      <c r="L43" s="74">
        <f>IF(L14=0,"",1000000*L14/TrAvia_act!L28)</f>
        <v>8372.7298020810049</v>
      </c>
      <c r="M43" s="74">
        <f>IF(M14=0,"",1000000*M14/TrAvia_act!M28)</f>
        <v>8205.5723362842746</v>
      </c>
      <c r="N43" s="74">
        <f>IF(N14=0,"",1000000*N14/TrAvia_act!N28)</f>
        <v>8004.7920653354777</v>
      </c>
      <c r="O43" s="74">
        <f>IF(O14=0,"",1000000*O14/TrAvia_act!O28)</f>
        <v>7918.2959811938126</v>
      </c>
      <c r="P43" s="74">
        <f>IF(P14=0,"",1000000*P14/TrAvia_act!P28)</f>
        <v>7471.5138578520246</v>
      </c>
      <c r="Q43" s="74">
        <f>IF(Q14=0,"",1000000*Q14/TrAvia_act!Q28)</f>
        <v>8101.6720126344344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0.96298631958874126</v>
      </c>
      <c r="C46" s="129">
        <f t="shared" si="5"/>
        <v>0.95474787405108985</v>
      </c>
      <c r="D46" s="129">
        <f t="shared" si="5"/>
        <v>0.95749093749651959</v>
      </c>
      <c r="E46" s="129">
        <f t="shared" si="5"/>
        <v>0.95704046109487007</v>
      </c>
      <c r="F46" s="129">
        <f t="shared" si="5"/>
        <v>0.95625792617135952</v>
      </c>
      <c r="G46" s="129">
        <f t="shared" si="5"/>
        <v>0.95544250098654682</v>
      </c>
      <c r="H46" s="129">
        <f t="shared" si="5"/>
        <v>0.9537352439308614</v>
      </c>
      <c r="I46" s="129">
        <f t="shared" si="5"/>
        <v>0.9519015676358703</v>
      </c>
      <c r="J46" s="129">
        <f t="shared" si="5"/>
        <v>0.95371798614340419</v>
      </c>
      <c r="K46" s="129">
        <f t="shared" si="5"/>
        <v>0.94693884071789447</v>
      </c>
      <c r="L46" s="129">
        <f t="shared" si="5"/>
        <v>0.95576199346170132</v>
      </c>
      <c r="M46" s="129">
        <f t="shared" si="5"/>
        <v>0.95202702996304589</v>
      </c>
      <c r="N46" s="129">
        <f t="shared" si="5"/>
        <v>0.95189098193061195</v>
      </c>
      <c r="O46" s="129">
        <f t="shared" si="5"/>
        <v>0.95190068387076332</v>
      </c>
      <c r="P46" s="129">
        <f t="shared" si="5"/>
        <v>0.94140769660523826</v>
      </c>
      <c r="Q46" s="129">
        <f t="shared" si="5"/>
        <v>0.93854237347697722</v>
      </c>
    </row>
    <row r="47" spans="1:17" ht="11.45" customHeight="1" x14ac:dyDescent="0.25">
      <c r="A47" s="116" t="s">
        <v>23</v>
      </c>
      <c r="B47" s="52">
        <f t="shared" ref="B47:Q47" si="6">IF(B9=0,0,B9/B$7)</f>
        <v>0.39173783896872777</v>
      </c>
      <c r="C47" s="52">
        <f t="shared" si="6"/>
        <v>0.3619523594676175</v>
      </c>
      <c r="D47" s="52">
        <f t="shared" si="6"/>
        <v>0.3544152903841028</v>
      </c>
      <c r="E47" s="52">
        <f t="shared" si="6"/>
        <v>0.3398957133052834</v>
      </c>
      <c r="F47" s="52">
        <f t="shared" si="6"/>
        <v>0.31495623380339105</v>
      </c>
      <c r="G47" s="52">
        <f t="shared" si="6"/>
        <v>0.29443114465788289</v>
      </c>
      <c r="H47" s="52">
        <f t="shared" si="6"/>
        <v>0.2811856603711152</v>
      </c>
      <c r="I47" s="52">
        <f t="shared" si="6"/>
        <v>0.26501831973917933</v>
      </c>
      <c r="J47" s="52">
        <f t="shared" si="6"/>
        <v>0.26440160252951855</v>
      </c>
      <c r="K47" s="52">
        <f t="shared" si="6"/>
        <v>0.2407883194386225</v>
      </c>
      <c r="L47" s="52">
        <f t="shared" si="6"/>
        <v>0.26837798839302546</v>
      </c>
      <c r="M47" s="52">
        <f t="shared" si="6"/>
        <v>0.26405328068781264</v>
      </c>
      <c r="N47" s="52">
        <f t="shared" si="6"/>
        <v>0.27129304932703641</v>
      </c>
      <c r="O47" s="52">
        <f t="shared" si="6"/>
        <v>0.26705648115913511</v>
      </c>
      <c r="P47" s="52">
        <f t="shared" si="6"/>
        <v>0.25708392697142612</v>
      </c>
      <c r="Q47" s="52">
        <f t="shared" si="6"/>
        <v>0.24793945644380894</v>
      </c>
    </row>
    <row r="48" spans="1:17" ht="11.45" customHeight="1" x14ac:dyDescent="0.25">
      <c r="A48" s="116" t="s">
        <v>127</v>
      </c>
      <c r="B48" s="52">
        <f t="shared" ref="B48:Q48" si="7">IF(B10=0,0,B10/B$7)</f>
        <v>0.20513893382706991</v>
      </c>
      <c r="C48" s="52">
        <f t="shared" si="7"/>
        <v>0.2004537430530226</v>
      </c>
      <c r="D48" s="52">
        <f t="shared" si="7"/>
        <v>0.20180603901143748</v>
      </c>
      <c r="E48" s="52">
        <f t="shared" si="7"/>
        <v>0.20510960251243171</v>
      </c>
      <c r="F48" s="52">
        <f t="shared" si="7"/>
        <v>0.20296856205103028</v>
      </c>
      <c r="G48" s="52">
        <f t="shared" si="7"/>
        <v>0.20059362810037859</v>
      </c>
      <c r="H48" s="52">
        <f t="shared" si="7"/>
        <v>0.19853208742033493</v>
      </c>
      <c r="I48" s="52">
        <f t="shared" si="7"/>
        <v>0.20689815238548001</v>
      </c>
      <c r="J48" s="52">
        <f t="shared" si="7"/>
        <v>0.19951106737407873</v>
      </c>
      <c r="K48" s="52">
        <f t="shared" si="7"/>
        <v>0.20839414180835661</v>
      </c>
      <c r="L48" s="52">
        <f t="shared" si="7"/>
        <v>0.20357077897645953</v>
      </c>
      <c r="M48" s="52">
        <f t="shared" si="7"/>
        <v>0.2182935336886592</v>
      </c>
      <c r="N48" s="52">
        <f t="shared" si="7"/>
        <v>0.21820161921031225</v>
      </c>
      <c r="O48" s="52">
        <f t="shared" si="7"/>
        <v>0.21073674556485966</v>
      </c>
      <c r="P48" s="52">
        <f t="shared" si="7"/>
        <v>0.20818791477750634</v>
      </c>
      <c r="Q48" s="52">
        <f t="shared" si="7"/>
        <v>0.21099405010612754</v>
      </c>
    </row>
    <row r="49" spans="1:17" ht="11.45" customHeight="1" x14ac:dyDescent="0.25">
      <c r="A49" s="116" t="s">
        <v>125</v>
      </c>
      <c r="B49" s="52">
        <f t="shared" ref="B49:Q49" si="8">IF(B11=0,0,B11/B$7)</f>
        <v>0.36610954679294361</v>
      </c>
      <c r="C49" s="52">
        <f t="shared" si="8"/>
        <v>0.39234177153044963</v>
      </c>
      <c r="D49" s="52">
        <f t="shared" si="8"/>
        <v>0.40126960810097945</v>
      </c>
      <c r="E49" s="52">
        <f t="shared" si="8"/>
        <v>0.4120351452771549</v>
      </c>
      <c r="F49" s="52">
        <f t="shared" si="8"/>
        <v>0.43833313031693821</v>
      </c>
      <c r="G49" s="52">
        <f t="shared" si="8"/>
        <v>0.46041772822828542</v>
      </c>
      <c r="H49" s="52">
        <f t="shared" si="8"/>
        <v>0.4740174961394113</v>
      </c>
      <c r="I49" s="52">
        <f t="shared" si="8"/>
        <v>0.47998509551121105</v>
      </c>
      <c r="J49" s="52">
        <f t="shared" si="8"/>
        <v>0.48980531623980694</v>
      </c>
      <c r="K49" s="52">
        <f t="shared" si="8"/>
        <v>0.49775637947091528</v>
      </c>
      <c r="L49" s="52">
        <f t="shared" si="8"/>
        <v>0.48381322609221628</v>
      </c>
      <c r="M49" s="52">
        <f t="shared" si="8"/>
        <v>0.46968021558657402</v>
      </c>
      <c r="N49" s="52">
        <f t="shared" si="8"/>
        <v>0.46239631339326337</v>
      </c>
      <c r="O49" s="52">
        <f t="shared" si="8"/>
        <v>0.4741074571467685</v>
      </c>
      <c r="P49" s="52">
        <f t="shared" si="8"/>
        <v>0.47613585485630583</v>
      </c>
      <c r="Q49" s="52">
        <f t="shared" si="8"/>
        <v>0.47960886692704074</v>
      </c>
    </row>
    <row r="50" spans="1:17" ht="11.45" customHeight="1" x14ac:dyDescent="0.25">
      <c r="A50" s="128" t="s">
        <v>18</v>
      </c>
      <c r="B50" s="127">
        <f t="shared" ref="B50:Q50" si="9">IF(B12=0,0,B12/B$7)</f>
        <v>3.7013680411258687E-2</v>
      </c>
      <c r="C50" s="127">
        <f t="shared" si="9"/>
        <v>4.52521259489101E-2</v>
      </c>
      <c r="D50" s="127">
        <f t="shared" si="9"/>
        <v>4.2509062503480424E-2</v>
      </c>
      <c r="E50" s="127">
        <f t="shared" si="9"/>
        <v>4.2959538905129886E-2</v>
      </c>
      <c r="F50" s="127">
        <f t="shared" si="9"/>
        <v>4.3742073828640565E-2</v>
      </c>
      <c r="G50" s="127">
        <f t="shared" si="9"/>
        <v>4.4557499013453107E-2</v>
      </c>
      <c r="H50" s="127">
        <f t="shared" si="9"/>
        <v>4.6264756069138623E-2</v>
      </c>
      <c r="I50" s="127">
        <f t="shared" si="9"/>
        <v>4.809843236412973E-2</v>
      </c>
      <c r="J50" s="127">
        <f t="shared" si="9"/>
        <v>4.6282013856595819E-2</v>
      </c>
      <c r="K50" s="127">
        <f t="shared" si="9"/>
        <v>5.3061159282105641E-2</v>
      </c>
      <c r="L50" s="127">
        <f t="shared" si="9"/>
        <v>4.4238006538298666E-2</v>
      </c>
      <c r="M50" s="127">
        <f t="shared" si="9"/>
        <v>4.7972970036954103E-2</v>
      </c>
      <c r="N50" s="127">
        <f t="shared" si="9"/>
        <v>4.8109018069388089E-2</v>
      </c>
      <c r="O50" s="127">
        <f t="shared" si="9"/>
        <v>4.8099316129236791E-2</v>
      </c>
      <c r="P50" s="127">
        <f t="shared" si="9"/>
        <v>5.8592303394761756E-2</v>
      </c>
      <c r="Q50" s="127">
        <f t="shared" si="9"/>
        <v>6.1457626523022835E-2</v>
      </c>
    </row>
    <row r="51" spans="1:17" ht="11.45" customHeight="1" x14ac:dyDescent="0.25">
      <c r="A51" s="95" t="s">
        <v>126</v>
      </c>
      <c r="B51" s="48">
        <f t="shared" ref="B51:Q51" si="10">IF(B13=0,0,B13/B$7)</f>
        <v>1.4232848991567595E-2</v>
      </c>
      <c r="C51" s="48">
        <f t="shared" si="10"/>
        <v>1.8554486548767367E-2</v>
      </c>
      <c r="D51" s="48">
        <f t="shared" si="10"/>
        <v>1.6265049422754203E-2</v>
      </c>
      <c r="E51" s="48">
        <f t="shared" si="10"/>
        <v>1.6173340293220484E-2</v>
      </c>
      <c r="F51" s="48">
        <f t="shared" si="10"/>
        <v>1.6297030256386905E-2</v>
      </c>
      <c r="G51" s="48">
        <f t="shared" si="10"/>
        <v>1.7333799487405929E-2</v>
      </c>
      <c r="H51" s="48">
        <f t="shared" si="10"/>
        <v>1.7666435696551908E-2</v>
      </c>
      <c r="I51" s="48">
        <f t="shared" si="10"/>
        <v>1.8460004993326711E-2</v>
      </c>
      <c r="J51" s="48">
        <f t="shared" si="10"/>
        <v>1.7311129349454248E-2</v>
      </c>
      <c r="K51" s="48">
        <f t="shared" si="10"/>
        <v>2.157655719144997E-2</v>
      </c>
      <c r="L51" s="48">
        <f t="shared" si="10"/>
        <v>1.7289979908486817E-2</v>
      </c>
      <c r="M51" s="48">
        <f t="shared" si="10"/>
        <v>1.9556349456551676E-2</v>
      </c>
      <c r="N51" s="48">
        <f t="shared" si="10"/>
        <v>2.0015397337260286E-2</v>
      </c>
      <c r="O51" s="48">
        <f t="shared" si="10"/>
        <v>1.9308620405093829E-2</v>
      </c>
      <c r="P51" s="48">
        <f t="shared" si="10"/>
        <v>2.326418218858194E-2</v>
      </c>
      <c r="Q51" s="48">
        <f t="shared" si="10"/>
        <v>2.3177350553263188E-2</v>
      </c>
    </row>
    <row r="52" spans="1:17" ht="11.45" customHeight="1" x14ac:dyDescent="0.25">
      <c r="A52" s="93" t="s">
        <v>125</v>
      </c>
      <c r="B52" s="46">
        <f t="shared" ref="B52:Q52" si="11">IF(B14=0,0,B14/B$7)</f>
        <v>2.2780831419691092E-2</v>
      </c>
      <c r="C52" s="46">
        <f t="shared" si="11"/>
        <v>2.6697639400142734E-2</v>
      </c>
      <c r="D52" s="46">
        <f t="shared" si="11"/>
        <v>2.6244013080726221E-2</v>
      </c>
      <c r="E52" s="46">
        <f t="shared" si="11"/>
        <v>2.6786198611909402E-2</v>
      </c>
      <c r="F52" s="46">
        <f t="shared" si="11"/>
        <v>2.7445043572253663E-2</v>
      </c>
      <c r="G52" s="46">
        <f t="shared" si="11"/>
        <v>2.7223699526047175E-2</v>
      </c>
      <c r="H52" s="46">
        <f t="shared" si="11"/>
        <v>2.8598320372586715E-2</v>
      </c>
      <c r="I52" s="46">
        <f t="shared" si="11"/>
        <v>2.9638427370803019E-2</v>
      </c>
      <c r="J52" s="46">
        <f t="shared" si="11"/>
        <v>2.8970884507141578E-2</v>
      </c>
      <c r="K52" s="46">
        <f t="shared" si="11"/>
        <v>3.1484602090655664E-2</v>
      </c>
      <c r="L52" s="46">
        <f t="shared" si="11"/>
        <v>2.6948026629811855E-2</v>
      </c>
      <c r="M52" s="46">
        <f t="shared" si="11"/>
        <v>2.8416620580402431E-2</v>
      </c>
      <c r="N52" s="46">
        <f t="shared" si="11"/>
        <v>2.8093620732127796E-2</v>
      </c>
      <c r="O52" s="46">
        <f t="shared" si="11"/>
        <v>2.8790695724142962E-2</v>
      </c>
      <c r="P52" s="46">
        <f t="shared" si="11"/>
        <v>3.532812120617982E-2</v>
      </c>
      <c r="Q52" s="46">
        <f t="shared" si="11"/>
        <v>3.828027596975965E-2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357.92148129515766</v>
      </c>
      <c r="C54" s="68">
        <f>IF(TrAvia_act!C39=0,"",(SUMPRODUCT(C56:C58,TrAvia_act!C14:C16)+SUMPRODUCT(C60:C61,TrAvia_act!C18:C19))/TrAvia_act!C12)</f>
        <v>320.33968023700243</v>
      </c>
      <c r="D54" s="68">
        <f>IF(TrAvia_act!D39=0,"",(SUMPRODUCT(D56:D58,TrAvia_act!D14:D16)+SUMPRODUCT(D60:D61,TrAvia_act!D18:D19))/TrAvia_act!D12)</f>
        <v>316.01893439331269</v>
      </c>
      <c r="E54" s="68">
        <f>IF(TrAvia_act!E39=0,"",(SUMPRODUCT(E56:E58,TrAvia_act!E14:E16)+SUMPRODUCT(E60:E61,TrAvia_act!E18:E19))/TrAvia_act!E12)</f>
        <v>309.7931928534797</v>
      </c>
      <c r="F54" s="68">
        <f>IF(TrAvia_act!F39=0,"",(SUMPRODUCT(F56:F58,TrAvia_act!F14:F16)+SUMPRODUCT(F60:F61,TrAvia_act!F18:F19))/TrAvia_act!F12)</f>
        <v>300.3562102890499</v>
      </c>
      <c r="G54" s="68">
        <f>IF(TrAvia_act!G39=0,"",(SUMPRODUCT(G56:G58,TrAvia_act!G14:G16)+SUMPRODUCT(G60:G61,TrAvia_act!G18:G19))/TrAvia_act!G12)</f>
        <v>293.97103739676714</v>
      </c>
      <c r="H54" s="68">
        <f>IF(TrAvia_act!H39=0,"",(SUMPRODUCT(H56:H58,TrAvia_act!H14:H16)+SUMPRODUCT(H60:H61,TrAvia_act!H18:H19))/TrAvia_act!H12)</f>
        <v>288.82204501971097</v>
      </c>
      <c r="I54" s="68">
        <f>IF(TrAvia_act!I39=0,"",(SUMPRODUCT(I56:I58,TrAvia_act!I14:I16)+SUMPRODUCT(I60:I61,TrAvia_act!I18:I19))/TrAvia_act!I12)</f>
        <v>282.38399178877586</v>
      </c>
      <c r="J54" s="68">
        <f>IF(TrAvia_act!J39=0,"",(SUMPRODUCT(J56:J58,TrAvia_act!J14:J16)+SUMPRODUCT(J60:J61,TrAvia_act!J18:J19))/TrAvia_act!J12)</f>
        <v>283.29493092727699</v>
      </c>
      <c r="K54" s="68">
        <f>IF(TrAvia_act!K39=0,"",(SUMPRODUCT(K56:K58,TrAvia_act!K14:K16)+SUMPRODUCT(K60:K61,TrAvia_act!K18:K19))/TrAvia_act!K12)</f>
        <v>288.74233053724714</v>
      </c>
      <c r="L54" s="68">
        <f>IF(TrAvia_act!L39=0,"",(SUMPRODUCT(L56:L58,TrAvia_act!L14:L16)+SUMPRODUCT(L60:L61,TrAvia_act!L18:L19))/TrAvia_act!L12)</f>
        <v>297.99568730218567</v>
      </c>
      <c r="M54" s="68">
        <f>IF(TrAvia_act!M39=0,"",(SUMPRODUCT(M56:M58,TrAvia_act!M14:M16)+SUMPRODUCT(M60:M61,TrAvia_act!M18:M19))/TrAvia_act!M12)</f>
        <v>294.08543016181659</v>
      </c>
      <c r="N54" s="68">
        <f>IF(TrAvia_act!N39=0,"",(SUMPRODUCT(N56:N58,TrAvia_act!N14:N16)+SUMPRODUCT(N60:N61,TrAvia_act!N18:N19))/TrAvia_act!N12)</f>
        <v>297.82220103805582</v>
      </c>
      <c r="O54" s="68">
        <f>IF(TrAvia_act!O39=0,"",(SUMPRODUCT(O56:O58,TrAvia_act!O14:O16)+SUMPRODUCT(O60:O61,TrAvia_act!O18:O19))/TrAvia_act!O12)</f>
        <v>299.47065101582569</v>
      </c>
      <c r="P54" s="68">
        <f>IF(TrAvia_act!P39=0,"",(SUMPRODUCT(P56:P58,TrAvia_act!P14:P16)+SUMPRODUCT(P60:P61,TrAvia_act!P18:P19))/TrAvia_act!P12)</f>
        <v>300.45695204914296</v>
      </c>
      <c r="Q54" s="68">
        <f>IF(TrAvia_act!Q39=0,"",(SUMPRODUCT(Q56:Q58,TrAvia_act!Q14:Q16)+SUMPRODUCT(Q60:Q61,TrAvia_act!Q18:Q19))/TrAvia_act!Q12)</f>
        <v>301.04610889098154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356.81927366763745</v>
      </c>
      <c r="C55" s="134">
        <f>IF(TrAvia_act!C40=0,"",SUMPRODUCT(C56:C58,TrAvia_act!C14:C16)/TrAvia_act!C13)</f>
        <v>317.75949751280774</v>
      </c>
      <c r="D55" s="134">
        <f>IF(TrAvia_act!D40=0,"",SUMPRODUCT(D56:D58,TrAvia_act!D14:D16)/TrAvia_act!D13)</f>
        <v>313.64751478137293</v>
      </c>
      <c r="E55" s="134">
        <f>IF(TrAvia_act!E40=0,"",SUMPRODUCT(E56:E58,TrAvia_act!E14:E16)/TrAvia_act!E13)</f>
        <v>307.39794112818868</v>
      </c>
      <c r="F55" s="134">
        <f>IF(TrAvia_act!F40=0,"",SUMPRODUCT(F56:F58,TrAvia_act!F14:F16)/TrAvia_act!F13)</f>
        <v>297.87151359739323</v>
      </c>
      <c r="G55" s="134">
        <f>IF(TrAvia_act!G40=0,"",SUMPRODUCT(G56:G58,TrAvia_act!G14:G16)/TrAvia_act!G13)</f>
        <v>291.35313607759599</v>
      </c>
      <c r="H55" s="134">
        <f>IF(TrAvia_act!H40=0,"",SUMPRODUCT(H56:H58,TrAvia_act!H14:H16)/TrAvia_act!H13)</f>
        <v>286.16980171060436</v>
      </c>
      <c r="I55" s="134">
        <f>IF(TrAvia_act!I40=0,"",SUMPRODUCT(I56:I58,TrAvia_act!I14:I16)/TrAvia_act!I13)</f>
        <v>279.60013515896429</v>
      </c>
      <c r="J55" s="134">
        <f>IF(TrAvia_act!J40=0,"",SUMPRODUCT(J56:J58,TrAvia_act!J14:J16)/TrAvia_act!J13)</f>
        <v>280.76664663356968</v>
      </c>
      <c r="K55" s="134">
        <f>IF(TrAvia_act!K40=0,"",SUMPRODUCT(K56:K58,TrAvia_act!K14:K16)/TrAvia_act!K13)</f>
        <v>286.03075032630551</v>
      </c>
      <c r="L55" s="134">
        <f>IF(TrAvia_act!L40=0,"",SUMPRODUCT(L56:L58,TrAvia_act!L14:L16)/TrAvia_act!L13)</f>
        <v>296.0059583846126</v>
      </c>
      <c r="M55" s="134">
        <f>IF(TrAvia_act!M40=0,"",SUMPRODUCT(M56:M58,TrAvia_act!M14:M16)/TrAvia_act!M13)</f>
        <v>291.61173160903064</v>
      </c>
      <c r="N55" s="134">
        <f>IF(TrAvia_act!N40=0,"",SUMPRODUCT(N56:N58,TrAvia_act!N14:N16)/TrAvia_act!N13)</f>
        <v>295.59742184469491</v>
      </c>
      <c r="O55" s="134">
        <f>IF(TrAvia_act!O40=0,"",SUMPRODUCT(O56:O58,TrAvia_act!O14:O16)/TrAvia_act!O13)</f>
        <v>297.44965970148172</v>
      </c>
      <c r="P55" s="134">
        <f>IF(TrAvia_act!P40=0,"",SUMPRODUCT(P56:P58,TrAvia_act!P14:P16)/TrAvia_act!P13)</f>
        <v>297.87247577892913</v>
      </c>
      <c r="Q55" s="134">
        <f>IF(TrAvia_act!Q40=0,"",SUMPRODUCT(Q56:Q58,TrAvia_act!Q14:Q16)/TrAvia_act!Q13)</f>
        <v>299.03473573077906</v>
      </c>
    </row>
    <row r="56" spans="1:17" ht="11.45" customHeight="1" x14ac:dyDescent="0.25">
      <c r="A56" s="116" t="s">
        <v>23</v>
      </c>
      <c r="B56" s="77">
        <v>570.39824457311568</v>
      </c>
      <c r="C56" s="77">
        <v>558.0447242170718</v>
      </c>
      <c r="D56" s="77">
        <v>557.21782461019859</v>
      </c>
      <c r="E56" s="77">
        <v>558.53767956200568</v>
      </c>
      <c r="F56" s="77">
        <v>555.25673058922166</v>
      </c>
      <c r="G56" s="77">
        <v>547.49278283512285</v>
      </c>
      <c r="H56" s="77">
        <v>545.60414354844545</v>
      </c>
      <c r="I56" s="77">
        <v>548.52718121085547</v>
      </c>
      <c r="J56" s="77">
        <v>551.15048508017685</v>
      </c>
      <c r="K56" s="77">
        <v>550.03346649848754</v>
      </c>
      <c r="L56" s="77">
        <v>562.16707380211369</v>
      </c>
      <c r="M56" s="77">
        <v>544.96733611348975</v>
      </c>
      <c r="N56" s="77">
        <v>551.21087697318683</v>
      </c>
      <c r="O56" s="77">
        <v>554.91408186791068</v>
      </c>
      <c r="P56" s="77">
        <v>580.81438064003657</v>
      </c>
      <c r="Q56" s="77">
        <v>592.1017992407252</v>
      </c>
    </row>
    <row r="57" spans="1:17" ht="11.45" customHeight="1" x14ac:dyDescent="0.25">
      <c r="A57" s="116" t="s">
        <v>127</v>
      </c>
      <c r="B57" s="77">
        <v>313.44025400504501</v>
      </c>
      <c r="C57" s="77">
        <v>314.10848656386474</v>
      </c>
      <c r="D57" s="77">
        <v>321.56721140019823</v>
      </c>
      <c r="E57" s="77">
        <v>323.30446770432764</v>
      </c>
      <c r="F57" s="77">
        <v>319.57866339661012</v>
      </c>
      <c r="G57" s="77">
        <v>319.24717271430569</v>
      </c>
      <c r="H57" s="77">
        <v>318.13918258382694</v>
      </c>
      <c r="I57" s="77">
        <v>316.52602812436072</v>
      </c>
      <c r="J57" s="77">
        <v>312.71857675829335</v>
      </c>
      <c r="K57" s="77">
        <v>314.42648384430811</v>
      </c>
      <c r="L57" s="77">
        <v>313.62536624646441</v>
      </c>
      <c r="M57" s="77">
        <v>315.36406020487453</v>
      </c>
      <c r="N57" s="77">
        <v>317.02231511808498</v>
      </c>
      <c r="O57" s="77">
        <v>318.92624761052019</v>
      </c>
      <c r="P57" s="77">
        <v>318.70794697134085</v>
      </c>
      <c r="Q57" s="77">
        <v>315.73013822380494</v>
      </c>
    </row>
    <row r="58" spans="1:17" ht="11.45" customHeight="1" x14ac:dyDescent="0.25">
      <c r="A58" s="116" t="s">
        <v>125</v>
      </c>
      <c r="B58" s="77">
        <v>286.04348401065027</v>
      </c>
      <c r="C58" s="77">
        <v>231.92731680883489</v>
      </c>
      <c r="D58" s="77">
        <v>228.11689995907597</v>
      </c>
      <c r="E58" s="77">
        <v>223.34628184905947</v>
      </c>
      <c r="F58" s="77">
        <v>219.00991516140374</v>
      </c>
      <c r="G58" s="77">
        <v>217.89294587955283</v>
      </c>
      <c r="H58" s="77">
        <v>214.90578620111194</v>
      </c>
      <c r="I58" s="77">
        <v>210.31248100492462</v>
      </c>
      <c r="J58" s="77">
        <v>213.65964482386164</v>
      </c>
      <c r="K58" s="77">
        <v>216.20190222423957</v>
      </c>
      <c r="L58" s="77">
        <v>229.7272766096809</v>
      </c>
      <c r="M58" s="77">
        <v>222.65516335763613</v>
      </c>
      <c r="N58" s="77">
        <v>226.13579269219505</v>
      </c>
      <c r="O58" s="77">
        <v>230.52806187855265</v>
      </c>
      <c r="P58" s="77">
        <v>231.55423653959639</v>
      </c>
      <c r="Q58" s="77">
        <v>232.8801305419764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386.60413972734426</v>
      </c>
      <c r="C59" s="133">
        <f>IF(TrAvia_act!C44=0,"",SUMPRODUCT(C60:C61,TrAvia_act!C18:C19)/TrAvia_act!C17)</f>
        <v>384.9539360863788</v>
      </c>
      <c r="D59" s="133">
        <f>IF(TrAvia_act!D44=0,"",SUMPRODUCT(D60:D61,TrAvia_act!D18:D19)/TrAvia_act!D17)</f>
        <v>379.12930099800866</v>
      </c>
      <c r="E59" s="133">
        <f>IF(TrAvia_act!E44=0,"",SUMPRODUCT(E60:E61,TrAvia_act!E18:E19)/TrAvia_act!E17)</f>
        <v>373.4326768809924</v>
      </c>
      <c r="F59" s="133">
        <f>IF(TrAvia_act!F44=0,"",SUMPRODUCT(F60:F61,TrAvia_act!F18:F19)/TrAvia_act!F17)</f>
        <v>366.98415974401479</v>
      </c>
      <c r="G59" s="133">
        <f>IF(TrAvia_act!G44=0,"",SUMPRODUCT(G60:G61,TrAvia_act!G18:G19)/TrAvia_act!G17)</f>
        <v>364.1185942112275</v>
      </c>
      <c r="H59" s="133">
        <f>IF(TrAvia_act!H44=0,"",SUMPRODUCT(H60:H61,TrAvia_act!H18:H19)/TrAvia_act!H17)</f>
        <v>357.69533639416085</v>
      </c>
      <c r="I59" s="133">
        <f>IF(TrAvia_act!I44=0,"",SUMPRODUCT(I60:I61,TrAvia_act!I18:I19)/TrAvia_act!I17)</f>
        <v>352.43515817135909</v>
      </c>
      <c r="J59" s="133">
        <f>IF(TrAvia_act!J44=0,"",SUMPRODUCT(J60:J61,TrAvia_act!J18:J19)/TrAvia_act!J17)</f>
        <v>348.47626383901155</v>
      </c>
      <c r="K59" s="133">
        <f>IF(TrAvia_act!K44=0,"",SUMPRODUCT(K60:K61,TrAvia_act!K18:K19)/TrAvia_act!K17)</f>
        <v>351.6954971046643</v>
      </c>
      <c r="L59" s="133">
        <f>IF(TrAvia_act!L44=0,"",SUMPRODUCT(L60:L61,TrAvia_act!L18:L19)/TrAvia_act!L17)</f>
        <v>348.7674490671215</v>
      </c>
      <c r="M59" s="133">
        <f>IF(TrAvia_act!M44=0,"",SUMPRODUCT(M60:M61,TrAvia_act!M18:M19)/TrAvia_act!M17)</f>
        <v>354.62915740543548</v>
      </c>
      <c r="N59" s="133">
        <f>IF(TrAvia_act!N44=0,"",SUMPRODUCT(N60:N61,TrAvia_act!N18:N19)/TrAvia_act!N17)</f>
        <v>350.13898151738687</v>
      </c>
      <c r="O59" s="133">
        <f>IF(TrAvia_act!O44=0,"",SUMPRODUCT(O60:O61,TrAvia_act!O18:O19)/TrAvia_act!O17)</f>
        <v>345.93748583942994</v>
      </c>
      <c r="P59" s="133">
        <f>IF(TrAvia_act!P44=0,"",SUMPRODUCT(P60:P61,TrAvia_act!P18:P19)/TrAvia_act!P17)</f>
        <v>348.82153449428012</v>
      </c>
      <c r="Q59" s="133">
        <f>IF(TrAvia_act!Q44=0,"",SUMPRODUCT(Q60:Q61,TrAvia_act!Q18:Q19)/TrAvia_act!Q17)</f>
        <v>335.70486208307688</v>
      </c>
    </row>
    <row r="60" spans="1:17" ht="11.45" customHeight="1" x14ac:dyDescent="0.25">
      <c r="A60" s="95" t="s">
        <v>126</v>
      </c>
      <c r="B60" s="75">
        <v>438.74038384970868</v>
      </c>
      <c r="C60" s="75">
        <v>431.93234294114148</v>
      </c>
      <c r="D60" s="75">
        <v>425.21102305970879</v>
      </c>
      <c r="E60" s="75">
        <v>418.85964110436061</v>
      </c>
      <c r="F60" s="75">
        <v>412.92144435938968</v>
      </c>
      <c r="G60" s="75">
        <v>407.45274220636202</v>
      </c>
      <c r="H60" s="75">
        <v>401.91192856870259</v>
      </c>
      <c r="I60" s="75">
        <v>397.45522937976517</v>
      </c>
      <c r="J60" s="75">
        <v>393.0814813847565</v>
      </c>
      <c r="K60" s="75">
        <v>388.65712050041645</v>
      </c>
      <c r="L60" s="75">
        <v>399.2686960618027</v>
      </c>
      <c r="M60" s="75">
        <v>396.89972466571101</v>
      </c>
      <c r="N60" s="75">
        <v>391.76739612908597</v>
      </c>
      <c r="O60" s="75">
        <v>387.90398267705365</v>
      </c>
      <c r="P60" s="75">
        <v>383.21298903232281</v>
      </c>
      <c r="Q60" s="75">
        <v>379.33055705551362</v>
      </c>
    </row>
    <row r="61" spans="1:17" ht="11.45" customHeight="1" x14ac:dyDescent="0.25">
      <c r="A61" s="93" t="s">
        <v>125</v>
      </c>
      <c r="B61" s="74">
        <v>359.88524760861094</v>
      </c>
      <c r="C61" s="74">
        <v>357.90058631665175</v>
      </c>
      <c r="D61" s="74">
        <v>355.26741825146019</v>
      </c>
      <c r="E61" s="74">
        <v>350.48179872394138</v>
      </c>
      <c r="F61" s="74">
        <v>344.24324860787704</v>
      </c>
      <c r="G61" s="74">
        <v>341.02528236861122</v>
      </c>
      <c r="H61" s="74">
        <v>334.93280938515187</v>
      </c>
      <c r="I61" s="74">
        <v>329.20955247717995</v>
      </c>
      <c r="J61" s="74">
        <v>326.34798382777359</v>
      </c>
      <c r="K61" s="74">
        <v>330.17684975553112</v>
      </c>
      <c r="L61" s="74">
        <v>322.58844233541282</v>
      </c>
      <c r="M61" s="74">
        <v>330.41172536390843</v>
      </c>
      <c r="N61" s="74">
        <v>325.4975567455723</v>
      </c>
      <c r="O61" s="74">
        <v>322.53538070631157</v>
      </c>
      <c r="P61" s="74">
        <v>329.35698104436722</v>
      </c>
      <c r="Q61" s="74">
        <v>313.85059645375856</v>
      </c>
    </row>
    <row r="63" spans="1:17" ht="11.45" customHeight="1" x14ac:dyDescent="0.25">
      <c r="A63" s="27" t="s">
        <v>141</v>
      </c>
      <c r="B63" s="26">
        <f t="shared" ref="B63:Q63" si="12">IF(B7=0,"",B18/B54)</f>
        <v>0.87530817427676266</v>
      </c>
      <c r="C63" s="26">
        <f t="shared" si="12"/>
        <v>0.96469248454151979</v>
      </c>
      <c r="D63" s="26">
        <f t="shared" si="12"/>
        <v>0.96056033636372817</v>
      </c>
      <c r="E63" s="26">
        <f t="shared" si="12"/>
        <v>0.96605952150914653</v>
      </c>
      <c r="F63" s="26">
        <f t="shared" si="12"/>
        <v>0.99065601944263226</v>
      </c>
      <c r="G63" s="26">
        <f t="shared" si="12"/>
        <v>0.99983730667182846</v>
      </c>
      <c r="H63" s="26">
        <f t="shared" si="12"/>
        <v>1.0187143694417964</v>
      </c>
      <c r="I63" s="26">
        <f t="shared" si="12"/>
        <v>1.0234201362433932</v>
      </c>
      <c r="J63" s="26">
        <f t="shared" si="12"/>
        <v>1.0203885867839797</v>
      </c>
      <c r="K63" s="26">
        <f t="shared" si="12"/>
        <v>1.1646222486534643</v>
      </c>
      <c r="L63" s="26">
        <f t="shared" si="12"/>
        <v>1.0067591526029314</v>
      </c>
      <c r="M63" s="26">
        <f t="shared" si="12"/>
        <v>1.0372623282728515</v>
      </c>
      <c r="N63" s="26">
        <f t="shared" si="12"/>
        <v>1.0083370804290595</v>
      </c>
      <c r="O63" s="26">
        <f t="shared" si="12"/>
        <v>0.99700692297175397</v>
      </c>
      <c r="P63" s="26">
        <f t="shared" si="12"/>
        <v>0.9846897095143976</v>
      </c>
      <c r="Q63" s="26">
        <f t="shared" si="12"/>
        <v>1.0144379942599266</v>
      </c>
    </row>
    <row r="64" spans="1:17" ht="11.45" customHeight="1" x14ac:dyDescent="0.25">
      <c r="A64" s="130" t="s">
        <v>39</v>
      </c>
      <c r="B64" s="137">
        <f t="shared" ref="B64:Q64" si="13">IF(B8=0,"",B19/B55)</f>
        <v>0.87800464058144512</v>
      </c>
      <c r="C64" s="137">
        <f t="shared" si="13"/>
        <v>0.96559448247968527</v>
      </c>
      <c r="D64" s="137">
        <f t="shared" si="13"/>
        <v>0.9615024386676555</v>
      </c>
      <c r="E64" s="137">
        <f t="shared" si="13"/>
        <v>0.96683173029054281</v>
      </c>
      <c r="F64" s="137">
        <f t="shared" si="13"/>
        <v>0.990847112664069</v>
      </c>
      <c r="G64" s="137">
        <f t="shared" si="13"/>
        <v>0.9998421931316247</v>
      </c>
      <c r="H64" s="137">
        <f t="shared" si="13"/>
        <v>1.0183500171301627</v>
      </c>
      <c r="I64" s="137">
        <f t="shared" si="13"/>
        <v>1.0229951782267945</v>
      </c>
      <c r="J64" s="137">
        <f t="shared" si="13"/>
        <v>1.0200136305554368</v>
      </c>
      <c r="K64" s="137">
        <f t="shared" si="13"/>
        <v>1.1612331860845222</v>
      </c>
      <c r="L64" s="137">
        <f t="shared" si="13"/>
        <v>1.0066527688864104</v>
      </c>
      <c r="M64" s="137">
        <f t="shared" si="13"/>
        <v>1.0365682594205246</v>
      </c>
      <c r="N64" s="137">
        <f t="shared" si="13"/>
        <v>1.0081749918107576</v>
      </c>
      <c r="O64" s="137">
        <f t="shared" si="13"/>
        <v>0.99705754933012236</v>
      </c>
      <c r="P64" s="137">
        <f t="shared" si="13"/>
        <v>0.98500344253493066</v>
      </c>
      <c r="Q64" s="137">
        <f t="shared" si="13"/>
        <v>1.014122088540008</v>
      </c>
    </row>
    <row r="65" spans="1:17" ht="11.45" customHeight="1" x14ac:dyDescent="0.25">
      <c r="A65" s="116" t="s">
        <v>23</v>
      </c>
      <c r="B65" s="108">
        <f t="shared" ref="B65:Q65" si="14">IF(B9=0,"",B20/B56)</f>
        <v>0.99928505416887137</v>
      </c>
      <c r="C65" s="108">
        <f t="shared" si="14"/>
        <v>0.99941473996278385</v>
      </c>
      <c r="D65" s="108">
        <f t="shared" si="14"/>
        <v>1.0007936832721824</v>
      </c>
      <c r="E65" s="108">
        <f t="shared" si="14"/>
        <v>1.0006373819898056</v>
      </c>
      <c r="F65" s="108">
        <f t="shared" si="14"/>
        <v>0.99982468810992053</v>
      </c>
      <c r="G65" s="108">
        <f t="shared" si="14"/>
        <v>1.0000884610141492</v>
      </c>
      <c r="H65" s="108">
        <f t="shared" si="14"/>
        <v>0.99986201305288758</v>
      </c>
      <c r="I65" s="108">
        <f t="shared" si="14"/>
        <v>1.0006063466916564</v>
      </c>
      <c r="J65" s="108">
        <f t="shared" si="14"/>
        <v>0.99932816137511193</v>
      </c>
      <c r="K65" s="108">
        <f t="shared" si="14"/>
        <v>1.0003433121015133</v>
      </c>
      <c r="L65" s="108">
        <f t="shared" si="14"/>
        <v>1.0005315579775254</v>
      </c>
      <c r="M65" s="108">
        <f t="shared" si="14"/>
        <v>1.000219228089124</v>
      </c>
      <c r="N65" s="108">
        <f t="shared" si="14"/>
        <v>0.99979424194177069</v>
      </c>
      <c r="O65" s="108">
        <f t="shared" si="14"/>
        <v>0.99976416030793958</v>
      </c>
      <c r="P65" s="108">
        <f t="shared" si="14"/>
        <v>0.99947038959700973</v>
      </c>
      <c r="Q65" s="108">
        <f t="shared" si="14"/>
        <v>1.0000083333002867</v>
      </c>
    </row>
    <row r="66" spans="1:17" ht="11.45" customHeight="1" x14ac:dyDescent="0.25">
      <c r="A66" s="116" t="s">
        <v>127</v>
      </c>
      <c r="B66" s="108">
        <f t="shared" ref="B66:Q66" si="15">IF(B10=0,"",B21/B57)</f>
        <v>0.81054430441447878</v>
      </c>
      <c r="C66" s="108">
        <f t="shared" si="15"/>
        <v>0.94604702016371311</v>
      </c>
      <c r="D66" s="108">
        <f t="shared" si="15"/>
        <v>0.93981861183081339</v>
      </c>
      <c r="E66" s="108">
        <f t="shared" si="15"/>
        <v>0.94917071886343796</v>
      </c>
      <c r="F66" s="108">
        <f t="shared" si="15"/>
        <v>0.98649681756154695</v>
      </c>
      <c r="G66" s="108">
        <f t="shared" si="15"/>
        <v>0.99973253823908503</v>
      </c>
      <c r="H66" s="108">
        <f t="shared" si="15"/>
        <v>1.0262839101581349</v>
      </c>
      <c r="I66" s="108">
        <f t="shared" si="15"/>
        <v>1.0319035897292808</v>
      </c>
      <c r="J66" s="108">
        <f t="shared" si="15"/>
        <v>1.0281770220728399</v>
      </c>
      <c r="K66" s="108">
        <f t="shared" si="15"/>
        <v>1.2286135038078616</v>
      </c>
      <c r="L66" s="108">
        <f t="shared" si="15"/>
        <v>1.0090630757520853</v>
      </c>
      <c r="M66" s="108">
        <f t="shared" si="15"/>
        <v>1.0512310120364776</v>
      </c>
      <c r="N66" s="108">
        <f t="shared" si="15"/>
        <v>1.0115549378250728</v>
      </c>
      <c r="O66" s="108">
        <f t="shared" si="15"/>
        <v>0.99600606792292634</v>
      </c>
      <c r="P66" s="108">
        <f t="shared" si="15"/>
        <v>0.97967619575380771</v>
      </c>
      <c r="Q66" s="108">
        <f t="shared" si="15"/>
        <v>1.0192868781163462</v>
      </c>
    </row>
    <row r="67" spans="1:17" ht="11.45" customHeight="1" x14ac:dyDescent="0.25">
      <c r="A67" s="116" t="s">
        <v>125</v>
      </c>
      <c r="B67" s="108">
        <f t="shared" ref="B67:Q67" si="16">IF(B11=0,"",B22/B58)</f>
        <v>0.810544304414479</v>
      </c>
      <c r="C67" s="108">
        <f t="shared" si="16"/>
        <v>0.94604702016371278</v>
      </c>
      <c r="D67" s="108">
        <f t="shared" si="16"/>
        <v>0.93981861183081317</v>
      </c>
      <c r="E67" s="108">
        <f t="shared" si="16"/>
        <v>0.94917071886343796</v>
      </c>
      <c r="F67" s="108">
        <f t="shared" si="16"/>
        <v>0.98649681756154672</v>
      </c>
      <c r="G67" s="108">
        <f t="shared" si="16"/>
        <v>0.99973253823908492</v>
      </c>
      <c r="H67" s="108">
        <f t="shared" si="16"/>
        <v>1.0262839101581349</v>
      </c>
      <c r="I67" s="108">
        <f t="shared" si="16"/>
        <v>1.0319035897292808</v>
      </c>
      <c r="J67" s="108">
        <f t="shared" si="16"/>
        <v>1.0281770220728399</v>
      </c>
      <c r="K67" s="108">
        <f t="shared" si="16"/>
        <v>1.2286135038078616</v>
      </c>
      <c r="L67" s="108">
        <f t="shared" si="16"/>
        <v>1.0090630757520855</v>
      </c>
      <c r="M67" s="108">
        <f t="shared" si="16"/>
        <v>1.0512310120364776</v>
      </c>
      <c r="N67" s="108">
        <f t="shared" si="16"/>
        <v>1.011554937825073</v>
      </c>
      <c r="O67" s="108">
        <f t="shared" si="16"/>
        <v>0.99600606792292634</v>
      </c>
      <c r="P67" s="108">
        <f t="shared" si="16"/>
        <v>0.9796761957538076</v>
      </c>
      <c r="Q67" s="108">
        <f t="shared" si="16"/>
        <v>1.0192868781163462</v>
      </c>
    </row>
    <row r="68" spans="1:17" ht="11.45" customHeight="1" x14ac:dyDescent="0.25">
      <c r="A68" s="128" t="s">
        <v>18</v>
      </c>
      <c r="B68" s="136">
        <f t="shared" ref="B68:Q68" si="17">IF(B12=0,"",B23/B59)</f>
        <v>0.81054430441447878</v>
      </c>
      <c r="C68" s="136">
        <f t="shared" si="17"/>
        <v>0.946047020163713</v>
      </c>
      <c r="D68" s="136">
        <f t="shared" si="17"/>
        <v>0.93981861183081339</v>
      </c>
      <c r="E68" s="136">
        <f t="shared" si="17"/>
        <v>0.94917071886343807</v>
      </c>
      <c r="F68" s="136">
        <f t="shared" si="17"/>
        <v>0.98649681756154695</v>
      </c>
      <c r="G68" s="136">
        <f t="shared" si="17"/>
        <v>0.99973253823908492</v>
      </c>
      <c r="H68" s="136">
        <f t="shared" si="17"/>
        <v>1.0262839101581349</v>
      </c>
      <c r="I68" s="136">
        <f t="shared" si="17"/>
        <v>1.0319035897292808</v>
      </c>
      <c r="J68" s="136">
        <f t="shared" si="17"/>
        <v>1.0281770220728399</v>
      </c>
      <c r="K68" s="136">
        <f t="shared" si="17"/>
        <v>1.2286135038078616</v>
      </c>
      <c r="L68" s="136">
        <f t="shared" si="17"/>
        <v>1.0090630757520855</v>
      </c>
      <c r="M68" s="136">
        <f t="shared" si="17"/>
        <v>1.0512310120364774</v>
      </c>
      <c r="N68" s="136">
        <f t="shared" si="17"/>
        <v>1.011554937825073</v>
      </c>
      <c r="O68" s="136">
        <f t="shared" si="17"/>
        <v>0.99600606792292612</v>
      </c>
      <c r="P68" s="136">
        <f t="shared" si="17"/>
        <v>0.97967619575380771</v>
      </c>
      <c r="Q68" s="136">
        <f t="shared" si="17"/>
        <v>1.0192868781163462</v>
      </c>
    </row>
    <row r="69" spans="1:17" ht="11.45" customHeight="1" x14ac:dyDescent="0.25">
      <c r="A69" s="95" t="s">
        <v>126</v>
      </c>
      <c r="B69" s="106">
        <f t="shared" ref="B69:Q69" si="18">IF(B13=0,"",B24/B60)</f>
        <v>0.81054430441447889</v>
      </c>
      <c r="C69" s="106">
        <f t="shared" si="18"/>
        <v>0.946047020163713</v>
      </c>
      <c r="D69" s="106">
        <f t="shared" si="18"/>
        <v>0.93981861183081339</v>
      </c>
      <c r="E69" s="106">
        <f t="shared" si="18"/>
        <v>0.94917071886343796</v>
      </c>
      <c r="F69" s="106">
        <f t="shared" si="18"/>
        <v>0.98649681756154706</v>
      </c>
      <c r="G69" s="106">
        <f t="shared" si="18"/>
        <v>0.99973253823908503</v>
      </c>
      <c r="H69" s="106">
        <f t="shared" si="18"/>
        <v>1.0262839101581347</v>
      </c>
      <c r="I69" s="106">
        <f t="shared" si="18"/>
        <v>1.0319035897292808</v>
      </c>
      <c r="J69" s="106">
        <f t="shared" si="18"/>
        <v>1.0281770220728399</v>
      </c>
      <c r="K69" s="106">
        <f t="shared" si="18"/>
        <v>1.2286135038078616</v>
      </c>
      <c r="L69" s="106">
        <f t="shared" si="18"/>
        <v>1.0090630757520858</v>
      </c>
      <c r="M69" s="106">
        <f t="shared" si="18"/>
        <v>1.0512310120364776</v>
      </c>
      <c r="N69" s="106">
        <f t="shared" si="18"/>
        <v>1.0115549378250728</v>
      </c>
      <c r="O69" s="106">
        <f t="shared" si="18"/>
        <v>0.99600606792292645</v>
      </c>
      <c r="P69" s="106">
        <f t="shared" si="18"/>
        <v>0.97967619575380771</v>
      </c>
      <c r="Q69" s="106">
        <f t="shared" si="18"/>
        <v>1.0192868781163462</v>
      </c>
    </row>
    <row r="70" spans="1:17" ht="11.45" customHeight="1" x14ac:dyDescent="0.25">
      <c r="A70" s="93" t="s">
        <v>125</v>
      </c>
      <c r="B70" s="105">
        <f t="shared" ref="B70:Q70" si="19">IF(B14=0,"",B25/B61)</f>
        <v>0.810544304414479</v>
      </c>
      <c r="C70" s="105">
        <f t="shared" si="19"/>
        <v>0.946047020163713</v>
      </c>
      <c r="D70" s="105">
        <f t="shared" si="19"/>
        <v>0.93981861183081339</v>
      </c>
      <c r="E70" s="105">
        <f t="shared" si="19"/>
        <v>0.94917071886343807</v>
      </c>
      <c r="F70" s="105">
        <f t="shared" si="19"/>
        <v>0.98649681756154695</v>
      </c>
      <c r="G70" s="105">
        <f t="shared" si="19"/>
        <v>0.99973253823908503</v>
      </c>
      <c r="H70" s="105">
        <f t="shared" si="19"/>
        <v>1.0262839101581351</v>
      </c>
      <c r="I70" s="105">
        <f t="shared" si="19"/>
        <v>1.031903589729281</v>
      </c>
      <c r="J70" s="105">
        <f t="shared" si="19"/>
        <v>1.0281770220728399</v>
      </c>
      <c r="K70" s="105">
        <f t="shared" si="19"/>
        <v>1.2286135038078616</v>
      </c>
      <c r="L70" s="105">
        <f t="shared" si="19"/>
        <v>1.0090630757520855</v>
      </c>
      <c r="M70" s="105">
        <f t="shared" si="19"/>
        <v>1.0512310120364776</v>
      </c>
      <c r="N70" s="105">
        <f t="shared" si="19"/>
        <v>1.0115549378250728</v>
      </c>
      <c r="O70" s="105">
        <f t="shared" si="19"/>
        <v>0.99600606792292623</v>
      </c>
      <c r="P70" s="105">
        <f t="shared" si="19"/>
        <v>0.9796761957538076</v>
      </c>
      <c r="Q70" s="105">
        <f t="shared" si="19"/>
        <v>1.0192868781163462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0.94204608492346453</v>
      </c>
      <c r="C74" s="108">
        <v>0.94009019775942815</v>
      </c>
      <c r="D74" s="108">
        <v>0.93728513322010176</v>
      </c>
      <c r="E74" s="108">
        <v>0.93453153169732928</v>
      </c>
      <c r="F74" s="108">
        <v>0.94244104033257836</v>
      </c>
      <c r="G74" s="108">
        <v>0.94153128652410356</v>
      </c>
      <c r="H74" s="108">
        <v>0.94226729788893093</v>
      </c>
      <c r="I74" s="108">
        <v>0.94333176295899179</v>
      </c>
      <c r="J74" s="108">
        <v>0.94180393226226233</v>
      </c>
      <c r="K74" s="108">
        <v>0.93887117870984482</v>
      </c>
      <c r="L74" s="108">
        <v>0.94143158631663904</v>
      </c>
      <c r="M74" s="108">
        <v>0.94210970202619826</v>
      </c>
      <c r="N74" s="108">
        <v>0.93926788385404658</v>
      </c>
      <c r="O74" s="108">
        <v>0.93582701129230006</v>
      </c>
      <c r="P74" s="108">
        <v>0.93544271540634472</v>
      </c>
      <c r="Q74" s="108">
        <v>0.93551582823626744</v>
      </c>
    </row>
    <row r="75" spans="1:17" ht="11.45" customHeight="1" x14ac:dyDescent="0.25">
      <c r="A75" s="116" t="s">
        <v>127</v>
      </c>
      <c r="B75" s="108">
        <v>0.9031397201053375</v>
      </c>
      <c r="C75" s="108">
        <v>0.90756829582568554</v>
      </c>
      <c r="D75" s="108">
        <v>0.91138428611732503</v>
      </c>
      <c r="E75" s="108">
        <v>0.91550420010359557</v>
      </c>
      <c r="F75" s="108">
        <v>0.91506481854831512</v>
      </c>
      <c r="G75" s="108">
        <v>0.91810702058161942</v>
      </c>
      <c r="H75" s="108">
        <v>0.91749906191419517</v>
      </c>
      <c r="I75" s="108">
        <v>0.90134110930600797</v>
      </c>
      <c r="J75" s="108">
        <v>0.90016410751901998</v>
      </c>
      <c r="K75" s="108">
        <v>0.90214042085990664</v>
      </c>
      <c r="L75" s="108">
        <v>0.89083418276051851</v>
      </c>
      <c r="M75" s="108">
        <v>0.89164310861634133</v>
      </c>
      <c r="N75" s="108">
        <v>0.88808023229085997</v>
      </c>
      <c r="O75" s="108">
        <v>0.88860416832267719</v>
      </c>
      <c r="P75" s="108">
        <v>0.88707396997688026</v>
      </c>
      <c r="Q75" s="108">
        <v>0.8850895466953852</v>
      </c>
    </row>
    <row r="76" spans="1:17" ht="11.45" customHeight="1" x14ac:dyDescent="0.25">
      <c r="A76" s="116" t="s">
        <v>125</v>
      </c>
      <c r="B76" s="108">
        <v>0.97068738401486021</v>
      </c>
      <c r="C76" s="108">
        <v>0.9323456123237972</v>
      </c>
      <c r="D76" s="108">
        <v>0.92694303381655274</v>
      </c>
      <c r="E76" s="108">
        <v>0.92061442081317835</v>
      </c>
      <c r="F76" s="108">
        <v>0.89535800314312108</v>
      </c>
      <c r="G76" s="108">
        <v>0.89032525835302756</v>
      </c>
      <c r="H76" s="108">
        <v>0.87588728864636167</v>
      </c>
      <c r="I76" s="108">
        <v>0.87846696620114761</v>
      </c>
      <c r="J76" s="108">
        <v>0.87130069388950138</v>
      </c>
      <c r="K76" s="108">
        <v>0.86352462725712109</v>
      </c>
      <c r="L76" s="108">
        <v>0.88617168627921694</v>
      </c>
      <c r="M76" s="108">
        <v>0.88538380116471116</v>
      </c>
      <c r="N76" s="108">
        <v>0.88657375873173372</v>
      </c>
      <c r="O76" s="108">
        <v>0.88550779234835919</v>
      </c>
      <c r="P76" s="108">
        <v>0.88204131471399483</v>
      </c>
      <c r="Q76" s="108">
        <v>0.88231980068126636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0.85038429188783704</v>
      </c>
      <c r="C78" s="106">
        <v>0.8588346490974379</v>
      </c>
      <c r="D78" s="106">
        <v>0.85942369760361526</v>
      </c>
      <c r="E78" s="106">
        <v>0.8497520285097474</v>
      </c>
      <c r="F78" s="106">
        <v>0.84106109949227481</v>
      </c>
      <c r="G78" s="106">
        <v>0.8463567486763417</v>
      </c>
      <c r="H78" s="106">
        <v>0.83583527811842617</v>
      </c>
      <c r="I78" s="106">
        <v>0.83442444704892049</v>
      </c>
      <c r="J78" s="106">
        <v>0.83129034142143643</v>
      </c>
      <c r="K78" s="106">
        <v>0.83930200460994508</v>
      </c>
      <c r="L78" s="106">
        <v>0.86763856388113458</v>
      </c>
      <c r="M78" s="106">
        <v>0.863175245605738</v>
      </c>
      <c r="N78" s="106">
        <v>0.86541688860648358</v>
      </c>
      <c r="O78" s="106">
        <v>0.86635772760127394</v>
      </c>
      <c r="P78" s="106">
        <v>0.8781377640518333</v>
      </c>
      <c r="Q78" s="106">
        <v>0.87760745627618153</v>
      </c>
    </row>
    <row r="79" spans="1:17" ht="11.45" customHeight="1" x14ac:dyDescent="0.25">
      <c r="A79" s="93" t="s">
        <v>125</v>
      </c>
      <c r="B79" s="105">
        <v>1.0655397567458729</v>
      </c>
      <c r="C79" s="105">
        <v>1.065393918833708</v>
      </c>
      <c r="D79" s="105">
        <v>1.0659575403899504</v>
      </c>
      <c r="E79" s="105">
        <v>1.064240801407619</v>
      </c>
      <c r="F79" s="105">
        <v>1.0639495359805642</v>
      </c>
      <c r="G79" s="105">
        <v>1.0638155722267082</v>
      </c>
      <c r="H79" s="105">
        <v>1.0602007366873161</v>
      </c>
      <c r="I79" s="105">
        <v>1.0597884091021812</v>
      </c>
      <c r="J79" s="105">
        <v>1.0596385071780559</v>
      </c>
      <c r="K79" s="105">
        <v>1.0767732576098419</v>
      </c>
      <c r="L79" s="105">
        <v>1.0679586098216263</v>
      </c>
      <c r="M79" s="105">
        <v>1.1025694624591917</v>
      </c>
      <c r="N79" s="105">
        <v>1.0916981102247465</v>
      </c>
      <c r="O79" s="105">
        <v>1.0876276433604539</v>
      </c>
      <c r="P79" s="105">
        <v>1.1068927498878571</v>
      </c>
      <c r="Q79" s="105">
        <v>1.0721004831950289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18407.676656679676</v>
      </c>
      <c r="C4" s="100">
        <v>18299.429887826846</v>
      </c>
      <c r="D4" s="100">
        <v>18147.566262777556</v>
      </c>
      <c r="E4" s="100">
        <v>17850.49735901213</v>
      </c>
      <c r="F4" s="100">
        <v>18765.096039519052</v>
      </c>
      <c r="G4" s="100">
        <v>18937.641070937676</v>
      </c>
      <c r="H4" s="100">
        <v>19692.505297738229</v>
      </c>
      <c r="I4" s="100">
        <v>20318.06293217824</v>
      </c>
      <c r="J4" s="100">
        <v>20425.940475832191</v>
      </c>
      <c r="K4" s="100">
        <v>18709.701991277838</v>
      </c>
      <c r="L4" s="100">
        <v>18943.714144879126</v>
      </c>
      <c r="M4" s="100">
        <v>19892.506693445914</v>
      </c>
      <c r="N4" s="100">
        <v>19516.813468866181</v>
      </c>
      <c r="O4" s="100">
        <v>19365.816991911899</v>
      </c>
      <c r="P4" s="100">
        <v>19288.937431868515</v>
      </c>
      <c r="Q4" s="100">
        <v>20213.120699629268</v>
      </c>
    </row>
    <row r="5" spans="1:17" ht="11.45" customHeight="1" x14ac:dyDescent="0.25">
      <c r="A5" s="141" t="s">
        <v>91</v>
      </c>
      <c r="B5" s="140">
        <f t="shared" ref="B5:Q5" si="0">B4</f>
        <v>18407.676656679676</v>
      </c>
      <c r="C5" s="140">
        <f t="shared" si="0"/>
        <v>18299.429887826846</v>
      </c>
      <c r="D5" s="140">
        <f t="shared" si="0"/>
        <v>18147.566262777556</v>
      </c>
      <c r="E5" s="140">
        <f t="shared" si="0"/>
        <v>17850.49735901213</v>
      </c>
      <c r="F5" s="140">
        <f t="shared" si="0"/>
        <v>18765.096039519052</v>
      </c>
      <c r="G5" s="140">
        <f t="shared" si="0"/>
        <v>18937.641070937676</v>
      </c>
      <c r="H5" s="140">
        <f t="shared" si="0"/>
        <v>19692.505297738229</v>
      </c>
      <c r="I5" s="140">
        <f t="shared" si="0"/>
        <v>20318.06293217824</v>
      </c>
      <c r="J5" s="140">
        <f t="shared" si="0"/>
        <v>20425.940475832191</v>
      </c>
      <c r="K5" s="140">
        <f t="shared" si="0"/>
        <v>18709.701991277838</v>
      </c>
      <c r="L5" s="140">
        <f t="shared" si="0"/>
        <v>18943.714144879126</v>
      </c>
      <c r="M5" s="140">
        <f t="shared" si="0"/>
        <v>19892.506693445914</v>
      </c>
      <c r="N5" s="140">
        <f t="shared" si="0"/>
        <v>19516.813468866181</v>
      </c>
      <c r="O5" s="140">
        <f t="shared" si="0"/>
        <v>19365.816991911899</v>
      </c>
      <c r="P5" s="140">
        <f t="shared" si="0"/>
        <v>19288.937431868515</v>
      </c>
      <c r="Q5" s="140">
        <f t="shared" si="0"/>
        <v>20213.120699629268</v>
      </c>
    </row>
    <row r="7" spans="1:17" ht="11.45" customHeight="1" x14ac:dyDescent="0.25">
      <c r="A7" s="27" t="s">
        <v>100</v>
      </c>
      <c r="B7" s="71">
        <f t="shared" ref="B7:Q7" si="1">SUM(B8,B12)</f>
        <v>18407.67665667968</v>
      </c>
      <c r="C7" s="71">
        <f t="shared" si="1"/>
        <v>18299.429887826846</v>
      </c>
      <c r="D7" s="71">
        <f t="shared" si="1"/>
        <v>18147.566262777549</v>
      </c>
      <c r="E7" s="71">
        <f t="shared" si="1"/>
        <v>17850.497359012134</v>
      </c>
      <c r="F7" s="71">
        <f t="shared" si="1"/>
        <v>18765.096039519056</v>
      </c>
      <c r="G7" s="71">
        <f t="shared" si="1"/>
        <v>18937.641070937676</v>
      </c>
      <c r="H7" s="71">
        <f t="shared" si="1"/>
        <v>19692.505297738226</v>
      </c>
      <c r="I7" s="71">
        <f t="shared" si="1"/>
        <v>20318.06293217824</v>
      </c>
      <c r="J7" s="71">
        <f t="shared" si="1"/>
        <v>20425.940475832191</v>
      </c>
      <c r="K7" s="71">
        <f t="shared" si="1"/>
        <v>18709.701991277838</v>
      </c>
      <c r="L7" s="71">
        <f t="shared" si="1"/>
        <v>18943.714144879123</v>
      </c>
      <c r="M7" s="71">
        <f t="shared" si="1"/>
        <v>19892.506693445917</v>
      </c>
      <c r="N7" s="71">
        <f t="shared" si="1"/>
        <v>19516.813468866181</v>
      </c>
      <c r="O7" s="71">
        <f t="shared" si="1"/>
        <v>19365.816991911899</v>
      </c>
      <c r="P7" s="71">
        <f t="shared" si="1"/>
        <v>19288.937431868522</v>
      </c>
      <c r="Q7" s="71">
        <f t="shared" si="1"/>
        <v>20213.120699629271</v>
      </c>
    </row>
    <row r="8" spans="1:17" ht="11.45" customHeight="1" x14ac:dyDescent="0.25">
      <c r="A8" s="130" t="s">
        <v>39</v>
      </c>
      <c r="B8" s="139">
        <f t="shared" ref="B8:Q8" si="2">SUM(B9:B11)</f>
        <v>17726.34079579555</v>
      </c>
      <c r="C8" s="139">
        <f t="shared" si="2"/>
        <v>17471.341781749656</v>
      </c>
      <c r="D8" s="139">
        <f t="shared" si="2"/>
        <v>17376.130234227086</v>
      </c>
      <c r="E8" s="139">
        <f t="shared" si="2"/>
        <v>17083.648223241733</v>
      </c>
      <c r="F8" s="139">
        <f t="shared" si="2"/>
        <v>17944.271823156883</v>
      </c>
      <c r="G8" s="139">
        <f t="shared" si="2"/>
        <v>18093.827147602242</v>
      </c>
      <c r="H8" s="139">
        <f t="shared" si="2"/>
        <v>18781.436343748148</v>
      </c>
      <c r="I8" s="139">
        <f t="shared" si="2"/>
        <v>19340.795956464732</v>
      </c>
      <c r="J8" s="139">
        <f t="shared" si="2"/>
        <v>19480.586815695722</v>
      </c>
      <c r="K8" s="139">
        <f t="shared" si="2"/>
        <v>17716.943513797916</v>
      </c>
      <c r="L8" s="139">
        <f t="shared" si="2"/>
        <v>18105.6819946783</v>
      </c>
      <c r="M8" s="139">
        <f t="shared" si="2"/>
        <v>18938.204065881328</v>
      </c>
      <c r="N8" s="139">
        <f t="shared" si="2"/>
        <v>18577.878737035622</v>
      </c>
      <c r="O8" s="139">
        <f t="shared" si="2"/>
        <v>18434.334438316982</v>
      </c>
      <c r="P8" s="139">
        <f t="shared" si="2"/>
        <v>18158.754157697906</v>
      </c>
      <c r="Q8" s="139">
        <f t="shared" si="2"/>
        <v>18970.870276806672</v>
      </c>
    </row>
    <row r="9" spans="1:17" ht="11.45" customHeight="1" x14ac:dyDescent="0.25">
      <c r="A9" s="116" t="s">
        <v>23</v>
      </c>
      <c r="B9" s="70">
        <v>7210.9834739227927</v>
      </c>
      <c r="C9" s="70">
        <v>6623.5218248111669</v>
      </c>
      <c r="D9" s="70">
        <v>6431.7749667870521</v>
      </c>
      <c r="E9" s="70">
        <v>6067.3075326955077</v>
      </c>
      <c r="F9" s="70">
        <v>5910.1839755658502</v>
      </c>
      <c r="G9" s="70">
        <v>5575.8313376363158</v>
      </c>
      <c r="H9" s="70">
        <v>5537.2501065062079</v>
      </c>
      <c r="I9" s="70">
        <v>5384.6588986407796</v>
      </c>
      <c r="J9" s="70">
        <v>5400.6513949825876</v>
      </c>
      <c r="K9" s="70">
        <v>4505.0776996772393</v>
      </c>
      <c r="L9" s="70">
        <v>5084.0758948951625</v>
      </c>
      <c r="M9" s="70">
        <v>5252.6816535086673</v>
      </c>
      <c r="N9" s="70">
        <v>5294.7758391156813</v>
      </c>
      <c r="O9" s="70">
        <v>5171.7669406317782</v>
      </c>
      <c r="P9" s="70">
        <v>4958.8757820908941</v>
      </c>
      <c r="Q9" s="70">
        <v>5011.630159299184</v>
      </c>
    </row>
    <row r="10" spans="1:17" ht="11.45" customHeight="1" x14ac:dyDescent="0.25">
      <c r="A10" s="116" t="s">
        <v>127</v>
      </c>
      <c r="B10" s="70">
        <v>3776.1311635847119</v>
      </c>
      <c r="C10" s="70">
        <v>3668.1892167512451</v>
      </c>
      <c r="D10" s="70">
        <v>3662.2884651887325</v>
      </c>
      <c r="E10" s="70">
        <v>3661.3084179561911</v>
      </c>
      <c r="F10" s="70">
        <v>3808.7245598906652</v>
      </c>
      <c r="G10" s="70">
        <v>3798.7701300821273</v>
      </c>
      <c r="H10" s="70">
        <v>3909.5941832959743</v>
      </c>
      <c r="I10" s="70">
        <v>4203.7696807195853</v>
      </c>
      <c r="J10" s="70">
        <v>4075.2011864526785</v>
      </c>
      <c r="K10" s="70">
        <v>3898.9922899624453</v>
      </c>
      <c r="L10" s="70">
        <v>3856.3866451804183</v>
      </c>
      <c r="M10" s="70">
        <v>4342.4055800376154</v>
      </c>
      <c r="N10" s="70">
        <v>4258.6003007322315</v>
      </c>
      <c r="O10" s="70">
        <v>4081.0892480801731</v>
      </c>
      <c r="P10" s="70">
        <v>4015.7236622144956</v>
      </c>
      <c r="Q10" s="70">
        <v>4264.8482016987818</v>
      </c>
    </row>
    <row r="11" spans="1:17" ht="11.45" customHeight="1" x14ac:dyDescent="0.25">
      <c r="A11" s="116" t="s">
        <v>125</v>
      </c>
      <c r="B11" s="70">
        <v>6739.2261582880446</v>
      </c>
      <c r="C11" s="70">
        <v>7179.6307401872427</v>
      </c>
      <c r="D11" s="70">
        <v>7282.0668022513028</v>
      </c>
      <c r="E11" s="70">
        <v>7355.0322725900351</v>
      </c>
      <c r="F11" s="70">
        <v>8225.3632877003674</v>
      </c>
      <c r="G11" s="70">
        <v>8719.2256798837989</v>
      </c>
      <c r="H11" s="70">
        <v>9334.5920539459657</v>
      </c>
      <c r="I11" s="70">
        <v>9752.3673771043686</v>
      </c>
      <c r="J11" s="70">
        <v>10004.734234260459</v>
      </c>
      <c r="K11" s="70">
        <v>9312.8735241582308</v>
      </c>
      <c r="L11" s="70">
        <v>9165.2194546027204</v>
      </c>
      <c r="M11" s="70">
        <v>9343.1168323350466</v>
      </c>
      <c r="N11" s="70">
        <v>9024.5025971877112</v>
      </c>
      <c r="O11" s="70">
        <v>9181.4782496050302</v>
      </c>
      <c r="P11" s="70">
        <v>9184.1547133925142</v>
      </c>
      <c r="Q11" s="70">
        <v>9694.3919158087065</v>
      </c>
    </row>
    <row r="12" spans="1:17" ht="11.45" customHeight="1" x14ac:dyDescent="0.25">
      <c r="A12" s="128" t="s">
        <v>18</v>
      </c>
      <c r="B12" s="138">
        <f t="shared" ref="B12:Q12" si="3">SUM(B13:B14)</f>
        <v>681.33586088412835</v>
      </c>
      <c r="C12" s="138">
        <f t="shared" si="3"/>
        <v>828.08810607719033</v>
      </c>
      <c r="D12" s="138">
        <f t="shared" si="3"/>
        <v>771.43602855046345</v>
      </c>
      <c r="E12" s="138">
        <f t="shared" si="3"/>
        <v>766.84913577040015</v>
      </c>
      <c r="F12" s="138">
        <f t="shared" si="3"/>
        <v>820.82421636217327</v>
      </c>
      <c r="G12" s="138">
        <f t="shared" si="3"/>
        <v>843.81392333543454</v>
      </c>
      <c r="H12" s="138">
        <f t="shared" si="3"/>
        <v>911.06895399007908</v>
      </c>
      <c r="I12" s="138">
        <f t="shared" si="3"/>
        <v>977.26697571350633</v>
      </c>
      <c r="J12" s="138">
        <f t="shared" si="3"/>
        <v>945.35366013646694</v>
      </c>
      <c r="K12" s="138">
        <f t="shared" si="3"/>
        <v>992.75847747992225</v>
      </c>
      <c r="L12" s="138">
        <f t="shared" si="3"/>
        <v>838.03215020082371</v>
      </c>
      <c r="M12" s="138">
        <f t="shared" si="3"/>
        <v>954.30262756459001</v>
      </c>
      <c r="N12" s="138">
        <f t="shared" si="3"/>
        <v>938.93473183055994</v>
      </c>
      <c r="O12" s="138">
        <f t="shared" si="3"/>
        <v>931.48255359491577</v>
      </c>
      <c r="P12" s="138">
        <f t="shared" si="3"/>
        <v>1130.1832741706171</v>
      </c>
      <c r="Q12" s="138">
        <f t="shared" si="3"/>
        <v>1242.2504228225976</v>
      </c>
    </row>
    <row r="13" spans="1:17" ht="11.45" customHeight="1" x14ac:dyDescent="0.25">
      <c r="A13" s="95" t="s">
        <v>126</v>
      </c>
      <c r="B13" s="20">
        <v>261.99368214012571</v>
      </c>
      <c r="C13" s="20">
        <v>339.53652570379478</v>
      </c>
      <c r="D13" s="20">
        <v>295.1710621667836</v>
      </c>
      <c r="E13" s="20">
        <v>288.70216819053678</v>
      </c>
      <c r="F13" s="20">
        <v>305.81533792004808</v>
      </c>
      <c r="G13" s="20">
        <v>328.26127308809697</v>
      </c>
      <c r="H13" s="20">
        <v>347.8963785465001</v>
      </c>
      <c r="I13" s="20">
        <v>375.07154318273666</v>
      </c>
      <c r="J13" s="20">
        <v>353.59609766138414</v>
      </c>
      <c r="K13" s="20">
        <v>403.69095504979163</v>
      </c>
      <c r="L13" s="20">
        <v>327.53643695707757</v>
      </c>
      <c r="M13" s="20">
        <v>389.02481246382166</v>
      </c>
      <c r="N13" s="20">
        <v>390.63677633654987</v>
      </c>
      <c r="O13" s="20">
        <v>373.92720913134281</v>
      </c>
      <c r="P13" s="20">
        <v>448.74135463914706</v>
      </c>
      <c r="Q13" s="20">
        <v>468.486584230728</v>
      </c>
    </row>
    <row r="14" spans="1:17" ht="11.45" customHeight="1" x14ac:dyDescent="0.25">
      <c r="A14" s="93" t="s">
        <v>125</v>
      </c>
      <c r="B14" s="69">
        <v>419.34217874400269</v>
      </c>
      <c r="C14" s="69">
        <v>488.55158037339561</v>
      </c>
      <c r="D14" s="69">
        <v>476.26496638367985</v>
      </c>
      <c r="E14" s="69">
        <v>478.14696757986331</v>
      </c>
      <c r="F14" s="69">
        <v>515.00887844212514</v>
      </c>
      <c r="G14" s="69">
        <v>515.55265024733751</v>
      </c>
      <c r="H14" s="69">
        <v>563.17257544357892</v>
      </c>
      <c r="I14" s="69">
        <v>602.19543253076972</v>
      </c>
      <c r="J14" s="69">
        <v>591.75756247508286</v>
      </c>
      <c r="K14" s="69">
        <v>589.06752243013068</v>
      </c>
      <c r="L14" s="69">
        <v>510.4957132437462</v>
      </c>
      <c r="M14" s="69">
        <v>565.27781510076841</v>
      </c>
      <c r="N14" s="69">
        <v>548.29795549401001</v>
      </c>
      <c r="O14" s="69">
        <v>557.55534446357296</v>
      </c>
      <c r="P14" s="69">
        <v>681.44191953146992</v>
      </c>
      <c r="Q14" s="69">
        <v>773.76383859186967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3.0099537814301778</v>
      </c>
      <c r="C19" s="100">
        <f>IF(C4=0,0,C4/TrAvia_ene!C4)</f>
        <v>3.009966240914816</v>
      </c>
      <c r="D19" s="100">
        <f>IF(D4=0,0,D4/TrAvia_ene!D4)</f>
        <v>3.0099778344660906</v>
      </c>
      <c r="E19" s="100">
        <f>IF(E4=0,0,E4/TrAvia_ene!E4)</f>
        <v>3.0100154975919868</v>
      </c>
      <c r="F19" s="100">
        <f>IF(F4=0,0,F4/TrAvia_ene!F4)</f>
        <v>3.0100310289732799</v>
      </c>
      <c r="G19" s="100">
        <f>IF(G4=0,0,G4/TrAvia_ene!G4)</f>
        <v>3.0100202046626885</v>
      </c>
      <c r="H19" s="100">
        <f>IF(H4=0,0,H4/TrAvia_ene!H4)</f>
        <v>3.0100307538222584</v>
      </c>
      <c r="I19" s="100">
        <f>IF(I4=0,0,I4/TrAvia_ene!I4)</f>
        <v>3.0100393259246903</v>
      </c>
      <c r="J19" s="100">
        <f>IF(J4=0,0,J4/TrAvia_ene!J4)</f>
        <v>3.0100653669344832</v>
      </c>
      <c r="K19" s="100">
        <f>IF(K4=0,0,K4/TrAvia_ene!K4)</f>
        <v>3.009976459835948</v>
      </c>
      <c r="L19" s="100">
        <f>IF(L4=0,0,L4/TrAvia_ene!L4)</f>
        <v>3.0100335409714698</v>
      </c>
      <c r="M19" s="100">
        <f>IF(M4=0,0,M4/TrAvia_ene!M4)</f>
        <v>3.0099840446935655</v>
      </c>
      <c r="N19" s="100">
        <f>IF(N4=0,0,N4/TrAvia_ene!N4)</f>
        <v>3.0100287680073348</v>
      </c>
      <c r="O19" s="100">
        <f>IF(O4=0,0,O4/TrAvia_ene!O4)</f>
        <v>3.0100265818105969</v>
      </c>
      <c r="P19" s="100">
        <f>IF(P4=0,0,P4/TrAvia_ene!P4)</f>
        <v>3.0100770413664004</v>
      </c>
      <c r="Q19" s="100">
        <f>IF(Q4=0,0,Q4/TrAvia_ene!Q4)</f>
        <v>3.0100754896405642</v>
      </c>
    </row>
    <row r="20" spans="1:17" ht="11.45" customHeight="1" x14ac:dyDescent="0.25">
      <c r="A20" s="141" t="s">
        <v>91</v>
      </c>
      <c r="B20" s="140">
        <f t="shared" ref="B20:Q20" si="4">B19</f>
        <v>3.0099537814301778</v>
      </c>
      <c r="C20" s="140">
        <f t="shared" si="4"/>
        <v>3.009966240914816</v>
      </c>
      <c r="D20" s="140">
        <f t="shared" si="4"/>
        <v>3.0099778344660906</v>
      </c>
      <c r="E20" s="140">
        <f t="shared" si="4"/>
        <v>3.0100154975919868</v>
      </c>
      <c r="F20" s="140">
        <f t="shared" si="4"/>
        <v>3.0100310289732799</v>
      </c>
      <c r="G20" s="140">
        <f t="shared" si="4"/>
        <v>3.0100202046626885</v>
      </c>
      <c r="H20" s="140">
        <f t="shared" si="4"/>
        <v>3.0100307538222584</v>
      </c>
      <c r="I20" s="140">
        <f t="shared" si="4"/>
        <v>3.0100393259246903</v>
      </c>
      <c r="J20" s="140">
        <f t="shared" si="4"/>
        <v>3.0100653669344832</v>
      </c>
      <c r="K20" s="140">
        <f t="shared" si="4"/>
        <v>3.009976459835948</v>
      </c>
      <c r="L20" s="140">
        <f t="shared" si="4"/>
        <v>3.0100335409714698</v>
      </c>
      <c r="M20" s="140">
        <f t="shared" si="4"/>
        <v>3.0099840446935655</v>
      </c>
      <c r="N20" s="140">
        <f t="shared" si="4"/>
        <v>3.0100287680073348</v>
      </c>
      <c r="O20" s="140">
        <f t="shared" si="4"/>
        <v>3.0100265818105969</v>
      </c>
      <c r="P20" s="140">
        <f t="shared" si="4"/>
        <v>3.0100770413664004</v>
      </c>
      <c r="Q20" s="140">
        <f t="shared" si="4"/>
        <v>3.0100754896405642</v>
      </c>
    </row>
    <row r="22" spans="1:17" ht="11.45" customHeight="1" x14ac:dyDescent="0.25">
      <c r="A22" s="27" t="s">
        <v>123</v>
      </c>
      <c r="B22" s="68">
        <f>IF(TrAvia_act!B12=0,"",B7/TrAvia_act!B12*100)</f>
        <v>942.99323107435384</v>
      </c>
      <c r="C22" s="68">
        <f>IF(TrAvia_act!C12=0,"",C7/TrAvia_act!C12*100)</f>
        <v>930.1677063496038</v>
      </c>
      <c r="D22" s="68">
        <f>IF(TrAvia_act!D12=0,"",D7/TrAvia_act!D12*100)</f>
        <v>913.69458582934942</v>
      </c>
      <c r="E22" s="68">
        <f>IF(TrAvia_act!E12=0,"",E7/TrAvia_act!E12*100)</f>
        <v>900.83341569963795</v>
      </c>
      <c r="F22" s="68">
        <f>IF(TrAvia_act!F12=0,"",F7/TrAvia_act!F12*100)</f>
        <v>895.63379263778063</v>
      </c>
      <c r="G22" s="68">
        <f>IF(TrAvia_act!G12=0,"",G7/TrAvia_act!G12*100)</f>
        <v>884.71480153294374</v>
      </c>
      <c r="H22" s="68">
        <f>IF(TrAvia_act!H12=0,"",H7/TrAvia_act!H12*100)</f>
        <v>885.63282270417858</v>
      </c>
      <c r="I22" s="68">
        <f>IF(TrAvia_act!I12=0,"",I7/TrAvia_act!I12*100)</f>
        <v>869.89372977424046</v>
      </c>
      <c r="J22" s="68">
        <f>IF(TrAvia_act!J12=0,"",J7/TrAvia_act!J12*100)</f>
        <v>870.12234745747764</v>
      </c>
      <c r="K22" s="68">
        <f>IF(TrAvia_act!K12=0,"",K7/TrAvia_act!K12*100)</f>
        <v>1012.1820682517694</v>
      </c>
      <c r="L22" s="68">
        <f>IF(TrAvia_act!L12=0,"",L7/TrAvia_act!L12*100)</f>
        <v>903.03981836232072</v>
      </c>
      <c r="M22" s="68">
        <f>IF(TrAvia_act!M12=0,"",M7/TrAvia_act!M12*100)</f>
        <v>918.17678431599893</v>
      </c>
      <c r="N22" s="68">
        <f>IF(TrAvia_act!N12=0,"",N7/TrAvia_act!N12*100)</f>
        <v>903.92719691312107</v>
      </c>
      <c r="O22" s="68">
        <f>IF(TrAvia_act!O12=0,"",O7/TrAvia_act!O12*100)</f>
        <v>898.71661663762416</v>
      </c>
      <c r="P22" s="68">
        <f>IF(TrAvia_act!P12=0,"",P7/TrAvia_act!P12*100)</f>
        <v>890.55196841033842</v>
      </c>
      <c r="Q22" s="68">
        <f>IF(TrAvia_act!Q12=0,"",Q7/TrAvia_act!Q12*100)</f>
        <v>919.25481273662638</v>
      </c>
    </row>
    <row r="23" spans="1:17" ht="11.45" customHeight="1" x14ac:dyDescent="0.25">
      <c r="A23" s="130" t="s">
        <v>39</v>
      </c>
      <c r="B23" s="134">
        <f>IF(TrAvia_act!B13=0,"",B8/TrAvia_act!B13*100)</f>
        <v>942.98534440003971</v>
      </c>
      <c r="C23" s="134">
        <f>IF(TrAvia_act!C13=0,"",C8/TrAvia_act!C13*100)</f>
        <v>923.53836264452161</v>
      </c>
      <c r="D23" s="134">
        <f>IF(TrAvia_act!D13=0,"",D8/TrAvia_act!D13*100)</f>
        <v>907.72759501322162</v>
      </c>
      <c r="E23" s="134">
        <f>IF(TrAvia_act!E13=0,"",E8/TrAvia_act!E13*100)</f>
        <v>894.58287667586319</v>
      </c>
      <c r="F23" s="134">
        <f>IF(TrAvia_act!F13=0,"",F8/TrAvia_act!F13*100)</f>
        <v>888.39599692081526</v>
      </c>
      <c r="G23" s="134">
        <f>IF(TrAvia_act!G13=0,"",G8/TrAvia_act!G13*100)</f>
        <v>876.84043300319399</v>
      </c>
      <c r="H23" s="134">
        <f>IF(TrAvia_act!H13=0,"",H8/TrAvia_act!H13*100)</f>
        <v>877.18623995745645</v>
      </c>
      <c r="I23" s="134">
        <f>IF(TrAvia_act!I13=0,"",I8/TrAvia_act!I13*100)</f>
        <v>860.96031457665276</v>
      </c>
      <c r="J23" s="134">
        <f>IF(TrAvia_act!J13=0,"",J8/TrAvia_act!J13*100)</f>
        <v>862.03999794271931</v>
      </c>
      <c r="K23" s="134">
        <f>IF(TrAvia_act!K13=0,"",K8/TrAvia_act!K13*100)</f>
        <v>999.75886372606806</v>
      </c>
      <c r="L23" s="134">
        <f>IF(TrAvia_act!L13=0,"",L8/TrAvia_act!L13*100)</f>
        <v>896.91539939865754</v>
      </c>
      <c r="M23" s="134">
        <f>IF(TrAvia_act!M13=0,"",M8/TrAvia_act!M13*100)</f>
        <v>909.84432693466727</v>
      </c>
      <c r="N23" s="134">
        <f>IF(TrAvia_act!N13=0,"",N8/TrAvia_act!N13*100)</f>
        <v>897.03049759302132</v>
      </c>
      <c r="O23" s="134">
        <f>IF(TrAvia_act!O13=0,"",O8/TrAvia_act!O13*100)</f>
        <v>892.69691402591832</v>
      </c>
      <c r="P23" s="134">
        <f>IF(TrAvia_act!P13=0,"",P8/TrAvia_act!P13*100)</f>
        <v>883.17290073074059</v>
      </c>
      <c r="Q23" s="134">
        <f>IF(TrAvia_act!Q13=0,"",Q8/TrAvia_act!Q13*100)</f>
        <v>912.82866236046641</v>
      </c>
    </row>
    <row r="24" spans="1:17" ht="11.45" customHeight="1" x14ac:dyDescent="0.25">
      <c r="A24" s="116" t="s">
        <v>23</v>
      </c>
      <c r="B24" s="77">
        <f>IF(TrAvia_act!B14=0,"",B9/TrAvia_act!B14*100)</f>
        <v>1715.6448824425031</v>
      </c>
      <c r="C24" s="77">
        <f>IF(TrAvia_act!C14=0,"",C9/TrAvia_act!C14*100)</f>
        <v>1678.712721998814</v>
      </c>
      <c r="D24" s="77">
        <f>IF(TrAvia_act!D14=0,"",D9/TrAvia_act!D14*100)</f>
        <v>1678.5444771870332</v>
      </c>
      <c r="E24" s="77">
        <f>IF(TrAvia_act!E14=0,"",E9/TrAvia_act!E14*100)</f>
        <v>1682.2786425791935</v>
      </c>
      <c r="F24" s="77">
        <f>IF(TrAvia_act!F14=0,"",F9/TrAvia_act!F14*100)</f>
        <v>1671.0469823475314</v>
      </c>
      <c r="G24" s="77">
        <f>IF(TrAvia_act!G14=0,"",G9/TrAvia_act!G14*100)</f>
        <v>1648.1101188373636</v>
      </c>
      <c r="H24" s="77">
        <f>IF(TrAvia_act!H14=0,"",H9/TrAvia_act!H14*100)</f>
        <v>1642.0586375655337</v>
      </c>
      <c r="I24" s="77">
        <f>IF(TrAvia_act!I14=0,"",I9/TrAvia_act!I14*100)</f>
        <v>1652.089518764252</v>
      </c>
      <c r="J24" s="77">
        <f>IF(TrAvia_act!J14=0,"",J9/TrAvia_act!J14*100)</f>
        <v>1657.8844075107907</v>
      </c>
      <c r="K24" s="77">
        <f>IF(TrAvia_act!K14=0,"",K9/TrAvia_act!K14*100)</f>
        <v>1656.1561696045605</v>
      </c>
      <c r="L24" s="77">
        <f>IF(TrAvia_act!L14=0,"",L9/TrAvia_act!L14*100)</f>
        <v>1693.0412192192794</v>
      </c>
      <c r="M24" s="77">
        <f>IF(TrAvia_act!M14=0,"",M9/TrAvia_act!M14*100)</f>
        <v>1640.7025958392157</v>
      </c>
      <c r="N24" s="77">
        <f>IF(TrAvia_act!N14=0,"",N9/TrAvia_act!N14*100)</f>
        <v>1658.8192112651302</v>
      </c>
      <c r="O24" s="77">
        <f>IF(TrAvia_act!O14=0,"",O9/TrAvia_act!O14*100)</f>
        <v>1669.9122125584263</v>
      </c>
      <c r="P24" s="77">
        <f>IF(TrAvia_act!P14=0,"",P9/TrAvia_act!P14*100)</f>
        <v>1747.3701166937226</v>
      </c>
      <c r="Q24" s="77">
        <f>IF(TrAvia_act!Q14=0,"",Q9/TrAvia_act!Q14*100)</f>
        <v>1782.2859654669642</v>
      </c>
    </row>
    <row r="25" spans="1:17" ht="11.45" customHeight="1" x14ac:dyDescent="0.25">
      <c r="A25" s="116" t="s">
        <v>127</v>
      </c>
      <c r="B25" s="77">
        <f>IF(TrAvia_act!B15=0,"",B10/TrAvia_act!B15*100)</f>
        <v>764.7004679396083</v>
      </c>
      <c r="C25" s="77">
        <f>IF(TrAvia_act!C15=0,"",C10/TrAvia_act!C15*100)</f>
        <v>894.44577524591352</v>
      </c>
      <c r="D25" s="77">
        <f>IF(TrAvia_act!D15=0,"",D10/TrAvia_act!D15*100)</f>
        <v>909.66000043409372</v>
      </c>
      <c r="E25" s="77">
        <f>IF(TrAvia_act!E15=0,"",E10/TrAvia_act!E15*100)</f>
        <v>923.68686917188791</v>
      </c>
      <c r="F25" s="77">
        <f>IF(TrAvia_act!F15=0,"",F10/TrAvia_act!F15*100)</f>
        <v>948.95241884557868</v>
      </c>
      <c r="G25" s="77">
        <f>IF(TrAvia_act!G15=0,"",G10/TrAvia_act!G15*100)</f>
        <v>960.68342532924169</v>
      </c>
      <c r="H25" s="77">
        <f>IF(TrAvia_act!H15=0,"",H10/TrAvia_act!H15*100)</f>
        <v>982.77842523023776</v>
      </c>
      <c r="I25" s="77">
        <f>IF(TrAvia_act!I15=0,"",I10/TrAvia_act!I15*100)</f>
        <v>983.15212224386016</v>
      </c>
      <c r="J25" s="77">
        <f>IF(TrAvia_act!J15=0,"",J10/TrAvia_act!J15*100)</f>
        <v>967.82648297861795</v>
      </c>
      <c r="K25" s="77">
        <f>IF(TrAvia_act!K15=0,"",K10/TrAvia_act!K15*100)</f>
        <v>1162.7798644894999</v>
      </c>
      <c r="L25" s="77">
        <f>IF(TrAvia_act!L15=0,"",L10/TrAvia_act!L15*100)</f>
        <v>952.5786224992496</v>
      </c>
      <c r="M25" s="77">
        <f>IF(TrAvia_act!M15=0,"",M10/TrAvia_act!M15*100)</f>
        <v>997.87135579814969</v>
      </c>
      <c r="N25" s="77">
        <f>IF(TrAvia_act!N15=0,"",N10/TrAvia_act!N15*100)</f>
        <v>965.27254514036827</v>
      </c>
      <c r="O25" s="77">
        <f>IF(TrAvia_act!O15=0,"",O10/TrAvia_act!O15*100)</f>
        <v>956.14240207630473</v>
      </c>
      <c r="P25" s="77">
        <f>IF(TrAvia_act!P15=0,"",P10/TrAvia_act!P15*100)</f>
        <v>939.83812769783447</v>
      </c>
      <c r="Q25" s="77">
        <f>IF(TrAvia_act!Q15=0,"",Q10/TrAvia_act!Q15*100)</f>
        <v>968.70125066627054</v>
      </c>
    </row>
    <row r="26" spans="1:17" ht="11.45" customHeight="1" x14ac:dyDescent="0.25">
      <c r="A26" s="116" t="s">
        <v>125</v>
      </c>
      <c r="B26" s="77">
        <f>IF(TrAvia_act!B16=0,"",B11/TrAvia_act!B16*100)</f>
        <v>697.86054368913165</v>
      </c>
      <c r="C26" s="77">
        <f>IF(TrAvia_act!C16=0,"",C11/TrAvia_act!C16*100)</f>
        <v>660.42917513342866</v>
      </c>
      <c r="D26" s="77">
        <f>IF(TrAvia_act!D16=0,"",D11/TrAvia_act!D16*100)</f>
        <v>645.304657810859</v>
      </c>
      <c r="E26" s="77">
        <f>IF(TrAvia_act!E16=0,"",E11/TrAvia_act!E16*100)</f>
        <v>638.10447559608019</v>
      </c>
      <c r="F26" s="77">
        <f>IF(TrAvia_act!F16=0,"",F11/TrAvia_act!F16*100)</f>
        <v>650.32498269652501</v>
      </c>
      <c r="G26" s="77">
        <f>IF(TrAvia_act!G16=0,"",G11/TrAvia_act!G16*100)</f>
        <v>655.68675150014201</v>
      </c>
      <c r="H26" s="77">
        <f>IF(TrAvia_act!H16=0,"",H11/TrAvia_act!H16*100)</f>
        <v>663.87537812933272</v>
      </c>
      <c r="I26" s="77">
        <f>IF(TrAvia_act!I16=0,"",I11/TrAvia_act!I16*100)</f>
        <v>653.24536898155236</v>
      </c>
      <c r="J26" s="77">
        <f>IF(TrAvia_act!J16=0,"",J11/TrAvia_act!J16*100)</f>
        <v>661.25097123400963</v>
      </c>
      <c r="K26" s="77">
        <f>IF(TrAvia_act!K16=0,"",K11/TrAvia_act!K16*100)</f>
        <v>799.53576269088899</v>
      </c>
      <c r="L26" s="77">
        <f>IF(TrAvia_act!L16=0,"",L11/TrAvia_act!L16*100)</f>
        <v>697.75380519247437</v>
      </c>
      <c r="M26" s="77">
        <f>IF(TrAvia_act!M16=0,"",M11/TrAvia_act!M16*100)</f>
        <v>704.52292373076375</v>
      </c>
      <c r="N26" s="77">
        <f>IF(TrAvia_act!N16=0,"",N11/TrAvia_act!N16*100)</f>
        <v>688.54040157401391</v>
      </c>
      <c r="O26" s="77">
        <f>IF(TrAvia_act!O16=0,"",O11/TrAvia_act!O16*100)</f>
        <v>691.1242222362747</v>
      </c>
      <c r="P26" s="77">
        <f>IF(TrAvia_act!P16=0,"",P11/TrAvia_act!P16*100)</f>
        <v>682.83047912026211</v>
      </c>
      <c r="Q26" s="77">
        <f>IF(TrAvia_act!Q16=0,"",Q11/TrAvia_act!Q16*100)</f>
        <v>714.50661942011629</v>
      </c>
    </row>
    <row r="27" spans="1:17" ht="11.45" customHeight="1" x14ac:dyDescent="0.25">
      <c r="A27" s="128" t="s">
        <v>18</v>
      </c>
      <c r="B27" s="133">
        <f>IF(TrAvia_act!B17=0,"",B12/TrAvia_act!B17*100)</f>
        <v>943.19846535133127</v>
      </c>
      <c r="C27" s="133">
        <f>IF(TrAvia_act!C17=0,"",C12/TrAvia_act!C17*100)</f>
        <v>1096.1831231094084</v>
      </c>
      <c r="D27" s="133">
        <f>IF(TrAvia_act!D17=0,"",D12/TrAvia_act!D17*100)</f>
        <v>1072.493549975828</v>
      </c>
      <c r="E27" s="133">
        <f>IF(TrAvia_act!E17=0,"",E12/TrAvia_act!E17*100)</f>
        <v>1066.9040938529042</v>
      </c>
      <c r="F27" s="133">
        <f>IF(TrAvia_act!F17=0,"",F12/TrAvia_act!F17*100)</f>
        <v>1089.717637484772</v>
      </c>
      <c r="G27" s="133">
        <f>IF(TrAvia_act!G17=0,"",G12/TrAvia_act!G17*100)</f>
        <v>1095.7111862223089</v>
      </c>
      <c r="H27" s="133">
        <f>IF(TrAvia_act!H17=0,"",H12/TrAvia_act!H17*100)</f>
        <v>1104.9731647595061</v>
      </c>
      <c r="I27" s="133">
        <f>IF(TrAvia_act!I17=0,"",I12/TrAvia_act!I17*100)</f>
        <v>1094.6884076572244</v>
      </c>
      <c r="J27" s="133">
        <f>IF(TrAvia_act!J17=0,"",J12/TrAvia_act!J17*100)</f>
        <v>1078.4922351879281</v>
      </c>
      <c r="K27" s="133">
        <f>IF(TrAvia_act!K17=0,"",K12/TrAvia_act!K17*100)</f>
        <v>1300.6043176293708</v>
      </c>
      <c r="L27" s="133">
        <f>IF(TrAvia_act!L17=0,"",L12/TrAvia_act!L17*100)</f>
        <v>1059.3161522013245</v>
      </c>
      <c r="M27" s="133">
        <f>IF(TrAvia_act!M17=0,"",M12/TrAvia_act!M17*100)</f>
        <v>1122.1135276981934</v>
      </c>
      <c r="N27" s="133">
        <f>IF(TrAvia_act!N17=0,"",N12/TrAvia_act!N17*100)</f>
        <v>1066.106484385029</v>
      </c>
      <c r="O27" s="133">
        <f>IF(TrAvia_act!O17=0,"",O12/TrAvia_act!O17*100)</f>
        <v>1037.1222223223481</v>
      </c>
      <c r="P27" s="133">
        <f>IF(TrAvia_act!P17=0,"",P12/TrAvia_act!P17*100)</f>
        <v>1028.6401107822701</v>
      </c>
      <c r="Q27" s="133">
        <f>IF(TrAvia_act!Q17=0,"",Q12/TrAvia_act!Q17*100)</f>
        <v>1029.9863091438815</v>
      </c>
    </row>
    <row r="28" spans="1:17" ht="11.45" customHeight="1" x14ac:dyDescent="0.25">
      <c r="A28" s="95" t="s">
        <v>126</v>
      </c>
      <c r="B28" s="75">
        <f>IF(TrAvia_act!B18=0,"",B13/TrAvia_act!B18*100)</f>
        <v>1070.395306751109</v>
      </c>
      <c r="C28" s="75">
        <f>IF(TrAvia_act!C18=0,"",C13/TrAvia_act!C18*100)</f>
        <v>1229.9574059971224</v>
      </c>
      <c r="D28" s="75">
        <f>IF(TrAvia_act!D18=0,"",D13/TrAvia_act!D18*100)</f>
        <v>1202.8510547976773</v>
      </c>
      <c r="E28" s="75">
        <f>IF(TrAvia_act!E18=0,"",E13/TrAvia_act!E18*100)</f>
        <v>1196.689774383123</v>
      </c>
      <c r="F28" s="75">
        <f>IF(TrAvia_act!F18=0,"",F13/TrAvia_act!F18*100)</f>
        <v>1226.123168716555</v>
      </c>
      <c r="G28" s="75">
        <f>IF(TrAvia_act!G18=0,"",G13/TrAvia_act!G18*100)</f>
        <v>1226.1129604204634</v>
      </c>
      <c r="H28" s="75">
        <f>IF(TrAvia_act!H18=0,"",H13/TrAvia_act!H18*100)</f>
        <v>1241.5646794337276</v>
      </c>
      <c r="I28" s="75">
        <f>IF(TrAvia_act!I18=0,"",I13/TrAvia_act!I18*100)</f>
        <v>1234.5239175974184</v>
      </c>
      <c r="J28" s="75">
        <f>IF(TrAvia_act!J18=0,"",J13/TrAvia_act!J18*100)</f>
        <v>1216.5400328829196</v>
      </c>
      <c r="K28" s="75">
        <f>IF(TrAvia_act!K18=0,"",K13/TrAvia_act!K18*100)</f>
        <v>1437.2920130103546</v>
      </c>
      <c r="L28" s="75">
        <f>IF(TrAvia_act!L18=0,"",L13/TrAvia_act!L18*100)</f>
        <v>1212.7042817153228</v>
      </c>
      <c r="M28" s="75">
        <f>IF(TrAvia_act!M18=0,"",M13/TrAvia_act!M18*100)</f>
        <v>1255.8655736192336</v>
      </c>
      <c r="N28" s="75">
        <f>IF(TrAvia_act!N18=0,"",N13/TrAvia_act!N18*100)</f>
        <v>1192.8570751357965</v>
      </c>
      <c r="O28" s="75">
        <f>IF(TrAvia_act!O18=0,"",O13/TrAvia_act!O18*100)</f>
        <v>1162.9379787666278</v>
      </c>
      <c r="P28" s="75">
        <f>IF(TrAvia_act!P18=0,"",P13/TrAvia_act!P18*100)</f>
        <v>1130.0570994359784</v>
      </c>
      <c r="Q28" s="75">
        <f>IF(TrAvia_act!Q18=0,"",Q13/TrAvia_act!Q18*100)</f>
        <v>1163.8356322358334</v>
      </c>
    </row>
    <row r="29" spans="1:17" ht="11.45" customHeight="1" x14ac:dyDescent="0.25">
      <c r="A29" s="93" t="s">
        <v>125</v>
      </c>
      <c r="B29" s="74">
        <f>IF(TrAvia_act!B19=0,"",B14/TrAvia_act!B19*100)</f>
        <v>878.01236036018861</v>
      </c>
      <c r="C29" s="74">
        <f>IF(TrAvia_act!C19=0,"",C14/TrAvia_act!C19*100)</f>
        <v>1019.1468269160472</v>
      </c>
      <c r="D29" s="74">
        <f>IF(TrAvia_act!D19=0,"",D14/TrAvia_act!D19*100)</f>
        <v>1004.992264085801</v>
      </c>
      <c r="E29" s="74">
        <f>IF(TrAvia_act!E19=0,"",E14/TrAvia_act!E19*100)</f>
        <v>1001.3330086768729</v>
      </c>
      <c r="F29" s="74">
        <f>IF(TrAvia_act!F19=0,"",F14/TrAvia_act!F19*100)</f>
        <v>1022.1910936284676</v>
      </c>
      <c r="G29" s="74">
        <f>IF(TrAvia_act!G19=0,"",G14/TrAvia_act!G19*100)</f>
        <v>1026.2184426075842</v>
      </c>
      <c r="H29" s="74">
        <f>IF(TrAvia_act!H19=0,"",H14/TrAvia_act!H19*100)</f>
        <v>1034.6563925012506</v>
      </c>
      <c r="I29" s="74">
        <f>IF(TrAvia_act!I19=0,"",I14/TrAvia_act!I19*100)</f>
        <v>1022.5480416217974</v>
      </c>
      <c r="J29" s="74">
        <f>IF(TrAvia_act!J19=0,"",J14/TrAvia_act!J19*100)</f>
        <v>1010.0078629461232</v>
      </c>
      <c r="K29" s="74">
        <f>IF(TrAvia_act!K19=0,"",K14/TrAvia_act!K19*100)</f>
        <v>1221.0262568289581</v>
      </c>
      <c r="L29" s="74">
        <f>IF(TrAvia_act!L19=0,"",L14/TrAvia_act!L19*100)</f>
        <v>979.80229632497196</v>
      </c>
      <c r="M29" s="74">
        <f>IF(TrAvia_act!M19=0,"",M14/TrAvia_act!M19*100)</f>
        <v>1045.4850059524724</v>
      </c>
      <c r="N29" s="74">
        <f>IF(TrAvia_act!N19=0,"",N14/TrAvia_act!N19*100)</f>
        <v>991.07804105126979</v>
      </c>
      <c r="O29" s="74">
        <f>IF(TrAvia_act!O19=0,"",O14/TrAvia_act!O19*100)</f>
        <v>966.96260020511249</v>
      </c>
      <c r="P29" s="74">
        <f>IF(TrAvia_act!P19=0,"",P14/TrAvia_act!P19*100)</f>
        <v>971.24107305922996</v>
      </c>
      <c r="Q29" s="74">
        <f>IF(TrAvia_act!Q19=0,"",Q14/TrAvia_act!Q19*100)</f>
        <v>962.93457133193078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82.220882437291564</v>
      </c>
      <c r="C32" s="134">
        <f>IF(TrAvia_act!C4=0,"",C8/TrAvia_act!C4*1000)</f>
        <v>93.181272495850493</v>
      </c>
      <c r="D32" s="134">
        <f>IF(TrAvia_act!D4=0,"",D8/TrAvia_act!D4*1000)</f>
        <v>92.893583515979103</v>
      </c>
      <c r="E32" s="134">
        <f>IF(TrAvia_act!E4=0,"",E8/TrAvia_act!E4*1000)</f>
        <v>91.706826631386519</v>
      </c>
      <c r="F32" s="134">
        <f>IF(TrAvia_act!F4=0,"",F8/TrAvia_act!F4*1000)</f>
        <v>82.705253875107417</v>
      </c>
      <c r="G32" s="134">
        <f>IF(TrAvia_act!G4=0,"",G8/TrAvia_act!G4*1000)</f>
        <v>77.384730242091834</v>
      </c>
      <c r="H32" s="134">
        <f>IF(TrAvia_act!H4=0,"",H8/TrAvia_act!H4*1000)</f>
        <v>76.175183597712845</v>
      </c>
      <c r="I32" s="134">
        <f>IF(TrAvia_act!I4=0,"",I8/TrAvia_act!I4*1000)</f>
        <v>73.005627527425574</v>
      </c>
      <c r="J32" s="134">
        <f>IF(TrAvia_act!J4=0,"",J8/TrAvia_act!J4*1000)</f>
        <v>72.059169624812341</v>
      </c>
      <c r="K32" s="134">
        <f>IF(TrAvia_act!K4=0,"",K8/TrAvia_act!K4*1000)</f>
        <v>67.339795942941663</v>
      </c>
      <c r="L32" s="134">
        <f>IF(TrAvia_act!L4=0,"",L8/TrAvia_act!L4*1000)</f>
        <v>72.100874303864785</v>
      </c>
      <c r="M32" s="134">
        <f>IF(TrAvia_act!M4=0,"",M8/TrAvia_act!M4*1000)</f>
        <v>72.711850513620377</v>
      </c>
      <c r="N32" s="134">
        <f>IF(TrAvia_act!N4=0,"",N8/TrAvia_act!N4*1000)</f>
        <v>69.332794113546058</v>
      </c>
      <c r="O32" s="134">
        <f>IF(TrAvia_act!O4=0,"",O8/TrAvia_act!O4*1000)</f>
        <v>66.71814020643366</v>
      </c>
      <c r="P32" s="134">
        <f>IF(TrAvia_act!P4=0,"",P8/TrAvia_act!P4*1000)</f>
        <v>63.846887011529184</v>
      </c>
      <c r="Q32" s="134">
        <f>IF(TrAvia_act!Q4=0,"",Q8/TrAvia_act!Q4*1000)</f>
        <v>65.169647473531583</v>
      </c>
    </row>
    <row r="33" spans="1:17" ht="11.45" customHeight="1" x14ac:dyDescent="0.25">
      <c r="A33" s="116" t="s">
        <v>23</v>
      </c>
      <c r="B33" s="77">
        <f>IF(TrAvia_act!B5=0,"",B9/TrAvia_act!B5*1000)</f>
        <v>308.23549951442254</v>
      </c>
      <c r="C33" s="77">
        <f>IF(TrAvia_act!C5=0,"",C9/TrAvia_act!C5*1000)</f>
        <v>308.77182038258348</v>
      </c>
      <c r="D33" s="77">
        <f>IF(TrAvia_act!D5=0,"",D9/TrAvia_act!D5*1000)</f>
        <v>304.39188372426162</v>
      </c>
      <c r="E33" s="77">
        <f>IF(TrAvia_act!E5=0,"",E9/TrAvia_act!E5*1000)</f>
        <v>298.61059810603206</v>
      </c>
      <c r="F33" s="77">
        <f>IF(TrAvia_act!F5=0,"",F9/TrAvia_act!F5*1000)</f>
        <v>287.66767446258456</v>
      </c>
      <c r="G33" s="77">
        <f>IF(TrAvia_act!G5=0,"",G9/TrAvia_act!G5*1000)</f>
        <v>275.12094944705404</v>
      </c>
      <c r="H33" s="77">
        <f>IF(TrAvia_act!H5=0,"",H9/TrAvia_act!H5*1000)</f>
        <v>269.6738823802512</v>
      </c>
      <c r="I33" s="77">
        <f>IF(TrAvia_act!I5=0,"",I9/TrAvia_act!I5*1000)</f>
        <v>260.4233350842897</v>
      </c>
      <c r="J33" s="77">
        <f>IF(TrAvia_act!J5=0,"",J9/TrAvia_act!J5*1000)</f>
        <v>264.5903299400033</v>
      </c>
      <c r="K33" s="77">
        <f>IF(TrAvia_act!K5=0,"",K9/TrAvia_act!K5*1000)</f>
        <v>230.25795866869541</v>
      </c>
      <c r="L33" s="77">
        <f>IF(TrAvia_act!L5=0,"",L9/TrAvia_act!L5*1000)</f>
        <v>254.07735174307467</v>
      </c>
      <c r="M33" s="77">
        <f>IF(TrAvia_act!M5=0,"",M9/TrAvia_act!M5*1000)</f>
        <v>248.90750957342388</v>
      </c>
      <c r="N33" s="77">
        <f>IF(TrAvia_act!N5=0,"",N9/TrAvia_act!N5*1000)</f>
        <v>246.90317859464213</v>
      </c>
      <c r="O33" s="77">
        <f>IF(TrAvia_act!O5=0,"",O9/TrAvia_act!O5*1000)</f>
        <v>236.59291318601561</v>
      </c>
      <c r="P33" s="77">
        <f>IF(TrAvia_act!P5=0,"",P9/TrAvia_act!P5*1000)</f>
        <v>233.10310429637263</v>
      </c>
      <c r="Q33" s="77">
        <f>IF(TrAvia_act!Q5=0,"",Q9/TrAvia_act!Q5*1000)</f>
        <v>232.96987283385985</v>
      </c>
    </row>
    <row r="34" spans="1:17" ht="11.45" customHeight="1" x14ac:dyDescent="0.25">
      <c r="A34" s="116" t="s">
        <v>127</v>
      </c>
      <c r="B34" s="77">
        <f>IF(TrAvia_act!B6=0,"",B10/TrAvia_act!B6*1000)</f>
        <v>82.124401474062523</v>
      </c>
      <c r="C34" s="77">
        <f>IF(TrAvia_act!C6=0,"",C10/TrAvia_act!C6*1000)</f>
        <v>97.687191239733309</v>
      </c>
      <c r="D34" s="77">
        <f>IF(TrAvia_act!D6=0,"",D10/TrAvia_act!D6*1000)</f>
        <v>97.250180598574616</v>
      </c>
      <c r="E34" s="77">
        <f>IF(TrAvia_act!E6=0,"",E10/TrAvia_act!E6*1000)</f>
        <v>97.029956263207978</v>
      </c>
      <c r="F34" s="77">
        <f>IF(TrAvia_act!F6=0,"",F10/TrAvia_act!F6*1000)</f>
        <v>95.717628422049046</v>
      </c>
      <c r="G34" s="77">
        <f>IF(TrAvia_act!G6=0,"",G10/TrAvia_act!G6*1000)</f>
        <v>91.684065200658381</v>
      </c>
      <c r="H34" s="77">
        <f>IF(TrAvia_act!H6=0,"",H10/TrAvia_act!H6*1000)</f>
        <v>91.719918832932805</v>
      </c>
      <c r="I34" s="77">
        <f>IF(TrAvia_act!I6=0,"",I10/TrAvia_act!I6*1000)</f>
        <v>87.264259918818311</v>
      </c>
      <c r="J34" s="77">
        <f>IF(TrAvia_act!J6=0,"",J10/TrAvia_act!J6*1000)</f>
        <v>86.948791115966813</v>
      </c>
      <c r="K34" s="77">
        <f>IF(TrAvia_act!K6=0,"",K10/TrAvia_act!K6*1000)</f>
        <v>90.469664247002356</v>
      </c>
      <c r="L34" s="77">
        <f>IF(TrAvia_act!L6=0,"",L10/TrAvia_act!L6*1000)</f>
        <v>80.442740013146647</v>
      </c>
      <c r="M34" s="77">
        <f>IF(TrAvia_act!M6=0,"",M10/TrAvia_act!M6*1000)</f>
        <v>82.179130303711617</v>
      </c>
      <c r="N34" s="77">
        <f>IF(TrAvia_act!N6=0,"",N10/TrAvia_act!N6*1000)</f>
        <v>78.627337195489019</v>
      </c>
      <c r="O34" s="77">
        <f>IF(TrAvia_act!O6=0,"",O10/TrAvia_act!O6*1000)</f>
        <v>73.922320897342388</v>
      </c>
      <c r="P34" s="77">
        <f>IF(TrAvia_act!P6=0,"",P10/TrAvia_act!P6*1000)</f>
        <v>70.231904341872308</v>
      </c>
      <c r="Q34" s="77">
        <f>IF(TrAvia_act!Q6=0,"",Q10/TrAvia_act!Q6*1000)</f>
        <v>71.573784179207905</v>
      </c>
    </row>
    <row r="35" spans="1:17" ht="11.45" customHeight="1" x14ac:dyDescent="0.25">
      <c r="A35" s="116" t="s">
        <v>125</v>
      </c>
      <c r="B35" s="77">
        <f>IF(TrAvia_act!B7=0,"",B11/TrAvia_act!B7*1000)</f>
        <v>46.089909063451536</v>
      </c>
      <c r="C35" s="77">
        <f>IF(TrAvia_act!C7=0,"",C11/TrAvia_act!C7*1000)</f>
        <v>55.873970250310315</v>
      </c>
      <c r="D35" s="77">
        <f>IF(TrAvia_act!D7=0,"",D11/TrAvia_act!D7*1000)</f>
        <v>56.77324932357967</v>
      </c>
      <c r="E35" s="77">
        <f>IF(TrAvia_act!E7=0,"",E11/TrAvia_act!E7*1000)</f>
        <v>57.356691233294271</v>
      </c>
      <c r="F35" s="77">
        <f>IF(TrAvia_act!F7=0,"",F11/TrAvia_act!F7*1000)</f>
        <v>52.514577949834013</v>
      </c>
      <c r="G35" s="77">
        <f>IF(TrAvia_act!G7=0,"",G11/TrAvia_act!G7*1000)</f>
        <v>50.658888399543891</v>
      </c>
      <c r="H35" s="77">
        <f>IF(TrAvia_act!H7=0,"",H11/TrAvia_act!H7*1000)</f>
        <v>50.898184185713468</v>
      </c>
      <c r="I35" s="77">
        <f>IF(TrAvia_act!I7=0,"",I11/TrAvia_act!I7*1000)</f>
        <v>49.738563275239805</v>
      </c>
      <c r="J35" s="77">
        <f>IF(TrAvia_act!J7=0,"",J11/TrAvia_act!J7*1000)</f>
        <v>49.26955443156475</v>
      </c>
      <c r="K35" s="77">
        <f>IF(TrAvia_act!K7=0,"",K11/TrAvia_act!K7*1000)</f>
        <v>46.46328978057123</v>
      </c>
      <c r="L35" s="77">
        <f>IF(TrAvia_act!L7=0,"",L11/TrAvia_act!L7*1000)</f>
        <v>50.037638430664423</v>
      </c>
      <c r="M35" s="77">
        <f>IF(TrAvia_act!M7=0,"",M11/TrAvia_act!M7*1000)</f>
        <v>50.093956383871564</v>
      </c>
      <c r="N35" s="77">
        <f>IF(TrAvia_act!N7=0,"",N11/TrAvia_act!N7*1000)</f>
        <v>46.918144353842621</v>
      </c>
      <c r="O35" s="77">
        <f>IF(TrAvia_act!O7=0,"",O11/TrAvia_act!O7*1000)</f>
        <v>46.08377057003387</v>
      </c>
      <c r="P35" s="77">
        <f>IF(TrAvia_act!P7=0,"",P11/TrAvia_act!P7*1000)</f>
        <v>44.59202355298369</v>
      </c>
      <c r="Q35" s="77">
        <f>IF(TrAvia_act!Q7=0,"",Q11/TrAvia_act!Q7*1000)</f>
        <v>46.163524052994035</v>
      </c>
    </row>
    <row r="36" spans="1:17" ht="11.45" customHeight="1" x14ac:dyDescent="0.25">
      <c r="A36" s="128" t="s">
        <v>33</v>
      </c>
      <c r="B36" s="133">
        <f>IF(TrAvia_act!B8=0,"",B12/TrAvia_act!B8*1000)</f>
        <v>222.3422701698214</v>
      </c>
      <c r="C36" s="133">
        <f>IF(TrAvia_act!C8=0,"",C12/TrAvia_act!C8*1000)</f>
        <v>263.49558881535017</v>
      </c>
      <c r="D36" s="133">
        <f>IF(TrAvia_act!D8=0,"",D12/TrAvia_act!D8*1000)</f>
        <v>249.94698476130219</v>
      </c>
      <c r="E36" s="133">
        <f>IF(TrAvia_act!E8=0,"",E12/TrAvia_act!E8*1000)</f>
        <v>248.59735150712265</v>
      </c>
      <c r="F36" s="133">
        <f>IF(TrAvia_act!F8=0,"",F12/TrAvia_act!F8*1000)</f>
        <v>249.57602807696489</v>
      </c>
      <c r="G36" s="133">
        <f>IF(TrAvia_act!G8=0,"",G12/TrAvia_act!G8*1000)</f>
        <v>252.35153500691527</v>
      </c>
      <c r="H36" s="133">
        <f>IF(TrAvia_act!H8=0,"",H12/TrAvia_act!H8*1000)</f>
        <v>256.64744668350704</v>
      </c>
      <c r="I36" s="133">
        <f>IF(TrAvia_act!I8=0,"",I12/TrAvia_act!I8*1000)</f>
        <v>254.62333683850275</v>
      </c>
      <c r="J36" s="133">
        <f>IF(TrAvia_act!J8=0,"",J12/TrAvia_act!J8*1000)</f>
        <v>251.34512781698038</v>
      </c>
      <c r="K36" s="133">
        <f>IF(TrAvia_act!K8=0,"",K12/TrAvia_act!K8*1000)</f>
        <v>314.08372937744554</v>
      </c>
      <c r="L36" s="133">
        <f>IF(TrAvia_act!L8=0,"",L12/TrAvia_act!L8*1000)</f>
        <v>243.6860207397003</v>
      </c>
      <c r="M36" s="133">
        <f>IF(TrAvia_act!M8=0,"",M12/TrAvia_act!M8*1000)</f>
        <v>264.71547871200113</v>
      </c>
      <c r="N36" s="133">
        <f>IF(TrAvia_act!N8=0,"",N12/TrAvia_act!N8*1000)</f>
        <v>258.37514535479551</v>
      </c>
      <c r="O36" s="133">
        <f>IF(TrAvia_act!O8=0,"",O12/TrAvia_act!O8*1000)</f>
        <v>257.47337058579853</v>
      </c>
      <c r="P36" s="133">
        <f>IF(TrAvia_act!P8=0,"",P12/TrAvia_act!P8*1000)</f>
        <v>242.64258313557136</v>
      </c>
      <c r="Q36" s="133">
        <f>IF(TrAvia_act!Q8=0,"",Q12/TrAvia_act!Q8*1000)</f>
        <v>247.09148348304831</v>
      </c>
    </row>
    <row r="37" spans="1:17" ht="11.45" customHeight="1" x14ac:dyDescent="0.25">
      <c r="A37" s="95" t="s">
        <v>126</v>
      </c>
      <c r="B37" s="75">
        <f>IF(TrAvia_act!B9=0,"",B13/TrAvia_act!B9*1000)</f>
        <v>523.58806468000773</v>
      </c>
      <c r="C37" s="75">
        <f>IF(TrAvia_act!C9=0,"",C13/TrAvia_act!C9*1000)</f>
        <v>586.69258752129031</v>
      </c>
      <c r="D37" s="75">
        <f>IF(TrAvia_act!D9=0,"",D13/TrAvia_act!D9*1000)</f>
        <v>565.01670387773936</v>
      </c>
      <c r="E37" s="75">
        <f>IF(TrAvia_act!E9=0,"",E13/TrAvia_act!E9*1000)</f>
        <v>554.26997321251133</v>
      </c>
      <c r="F37" s="75">
        <f>IF(TrAvia_act!F9=0,"",F13/TrAvia_act!F9*1000)</f>
        <v>560.69489627657515</v>
      </c>
      <c r="G37" s="75">
        <f>IF(TrAvia_act!G9=0,"",G13/TrAvia_act!G9*1000)</f>
        <v>566.58933451399901</v>
      </c>
      <c r="H37" s="75">
        <f>IF(TrAvia_act!H9=0,"",H13/TrAvia_act!H9*1000)</f>
        <v>597.47104937807137</v>
      </c>
      <c r="I37" s="75">
        <f>IF(TrAvia_act!I9=0,"",I13/TrAvia_act!I9*1000)</f>
        <v>600.79747635743058</v>
      </c>
      <c r="J37" s="75">
        <f>IF(TrAvia_act!J9=0,"",J13/TrAvia_act!J9*1000)</f>
        <v>605.95941427508478</v>
      </c>
      <c r="K37" s="75">
        <f>IF(TrAvia_act!K9=0,"",K13/TrAvia_act!K9*1000)</f>
        <v>705.24937356762223</v>
      </c>
      <c r="L37" s="75">
        <f>IF(TrAvia_act!L9=0,"",L13/TrAvia_act!L9*1000)</f>
        <v>573.12194404313561</v>
      </c>
      <c r="M37" s="75">
        <f>IF(TrAvia_act!M9=0,"",M13/TrAvia_act!M9*1000)</f>
        <v>572.47363497640436</v>
      </c>
      <c r="N37" s="75">
        <f>IF(TrAvia_act!N9=0,"",N13/TrAvia_act!N9*1000)</f>
        <v>548.46969333733648</v>
      </c>
      <c r="O37" s="75">
        <f>IF(TrAvia_act!O9=0,"",O13/TrAvia_act!O9*1000)</f>
        <v>528.63200113269374</v>
      </c>
      <c r="P37" s="75">
        <f>IF(TrAvia_act!P9=0,"",P13/TrAvia_act!P9*1000)</f>
        <v>475.7477198021997</v>
      </c>
      <c r="Q37" s="75">
        <f>IF(TrAvia_act!Q9=0,"",Q13/TrAvia_act!Q9*1000)</f>
        <v>496.44802317967225</v>
      </c>
    </row>
    <row r="38" spans="1:17" ht="11.45" customHeight="1" x14ac:dyDescent="0.25">
      <c r="A38" s="93" t="s">
        <v>125</v>
      </c>
      <c r="B38" s="74">
        <f>IF(TrAvia_act!B10=0,"",B14/TrAvia_act!B10*1000)</f>
        <v>163.55160874341044</v>
      </c>
      <c r="C38" s="74">
        <f>IF(TrAvia_act!C10=0,"",C14/TrAvia_act!C10*1000)</f>
        <v>190.54481155132345</v>
      </c>
      <c r="D38" s="74">
        <f>IF(TrAvia_act!D10=0,"",D14/TrAvia_act!D10*1000)</f>
        <v>185.75167938530078</v>
      </c>
      <c r="E38" s="74">
        <f>IF(TrAvia_act!E10=0,"",E14/TrAvia_act!E10*1000)</f>
        <v>186.49682608160626</v>
      </c>
      <c r="F38" s="74">
        <f>IF(TrAvia_act!F10=0,"",F14/TrAvia_act!F10*1000)</f>
        <v>187.72291271744234</v>
      </c>
      <c r="G38" s="74">
        <f>IF(TrAvia_act!G10=0,"",G14/TrAvia_act!G10*1000)</f>
        <v>186.49444287377659</v>
      </c>
      <c r="H38" s="74">
        <f>IF(TrAvia_act!H10=0,"",H14/TrAvia_act!H10*1000)</f>
        <v>189.7735205736661</v>
      </c>
      <c r="I38" s="74">
        <f>IF(TrAvia_act!I10=0,"",I14/TrAvia_act!I10*1000)</f>
        <v>187.37804494910534</v>
      </c>
      <c r="J38" s="74">
        <f>IF(TrAvia_act!J10=0,"",J14/TrAvia_act!J10*1000)</f>
        <v>186.22510261554706</v>
      </c>
      <c r="K38" s="74">
        <f>IF(TrAvia_act!K10=0,"",K14/TrAvia_act!K10*1000)</f>
        <v>227.57982731285628</v>
      </c>
      <c r="L38" s="74">
        <f>IF(TrAvia_act!L10=0,"",L14/TrAvia_act!L10*1000)</f>
        <v>178.02888749711678</v>
      </c>
      <c r="M38" s="74">
        <f>IF(TrAvia_act!M10=0,"",M14/TrAvia_act!M10*1000)</f>
        <v>193.2268560899746</v>
      </c>
      <c r="N38" s="74">
        <f>IF(TrAvia_act!N10=0,"",N14/TrAvia_act!N10*1000)</f>
        <v>187.65967993575802</v>
      </c>
      <c r="O38" s="74">
        <f>IF(TrAvia_act!O10=0,"",O14/TrAvia_act!O10*1000)</f>
        <v>191.57124881360835</v>
      </c>
      <c r="P38" s="74">
        <f>IF(TrAvia_act!P10=0,"",P14/TrAvia_act!P10*1000)</f>
        <v>183.45074192378027</v>
      </c>
      <c r="Q38" s="74">
        <f>IF(TrAvia_act!Q10=0,"",Q14/TrAvia_act!Q10*1000)</f>
        <v>189.47084174184124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12797.573082004075</v>
      </c>
      <c r="C41" s="134">
        <f>IF(TrAvia_act!C22=0,"",1000000*C8/TrAvia_act!C22)</f>
        <v>13866.46341999114</v>
      </c>
      <c r="D41" s="134">
        <f>IF(TrAvia_act!D22=0,"",1000000*D8/TrAvia_act!D22)</f>
        <v>13839.302683277861</v>
      </c>
      <c r="E41" s="134">
        <f>IF(TrAvia_act!E22=0,"",1000000*E8/TrAvia_act!E22)</f>
        <v>13826.520874350186</v>
      </c>
      <c r="F41" s="134">
        <f>IF(TrAvia_act!F22=0,"",1000000*F8/TrAvia_act!F22)</f>
        <v>14444.941427516684</v>
      </c>
      <c r="G41" s="134">
        <f>IF(TrAvia_act!G22=0,"",1000000*G8/TrAvia_act!G22)</f>
        <v>14677.219873734664</v>
      </c>
      <c r="H41" s="134">
        <f>IF(TrAvia_act!H22=0,"",1000000*H8/TrAvia_act!H22)</f>
        <v>15009.6471114618</v>
      </c>
      <c r="I41" s="134">
        <f>IF(TrAvia_act!I22=0,"",1000000*I8/TrAvia_act!I22)</f>
        <v>14992.632638613923</v>
      </c>
      <c r="J41" s="134">
        <f>IF(TrAvia_act!J22=0,"",1000000*J8/TrAvia_act!J22)</f>
        <v>15080.876751373318</v>
      </c>
      <c r="K41" s="134">
        <f>IF(TrAvia_act!K22=0,"",1000000*K8/TrAvia_act!K22)</f>
        <v>17103.393479507544</v>
      </c>
      <c r="L41" s="134">
        <f>IF(TrAvia_act!L22=0,"",1000000*L8/TrAvia_act!L22)</f>
        <v>14969.150899296092</v>
      </c>
      <c r="M41" s="134">
        <f>IF(TrAvia_act!M22=0,"",1000000*M8/TrAvia_act!M22)</f>
        <v>14852.037302916442</v>
      </c>
      <c r="N41" s="134">
        <f>IF(TrAvia_act!N22=0,"",1000000*N8/TrAvia_act!N22)</f>
        <v>14546.902860566832</v>
      </c>
      <c r="O41" s="134">
        <f>IF(TrAvia_act!O22=0,"",1000000*O8/TrAvia_act!O22)</f>
        <v>14733.358886184176</v>
      </c>
      <c r="P41" s="134">
        <f>IF(TrAvia_act!P22=0,"",1000000*P8/TrAvia_act!P22)</f>
        <v>14870.195543137505</v>
      </c>
      <c r="Q41" s="134">
        <f>IF(TrAvia_act!Q22=0,"",1000000*Q8/TrAvia_act!Q22)</f>
        <v>15342.530565825229</v>
      </c>
    </row>
    <row r="42" spans="1:17" ht="11.45" customHeight="1" x14ac:dyDescent="0.25">
      <c r="A42" s="116" t="s">
        <v>23</v>
      </c>
      <c r="B42" s="77">
        <f>IF(TrAvia_act!B23=0,"",1000000*B9/TrAvia_act!B23)</f>
        <v>13020.469637052525</v>
      </c>
      <c r="C42" s="77">
        <f>IF(TrAvia_act!C23=0,"",1000000*C9/TrAvia_act!C23)</f>
        <v>12728.705311910706</v>
      </c>
      <c r="D42" s="77">
        <f>IF(TrAvia_act!D23=0,"",1000000*D9/TrAvia_act!D23)</f>
        <v>12714.962877388938</v>
      </c>
      <c r="E42" s="77">
        <f>IF(TrAvia_act!E23=0,"",1000000*E9/TrAvia_act!E23)</f>
        <v>12729.462865076019</v>
      </c>
      <c r="F42" s="77">
        <f>IF(TrAvia_act!F23=0,"",1000000*F9/TrAvia_act!F23)</f>
        <v>12629.947591763757</v>
      </c>
      <c r="G42" s="77">
        <f>IF(TrAvia_act!G23=0,"",1000000*G9/TrAvia_act!G23)</f>
        <v>12441.497616132297</v>
      </c>
      <c r="H42" s="77">
        <f>IF(TrAvia_act!H23=0,"",1000000*H9/TrAvia_act!H23)</f>
        <v>12378.943794278282</v>
      </c>
      <c r="I42" s="77">
        <f>IF(TrAvia_act!I23=0,"",1000000*I9/TrAvia_act!I23)</f>
        <v>12437.827477769364</v>
      </c>
      <c r="J42" s="77">
        <f>IF(TrAvia_act!J23=0,"",1000000*J9/TrAvia_act!J23)</f>
        <v>12464.431944292066</v>
      </c>
      <c r="K42" s="77">
        <f>IF(TrAvia_act!K23=0,"",1000000*K9/TrAvia_act!K23)</f>
        <v>12427.937686697893</v>
      </c>
      <c r="L42" s="77">
        <f>IF(TrAvia_act!L23=0,"",1000000*L9/TrAvia_act!L23)</f>
        <v>12697.809373099135</v>
      </c>
      <c r="M42" s="77">
        <f>IF(TrAvia_act!M23=0,"",1000000*M9/TrAvia_act!M23)</f>
        <v>12311.972973215012</v>
      </c>
      <c r="N42" s="77">
        <f>IF(TrAvia_act!N23=0,"",1000000*N9/TrAvia_act!N23)</f>
        <v>12454.105651782298</v>
      </c>
      <c r="O42" s="77">
        <f>IF(TrAvia_act!O23=0,"",1000000*O9/TrAvia_act!O23)</f>
        <v>12542.451370665973</v>
      </c>
      <c r="P42" s="77">
        <f>IF(TrAvia_act!P23=0,"",1000000*P9/TrAvia_act!P23)</f>
        <v>13128.339502997947</v>
      </c>
      <c r="Q42" s="77">
        <f>IF(TrAvia_act!Q23=0,"",1000000*Q9/TrAvia_act!Q23)</f>
        <v>13394.708430573792</v>
      </c>
    </row>
    <row r="43" spans="1:17" ht="11.45" customHeight="1" x14ac:dyDescent="0.25">
      <c r="A43" s="116" t="s">
        <v>127</v>
      </c>
      <c r="B43" s="77">
        <f>IF(TrAvia_act!B24=0,"",1000000*B10/TrAvia_act!B24)</f>
        <v>6745.1751408644313</v>
      </c>
      <c r="C43" s="77">
        <f>IF(TrAvia_act!C24=0,"",1000000*C10/TrAvia_act!C24)</f>
        <v>7800.8902439699223</v>
      </c>
      <c r="D43" s="77">
        <f>IF(TrAvia_act!D24=0,"",1000000*D10/TrAvia_act!D24)</f>
        <v>7707.1441517837047</v>
      </c>
      <c r="E43" s="77">
        <f>IF(TrAvia_act!E24=0,"",1000000*E10/TrAvia_act!E24)</f>
        <v>7590.8312679335468</v>
      </c>
      <c r="F43" s="77">
        <f>IF(TrAvia_act!F24=0,"",1000000*F10/TrAvia_act!F24)</f>
        <v>7671.6106912616378</v>
      </c>
      <c r="G43" s="77">
        <f>IF(TrAvia_act!G24=0,"",1000000*G10/TrAvia_act!G24)</f>
        <v>7652.9784359543073</v>
      </c>
      <c r="H43" s="77">
        <f>IF(TrAvia_act!H24=0,"",1000000*H10/TrAvia_act!H24)</f>
        <v>7702.5259091716352</v>
      </c>
      <c r="I43" s="77">
        <f>IF(TrAvia_act!I24=0,"",1000000*I10/TrAvia_act!I24)</f>
        <v>7750.5557525209761</v>
      </c>
      <c r="J43" s="77">
        <f>IF(TrAvia_act!J24=0,"",1000000*J10/TrAvia_act!J24)</f>
        <v>7585.3400511360296</v>
      </c>
      <c r="K43" s="77">
        <f>IF(TrAvia_act!K24=0,"",1000000*K10/TrAvia_act!K24)</f>
        <v>9113.2870772035203</v>
      </c>
      <c r="L43" s="77">
        <f>IF(TrAvia_act!L24=0,"",1000000*L10/TrAvia_act!L24)</f>
        <v>7858.7735860423318</v>
      </c>
      <c r="M43" s="77">
        <f>IF(TrAvia_act!M24=0,"",1000000*M10/TrAvia_act!M24)</f>
        <v>8232.4386559317809</v>
      </c>
      <c r="N43" s="77">
        <f>IF(TrAvia_act!N24=0,"",1000000*N10/TrAvia_act!N24)</f>
        <v>7963.4985474595978</v>
      </c>
      <c r="O43" s="77">
        <f>IF(TrAvia_act!O24=0,"",1000000*O10/TrAvia_act!O24)</f>
        <v>7888.1748544173061</v>
      </c>
      <c r="P43" s="77">
        <f>IF(TrAvia_act!P24=0,"",1000000*P10/TrAvia_act!P24)</f>
        <v>7753.6645386667178</v>
      </c>
      <c r="Q43" s="77">
        <f>IF(TrAvia_act!Q24=0,"",1000000*Q10/TrAvia_act!Q24)</f>
        <v>7991.7853172632113</v>
      </c>
    </row>
    <row r="44" spans="1:17" ht="11.45" customHeight="1" x14ac:dyDescent="0.25">
      <c r="A44" s="116" t="s">
        <v>125</v>
      </c>
      <c r="B44" s="77">
        <f>IF(TrAvia_act!B25=0,"",1000000*B11/TrAvia_act!B25)</f>
        <v>24823.384391473792</v>
      </c>
      <c r="C44" s="77">
        <f>IF(TrAvia_act!C25=0,"",1000000*C11/TrAvia_act!C25)</f>
        <v>26652.130016323379</v>
      </c>
      <c r="D44" s="77">
        <f>IF(TrAvia_act!D25=0,"",1000000*D11/TrAvia_act!D25)</f>
        <v>26524.611358094637</v>
      </c>
      <c r="E44" s="77">
        <f>IF(TrAvia_act!E25=0,"",1000000*E11/TrAvia_act!E25)</f>
        <v>26590.573032794422</v>
      </c>
      <c r="F44" s="77">
        <f>IF(TrAvia_act!F25=0,"",1000000*F11/TrAvia_act!F25)</f>
        <v>29605.422277772501</v>
      </c>
      <c r="G44" s="77">
        <f>IF(TrAvia_act!G25=0,"",1000000*G11/TrAvia_act!G25)</f>
        <v>30249.775985664073</v>
      </c>
      <c r="H44" s="77">
        <f>IF(TrAvia_act!H25=0,"",1000000*H11/TrAvia_act!H25)</f>
        <v>31492.588051341623</v>
      </c>
      <c r="I44" s="77">
        <f>IF(TrAvia_act!I25=0,"",1000000*I11/TrAvia_act!I25)</f>
        <v>30988.326995574887</v>
      </c>
      <c r="J44" s="77">
        <f>IF(TrAvia_act!J25=0,"",1000000*J11/TrAvia_act!J25)</f>
        <v>31147.116781473924</v>
      </c>
      <c r="K44" s="77">
        <f>IF(TrAvia_act!K25=0,"",1000000*K11/TrAvia_act!K25)</f>
        <v>37927.97750338327</v>
      </c>
      <c r="L44" s="77">
        <f>IF(TrAvia_act!L25=0,"",1000000*L11/TrAvia_act!L25)</f>
        <v>28782.344282618331</v>
      </c>
      <c r="M44" s="77">
        <f>IF(TrAvia_act!M25=0,"",1000000*M11/TrAvia_act!M25)</f>
        <v>29104.650930275082</v>
      </c>
      <c r="N44" s="77">
        <f>IF(TrAvia_act!N25=0,"",1000000*N11/TrAvia_act!N25)</f>
        <v>28451.050767630259</v>
      </c>
      <c r="O44" s="77">
        <f>IF(TrAvia_act!O25=0,"",1000000*O11/TrAvia_act!O25)</f>
        <v>28559.318698069696</v>
      </c>
      <c r="P44" s="77">
        <f>IF(TrAvia_act!P25=0,"",1000000*P11/TrAvia_act!P25)</f>
        <v>28214.228878523303</v>
      </c>
      <c r="Q44" s="77">
        <f>IF(TrAvia_act!Q25=0,"",1000000*Q11/TrAvia_act!Q25)</f>
        <v>29494.476218290176</v>
      </c>
    </row>
    <row r="45" spans="1:17" ht="11.45" customHeight="1" x14ac:dyDescent="0.25">
      <c r="A45" s="128" t="s">
        <v>18</v>
      </c>
      <c r="B45" s="133">
        <f>IF(TrAvia_act!B26=0,"",1000000*B12/TrAvia_act!B26)</f>
        <v>15514.877852308513</v>
      </c>
      <c r="C45" s="133">
        <f>IF(TrAvia_act!C26=0,"",1000000*C12/TrAvia_act!C26)</f>
        <v>17542.381232437037</v>
      </c>
      <c r="D45" s="133">
        <f>IF(TrAvia_act!D26=0,"",1000000*D12/TrAvia_act!D26)</f>
        <v>17598.63188206829</v>
      </c>
      <c r="E45" s="133">
        <f>IF(TrAvia_act!E26=0,"",1000000*E12/TrAvia_act!E26)</f>
        <v>17608.880474187699</v>
      </c>
      <c r="F45" s="133">
        <f>IF(TrAvia_act!F26=0,"",1000000*F12/TrAvia_act!F26)</f>
        <v>18071.071647267258</v>
      </c>
      <c r="G45" s="133">
        <f>IF(TrAvia_act!G26=0,"",1000000*G12/TrAvia_act!G26)</f>
        <v>17858.87369754777</v>
      </c>
      <c r="H45" s="133">
        <f>IF(TrAvia_act!H26=0,"",1000000*H12/TrAvia_act!H26)</f>
        <v>18208.99696186751</v>
      </c>
      <c r="I45" s="133">
        <f>IF(TrAvia_act!I26=0,"",1000000*I12/TrAvia_act!I26)</f>
        <v>18108.938511535158</v>
      </c>
      <c r="J45" s="133">
        <f>IF(TrAvia_act!J26=0,"",1000000*J12/TrAvia_act!J26)</f>
        <v>18006.736383551754</v>
      </c>
      <c r="K45" s="133">
        <f>IF(TrAvia_act!K26=0,"",1000000*K12/TrAvia_act!K26)</f>
        <v>20588.10612774621</v>
      </c>
      <c r="L45" s="133">
        <f>IF(TrAvia_act!L26=0,"",1000000*L12/TrAvia_act!L26)</f>
        <v>16485.337861725653</v>
      </c>
      <c r="M45" s="133">
        <f>IF(TrAvia_act!M26=0,"",1000000*M12/TrAvia_act!M26)</f>
        <v>16320.956158858065</v>
      </c>
      <c r="N45" s="133">
        <f>IF(TrAvia_act!N26=0,"",1000000*N12/TrAvia_act!N26)</f>
        <v>15578.549083814105</v>
      </c>
      <c r="O45" s="133">
        <f>IF(TrAvia_act!O26=0,"",1000000*O12/TrAvia_act!O26)</f>
        <v>15418.067592401154</v>
      </c>
      <c r="P45" s="133">
        <f>IF(TrAvia_act!P26=0,"",1000000*P12/TrAvia_act!P26)</f>
        <v>14874.942736422132</v>
      </c>
      <c r="Q45" s="133">
        <f>IF(TrAvia_act!Q26=0,"",1000000*Q12/TrAvia_act!Q26)</f>
        <v>15895.718782118969</v>
      </c>
    </row>
    <row r="46" spans="1:17" ht="11.45" customHeight="1" x14ac:dyDescent="0.25">
      <c r="A46" s="95" t="s">
        <v>126</v>
      </c>
      <c r="B46" s="75">
        <f>IF(TrAvia_act!B27=0,"",1000000*B13/TrAvia_act!B27)</f>
        <v>10399.463427941322</v>
      </c>
      <c r="C46" s="75">
        <f>IF(TrAvia_act!C27=0,"",1000000*C13/TrAvia_act!C27)</f>
        <v>11949.620810297556</v>
      </c>
      <c r="D46" s="75">
        <f>IF(TrAvia_act!D27=0,"",1000000*D13/TrAvia_act!D27)</f>
        <v>11686.240484867511</v>
      </c>
      <c r="E46" s="75">
        <f>IF(TrAvia_act!E27=0,"",1000000*E13/TrAvia_act!E27)</f>
        <v>11626.683105414071</v>
      </c>
      <c r="F46" s="75">
        <f>IF(TrAvia_act!F27=0,"",1000000*F13/TrAvia_act!F27)</f>
        <v>11912.407990029918</v>
      </c>
      <c r="G46" s="75">
        <f>IF(TrAvia_act!G27=0,"",1000000*G13/TrAvia_act!G27)</f>
        <v>11912.515353755878</v>
      </c>
      <c r="H46" s="75">
        <f>IF(TrAvia_act!H27=0,"",1000000*H13/TrAvia_act!H27)</f>
        <v>12062.562967528867</v>
      </c>
      <c r="I46" s="75">
        <f>IF(TrAvia_act!I27=0,"",1000000*I13/TrAvia_act!I27)</f>
        <v>11994.229259784997</v>
      </c>
      <c r="J46" s="75">
        <f>IF(TrAvia_act!J27=0,"",1000000*J13/TrAvia_act!J27)</f>
        <v>11819.236476297227</v>
      </c>
      <c r="K46" s="75">
        <f>IF(TrAvia_act!K27=0,"",1000000*K13/TrAvia_act!K27)</f>
        <v>13964.19644573633</v>
      </c>
      <c r="L46" s="75">
        <f>IF(TrAvia_act!L27=0,"",1000000*L13/TrAvia_act!L27)</f>
        <v>10711.155922596476</v>
      </c>
      <c r="M46" s="75">
        <f>IF(TrAvia_act!M27=0,"",1000000*M13/TrAvia_act!M27)</f>
        <v>10932.576789113693</v>
      </c>
      <c r="N46" s="75">
        <f>IF(TrAvia_act!N27=0,"",1000000*N13/TrAvia_act!N27)</f>
        <v>10412.815576077566</v>
      </c>
      <c r="O46" s="75">
        <f>IF(TrAvia_act!O27=0,"",1000000*O13/TrAvia_act!O27)</f>
        <v>10100.135301478656</v>
      </c>
      <c r="P46" s="75">
        <f>IF(TrAvia_act!P27=0,"",1000000*P13/TrAvia_act!P27)</f>
        <v>9823.7998782623745</v>
      </c>
      <c r="Q46" s="75">
        <f>IF(TrAvia_act!Q27=0,"",1000000*Q13/TrAvia_act!Q27)</f>
        <v>10092.126068605328</v>
      </c>
    </row>
    <row r="47" spans="1:17" ht="11.45" customHeight="1" x14ac:dyDescent="0.25">
      <c r="A47" s="93" t="s">
        <v>125</v>
      </c>
      <c r="B47" s="74">
        <f>IF(TrAvia_act!B28=0,"",1000000*B14/TrAvia_act!B28)</f>
        <v>22398.36442388648</v>
      </c>
      <c r="C47" s="74">
        <f>IF(TrAvia_act!C28=0,"",1000000*C14/TrAvia_act!C28)</f>
        <v>25999.232631227482</v>
      </c>
      <c r="D47" s="74">
        <f>IF(TrAvia_act!D28=0,"",1000000*D14/TrAvia_act!D28)</f>
        <v>25637.345447794578</v>
      </c>
      <c r="E47" s="74">
        <f>IF(TrAvia_act!E28=0,"",1000000*E14/TrAvia_act!E28)</f>
        <v>25544.768008326922</v>
      </c>
      <c r="F47" s="74">
        <f>IF(TrAvia_act!F28=0,"",1000000*F14/TrAvia_act!F28)</f>
        <v>26076.398908462033</v>
      </c>
      <c r="G47" s="74">
        <f>IF(TrAvia_act!G28=0,"",1000000*G14/TrAvia_act!G28)</f>
        <v>26179.48764775999</v>
      </c>
      <c r="H47" s="74">
        <f>IF(TrAvia_act!H28=0,"",1000000*H14/TrAvia_act!H28)</f>
        <v>26573.518399640401</v>
      </c>
      <c r="I47" s="74">
        <f>IF(TrAvia_act!I28=0,"",1000000*I14/TrAvia_act!I28)</f>
        <v>26534.27770569596</v>
      </c>
      <c r="J47" s="74">
        <f>IF(TrAvia_act!J28=0,"",1000000*J14/TrAvia_act!J28)</f>
        <v>26203.673669356722</v>
      </c>
      <c r="K47" s="74">
        <f>IF(TrAvia_act!K28=0,"",1000000*K14/TrAvia_act!K28)</f>
        <v>30504.247446021993</v>
      </c>
      <c r="L47" s="74">
        <f>IF(TrAvia_act!L28=0,"",1000000*L14/TrAvia_act!L28)</f>
        <v>25202.197533755243</v>
      </c>
      <c r="M47" s="74">
        <f>IF(TrAvia_act!M28=0,"",1000000*M14/TrAvia_act!M28)</f>
        <v>24698.641809794575</v>
      </c>
      <c r="N47" s="74">
        <f>IF(TrAvia_act!N28=0,"",1000000*N14/TrAvia_act!N28)</f>
        <v>24094.654398576637</v>
      </c>
      <c r="O47" s="74">
        <f>IF(TrAvia_act!O28=0,"",1000000*O14/TrAvia_act!O28)</f>
        <v>23834.281386037404</v>
      </c>
      <c r="P47" s="74">
        <f>IF(TrAvia_act!P28=0,"",1000000*P14/TrAvia_act!P28)</f>
        <v>22489.832327771284</v>
      </c>
      <c r="Q47" s="74">
        <f>IF(TrAvia_act!Q28=0,"",1000000*Q14/TrAvia_act!Q28)</f>
        <v>24386.64435033785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0.96298631958874126</v>
      </c>
      <c r="C50" s="129">
        <f t="shared" si="6"/>
        <v>0.95474787405108996</v>
      </c>
      <c r="D50" s="129">
        <f t="shared" si="6"/>
        <v>0.95749093749651959</v>
      </c>
      <c r="E50" s="129">
        <f t="shared" si="6"/>
        <v>0.95704046109487007</v>
      </c>
      <c r="F50" s="129">
        <f t="shared" si="6"/>
        <v>0.95625792617135952</v>
      </c>
      <c r="G50" s="129">
        <f t="shared" si="6"/>
        <v>0.95544250098654693</v>
      </c>
      <c r="H50" s="129">
        <f t="shared" si="6"/>
        <v>0.9537352439308614</v>
      </c>
      <c r="I50" s="129">
        <f t="shared" si="6"/>
        <v>0.95190156763587019</v>
      </c>
      <c r="J50" s="129">
        <f t="shared" si="6"/>
        <v>0.95371798614340408</v>
      </c>
      <c r="K50" s="129">
        <f t="shared" si="6"/>
        <v>0.94693884071789436</v>
      </c>
      <c r="L50" s="129">
        <f t="shared" si="6"/>
        <v>0.95576199346170132</v>
      </c>
      <c r="M50" s="129">
        <f t="shared" si="6"/>
        <v>0.95202702996304589</v>
      </c>
      <c r="N50" s="129">
        <f t="shared" si="6"/>
        <v>0.95189098193061195</v>
      </c>
      <c r="O50" s="129">
        <f t="shared" si="6"/>
        <v>0.95190068387076321</v>
      </c>
      <c r="P50" s="129">
        <f t="shared" si="6"/>
        <v>0.94140769660523826</v>
      </c>
      <c r="Q50" s="129">
        <f t="shared" si="6"/>
        <v>0.93854237347697711</v>
      </c>
    </row>
    <row r="51" spans="1:17" ht="11.45" customHeight="1" x14ac:dyDescent="0.25">
      <c r="A51" s="116" t="s">
        <v>23</v>
      </c>
      <c r="B51" s="52">
        <f t="shared" ref="B51:Q51" si="7">IF(B9=0,0,B9/B$7)</f>
        <v>0.39173783896872771</v>
      </c>
      <c r="C51" s="52">
        <f t="shared" si="7"/>
        <v>0.36195235946761756</v>
      </c>
      <c r="D51" s="52">
        <f t="shared" si="7"/>
        <v>0.3544152903841028</v>
      </c>
      <c r="E51" s="52">
        <f t="shared" si="7"/>
        <v>0.33989571330528345</v>
      </c>
      <c r="F51" s="52">
        <f t="shared" si="7"/>
        <v>0.31495623380339099</v>
      </c>
      <c r="G51" s="52">
        <f t="shared" si="7"/>
        <v>0.29443114465788295</v>
      </c>
      <c r="H51" s="52">
        <f t="shared" si="7"/>
        <v>0.2811856603711152</v>
      </c>
      <c r="I51" s="52">
        <f t="shared" si="7"/>
        <v>0.26501831973917928</v>
      </c>
      <c r="J51" s="52">
        <f t="shared" si="7"/>
        <v>0.26440160252951855</v>
      </c>
      <c r="K51" s="52">
        <f t="shared" si="7"/>
        <v>0.2407883194386225</v>
      </c>
      <c r="L51" s="52">
        <f t="shared" si="7"/>
        <v>0.26837798839302551</v>
      </c>
      <c r="M51" s="52">
        <f t="shared" si="7"/>
        <v>0.2640532806878127</v>
      </c>
      <c r="N51" s="52">
        <f t="shared" si="7"/>
        <v>0.27129304932703641</v>
      </c>
      <c r="O51" s="52">
        <f t="shared" si="7"/>
        <v>0.26705648115913511</v>
      </c>
      <c r="P51" s="52">
        <f t="shared" si="7"/>
        <v>0.25708392697142607</v>
      </c>
      <c r="Q51" s="52">
        <f t="shared" si="7"/>
        <v>0.24793945644380891</v>
      </c>
    </row>
    <row r="52" spans="1:17" ht="11.45" customHeight="1" x14ac:dyDescent="0.25">
      <c r="A52" s="116" t="s">
        <v>127</v>
      </c>
      <c r="B52" s="52">
        <f t="shared" ref="B52:Q52" si="8">IF(B10=0,0,B10/B$7)</f>
        <v>0.20513893382706988</v>
      </c>
      <c r="C52" s="52">
        <f t="shared" si="8"/>
        <v>0.20045374305302263</v>
      </c>
      <c r="D52" s="52">
        <f t="shared" si="8"/>
        <v>0.20180603901143745</v>
      </c>
      <c r="E52" s="52">
        <f t="shared" si="8"/>
        <v>0.20510960251243174</v>
      </c>
      <c r="F52" s="52">
        <f t="shared" si="8"/>
        <v>0.20296856205103023</v>
      </c>
      <c r="G52" s="52">
        <f t="shared" si="8"/>
        <v>0.20059362810037859</v>
      </c>
      <c r="H52" s="52">
        <f t="shared" si="8"/>
        <v>0.19853208742033493</v>
      </c>
      <c r="I52" s="52">
        <f t="shared" si="8"/>
        <v>0.20689815238547996</v>
      </c>
      <c r="J52" s="52">
        <f t="shared" si="8"/>
        <v>0.19951106737407875</v>
      </c>
      <c r="K52" s="52">
        <f t="shared" si="8"/>
        <v>0.20839414180835658</v>
      </c>
      <c r="L52" s="52">
        <f t="shared" si="8"/>
        <v>0.20357077897645956</v>
      </c>
      <c r="M52" s="52">
        <f t="shared" si="8"/>
        <v>0.21829353368865922</v>
      </c>
      <c r="N52" s="52">
        <f t="shared" si="8"/>
        <v>0.21820161921031223</v>
      </c>
      <c r="O52" s="52">
        <f t="shared" si="8"/>
        <v>0.21073674556485963</v>
      </c>
      <c r="P52" s="52">
        <f t="shared" si="8"/>
        <v>0.20818791477750631</v>
      </c>
      <c r="Q52" s="52">
        <f t="shared" si="8"/>
        <v>0.21099405010612751</v>
      </c>
    </row>
    <row r="53" spans="1:17" ht="11.45" customHeight="1" x14ac:dyDescent="0.25">
      <c r="A53" s="116" t="s">
        <v>125</v>
      </c>
      <c r="B53" s="52">
        <f t="shared" ref="B53:Q53" si="9">IF(B11=0,0,B11/B$7)</f>
        <v>0.36610954679294361</v>
      </c>
      <c r="C53" s="52">
        <f t="shared" si="9"/>
        <v>0.39234177153044969</v>
      </c>
      <c r="D53" s="52">
        <f t="shared" si="9"/>
        <v>0.40126960810097939</v>
      </c>
      <c r="E53" s="52">
        <f t="shared" si="9"/>
        <v>0.41203514527715496</v>
      </c>
      <c r="F53" s="52">
        <f t="shared" si="9"/>
        <v>0.43833313031693821</v>
      </c>
      <c r="G53" s="52">
        <f t="shared" si="9"/>
        <v>0.46041772822828542</v>
      </c>
      <c r="H53" s="52">
        <f t="shared" si="9"/>
        <v>0.4740174961394113</v>
      </c>
      <c r="I53" s="52">
        <f t="shared" si="9"/>
        <v>0.47998509551121099</v>
      </c>
      <c r="J53" s="52">
        <f t="shared" si="9"/>
        <v>0.48980531623980694</v>
      </c>
      <c r="K53" s="52">
        <f t="shared" si="9"/>
        <v>0.49775637947091528</v>
      </c>
      <c r="L53" s="52">
        <f t="shared" si="9"/>
        <v>0.48381322609221639</v>
      </c>
      <c r="M53" s="52">
        <f t="shared" si="9"/>
        <v>0.46968021558657408</v>
      </c>
      <c r="N53" s="52">
        <f t="shared" si="9"/>
        <v>0.46239631339326343</v>
      </c>
      <c r="O53" s="52">
        <f t="shared" si="9"/>
        <v>0.47410745714676839</v>
      </c>
      <c r="P53" s="52">
        <f t="shared" si="9"/>
        <v>0.47613585485630577</v>
      </c>
      <c r="Q53" s="52">
        <f t="shared" si="9"/>
        <v>0.47960886692704069</v>
      </c>
    </row>
    <row r="54" spans="1:17" ht="11.45" customHeight="1" x14ac:dyDescent="0.25">
      <c r="A54" s="128" t="s">
        <v>18</v>
      </c>
      <c r="B54" s="127">
        <f t="shared" ref="B54:Q54" si="10">IF(B12=0,0,B12/B$7)</f>
        <v>3.701368041125868E-2</v>
      </c>
      <c r="C54" s="127">
        <f t="shared" si="10"/>
        <v>4.5252125948910107E-2</v>
      </c>
      <c r="D54" s="127">
        <f t="shared" si="10"/>
        <v>4.2509062503480424E-2</v>
      </c>
      <c r="E54" s="127">
        <f t="shared" si="10"/>
        <v>4.2959538905129893E-2</v>
      </c>
      <c r="F54" s="127">
        <f t="shared" si="10"/>
        <v>4.3742073828640565E-2</v>
      </c>
      <c r="G54" s="127">
        <f t="shared" si="10"/>
        <v>4.4557499013453107E-2</v>
      </c>
      <c r="H54" s="127">
        <f t="shared" si="10"/>
        <v>4.6264756069138623E-2</v>
      </c>
      <c r="I54" s="127">
        <f t="shared" si="10"/>
        <v>4.8098432364129723E-2</v>
      </c>
      <c r="J54" s="127">
        <f t="shared" si="10"/>
        <v>4.6282013856595826E-2</v>
      </c>
      <c r="K54" s="127">
        <f t="shared" si="10"/>
        <v>5.3061159282105634E-2</v>
      </c>
      <c r="L54" s="127">
        <f t="shared" si="10"/>
        <v>4.4238006538298673E-2</v>
      </c>
      <c r="M54" s="127">
        <f t="shared" si="10"/>
        <v>4.797297003695411E-2</v>
      </c>
      <c r="N54" s="127">
        <f t="shared" si="10"/>
        <v>4.8109018069388089E-2</v>
      </c>
      <c r="O54" s="127">
        <f t="shared" si="10"/>
        <v>4.8099316129236784E-2</v>
      </c>
      <c r="P54" s="127">
        <f t="shared" si="10"/>
        <v>5.8592303394761756E-2</v>
      </c>
      <c r="Q54" s="127">
        <f t="shared" si="10"/>
        <v>6.1457626523022821E-2</v>
      </c>
    </row>
    <row r="55" spans="1:17" ht="11.45" customHeight="1" x14ac:dyDescent="0.25">
      <c r="A55" s="95" t="s">
        <v>126</v>
      </c>
      <c r="B55" s="48">
        <f t="shared" ref="B55:Q55" si="11">IF(B13=0,0,B13/B$7)</f>
        <v>1.4232848991567593E-2</v>
      </c>
      <c r="C55" s="48">
        <f t="shared" si="11"/>
        <v>1.855448654876737E-2</v>
      </c>
      <c r="D55" s="48">
        <f t="shared" si="11"/>
        <v>1.6265049422754203E-2</v>
      </c>
      <c r="E55" s="48">
        <f t="shared" si="11"/>
        <v>1.6173340293220484E-2</v>
      </c>
      <c r="F55" s="48">
        <f t="shared" si="11"/>
        <v>1.6297030256386902E-2</v>
      </c>
      <c r="G55" s="48">
        <f t="shared" si="11"/>
        <v>1.7333799487405929E-2</v>
      </c>
      <c r="H55" s="48">
        <f t="shared" si="11"/>
        <v>1.7666435696551904E-2</v>
      </c>
      <c r="I55" s="48">
        <f t="shared" si="11"/>
        <v>1.8460004993326711E-2</v>
      </c>
      <c r="J55" s="48">
        <f t="shared" si="11"/>
        <v>1.7311129349454248E-2</v>
      </c>
      <c r="K55" s="48">
        <f t="shared" si="11"/>
        <v>2.157655719144997E-2</v>
      </c>
      <c r="L55" s="48">
        <f t="shared" si="11"/>
        <v>1.7289979908486817E-2</v>
      </c>
      <c r="M55" s="48">
        <f t="shared" si="11"/>
        <v>1.9556349456551676E-2</v>
      </c>
      <c r="N55" s="48">
        <f t="shared" si="11"/>
        <v>2.0015397337260286E-2</v>
      </c>
      <c r="O55" s="48">
        <f t="shared" si="11"/>
        <v>1.9308620405093825E-2</v>
      </c>
      <c r="P55" s="48">
        <f t="shared" si="11"/>
        <v>2.3264182188581936E-2</v>
      </c>
      <c r="Q55" s="48">
        <f t="shared" si="11"/>
        <v>2.3177350553263185E-2</v>
      </c>
    </row>
    <row r="56" spans="1:17" ht="11.45" customHeight="1" x14ac:dyDescent="0.25">
      <c r="A56" s="93" t="s">
        <v>125</v>
      </c>
      <c r="B56" s="46">
        <f t="shared" ref="B56:Q56" si="12">IF(B14=0,0,B14/B$7)</f>
        <v>2.2780831419691092E-2</v>
      </c>
      <c r="C56" s="46">
        <f t="shared" si="12"/>
        <v>2.6697639400142737E-2</v>
      </c>
      <c r="D56" s="46">
        <f t="shared" si="12"/>
        <v>2.6244013080726221E-2</v>
      </c>
      <c r="E56" s="46">
        <f t="shared" si="12"/>
        <v>2.6786198611909406E-2</v>
      </c>
      <c r="F56" s="46">
        <f t="shared" si="12"/>
        <v>2.7445043572253663E-2</v>
      </c>
      <c r="G56" s="46">
        <f t="shared" si="12"/>
        <v>2.7223699526047175E-2</v>
      </c>
      <c r="H56" s="46">
        <f t="shared" si="12"/>
        <v>2.8598320372586715E-2</v>
      </c>
      <c r="I56" s="46">
        <f t="shared" si="12"/>
        <v>2.9638427370803015E-2</v>
      </c>
      <c r="J56" s="46">
        <f t="shared" si="12"/>
        <v>2.8970884507141578E-2</v>
      </c>
      <c r="K56" s="46">
        <f t="shared" si="12"/>
        <v>3.1484602090655664E-2</v>
      </c>
      <c r="L56" s="46">
        <f t="shared" si="12"/>
        <v>2.6948026629811859E-2</v>
      </c>
      <c r="M56" s="46">
        <f t="shared" si="12"/>
        <v>2.8416620580402435E-2</v>
      </c>
      <c r="N56" s="46">
        <f t="shared" si="12"/>
        <v>2.8093620732127799E-2</v>
      </c>
      <c r="O56" s="46">
        <f t="shared" si="12"/>
        <v>2.8790695724142959E-2</v>
      </c>
      <c r="P56" s="46">
        <f t="shared" si="12"/>
        <v>3.5328121206179813E-2</v>
      </c>
      <c r="Q56" s="46">
        <f t="shared" si="12"/>
        <v>3.8280275969759643E-2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188804962.90000001</v>
      </c>
      <c r="C4" s="132">
        <f t="shared" si="0"/>
        <v>172032550.70000002</v>
      </c>
      <c r="D4" s="132">
        <f t="shared" si="0"/>
        <v>171717429.5</v>
      </c>
      <c r="E4" s="132">
        <f t="shared" si="0"/>
        <v>170324641.89999998</v>
      </c>
      <c r="F4" s="132">
        <f t="shared" si="0"/>
        <v>172732056.59999996</v>
      </c>
      <c r="G4" s="132">
        <f t="shared" si="0"/>
        <v>172147625.40000001</v>
      </c>
      <c r="H4" s="132">
        <f t="shared" si="0"/>
        <v>175137650.70000002</v>
      </c>
      <c r="I4" s="132">
        <f t="shared" si="0"/>
        <v>182407392.80000001</v>
      </c>
      <c r="J4" s="132">
        <f t="shared" si="0"/>
        <v>184094721.90000001</v>
      </c>
      <c r="K4" s="132">
        <f t="shared" si="0"/>
        <v>148822689</v>
      </c>
      <c r="L4" s="132">
        <f t="shared" si="0"/>
        <v>178439587.59999999</v>
      </c>
      <c r="M4" s="132">
        <f t="shared" si="0"/>
        <v>186965229.5</v>
      </c>
      <c r="N4" s="132">
        <f t="shared" si="0"/>
        <v>189330280.5</v>
      </c>
      <c r="O4" s="132">
        <f t="shared" si="0"/>
        <v>188793529.90000001</v>
      </c>
      <c r="P4" s="132">
        <f t="shared" si="0"/>
        <v>188350565.40000001</v>
      </c>
      <c r="Q4" s="132">
        <f t="shared" si="0"/>
        <v>192872239.20000002</v>
      </c>
    </row>
    <row r="5" spans="1:17" ht="11.45" customHeight="1" x14ac:dyDescent="0.25">
      <c r="A5" s="116" t="s">
        <v>23</v>
      </c>
      <c r="B5" s="42">
        <f>B13*TrAvia_act!B23</f>
        <v>65461405.800000004</v>
      </c>
      <c r="C5" s="42">
        <f>C13*TrAvia_act!C23</f>
        <v>60570020.400000006</v>
      </c>
      <c r="D5" s="42">
        <f>D13*TrAvia_act!D23</f>
        <v>59234215.299999997</v>
      </c>
      <c r="E5" s="42">
        <f>E13*TrAvia_act!E23</f>
        <v>56814892</v>
      </c>
      <c r="F5" s="42">
        <f>F13*TrAvia_act!F23</f>
        <v>55732845</v>
      </c>
      <c r="G5" s="42">
        <f>G13*TrAvia_act!G23</f>
        <v>52972984.800000004</v>
      </c>
      <c r="H5" s="42">
        <f>H13*TrAvia_act!H23</f>
        <v>52961740.800000004</v>
      </c>
      <c r="I5" s="42">
        <f>I13*TrAvia_act!I23</f>
        <v>51951120</v>
      </c>
      <c r="J5" s="42">
        <f>J13*TrAvia_act!J23</f>
        <v>52340828</v>
      </c>
      <c r="K5" s="42">
        <f>K13*TrAvia_act!K23</f>
        <v>43898265.600000001</v>
      </c>
      <c r="L5" s="42">
        <f>L13*TrAvia_act!L23</f>
        <v>49408126</v>
      </c>
      <c r="M5" s="42">
        <f>M13*TrAvia_act!M23</f>
        <v>51494482.399999999</v>
      </c>
      <c r="N5" s="42">
        <f>N13*TrAvia_act!N23</f>
        <v>52122531.799999997</v>
      </c>
      <c r="O5" s="42">
        <f>O13*TrAvia_act!O23</f>
        <v>51089049.900000006</v>
      </c>
      <c r="P5" s="42">
        <f>P13*TrAvia_act!P23</f>
        <v>48839583.900000006</v>
      </c>
      <c r="Q5" s="42">
        <f>Q13*TrAvia_act!Q23</f>
        <v>49312970.000000007</v>
      </c>
    </row>
    <row r="6" spans="1:17" ht="11.45" customHeight="1" x14ac:dyDescent="0.25">
      <c r="A6" s="116" t="s">
        <v>127</v>
      </c>
      <c r="B6" s="42">
        <f>B14*TrAvia_act!B24</f>
        <v>73281354.299999997</v>
      </c>
      <c r="C6" s="42">
        <f>C14*TrAvia_act!C24</f>
        <v>61599737.000000007</v>
      </c>
      <c r="D6" s="42">
        <f>D14*TrAvia_act!D24</f>
        <v>62818928.199999996</v>
      </c>
      <c r="E6" s="42">
        <f>E14*TrAvia_act!E24</f>
        <v>64246755.599999987</v>
      </c>
      <c r="F6" s="42">
        <f>F14*TrAvia_act!F24</f>
        <v>66378038.999999985</v>
      </c>
      <c r="G6" s="42">
        <f>G14*TrAvia_act!G24</f>
        <v>67060667.799999997</v>
      </c>
      <c r="H6" s="42">
        <f>H14*TrAvia_act!H24</f>
        <v>68674626.900000006</v>
      </c>
      <c r="I6" s="42">
        <f>I14*TrAvia_act!I24</f>
        <v>74469185.900000021</v>
      </c>
      <c r="J6" s="42">
        <f>J14*TrAvia_act!J24</f>
        <v>74032636.600000009</v>
      </c>
      <c r="K6" s="42">
        <f>K14*TrAvia_act!K24</f>
        <v>59597554.800000004</v>
      </c>
      <c r="L6" s="42">
        <f>L14*TrAvia_act!L24</f>
        <v>69484677.599999994</v>
      </c>
      <c r="M6" s="42">
        <f>M14*TrAvia_act!M24</f>
        <v>75376177.5</v>
      </c>
      <c r="N6" s="42">
        <f>N14*TrAvia_act!N24</f>
        <v>76845730.5</v>
      </c>
      <c r="O6" s="42">
        <f>O14*TrAvia_act!O24</f>
        <v>75432254.400000006</v>
      </c>
      <c r="P6" s="42">
        <f>P14*TrAvia_act!P24</f>
        <v>76133211</v>
      </c>
      <c r="Q6" s="42">
        <f>Q14*TrAvia_act!Q24</f>
        <v>78874061.200000003</v>
      </c>
    </row>
    <row r="7" spans="1:17" ht="11.45" customHeight="1" x14ac:dyDescent="0.25">
      <c r="A7" s="93" t="s">
        <v>125</v>
      </c>
      <c r="B7" s="36">
        <f>B15*TrAvia_act!B25</f>
        <v>50062202.800000004</v>
      </c>
      <c r="C7" s="36">
        <f>C15*TrAvia_act!C25</f>
        <v>49862793.300000012</v>
      </c>
      <c r="D7" s="36">
        <f>D15*TrAvia_act!D25</f>
        <v>49664286.000000015</v>
      </c>
      <c r="E7" s="36">
        <f>E15*TrAvia_act!E25</f>
        <v>49262994.299999997</v>
      </c>
      <c r="F7" s="36">
        <f>F15*TrAvia_act!F25</f>
        <v>50621172.599999994</v>
      </c>
      <c r="G7" s="36">
        <f>G15*TrAvia_act!G25</f>
        <v>52113972.800000004</v>
      </c>
      <c r="H7" s="36">
        <f>H15*TrAvia_act!H25</f>
        <v>53501283</v>
      </c>
      <c r="I7" s="36">
        <f>I15*TrAvia_act!I25</f>
        <v>55987086.899999999</v>
      </c>
      <c r="J7" s="36">
        <f>J15*TrAvia_act!J25</f>
        <v>57721257.299999997</v>
      </c>
      <c r="K7" s="36">
        <f>K15*TrAvia_act!K25</f>
        <v>45326868.600000001</v>
      </c>
      <c r="L7" s="36">
        <f>L15*TrAvia_act!L25</f>
        <v>59546784</v>
      </c>
      <c r="M7" s="36">
        <f>M15*TrAvia_act!M25</f>
        <v>60094569.599999994</v>
      </c>
      <c r="N7" s="36">
        <f>N15*TrAvia_act!N25</f>
        <v>60362018.200000003</v>
      </c>
      <c r="O7" s="36">
        <f>O15*TrAvia_act!O25</f>
        <v>62272225.599999994</v>
      </c>
      <c r="P7" s="36">
        <f>P15*TrAvia_act!P25</f>
        <v>63377770.5</v>
      </c>
      <c r="Q7" s="36">
        <f>Q15*TrAvia_act!Q25</f>
        <v>64685208.000000007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136.30818332968747</v>
      </c>
      <c r="C12" s="134">
        <f>IF(C4=0,0,C4/TrAvia_act!C22)</f>
        <v>136.53691291307499</v>
      </c>
      <c r="D12" s="134">
        <f>IF(D4=0,0,D4/TrAvia_act!D22)</f>
        <v>136.76517445546384</v>
      </c>
      <c r="E12" s="134">
        <f>IF(E4=0,0,E4/TrAvia_act!E22)</f>
        <v>137.85095465982931</v>
      </c>
      <c r="F12" s="134">
        <f>IF(F4=0,0,F4/TrAvia_act!F22)</f>
        <v>139.04740548020408</v>
      </c>
      <c r="G12" s="134">
        <f>IF(G4=0,0,G4/TrAvia_act!G22)</f>
        <v>139.64146601632243</v>
      </c>
      <c r="H12" s="134">
        <f>IF(H4=0,0,H4/TrAvia_act!H22)</f>
        <v>139.96556412537134</v>
      </c>
      <c r="I12" s="134">
        <f>IF(I4=0,0,I4/TrAvia_act!I22)</f>
        <v>141.39888745910918</v>
      </c>
      <c r="J12" s="134">
        <f>IF(J4=0,0,J4/TrAvia_act!J22)</f>
        <v>142.51674437832352</v>
      </c>
      <c r="K12" s="134">
        <f>IF(K4=0,0,K4/TrAvia_act!K22)</f>
        <v>143.6688561242546</v>
      </c>
      <c r="L12" s="134">
        <f>IF(L4=0,0,L4/TrAvia_act!L22)</f>
        <v>147.52767191965825</v>
      </c>
      <c r="M12" s="134">
        <f>IF(M4=0,0,M4/TrAvia_act!M22)</f>
        <v>146.62502068424664</v>
      </c>
      <c r="N12" s="134">
        <f>IF(N4=0,0,N4/TrAvia_act!N22)</f>
        <v>148.24992874492406</v>
      </c>
      <c r="O12" s="134">
        <f>IF(O4=0,0,O4/TrAvia_act!O22)</f>
        <v>150.89033133871007</v>
      </c>
      <c r="P12" s="134">
        <f>IF(P4=0,0,P4/TrAvia_act!P22)</f>
        <v>154.24019257241733</v>
      </c>
      <c r="Q12" s="134">
        <f>IF(Q4=0,0,Q4/TrAvia_act!Q22)</f>
        <v>155.98378893787168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0.65708299768427325</v>
      </c>
      <c r="C18" s="144">
        <f>IF(TrAvia_act!C31=0,0,TrAvia_act!C31/C4)</f>
        <v>0.59980937084367714</v>
      </c>
      <c r="D18" s="144">
        <f>IF(TrAvia_act!D31=0,0,TrAvia_act!D31/D4)</f>
        <v>0.60300824034871781</v>
      </c>
      <c r="E18" s="144">
        <f>IF(TrAvia_act!E31=0,0,TrAvia_act!E31/E4)</f>
        <v>0.60790351792308694</v>
      </c>
      <c r="F18" s="144">
        <f>IF(TrAvia_act!F31=0,0,TrAvia_act!F31/F4)</f>
        <v>0.64151055791921852</v>
      </c>
      <c r="G18" s="144">
        <f>IF(TrAvia_act!G31=0,0,TrAvia_act!G31/G4)</f>
        <v>0.67480578793972723</v>
      </c>
      <c r="H18" s="144">
        <f>IF(TrAvia_act!H31=0,0,TrAvia_act!H31/H4)</f>
        <v>0.68679876953493924</v>
      </c>
      <c r="I18" s="144">
        <f>IF(TrAvia_act!I31=0,0,TrAvia_act!I31/I4)</f>
        <v>0.71216390961978593</v>
      </c>
      <c r="J18" s="144">
        <f>IF(TrAvia_act!J31=0,0,TrAvia_act!J31/J4)</f>
        <v>0.70648237851516582</v>
      </c>
      <c r="K18" s="144">
        <f>IF(TrAvia_act!K31=0,0,TrAvia_act!K31/K4)</f>
        <v>0.82859599452607657</v>
      </c>
      <c r="L18" s="144">
        <f>IF(TrAvia_act!L31=0,0,TrAvia_act!L31/L4)</f>
        <v>0.72401228190240452</v>
      </c>
      <c r="M18" s="144">
        <f>IF(TrAvia_act!M31=0,0,TrAvia_act!M31/M4)</f>
        <v>0.73446482732234442</v>
      </c>
      <c r="N18" s="144">
        <f>IF(TrAvia_act!N31=0,0,TrAvia_act!N31/N4)</f>
        <v>0.7434800161298023</v>
      </c>
      <c r="O18" s="144">
        <f>IF(TrAvia_act!O31=0,0,TrAvia_act!O31/O4)</f>
        <v>0.76398930130920761</v>
      </c>
      <c r="P18" s="144">
        <f>IF(TrAvia_act!P31=0,0,TrAvia_act!P31/P4)</f>
        <v>0.78293850983045676</v>
      </c>
      <c r="Q18" s="144">
        <f>IF(TrAvia_act!Q31=0,0,TrAvia_act!Q31/Q4)</f>
        <v>0.78664960094474801</v>
      </c>
    </row>
    <row r="19" spans="1:17" ht="11.45" customHeight="1" x14ac:dyDescent="0.25">
      <c r="A19" s="116" t="s">
        <v>23</v>
      </c>
      <c r="B19" s="143">
        <v>0.47089845724028129</v>
      </c>
      <c r="C19" s="143">
        <v>0.46707405434520871</v>
      </c>
      <c r="D19" s="143">
        <v>0.47091539676393757</v>
      </c>
      <c r="E19" s="143">
        <v>0.47262474775099461</v>
      </c>
      <c r="F19" s="143">
        <v>0.48773715032850024</v>
      </c>
      <c r="G19" s="143">
        <v>0.50680989756121875</v>
      </c>
      <c r="H19" s="143">
        <v>0.51427814850073805</v>
      </c>
      <c r="I19" s="143">
        <v>0.52865510887926959</v>
      </c>
      <c r="J19" s="143">
        <v>0.51869653265706839</v>
      </c>
      <c r="K19" s="143">
        <v>0.59393988905110651</v>
      </c>
      <c r="L19" s="143">
        <v>0.53999087113726996</v>
      </c>
      <c r="M19" s="143">
        <v>0.54611561645680318</v>
      </c>
      <c r="N19" s="143">
        <v>0.54800169933418319</v>
      </c>
      <c r="O19" s="143">
        <v>0.56966639733889435</v>
      </c>
      <c r="P19" s="143">
        <v>0.57974674923469194</v>
      </c>
      <c r="Q19" s="143">
        <v>0.58044652350081527</v>
      </c>
    </row>
    <row r="20" spans="1:17" ht="11.45" customHeight="1" x14ac:dyDescent="0.25">
      <c r="A20" s="116" t="s">
        <v>127</v>
      </c>
      <c r="B20" s="143">
        <v>0.7113437039740953</v>
      </c>
      <c r="C20" s="143">
        <v>0.69894837375685548</v>
      </c>
      <c r="D20" s="143">
        <v>0.70755014887375944</v>
      </c>
      <c r="E20" s="143">
        <v>0.71468506963797573</v>
      </c>
      <c r="F20" s="143">
        <v>0.74151697973481878</v>
      </c>
      <c r="G20" s="143">
        <v>0.7755880116660574</v>
      </c>
      <c r="H20" s="143">
        <v>0.79194342153754016</v>
      </c>
      <c r="I20" s="143">
        <v>0.82056648345876426</v>
      </c>
      <c r="J20" s="143">
        <v>0.80776445019925158</v>
      </c>
      <c r="K20" s="143">
        <v>0.92266364256944311</v>
      </c>
      <c r="L20" s="143">
        <v>0.8362780976622104</v>
      </c>
      <c r="M20" s="143">
        <v>0.8497296775231139</v>
      </c>
      <c r="N20" s="143">
        <v>0.85431811985963235</v>
      </c>
      <c r="O20" s="143">
        <v>0.88713448288508256</v>
      </c>
      <c r="P20" s="143">
        <v>0.91033508359446436</v>
      </c>
      <c r="Q20" s="143">
        <v>0.91571735880134952</v>
      </c>
    </row>
    <row r="21" spans="1:17" ht="11.45" customHeight="1" x14ac:dyDescent="0.25">
      <c r="A21" s="93" t="s">
        <v>125</v>
      </c>
      <c r="B21" s="142">
        <v>0.82111101191895619</v>
      </c>
      <c r="C21" s="142">
        <v>0.63857262886233046</v>
      </c>
      <c r="D21" s="142">
        <v>0.62832231193256249</v>
      </c>
      <c r="E21" s="142">
        <v>0.62466012140070015</v>
      </c>
      <c r="F21" s="142">
        <v>0.67967639295657101</v>
      </c>
      <c r="G21" s="142">
        <v>0.71588345688356347</v>
      </c>
      <c r="H21" s="142">
        <v>0.72261515672437227</v>
      </c>
      <c r="I21" s="142">
        <v>0.73825628888007022</v>
      </c>
      <c r="J21" s="142">
        <v>0.74686070637619328</v>
      </c>
      <c r="K21" s="142">
        <v>0.93217240248535504</v>
      </c>
      <c r="L21" s="142">
        <v>0.74569941510191373</v>
      </c>
      <c r="M21" s="142">
        <v>0.75128367339201318</v>
      </c>
      <c r="N21" s="142">
        <v>0.77116944376786922</v>
      </c>
      <c r="O21" s="142">
        <v>0.77424513955383678</v>
      </c>
      <c r="P21" s="142">
        <v>0.78648377194019481</v>
      </c>
      <c r="Q21" s="142">
        <v>0.78647008447433608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2.2983871582481361E-2</v>
      </c>
      <c r="C24" s="137">
        <f>IF(TrAvia_ene!C8=0,0,TrAvia_ene!C8/(C12*TrAvia_act!C13))</f>
        <v>2.2472078136790967E-2</v>
      </c>
      <c r="D24" s="137">
        <f>IF(TrAvia_ene!D8=0,0,TrAvia_ene!D8/(D12*TrAvia_act!D13))</f>
        <v>2.2050412434676026E-2</v>
      </c>
      <c r="E24" s="137">
        <f>IF(TrAvia_ene!E8=0,0,TrAvia_ene!E8/(E12*TrAvia_act!E13))</f>
        <v>2.1559668124324118E-2</v>
      </c>
      <c r="F24" s="137">
        <f>IF(TrAvia_ene!F8=0,0,TrAvia_ene!F8/(F12*TrAvia_act!F13))</f>
        <v>2.1226223400110288E-2</v>
      </c>
      <c r="G24" s="137">
        <f>IF(TrAvia_ene!G8=0,0,TrAvia_ene!G8/(G12*TrAvia_act!G13))</f>
        <v>2.086107850783734E-2</v>
      </c>
      <c r="H24" s="137">
        <f>IF(TrAvia_ene!H8=0,0,TrAvia_ene!H8/(H12*TrAvia_act!H13))</f>
        <v>2.0820908649580024E-2</v>
      </c>
      <c r="I24" s="137">
        <f>IF(TrAvia_ene!I8=0,0,TrAvia_ene!I8/(I12*TrAvia_act!I13))</f>
        <v>2.0228560156238626E-2</v>
      </c>
      <c r="J24" s="137">
        <f>IF(TrAvia_ene!J8=0,0,TrAvia_ene!J8/(J12*TrAvia_act!J13))</f>
        <v>2.0094888345985922E-2</v>
      </c>
      <c r="K24" s="137">
        <f>IF(TrAvia_ene!K8=0,0,TrAvia_ene!K8/(K12*TrAvia_act!K13))</f>
        <v>2.3119025826467059E-2</v>
      </c>
      <c r="L24" s="137">
        <f>IF(TrAvia_ene!L8=0,0,TrAvia_ene!L8/(L12*TrAvia_act!L13))</f>
        <v>2.0197920412993398E-2</v>
      </c>
      <c r="M24" s="137">
        <f>IF(TrAvia_ene!M8=0,0,TrAvia_ene!M8/(M12*TrAvia_act!M13))</f>
        <v>2.061554458099759E-2</v>
      </c>
      <c r="N24" s="137">
        <f>IF(TrAvia_ene!N8=0,0,TrAvia_ene!N8/(N12*TrAvia_act!N13))</f>
        <v>2.010212961790446E-2</v>
      </c>
      <c r="O24" s="137">
        <f>IF(TrAvia_ene!O8=0,0,TrAvia_ene!O8/(O12*TrAvia_act!O13))</f>
        <v>1.9654965703886276E-2</v>
      </c>
      <c r="P24" s="137">
        <f>IF(TrAvia_ene!P8=0,0,TrAvia_ene!P8/(P12*TrAvia_act!P13))</f>
        <v>1.9022630170854538E-2</v>
      </c>
      <c r="Q24" s="137">
        <f>IF(TrAvia_ene!Q8=0,0,TrAvia_ene!Q8/(Q12*TrAvia_act!Q13))</f>
        <v>1.9441618440624912E-2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4.8222541516588412E-2</v>
      </c>
      <c r="C25" s="108">
        <f>IF(TrAvia_ene!C9=0,0,TrAvia_ene!C9/(C13*TrAvia_act!C14))</f>
        <v>4.7913928087715489E-2</v>
      </c>
      <c r="D25" s="108">
        <f>IF(TrAvia_ene!D9=0,0,TrAvia_ene!D9/(D13*TrAvia_act!D14))</f>
        <v>4.7622551586383739E-2</v>
      </c>
      <c r="E25" s="108">
        <f>IF(TrAvia_ene!E9=0,0,TrAvia_ene!E9/(E13*TrAvia_act!E14))</f>
        <v>4.6887053810367979E-2</v>
      </c>
      <c r="F25" s="108">
        <f>IF(TrAvia_ene!F9=0,0,TrAvia_ene!F9/(F13*TrAvia_act!F14))</f>
        <v>4.6612878881805438E-2</v>
      </c>
      <c r="G25" s="108">
        <f>IF(TrAvia_ene!G9=0,0,TrAvia_ene!G9/(G13*TrAvia_act!G14))</f>
        <v>4.6323283807270021E-2</v>
      </c>
      <c r="H25" s="108">
        <f>IF(TrAvia_ene!H9=0,0,TrAvia_ene!H9/(H13*TrAvia_act!H14))</f>
        <v>4.6075072406954833E-2</v>
      </c>
      <c r="I25" s="108">
        <f>IF(TrAvia_ene!I9=0,0,TrAvia_ene!I9/(I13*TrAvia_act!I14))</f>
        <v>4.573831490437219E-2</v>
      </c>
      <c r="J25" s="108">
        <f>IF(TrAvia_ene!J9=0,0,TrAvia_ene!J9/(J13*TrAvia_act!J14))</f>
        <v>4.5594387491405146E-2</v>
      </c>
      <c r="K25" s="108">
        <f>IF(TrAvia_ene!K9=0,0,TrAvia_ene!K9/(K13*TrAvia_act!K14))</f>
        <v>4.5435367435489163E-2</v>
      </c>
      <c r="L25" s="108">
        <f>IF(TrAvia_ene!L9=0,0,TrAvia_ene!L9/(L13*TrAvia_act!L14))</f>
        <v>4.5580704878030419E-2</v>
      </c>
      <c r="M25" s="108">
        <f>IF(TrAvia_ene!M9=0,0,TrAvia_ene!M9/(M13*TrAvia_act!M14))</f>
        <v>4.5160464644674464E-2</v>
      </c>
      <c r="N25" s="108">
        <f>IF(TrAvia_ene!N9=0,0,TrAvia_ene!N9/(N13*TrAvia_act!N14))</f>
        <v>4.4950853253953184E-2</v>
      </c>
      <c r="O25" s="108">
        <f>IF(TrAvia_ene!O9=0,0,TrAvia_ene!O9/(O13*TrAvia_act!O14))</f>
        <v>4.4776691775764557E-2</v>
      </c>
      <c r="P25" s="108">
        <f>IF(TrAvia_ene!P9=0,0,TrAvia_ene!P9/(P13*TrAvia_act!P14))</f>
        <v>4.4896115645927548E-2</v>
      </c>
      <c r="Q25" s="108">
        <f>IF(TrAvia_ene!Q9=0,0,TrAvia_ene!Q9/(Q13*TrAvia_act!Q14))</f>
        <v>4.4924638346192619E-2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1.9408496001376375E-2</v>
      </c>
      <c r="C26" s="106">
        <f>IF(TrAvia_ene!C10=0,0,TrAvia_ene!C10/(C14*TrAvia_act!C15))</f>
        <v>2.2684076161975417E-2</v>
      </c>
      <c r="D26" s="106">
        <f>IF(TrAvia_ene!D10=0,0,TrAvia_ene!D10/(D14*TrAvia_act!D15))</f>
        <v>2.2860427400033283E-2</v>
      </c>
      <c r="E26" s="106">
        <f>IF(TrAvia_ene!E10=0,0,TrAvia_ene!E10/(E14*TrAvia_act!E15))</f>
        <v>2.3038373425125963E-2</v>
      </c>
      <c r="F26" s="106">
        <f>IF(TrAvia_ene!F10=0,0,TrAvia_ene!F10/(F14*TrAvia_act!F15))</f>
        <v>2.3579905340413522E-2</v>
      </c>
      <c r="G26" s="106">
        <f>IF(TrAvia_ene!G10=0,0,TrAvia_ene!G10/(G14*TrAvia_act!G15))</f>
        <v>2.3624114456204621E-2</v>
      </c>
      <c r="H26" s="106">
        <f>IF(TrAvia_ene!H10=0,0,TrAvia_ene!H10/(H14*TrAvia_act!H15))</f>
        <v>2.41316425925087E-2</v>
      </c>
      <c r="I26" s="106">
        <f>IF(TrAvia_ene!I10=0,0,TrAvia_ene!I10/(I14*TrAvia_act!I15))</f>
        <v>2.3789100121214785E-2</v>
      </c>
      <c r="J26" s="106">
        <f>IF(TrAvia_ene!J10=0,0,TrAvia_ene!J10/(J14*TrAvia_act!J15))</f>
        <v>2.3333095428026036E-2</v>
      </c>
      <c r="K26" s="106">
        <f>IF(TrAvia_ene!K10=0,0,TrAvia_ene!K10/(K14*TrAvia_act!K15))</f>
        <v>2.7732133812343244E-2</v>
      </c>
      <c r="L26" s="106">
        <f>IF(TrAvia_ene!L10=0,0,TrAvia_ene!L10/(L14*TrAvia_act!L15))</f>
        <v>2.2349419258370879E-2</v>
      </c>
      <c r="M26" s="106">
        <f>IF(TrAvia_ene!M10=0,0,TrAvia_ene!M10/(M14*TrAvia_act!M15))</f>
        <v>2.319947376970629E-2</v>
      </c>
      <c r="N26" s="106">
        <f>IF(TrAvia_ene!N10=0,0,TrAvia_ene!N10/(N14*TrAvia_act!N15))</f>
        <v>2.2316317902465913E-2</v>
      </c>
      <c r="O26" s="106">
        <f>IF(TrAvia_ene!O10=0,0,TrAvia_ene!O10/(O14*TrAvia_act!O15))</f>
        <v>2.1786864049380506E-2</v>
      </c>
      <c r="P26" s="106">
        <f>IF(TrAvia_ene!P10=0,0,TrAvia_ene!P10/(P14*TrAvia_act!P15))</f>
        <v>2.1240176125536695E-2</v>
      </c>
      <c r="Q26" s="106">
        <f>IF(TrAvia_ene!Q10=0,0,TrAvia_ene!Q10/(Q14*TrAvia_act!Q15))</f>
        <v>2.1773990995763503E-2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1.2573260129051338E-2</v>
      </c>
      <c r="C27" s="105">
        <f>IF(TrAvia_ene!C11=0,0,TrAvia_ene!C11/(C15*TrAvia_act!C16))</f>
        <v>1.1853816691602573E-2</v>
      </c>
      <c r="D27" s="105">
        <f>IF(TrAvia_ene!D11=0,0,TrAvia_ene!D11/(D15*TrAvia_act!D16))</f>
        <v>1.1851216597826824E-2</v>
      </c>
      <c r="E27" s="105">
        <f>IF(TrAvia_ene!E11=0,0,TrAvia_ene!E11/(E15*TrAvia_act!E16))</f>
        <v>1.1903074166094769E-2</v>
      </c>
      <c r="F27" s="105">
        <f>IF(TrAvia_ene!F11=0,0,TrAvia_ene!F11/(F15*TrAvia_act!F16))</f>
        <v>1.1857990357911592E-2</v>
      </c>
      <c r="G27" s="105">
        <f>IF(TrAvia_ene!G11=0,0,TrAvia_ene!G11/(G15*TrAvia_act!G16))</f>
        <v>1.2048377646490976E-2</v>
      </c>
      <c r="H27" s="105">
        <f>IF(TrAvia_ene!H11=0,0,TrAvia_ene!H11/(H15*TrAvia_act!H16))</f>
        <v>1.2219077594353757E-2</v>
      </c>
      <c r="I27" s="105">
        <f>IF(TrAvia_ene!I11=0,0,TrAvia_ene!I11/(I15*TrAvia_act!I16))</f>
        <v>1.2199112091841085E-2</v>
      </c>
      <c r="J27" s="105">
        <f>IF(TrAvia_ene!J11=0,0,TrAvia_ene!J11/(J15*TrAvia_act!J16))</f>
        <v>1.222481565676899E-2</v>
      </c>
      <c r="K27" s="105">
        <f>IF(TrAvia_ene!K11=0,0,TrAvia_ene!K11/(K15*TrAvia_act!K16))</f>
        <v>1.4389413684812984E-2</v>
      </c>
      <c r="L27" s="105">
        <f>IF(TrAvia_ene!L11=0,0,TrAvia_ene!L11/(L15*TrAvia_act!L16))</f>
        <v>1.2396219910155867E-2</v>
      </c>
      <c r="M27" s="105">
        <f>IF(TrAvia_ene!M11=0,0,TrAvia_ene!M11/(M15*TrAvia_act!M16))</f>
        <v>1.2503312644850164E-2</v>
      </c>
      <c r="N27" s="105">
        <f>IF(TrAvia_ene!N11=0,0,TrAvia_ene!N11/(N15*TrAvia_act!N16))</f>
        <v>1.2020429727628847E-2</v>
      </c>
      <c r="O27" s="105">
        <f>IF(TrAvia_ene!O11=0,0,TrAvia_ene!O11/(O15*TrAvia_act!O16))</f>
        <v>1.1853760890942193E-2</v>
      </c>
      <c r="P27" s="105">
        <f>IF(TrAvia_ene!P11=0,0,TrAvia_ene!P11/(P15*TrAvia_act!P16))</f>
        <v>1.1651164538458608E-2</v>
      </c>
      <c r="Q27" s="105">
        <f>IF(TrAvia_ene!Q11=0,0,TrAvia_ene!Q11/(Q15*TrAvia_act!Q16))</f>
        <v>1.2061568152208246E-2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36534.190315320746</v>
      </c>
      <c r="C3" s="68">
        <f t="shared" si="0"/>
        <v>35878.591240046415</v>
      </c>
      <c r="D3" s="68">
        <f t="shared" si="0"/>
        <v>35819.358294666796</v>
      </c>
      <c r="E3" s="68">
        <f t="shared" si="0"/>
        <v>34529.81919054121</v>
      </c>
      <c r="F3" s="68">
        <f t="shared" si="0"/>
        <v>37164.152300315647</v>
      </c>
      <c r="G3" s="68">
        <f t="shared" si="0"/>
        <v>39135.009982935786</v>
      </c>
      <c r="H3" s="68">
        <f t="shared" si="0"/>
        <v>38941.995569840379</v>
      </c>
      <c r="I3" s="68">
        <f t="shared" si="0"/>
        <v>44040.676450332263</v>
      </c>
      <c r="J3" s="68">
        <f t="shared" si="0"/>
        <v>44343.768221270184</v>
      </c>
      <c r="K3" s="68">
        <f t="shared" si="0"/>
        <v>37851.501130162025</v>
      </c>
      <c r="L3" s="68">
        <f t="shared" si="0"/>
        <v>40509.220427830922</v>
      </c>
      <c r="M3" s="68">
        <f t="shared" si="0"/>
        <v>40610.157421817741</v>
      </c>
      <c r="N3" s="68">
        <f t="shared" si="0"/>
        <v>38811.942990259711</v>
      </c>
      <c r="O3" s="68">
        <f t="shared" si="0"/>
        <v>39087.826547970355</v>
      </c>
      <c r="P3" s="68">
        <f t="shared" si="0"/>
        <v>38249.10435055336</v>
      </c>
      <c r="Q3" s="68">
        <f t="shared" si="0"/>
        <v>37933.397575946059</v>
      </c>
    </row>
    <row r="4" spans="1:17" ht="11.45" customHeight="1" x14ac:dyDescent="0.25">
      <c r="A4" s="148" t="s">
        <v>147</v>
      </c>
      <c r="B4" s="77">
        <v>27424.190315320746</v>
      </c>
      <c r="C4" s="77">
        <v>27584.591240046419</v>
      </c>
      <c r="D4" s="77">
        <v>27550.358294666796</v>
      </c>
      <c r="E4" s="77">
        <v>26505.81919054121</v>
      </c>
      <c r="F4" s="77">
        <v>28748.152300315644</v>
      </c>
      <c r="G4" s="77">
        <v>30230.009982935786</v>
      </c>
      <c r="H4" s="77">
        <v>29936.995569840383</v>
      </c>
      <c r="I4" s="77">
        <v>34832.676450332263</v>
      </c>
      <c r="J4" s="77">
        <v>35433.768221270184</v>
      </c>
      <c r="K4" s="77">
        <v>29140.501130162022</v>
      </c>
      <c r="L4" s="77">
        <v>31035.220427830925</v>
      </c>
      <c r="M4" s="77">
        <v>31575.157421817737</v>
      </c>
      <c r="N4" s="77">
        <v>29895.942990259711</v>
      </c>
      <c r="O4" s="77">
        <v>29874.826547970359</v>
      </c>
      <c r="P4" s="77">
        <v>29446.10435055336</v>
      </c>
      <c r="Q4" s="77">
        <v>29417.397575946063</v>
      </c>
    </row>
    <row r="5" spans="1:17" ht="11.45" customHeight="1" x14ac:dyDescent="0.25">
      <c r="A5" s="147" t="s">
        <v>146</v>
      </c>
      <c r="B5" s="74">
        <v>9110</v>
      </c>
      <c r="C5" s="74">
        <v>8294</v>
      </c>
      <c r="D5" s="74">
        <v>8269</v>
      </c>
      <c r="E5" s="74">
        <v>8023.9999999999991</v>
      </c>
      <c r="F5" s="74">
        <v>8416</v>
      </c>
      <c r="G5" s="74">
        <v>8905</v>
      </c>
      <c r="H5" s="74">
        <v>9005</v>
      </c>
      <c r="I5" s="74">
        <v>9208</v>
      </c>
      <c r="J5" s="74">
        <v>8910</v>
      </c>
      <c r="K5" s="74">
        <v>8711</v>
      </c>
      <c r="L5" s="74">
        <v>9474</v>
      </c>
      <c r="M5" s="74">
        <v>9035</v>
      </c>
      <c r="N5" s="74">
        <v>8916</v>
      </c>
      <c r="O5" s="74">
        <v>9213</v>
      </c>
      <c r="P5" s="74">
        <v>8803</v>
      </c>
      <c r="Q5" s="74">
        <v>8516</v>
      </c>
    </row>
    <row r="7" spans="1:17" ht="11.45" customHeight="1" x14ac:dyDescent="0.25">
      <c r="A7" s="27" t="s">
        <v>115</v>
      </c>
      <c r="B7" s="26">
        <f t="shared" ref="B7:Q7" si="1">SUM(B8:B9)</f>
        <v>14.2035799963062</v>
      </c>
      <c r="C7" s="26">
        <f t="shared" si="1"/>
        <v>12.456797105717458</v>
      </c>
      <c r="D7" s="26">
        <f t="shared" si="1"/>
        <v>12.702104420849141</v>
      </c>
      <c r="E7" s="26">
        <f t="shared" si="1"/>
        <v>13.585626998372334</v>
      </c>
      <c r="F7" s="26">
        <f t="shared" si="1"/>
        <v>15.473843848441263</v>
      </c>
      <c r="G7" s="26">
        <f t="shared" si="1"/>
        <v>14.035409148915527</v>
      </c>
      <c r="H7" s="26">
        <f t="shared" si="1"/>
        <v>14.723009403682788</v>
      </c>
      <c r="I7" s="26">
        <f t="shared" si="1"/>
        <v>14.549348872537777</v>
      </c>
      <c r="J7" s="26">
        <f t="shared" si="1"/>
        <v>13.820934570598883</v>
      </c>
      <c r="K7" s="26">
        <f t="shared" si="1"/>
        <v>15.200703611402602</v>
      </c>
      <c r="L7" s="26">
        <f t="shared" si="1"/>
        <v>15.568204595799454</v>
      </c>
      <c r="M7" s="26">
        <f t="shared" si="1"/>
        <v>15.744093305678447</v>
      </c>
      <c r="N7" s="26">
        <f t="shared" si="1"/>
        <v>16.127249500704043</v>
      </c>
      <c r="O7" s="26">
        <f t="shared" si="1"/>
        <v>16.13491206126093</v>
      </c>
      <c r="P7" s="26">
        <f t="shared" si="1"/>
        <v>15.550202775117818</v>
      </c>
      <c r="Q7" s="26">
        <f t="shared" si="1"/>
        <v>15.123063673018541</v>
      </c>
    </row>
    <row r="8" spans="1:17" ht="11.45" customHeight="1" x14ac:dyDescent="0.25">
      <c r="A8" s="148" t="s">
        <v>147</v>
      </c>
      <c r="B8" s="108">
        <v>4.8036793775821218</v>
      </c>
      <c r="C8" s="108">
        <v>4.4949875560034789</v>
      </c>
      <c r="D8" s="108">
        <v>4.5885702817542899</v>
      </c>
      <c r="E8" s="108">
        <v>4.8807379133463114</v>
      </c>
      <c r="F8" s="108">
        <v>5.6788399721303708</v>
      </c>
      <c r="G8" s="108">
        <v>5.1305288544117369</v>
      </c>
      <c r="H8" s="108">
        <v>5.3105239322905478</v>
      </c>
      <c r="I8" s="108">
        <v>5.6883925603281247</v>
      </c>
      <c r="J8" s="108">
        <v>5.5688813059348226</v>
      </c>
      <c r="K8" s="108">
        <v>5.5041606805521051</v>
      </c>
      <c r="L8" s="108">
        <v>5.5618674601847529</v>
      </c>
      <c r="M8" s="108">
        <v>5.8605041326986056</v>
      </c>
      <c r="N8" s="108">
        <v>5.8478115087966156</v>
      </c>
      <c r="O8" s="108">
        <v>5.7261615094421989</v>
      </c>
      <c r="P8" s="108">
        <v>5.6295769490578893</v>
      </c>
      <c r="Q8" s="108">
        <v>5.5876285819271825</v>
      </c>
    </row>
    <row r="9" spans="1:17" ht="11.45" customHeight="1" x14ac:dyDescent="0.25">
      <c r="A9" s="147" t="s">
        <v>146</v>
      </c>
      <c r="B9" s="105">
        <v>9.399900618724077</v>
      </c>
      <c r="C9" s="105">
        <v>7.9618095497139789</v>
      </c>
      <c r="D9" s="105">
        <v>8.1135341390948508</v>
      </c>
      <c r="E9" s="105">
        <v>8.7048890850260232</v>
      </c>
      <c r="F9" s="105">
        <v>9.7950038763108918</v>
      </c>
      <c r="G9" s="105">
        <v>8.9048802945037906</v>
      </c>
      <c r="H9" s="105">
        <v>9.412485471392241</v>
      </c>
      <c r="I9" s="105">
        <v>8.8609563122096535</v>
      </c>
      <c r="J9" s="105">
        <v>8.2520532646640614</v>
      </c>
      <c r="K9" s="105">
        <v>9.696542930850498</v>
      </c>
      <c r="L9" s="105">
        <v>10.006337135614702</v>
      </c>
      <c r="M9" s="105">
        <v>9.8835891729798426</v>
      </c>
      <c r="N9" s="105">
        <v>10.279437991907427</v>
      </c>
      <c r="O9" s="105">
        <v>10.408750551818732</v>
      </c>
      <c r="P9" s="105">
        <v>9.9206258260599292</v>
      </c>
      <c r="Q9" s="105">
        <v>9.5354350910913581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2572.1818249217363</v>
      </c>
      <c r="C13" s="68">
        <f t="shared" si="2"/>
        <v>2880.2420827404144</v>
      </c>
      <c r="D13" s="68">
        <f t="shared" si="2"/>
        <v>2819.9546396322457</v>
      </c>
      <c r="E13" s="68">
        <f t="shared" si="2"/>
        <v>2541.6433996515698</v>
      </c>
      <c r="F13" s="68">
        <f t="shared" si="2"/>
        <v>2401.7401664589843</v>
      </c>
      <c r="G13" s="68">
        <f t="shared" si="2"/>
        <v>2788.3056038989521</v>
      </c>
      <c r="H13" s="68">
        <f t="shared" si="2"/>
        <v>2644.9752562203416</v>
      </c>
      <c r="I13" s="68">
        <f t="shared" si="2"/>
        <v>3026.9860758827517</v>
      </c>
      <c r="J13" s="68">
        <f t="shared" si="2"/>
        <v>3208.4493269798249</v>
      </c>
      <c r="K13" s="68">
        <f t="shared" si="2"/>
        <v>2490.1150695266656</v>
      </c>
      <c r="L13" s="68">
        <f t="shared" si="2"/>
        <v>2602.0483080470913</v>
      </c>
      <c r="M13" s="68">
        <f t="shared" si="2"/>
        <v>2579.3900374796949</v>
      </c>
      <c r="N13" s="68">
        <f t="shared" si="2"/>
        <v>2406.6064699107778</v>
      </c>
      <c r="O13" s="68">
        <f t="shared" si="2"/>
        <v>2422.5621062923642</v>
      </c>
      <c r="P13" s="68">
        <f t="shared" si="2"/>
        <v>2459.7174007117451</v>
      </c>
      <c r="Q13" s="68">
        <f t="shared" si="2"/>
        <v>2508.3143466243578</v>
      </c>
    </row>
    <row r="14" spans="1:17" ht="11.45" customHeight="1" x14ac:dyDescent="0.25">
      <c r="A14" s="148" t="s">
        <v>147</v>
      </c>
      <c r="B14" s="77">
        <f t="shared" ref="B14:Q14" si="3">IF(B4=0,"",B4/B8)</f>
        <v>5708.9968250804459</v>
      </c>
      <c r="C14" s="77">
        <f t="shared" si="3"/>
        <v>6136.7447398613149</v>
      </c>
      <c r="D14" s="77">
        <f t="shared" si="3"/>
        <v>6004.1269072888244</v>
      </c>
      <c r="E14" s="77">
        <f t="shared" si="3"/>
        <v>5430.6991404028086</v>
      </c>
      <c r="F14" s="77">
        <f t="shared" si="3"/>
        <v>5062.3282996881153</v>
      </c>
      <c r="G14" s="77">
        <f t="shared" si="3"/>
        <v>5892.182042196494</v>
      </c>
      <c r="H14" s="77">
        <f t="shared" si="3"/>
        <v>5637.2960467815628</v>
      </c>
      <c r="I14" s="77">
        <f t="shared" si="3"/>
        <v>6123.4656506060483</v>
      </c>
      <c r="J14" s="77">
        <f t="shared" si="3"/>
        <v>6362.8162057445898</v>
      </c>
      <c r="K14" s="77">
        <f t="shared" si="3"/>
        <v>5294.267885951147</v>
      </c>
      <c r="L14" s="77">
        <f t="shared" si="3"/>
        <v>5580.0000000000009</v>
      </c>
      <c r="M14" s="77">
        <f t="shared" si="3"/>
        <v>5387.788611161378</v>
      </c>
      <c r="N14" s="77">
        <f t="shared" si="3"/>
        <v>5112.3301332966203</v>
      </c>
      <c r="O14" s="77">
        <f t="shared" si="3"/>
        <v>5217.2518184665296</v>
      </c>
      <c r="P14" s="77">
        <f t="shared" si="3"/>
        <v>5230.606956261815</v>
      </c>
      <c r="Q14" s="77">
        <f t="shared" si="3"/>
        <v>5264.7374721889537</v>
      </c>
    </row>
    <row r="15" spans="1:17" ht="11.45" customHeight="1" x14ac:dyDescent="0.25">
      <c r="A15" s="147" t="s">
        <v>146</v>
      </c>
      <c r="B15" s="74">
        <f t="shared" ref="B15:Q15" si="4">IF(B5=0,"",B5/B9)</f>
        <v>969.15918258256784</v>
      </c>
      <c r="C15" s="74">
        <f t="shared" si="4"/>
        <v>1041.7229837277325</v>
      </c>
      <c r="D15" s="74">
        <f t="shared" si="4"/>
        <v>1019.1612999021032</v>
      </c>
      <c r="E15" s="74">
        <f t="shared" si="4"/>
        <v>921.78084311294947</v>
      </c>
      <c r="F15" s="74">
        <f t="shared" si="4"/>
        <v>859.2135446065522</v>
      </c>
      <c r="G15" s="74">
        <f t="shared" si="4"/>
        <v>1000.0134426844888</v>
      </c>
      <c r="H15" s="74">
        <f t="shared" si="4"/>
        <v>956.70798402497098</v>
      </c>
      <c r="I15" s="74">
        <f t="shared" si="4"/>
        <v>1039.1654890919785</v>
      </c>
      <c r="J15" s="74">
        <f t="shared" si="4"/>
        <v>1079.7312758696455</v>
      </c>
      <c r="K15" s="74">
        <f t="shared" si="4"/>
        <v>898.3614121157658</v>
      </c>
      <c r="L15" s="74">
        <f t="shared" si="4"/>
        <v>946.80000000000007</v>
      </c>
      <c r="M15" s="74">
        <f t="shared" si="4"/>
        <v>914.14159794300735</v>
      </c>
      <c r="N15" s="74">
        <f t="shared" si="4"/>
        <v>867.36259385184235</v>
      </c>
      <c r="O15" s="74">
        <f t="shared" si="4"/>
        <v>885.12064480113827</v>
      </c>
      <c r="P15" s="74">
        <f t="shared" si="4"/>
        <v>887.3432134569473</v>
      </c>
      <c r="Q15" s="74">
        <f t="shared" si="4"/>
        <v>893.08981904309928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0.75064453539621245</v>
      </c>
      <c r="C18" s="115">
        <f t="shared" si="6"/>
        <v>0.76883150331882244</v>
      </c>
      <c r="D18" s="115">
        <f t="shared" si="6"/>
        <v>0.76914717645203645</v>
      </c>
      <c r="E18" s="115">
        <f t="shared" si="6"/>
        <v>0.76762114056484765</v>
      </c>
      <c r="F18" s="115">
        <f t="shared" si="6"/>
        <v>0.77354521819865307</v>
      </c>
      <c r="G18" s="115">
        <f t="shared" si="6"/>
        <v>0.77245438281776635</v>
      </c>
      <c r="H18" s="115">
        <f t="shared" si="6"/>
        <v>0.76875864042842867</v>
      </c>
      <c r="I18" s="115">
        <f t="shared" si="6"/>
        <v>0.79092055930647431</v>
      </c>
      <c r="J18" s="115">
        <f t="shared" si="6"/>
        <v>0.79906985000597719</v>
      </c>
      <c r="K18" s="115">
        <f t="shared" si="6"/>
        <v>0.76986381676000082</v>
      </c>
      <c r="L18" s="115">
        <f t="shared" si="6"/>
        <v>0.76612731867110673</v>
      </c>
      <c r="M18" s="115">
        <f t="shared" si="6"/>
        <v>0.77751871517873106</v>
      </c>
      <c r="N18" s="115">
        <f t="shared" si="6"/>
        <v>0.77027689641207686</v>
      </c>
      <c r="O18" s="115">
        <f t="shared" si="6"/>
        <v>0.76430001835243044</v>
      </c>
      <c r="P18" s="115">
        <f t="shared" si="6"/>
        <v>0.76985082005266237</v>
      </c>
      <c r="Q18" s="115">
        <f t="shared" si="6"/>
        <v>0.77550125893811117</v>
      </c>
    </row>
    <row r="19" spans="1:17" ht="11.45" customHeight="1" x14ac:dyDescent="0.25">
      <c r="A19" s="147" t="s">
        <v>146</v>
      </c>
      <c r="B19" s="28">
        <f t="shared" ref="B19:Q19" si="7">IF(B5=0,0,B5/B$3)</f>
        <v>0.24935546460378755</v>
      </c>
      <c r="C19" s="28">
        <f t="shared" si="7"/>
        <v>0.23116849668117767</v>
      </c>
      <c r="D19" s="28">
        <f t="shared" si="7"/>
        <v>0.2308528235479636</v>
      </c>
      <c r="E19" s="28">
        <f t="shared" si="7"/>
        <v>0.23237885943515227</v>
      </c>
      <c r="F19" s="28">
        <f t="shared" si="7"/>
        <v>0.22645478180134679</v>
      </c>
      <c r="G19" s="28">
        <f t="shared" si="7"/>
        <v>0.22754561718223368</v>
      </c>
      <c r="H19" s="28">
        <f t="shared" si="7"/>
        <v>0.23124135957157141</v>
      </c>
      <c r="I19" s="28">
        <f t="shared" si="7"/>
        <v>0.20907944069352574</v>
      </c>
      <c r="J19" s="28">
        <f t="shared" si="7"/>
        <v>0.20093014999402281</v>
      </c>
      <c r="K19" s="28">
        <f t="shared" si="7"/>
        <v>0.23013618323999907</v>
      </c>
      <c r="L19" s="28">
        <f t="shared" si="7"/>
        <v>0.23387268132889341</v>
      </c>
      <c r="M19" s="28">
        <f t="shared" si="7"/>
        <v>0.22248128482126889</v>
      </c>
      <c r="N19" s="28">
        <f t="shared" si="7"/>
        <v>0.22972310358792317</v>
      </c>
      <c r="O19" s="28">
        <f t="shared" si="7"/>
        <v>0.2356999816475697</v>
      </c>
      <c r="P19" s="28">
        <f t="shared" si="7"/>
        <v>0.23014917994733763</v>
      </c>
      <c r="Q19" s="28">
        <f t="shared" si="7"/>
        <v>0.22449874106188894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0.33820201518429666</v>
      </c>
      <c r="C22" s="115">
        <f t="shared" si="9"/>
        <v>0.36084617240336653</v>
      </c>
      <c r="D22" s="115">
        <f t="shared" si="9"/>
        <v>0.36124488743948951</v>
      </c>
      <c r="E22" s="115">
        <f t="shared" si="9"/>
        <v>0.35925746481417919</v>
      </c>
      <c r="F22" s="115">
        <f t="shared" si="9"/>
        <v>0.36699607594285122</v>
      </c>
      <c r="G22" s="115">
        <f t="shared" si="9"/>
        <v>0.36554180928941121</v>
      </c>
      <c r="H22" s="115">
        <f t="shared" si="9"/>
        <v>0.36069554713197305</v>
      </c>
      <c r="I22" s="115">
        <f t="shared" si="9"/>
        <v>0.39097231155581769</v>
      </c>
      <c r="J22" s="115">
        <f t="shared" si="9"/>
        <v>0.40293087833448255</v>
      </c>
      <c r="K22" s="115">
        <f t="shared" si="9"/>
        <v>0.36209907259972052</v>
      </c>
      <c r="L22" s="115">
        <f t="shared" si="9"/>
        <v>0.35725811707828092</v>
      </c>
      <c r="M22" s="115">
        <f t="shared" si="9"/>
        <v>0.37223509915206665</v>
      </c>
      <c r="N22" s="115">
        <f t="shared" si="9"/>
        <v>0.36260439255567584</v>
      </c>
      <c r="O22" s="115">
        <f t="shared" si="9"/>
        <v>0.35489263825555079</v>
      </c>
      <c r="P22" s="115">
        <f t="shared" si="9"/>
        <v>0.36202595107414837</v>
      </c>
      <c r="Q22" s="115">
        <f t="shared" si="9"/>
        <v>0.36947728996844859</v>
      </c>
    </row>
    <row r="23" spans="1:17" ht="11.45" customHeight="1" x14ac:dyDescent="0.25">
      <c r="A23" s="147" t="s">
        <v>146</v>
      </c>
      <c r="B23" s="28">
        <f t="shared" ref="B23:Q23" si="10">IF(B9=0,0,B9/B$7)</f>
        <v>0.66179798481570329</v>
      </c>
      <c r="C23" s="28">
        <f t="shared" si="10"/>
        <v>0.63915382759663353</v>
      </c>
      <c r="D23" s="28">
        <f t="shared" si="10"/>
        <v>0.63875511256051054</v>
      </c>
      <c r="E23" s="28">
        <f t="shared" si="10"/>
        <v>0.64074253518582092</v>
      </c>
      <c r="F23" s="28">
        <f t="shared" si="10"/>
        <v>0.63300392405714878</v>
      </c>
      <c r="G23" s="28">
        <f t="shared" si="10"/>
        <v>0.63445819071058884</v>
      </c>
      <c r="H23" s="28">
        <f t="shared" si="10"/>
        <v>0.63930445286802695</v>
      </c>
      <c r="I23" s="28">
        <f t="shared" si="10"/>
        <v>0.60902768844418242</v>
      </c>
      <c r="J23" s="28">
        <f t="shared" si="10"/>
        <v>0.59706912166551751</v>
      </c>
      <c r="K23" s="28">
        <f t="shared" si="10"/>
        <v>0.63790092740027948</v>
      </c>
      <c r="L23" s="28">
        <f t="shared" si="10"/>
        <v>0.64274188292171908</v>
      </c>
      <c r="M23" s="28">
        <f t="shared" si="10"/>
        <v>0.62776490084793346</v>
      </c>
      <c r="N23" s="28">
        <f t="shared" si="10"/>
        <v>0.63739560744432422</v>
      </c>
      <c r="O23" s="28">
        <f t="shared" si="10"/>
        <v>0.64510736174444927</v>
      </c>
      <c r="P23" s="28">
        <f t="shared" si="10"/>
        <v>0.63797404892585163</v>
      </c>
      <c r="Q23" s="28">
        <f t="shared" si="10"/>
        <v>0.63052271003155136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485.33487058432848</v>
      </c>
      <c r="C4" s="100">
        <v>440.39931999999999</v>
      </c>
      <c r="D4" s="100">
        <v>444.99781999999999</v>
      </c>
      <c r="E4" s="100">
        <v>469.49993999999998</v>
      </c>
      <c r="F4" s="100">
        <v>537.30026999999995</v>
      </c>
      <c r="G4" s="100">
        <v>481.24996120615208</v>
      </c>
      <c r="H4" s="100">
        <v>495.31336000000005</v>
      </c>
      <c r="I4" s="100">
        <v>512.50135</v>
      </c>
      <c r="J4" s="100">
        <v>492.39819</v>
      </c>
      <c r="K4" s="100">
        <v>497.78543000000002</v>
      </c>
      <c r="L4" s="100">
        <v>500.19118193174558</v>
      </c>
      <c r="M4" s="100">
        <v>515.19069525872499</v>
      </c>
      <c r="N4" s="100">
        <v>513.20830251026928</v>
      </c>
      <c r="O4" s="100">
        <v>501.00457122397643</v>
      </c>
      <c r="P4" s="100">
        <v>484.6425156645692</v>
      </c>
      <c r="Q4" s="100">
        <v>473.27375619294742</v>
      </c>
    </row>
    <row r="5" spans="1:17" ht="11.45" customHeight="1" x14ac:dyDescent="0.25">
      <c r="A5" s="95" t="s">
        <v>120</v>
      </c>
      <c r="B5" s="20">
        <v>485.33487058432848</v>
      </c>
      <c r="C5" s="20">
        <v>440.39931999999999</v>
      </c>
      <c r="D5" s="20">
        <v>444.99781999999999</v>
      </c>
      <c r="E5" s="20">
        <v>469.49993999999998</v>
      </c>
      <c r="F5" s="20">
        <v>537.30026999999995</v>
      </c>
      <c r="G5" s="20">
        <v>481.24996120615208</v>
      </c>
      <c r="H5" s="20">
        <v>495.31336000000005</v>
      </c>
      <c r="I5" s="20">
        <v>512.50135</v>
      </c>
      <c r="J5" s="20">
        <v>492.39819</v>
      </c>
      <c r="K5" s="20">
        <v>497.78543000000002</v>
      </c>
      <c r="L5" s="20">
        <v>500.19118193174558</v>
      </c>
      <c r="M5" s="20">
        <v>515.19069525872499</v>
      </c>
      <c r="N5" s="20">
        <v>513.20830251026928</v>
      </c>
      <c r="O5" s="20">
        <v>501.00457122397643</v>
      </c>
      <c r="P5" s="20">
        <v>484.6425156645692</v>
      </c>
      <c r="Q5" s="20">
        <v>473.27375619294742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259.52985444772588</v>
      </c>
      <c r="C7" s="20">
        <v>235.90021999999999</v>
      </c>
      <c r="D7" s="20">
        <v>243.40170000000001</v>
      </c>
      <c r="E7" s="20">
        <v>250.90159</v>
      </c>
      <c r="F7" s="20">
        <v>294.90141999999997</v>
      </c>
      <c r="G7" s="20">
        <v>258.45458644189597</v>
      </c>
      <c r="H7" s="20">
        <v>264.84775000000002</v>
      </c>
      <c r="I7" s="20">
        <v>264.89944000000003</v>
      </c>
      <c r="J7" s="20">
        <v>276.70031999999998</v>
      </c>
      <c r="K7" s="20">
        <v>282.05554000000001</v>
      </c>
      <c r="L7" s="20">
        <v>287.40337706096199</v>
      </c>
      <c r="M7" s="20">
        <v>291.70326275317666</v>
      </c>
      <c r="N7" s="20">
        <v>295.97823932312212</v>
      </c>
      <c r="O7" s="20">
        <v>298.12871442273428</v>
      </c>
      <c r="P7" s="20">
        <v>301.35181934500787</v>
      </c>
      <c r="Q7" s="20">
        <v>303.50158316984511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132.17736288493595</v>
      </c>
      <c r="C9" s="20">
        <v>128.09936999999999</v>
      </c>
      <c r="D9" s="20">
        <v>127.1003</v>
      </c>
      <c r="E9" s="20">
        <v>138.2996</v>
      </c>
      <c r="F9" s="20">
        <v>151.60004000000001</v>
      </c>
      <c r="G9" s="20">
        <v>130.1232134906364</v>
      </c>
      <c r="H9" s="20">
        <v>144.47022999999999</v>
      </c>
      <c r="I9" s="20">
        <v>143.49949000000001</v>
      </c>
      <c r="J9" s="20">
        <v>138.30007000000001</v>
      </c>
      <c r="K9" s="20">
        <v>138.32687999999999</v>
      </c>
      <c r="L9" s="20">
        <v>137.31239755389726</v>
      </c>
      <c r="M9" s="20">
        <v>126.03892142327393</v>
      </c>
      <c r="N9" s="20">
        <v>146.53201795971222</v>
      </c>
      <c r="O9" s="20">
        <v>132.17745616200492</v>
      </c>
      <c r="P9" s="20">
        <v>125.01195842613933</v>
      </c>
      <c r="Q9" s="20">
        <v>122.95793457200797</v>
      </c>
    </row>
    <row r="10" spans="1:17" ht="11.45" customHeight="1" x14ac:dyDescent="0.25">
      <c r="A10" s="17" t="s">
        <v>153</v>
      </c>
      <c r="B10" s="20">
        <v>93.627653251666672</v>
      </c>
      <c r="C10" s="20">
        <v>76.399730000000005</v>
      </c>
      <c r="D10" s="20">
        <v>74.495819999999995</v>
      </c>
      <c r="E10" s="20">
        <v>80.298749999999998</v>
      </c>
      <c r="F10" s="20">
        <v>90.798810000000003</v>
      </c>
      <c r="G10" s="20">
        <v>92.672161273619736</v>
      </c>
      <c r="H10" s="20">
        <v>85.995379999999997</v>
      </c>
      <c r="I10" s="20">
        <v>104.10242</v>
      </c>
      <c r="J10" s="20">
        <v>77.397800000000004</v>
      </c>
      <c r="K10" s="20">
        <v>77.403009999999995</v>
      </c>
      <c r="L10" s="20">
        <v>75.475407316886319</v>
      </c>
      <c r="M10" s="20">
        <v>97.448511082274379</v>
      </c>
      <c r="N10" s="20">
        <v>70.698045227434889</v>
      </c>
      <c r="O10" s="20">
        <v>70.698400639237207</v>
      </c>
      <c r="P10" s="20">
        <v>58.278737893422026</v>
      </c>
      <c r="Q10" s="20">
        <v>46.814238451094347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485.33487058432843</v>
      </c>
      <c r="C19" s="71">
        <f t="shared" si="0"/>
        <v>440.39931999999993</v>
      </c>
      <c r="D19" s="71">
        <f t="shared" si="0"/>
        <v>444.99781999999999</v>
      </c>
      <c r="E19" s="71">
        <f t="shared" si="0"/>
        <v>469.49993999999998</v>
      </c>
      <c r="F19" s="71">
        <f t="shared" si="0"/>
        <v>537.30026999999995</v>
      </c>
      <c r="G19" s="71">
        <f t="shared" si="0"/>
        <v>481.24996120615208</v>
      </c>
      <c r="H19" s="71">
        <f t="shared" si="0"/>
        <v>495.31336000000005</v>
      </c>
      <c r="I19" s="71">
        <f t="shared" si="0"/>
        <v>512.50135000000012</v>
      </c>
      <c r="J19" s="71">
        <f t="shared" si="0"/>
        <v>492.39819000000006</v>
      </c>
      <c r="K19" s="71">
        <f t="shared" si="0"/>
        <v>497.78543000000013</v>
      </c>
      <c r="L19" s="71">
        <f t="shared" si="0"/>
        <v>500.19118193174558</v>
      </c>
      <c r="M19" s="71">
        <f t="shared" si="0"/>
        <v>515.19069525872487</v>
      </c>
      <c r="N19" s="71">
        <f t="shared" si="0"/>
        <v>513.20830251026928</v>
      </c>
      <c r="O19" s="71">
        <f t="shared" si="0"/>
        <v>501.00457122397637</v>
      </c>
      <c r="P19" s="71">
        <f t="shared" si="0"/>
        <v>484.64251566456926</v>
      </c>
      <c r="Q19" s="71">
        <f t="shared" si="0"/>
        <v>473.27375619294742</v>
      </c>
    </row>
    <row r="20" spans="1:17" ht="11.45" customHeight="1" x14ac:dyDescent="0.25">
      <c r="A20" s="148" t="s">
        <v>147</v>
      </c>
      <c r="B20" s="70">
        <v>379.63224918776893</v>
      </c>
      <c r="C20" s="70">
        <v>351.71930419808928</v>
      </c>
      <c r="D20" s="70">
        <v>355.48700198866845</v>
      </c>
      <c r="E20" s="70">
        <v>374.3781134363727</v>
      </c>
      <c r="F20" s="70">
        <v>431.2838749076073</v>
      </c>
      <c r="G20" s="70">
        <v>385.78412358707862</v>
      </c>
      <c r="H20" s="70">
        <v>395.36499326052808</v>
      </c>
      <c r="I20" s="70">
        <v>419.30402239214453</v>
      </c>
      <c r="J20" s="70">
        <v>406.43028016506997</v>
      </c>
      <c r="K20" s="70">
        <v>397.72951890417573</v>
      </c>
      <c r="L20" s="70">
        <v>397.92019696400098</v>
      </c>
      <c r="M20" s="70">
        <v>415.13461766298786</v>
      </c>
      <c r="N20" s="70">
        <v>410.13418125864212</v>
      </c>
      <c r="O20" s="70">
        <v>397.62604138691319</v>
      </c>
      <c r="P20" s="70">
        <v>387.04869914152351</v>
      </c>
      <c r="Q20" s="70">
        <v>380.36102476683965</v>
      </c>
    </row>
    <row r="21" spans="1:17" ht="11.45" customHeight="1" x14ac:dyDescent="0.25">
      <c r="A21" s="147" t="s">
        <v>146</v>
      </c>
      <c r="B21" s="69">
        <v>105.70262139655951</v>
      </c>
      <c r="C21" s="69">
        <v>88.68001580191067</v>
      </c>
      <c r="D21" s="69">
        <v>89.510818011331537</v>
      </c>
      <c r="E21" s="69">
        <v>95.121826563627295</v>
      </c>
      <c r="F21" s="69">
        <v>106.01639509239261</v>
      </c>
      <c r="G21" s="69">
        <v>95.465837619073426</v>
      </c>
      <c r="H21" s="69">
        <v>99.94836673947195</v>
      </c>
      <c r="I21" s="69">
        <v>93.197327607855541</v>
      </c>
      <c r="J21" s="69">
        <v>85.967909834930083</v>
      </c>
      <c r="K21" s="69">
        <v>100.05591109582438</v>
      </c>
      <c r="L21" s="69">
        <v>102.27098496774461</v>
      </c>
      <c r="M21" s="69">
        <v>100.05607759573702</v>
      </c>
      <c r="N21" s="69">
        <v>103.0741212516272</v>
      </c>
      <c r="O21" s="69">
        <v>103.3785298370632</v>
      </c>
      <c r="P21" s="69">
        <v>97.593816523045717</v>
      </c>
      <c r="Q21" s="69">
        <v>92.912731426107769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3416.9897357605983</v>
      </c>
      <c r="C25" s="68">
        <f>IF(C19=0,"",C19/TrNavi_act!C7*100)</f>
        <v>3535.4137685831306</v>
      </c>
      <c r="D25" s="68">
        <f>IF(D19=0,"",D19/TrNavi_act!D7*100)</f>
        <v>3503.3393306827479</v>
      </c>
      <c r="E25" s="68">
        <f>IF(E19=0,"",E19/TrNavi_act!E7*100)</f>
        <v>3455.8577241687103</v>
      </c>
      <c r="F25" s="68">
        <f>IF(F19=0,"",F19/TrNavi_act!F7*100)</f>
        <v>3472.3128607383755</v>
      </c>
      <c r="G25" s="68">
        <f>IF(G19=0,"",G19/TrNavi_act!G7*100)</f>
        <v>3428.8274470668839</v>
      </c>
      <c r="H25" s="68">
        <f>IF(H19=0,"",H19/TrNavi_act!H7*100)</f>
        <v>3364.2127531080923</v>
      </c>
      <c r="I25" s="68">
        <f>IF(I19=0,"",I19/TrNavi_act!I7*100)</f>
        <v>3522.5036837721163</v>
      </c>
      <c r="J25" s="68">
        <f>IF(J19=0,"",J19/TrNavi_act!J7*100)</f>
        <v>3562.6982204768779</v>
      </c>
      <c r="K25" s="68">
        <f>IF(K19=0,"",K19/TrNavi_act!K7*100)</f>
        <v>3274.7525557079684</v>
      </c>
      <c r="L25" s="68">
        <f>IF(L19=0,"",L19/TrNavi_act!L7*100)</f>
        <v>3212.9021612852198</v>
      </c>
      <c r="M25" s="68">
        <f>IF(M19=0,"",M19/TrNavi_act!M7*100)</f>
        <v>3272.2792304140512</v>
      </c>
      <c r="N25" s="68">
        <f>IF(N19=0,"",N19/TrNavi_act!N7*100)</f>
        <v>3182.2432119492228</v>
      </c>
      <c r="O25" s="68">
        <f>IF(O19=0,"",O19/TrNavi_act!O7*100)</f>
        <v>3105.096385538176</v>
      </c>
      <c r="P25" s="68">
        <f>IF(P19=0,"",P19/TrNavi_act!P7*100)</f>
        <v>3116.6314849607952</v>
      </c>
      <c r="Q25" s="68">
        <f>IF(Q19=0,"",Q19/TrNavi_act!Q7*100)</f>
        <v>3129.4833270941504</v>
      </c>
    </row>
    <row r="26" spans="1:17" ht="11.45" customHeight="1" x14ac:dyDescent="0.25">
      <c r="A26" s="148" t="s">
        <v>147</v>
      </c>
      <c r="B26" s="77">
        <f>IF(B20=0,"",B20/TrNavi_act!B8*100)</f>
        <v>7902.9472899345037</v>
      </c>
      <c r="C26" s="77">
        <f>IF(C20=0,"",C20/TrNavi_act!C8*100)</f>
        <v>7824.7002870638671</v>
      </c>
      <c r="D26" s="77">
        <f>IF(D20=0,"",D20/TrNavi_act!D8*100)</f>
        <v>7747.2280069939261</v>
      </c>
      <c r="E26" s="77">
        <f>IF(E20=0,"",E20/TrNavi_act!E8*100)</f>
        <v>7670.5227792019086</v>
      </c>
      <c r="F26" s="77">
        <f>IF(F20=0,"",F20/TrNavi_act!F8*100)</f>
        <v>7594.5770091108006</v>
      </c>
      <c r="G26" s="77">
        <f>IF(G20=0,"",G20/TrNavi_act!G8*100)</f>
        <v>7519.3831773374241</v>
      </c>
      <c r="H26" s="77">
        <f>IF(H20=0,"",H20/TrNavi_act!H8*100)</f>
        <v>7444.9338389479453</v>
      </c>
      <c r="I26" s="77">
        <f>IF(I20=0,"",I20/TrNavi_act!I8*100)</f>
        <v>7371.2216227207382</v>
      </c>
      <c r="J26" s="77">
        <f>IF(J20=0,"",J20/TrNavi_act!J8*100)</f>
        <v>7298.2392304165733</v>
      </c>
      <c r="K26" s="77">
        <f>IF(K20=0,"",K20/TrNavi_act!K8*100)</f>
        <v>7225.9794360560118</v>
      </c>
      <c r="L26" s="77">
        <f>IF(L20=0,"",L20/TrNavi_act!L8*100)</f>
        <v>7154.4350852039715</v>
      </c>
      <c r="M26" s="77">
        <f>IF(M20=0,"",M20/TrNavi_act!M8*100)</f>
        <v>7083.599094261358</v>
      </c>
      <c r="N26" s="77">
        <f>IF(N20=0,"",N20/TrNavi_act!N8*100)</f>
        <v>7013.4644497637209</v>
      </c>
      <c r="O26" s="77">
        <f>IF(O20=0,"",O20/TrNavi_act!O8*100)</f>
        <v>6944.0242076868526</v>
      </c>
      <c r="P26" s="77">
        <f>IF(P20=0,"",P20/TrNavi_act!P8*100)</f>
        <v>6875.2714927592588</v>
      </c>
      <c r="Q26" s="77">
        <f>IF(Q20=0,"",Q20/TrNavi_act!Q8*100)</f>
        <v>6807.1994977814456</v>
      </c>
    </row>
    <row r="27" spans="1:17" ht="11.45" customHeight="1" x14ac:dyDescent="0.25">
      <c r="A27" s="147" t="s">
        <v>146</v>
      </c>
      <c r="B27" s="74">
        <f>IF(B21=0,"",B21/TrNavi_act!B9*100)</f>
        <v>1124.5078611363804</v>
      </c>
      <c r="C27" s="74">
        <f>IF(C21=0,"",C21/TrNavi_act!C9*100)</f>
        <v>1113.8173457703022</v>
      </c>
      <c r="D27" s="74">
        <f>IF(D21=0,"",D21/TrNavi_act!D9*100)</f>
        <v>1103.2284634143093</v>
      </c>
      <c r="E27" s="74">
        <f>IF(E21=0,"",E21/TrNavi_act!E9*100)</f>
        <v>1092.7402478597226</v>
      </c>
      <c r="F27" s="74">
        <f>IF(F21=0,"",F21/TrNavi_act!F9*100)</f>
        <v>1082.3517420834521</v>
      </c>
      <c r="G27" s="74">
        <f>IF(G21=0,"",G21/TrNavi_act!G9*100)</f>
        <v>1072.0619981606737</v>
      </c>
      <c r="H27" s="74">
        <f>IF(H21=0,"",H21/TrNavi_act!H9*100)</f>
        <v>1061.8700771783306</v>
      </c>
      <c r="I27" s="74">
        <f>IF(I21=0,"",I21/TrNavi_act!I9*100)</f>
        <v>1051.775049149463</v>
      </c>
      <c r="J27" s="74">
        <f>IF(J21=0,"",J21/TrNavi_act!J9*100)</f>
        <v>1041.7759929283468</v>
      </c>
      <c r="K27" s="74">
        <f>IF(K21=0,"",K21/TrNavi_act!K9*100)</f>
        <v>1031.8719961264414</v>
      </c>
      <c r="L27" s="74">
        <f>IF(L21=0,"",L21/TrNavi_act!L9*100)</f>
        <v>1022.0621550291387</v>
      </c>
      <c r="M27" s="74">
        <f>IF(M21=0,"",M21/TrNavi_act!M9*100)</f>
        <v>1012.3455745132992</v>
      </c>
      <c r="N27" s="74">
        <f>IF(N21=0,"",N21/TrNavi_act!N9*100)</f>
        <v>1002.7213679655752</v>
      </c>
      <c r="O27" s="74">
        <f>IF(O21=0,"",O21/TrNavi_act!O9*100)</f>
        <v>993.18865720150973</v>
      </c>
      <c r="P27" s="74">
        <f>IF(P21=0,"",P21/TrNavi_act!P9*100)</f>
        <v>983.74657238540397</v>
      </c>
      <c r="Q27" s="74">
        <f>IF(Q21=0,"",Q21/TrNavi_act!Q9*100)</f>
        <v>974.39425195094725</v>
      </c>
    </row>
    <row r="29" spans="1:17" ht="11.45" customHeight="1" x14ac:dyDescent="0.25">
      <c r="A29" s="27" t="s">
        <v>151</v>
      </c>
      <c r="B29" s="68">
        <f>IF(B19=0,"",B19/TrNavi_act!B3*1000)</f>
        <v>13.284401991544931</v>
      </c>
      <c r="C29" s="68">
        <f>IF(C19=0,"",C19/TrNavi_act!C3*1000)</f>
        <v>12.27471048273606</v>
      </c>
      <c r="D29" s="68">
        <f>IF(D19=0,"",D19/TrNavi_act!D3*1000)</f>
        <v>12.423388949049276</v>
      </c>
      <c r="E29" s="68">
        <f>IF(E19=0,"",E19/TrNavi_act!E3*1000)</f>
        <v>13.596941745023983</v>
      </c>
      <c r="F29" s="68">
        <f>IF(F19=0,"",F19/TrNavi_act!F3*1000)</f>
        <v>14.457487571845853</v>
      </c>
      <c r="G29" s="68">
        <f>IF(G19=0,"",G19/TrNavi_act!G3*1000)</f>
        <v>12.297172312361583</v>
      </c>
      <c r="H29" s="68">
        <f>IF(H19=0,"",H19/TrNavi_act!H3*1000)</f>
        <v>12.719259831245221</v>
      </c>
      <c r="I29" s="68">
        <f>IF(I19=0,"",I19/TrNavi_act!I3*1000)</f>
        <v>11.636999957936242</v>
      </c>
      <c r="J29" s="68">
        <f>IF(J19=0,"",J19/TrNavi_act!J3*1000)</f>
        <v>11.104112477383316</v>
      </c>
      <c r="K29" s="68">
        <f>IF(K19=0,"",K19/TrNavi_act!K3*1000)</f>
        <v>13.151008946467886</v>
      </c>
      <c r="L29" s="68">
        <f>IF(L19=0,"",L19/TrNavi_act!L3*1000)</f>
        <v>12.347588441571213</v>
      </c>
      <c r="M29" s="68">
        <f>IF(M19=0,"",M19/TrNavi_act!M3*1000)</f>
        <v>12.686252109476914</v>
      </c>
      <c r="N29" s="68">
        <f>IF(N19=0,"",N19/TrNavi_act!N3*1000)</f>
        <v>13.222947963184028</v>
      </c>
      <c r="O29" s="68">
        <f>IF(O19=0,"",O19/TrNavi_act!O3*1000)</f>
        <v>12.817406734271112</v>
      </c>
      <c r="P29" s="68">
        <f>IF(P19=0,"",P19/TrNavi_act!P3*1000)</f>
        <v>12.670689259095234</v>
      </c>
      <c r="Q29" s="68">
        <f>IF(Q19=0,"",Q19/TrNavi_act!Q3*1000)</f>
        <v>12.476439929890565</v>
      </c>
    </row>
    <row r="30" spans="1:17" ht="11.45" customHeight="1" x14ac:dyDescent="0.25">
      <c r="A30" s="148" t="s">
        <v>147</v>
      </c>
      <c r="B30" s="77">
        <f>IF(B20=0,"",B20/TrNavi_act!B4*1000)</f>
        <v>13.842970196122227</v>
      </c>
      <c r="C30" s="77">
        <f>IF(C20=0,"",C20/TrNavi_act!C4*1000)</f>
        <v>12.750571546895884</v>
      </c>
      <c r="D30" s="77">
        <f>IF(D20=0,"",D20/TrNavi_act!D4*1000)</f>
        <v>12.903171646137309</v>
      </c>
      <c r="E30" s="77">
        <f>IF(E20=0,"",E20/TrNavi_act!E4*1000)</f>
        <v>14.124374377758231</v>
      </c>
      <c r="F30" s="77">
        <f>IF(F20=0,"",F20/TrNavi_act!F4*1000)</f>
        <v>15.0021424125707</v>
      </c>
      <c r="G30" s="77">
        <f>IF(G20=0,"",G20/TrNavi_act!G4*1000)</f>
        <v>12.761627396247828</v>
      </c>
      <c r="H30" s="77">
        <f>IF(H20=0,"",H20/TrNavi_act!H4*1000)</f>
        <v>13.206568853516922</v>
      </c>
      <c r="I30" s="77">
        <f>IF(I20=0,"",I20/TrNavi_act!I4*1000)</f>
        <v>12.037663054403184</v>
      </c>
      <c r="J30" s="77">
        <f>IF(J20=0,"",J20/TrNavi_act!J4*1000)</f>
        <v>11.470139941850666</v>
      </c>
      <c r="K30" s="77">
        <f>IF(K20=0,"",K20/TrNavi_act!K4*1000)</f>
        <v>13.648684939481146</v>
      </c>
      <c r="L30" s="77">
        <f>IF(L20=0,"",L20/TrNavi_act!L4*1000)</f>
        <v>12.821568253053711</v>
      </c>
      <c r="M30" s="77">
        <f>IF(M20=0,"",M20/TrNavi_act!M4*1000)</f>
        <v>13.147507457116873</v>
      </c>
      <c r="N30" s="77">
        <f>IF(N20=0,"",N20/TrNavi_act!N4*1000)</f>
        <v>13.718723687433657</v>
      </c>
      <c r="O30" s="77">
        <f>IF(O20=0,"",O20/TrNavi_act!O4*1000)</f>
        <v>13.309735564437183</v>
      </c>
      <c r="P30" s="77">
        <f>IF(P20=0,"",P20/TrNavi_act!P4*1000)</f>
        <v>13.144309160007781</v>
      </c>
      <c r="Q30" s="77">
        <f>IF(Q20=0,"",Q20/TrNavi_act!Q4*1000)</f>
        <v>12.929798558314765</v>
      </c>
    </row>
    <row r="31" spans="1:17" ht="11.45" customHeight="1" x14ac:dyDescent="0.25">
      <c r="A31" s="147" t="s">
        <v>146</v>
      </c>
      <c r="B31" s="74">
        <f>IF(B21=0,"",B21/TrNavi_act!B5*1000)</f>
        <v>11.602922216965917</v>
      </c>
      <c r="C31" s="74">
        <f>IF(C21=0,"",C21/TrNavi_act!C5*1000)</f>
        <v>10.692068459357447</v>
      </c>
      <c r="D31" s="74">
        <f>IF(D21=0,"",D21/TrNavi_act!D5*1000)</f>
        <v>10.824866127866917</v>
      </c>
      <c r="E31" s="74">
        <f>IF(E21=0,"",E21/TrNavi_act!E5*1000)</f>
        <v>11.854664327471001</v>
      </c>
      <c r="F31" s="74">
        <f>IF(F21=0,"",F21/TrNavi_act!F5*1000)</f>
        <v>12.597005120293799</v>
      </c>
      <c r="G31" s="74">
        <f>IF(G21=0,"",G21/TrNavi_act!G5*1000)</f>
        <v>10.720475869632052</v>
      </c>
      <c r="H31" s="74">
        <f>IF(H21=0,"",H21/TrNavi_act!H5*1000)</f>
        <v>11.099207855577118</v>
      </c>
      <c r="I31" s="74">
        <f>IF(I21=0,"",I21/TrNavi_act!I5*1000)</f>
        <v>10.121343137256249</v>
      </c>
      <c r="J31" s="74">
        <f>IF(J21=0,"",J21/TrNavi_act!J5*1000)</f>
        <v>9.648474728948381</v>
      </c>
      <c r="K31" s="74">
        <f>IF(K21=0,"",K21/TrNavi_act!K5*1000)</f>
        <v>11.486156709427664</v>
      </c>
      <c r="L31" s="74">
        <f>IF(L21=0,"",L21/TrNavi_act!L5*1000)</f>
        <v>10.794910805123983</v>
      </c>
      <c r="M31" s="74">
        <f>IF(M21=0,"",M21/TrNavi_act!M5*1000)</f>
        <v>11.074275328803212</v>
      </c>
      <c r="N31" s="74">
        <f>IF(N21=0,"",N21/TrNavi_act!N5*1000)</f>
        <v>11.560578875238583</v>
      </c>
      <c r="O31" s="74">
        <f>IF(O21=0,"",O21/TrNavi_act!O5*1000)</f>
        <v>11.220941043857939</v>
      </c>
      <c r="P31" s="74">
        <f>IF(P21=0,"",P21/TrNavi_act!P5*1000)</f>
        <v>11.08642695933724</v>
      </c>
      <c r="Q31" s="74">
        <f>IF(Q21=0,"",Q21/TrNavi_act!Q5*1000)</f>
        <v>10.910372407950653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0.78220682707323963</v>
      </c>
      <c r="C34" s="52">
        <f t="shared" si="2"/>
        <v>0.79863725538470254</v>
      </c>
      <c r="D34" s="52">
        <f t="shared" si="2"/>
        <v>0.79885110895300215</v>
      </c>
      <c r="E34" s="52">
        <f t="shared" si="2"/>
        <v>0.79739757461177252</v>
      </c>
      <c r="F34" s="52">
        <f t="shared" si="2"/>
        <v>0.80268687545533401</v>
      </c>
      <c r="G34" s="52">
        <f t="shared" si="2"/>
        <v>0.80162941233323248</v>
      </c>
      <c r="H34" s="52">
        <f t="shared" si="2"/>
        <v>0.79821184968749492</v>
      </c>
      <c r="I34" s="52">
        <f t="shared" si="2"/>
        <v>0.81815203490126309</v>
      </c>
      <c r="J34" s="52">
        <f t="shared" si="2"/>
        <v>0.82540977692275819</v>
      </c>
      <c r="K34" s="52">
        <f t="shared" si="2"/>
        <v>0.79899791141772802</v>
      </c>
      <c r="L34" s="52">
        <f t="shared" si="2"/>
        <v>0.79553620962934102</v>
      </c>
      <c r="M34" s="52">
        <f t="shared" si="2"/>
        <v>0.80578826730267405</v>
      </c>
      <c r="N34" s="52">
        <f t="shared" si="2"/>
        <v>0.79915733875025408</v>
      </c>
      <c r="O34" s="52">
        <f t="shared" si="2"/>
        <v>0.7936575117777771</v>
      </c>
      <c r="P34" s="52">
        <f t="shared" si="2"/>
        <v>0.79862720795508502</v>
      </c>
      <c r="Q34" s="52">
        <f t="shared" si="2"/>
        <v>0.80368078683782229</v>
      </c>
    </row>
    <row r="35" spans="1:17" ht="11.45" customHeight="1" x14ac:dyDescent="0.25">
      <c r="A35" s="147" t="s">
        <v>146</v>
      </c>
      <c r="B35" s="46">
        <f t="shared" ref="B35:Q35" si="3">IF(B21=0,0,B21/B$19)</f>
        <v>0.21779317292676037</v>
      </c>
      <c r="C35" s="46">
        <f t="shared" si="3"/>
        <v>0.20136274461529752</v>
      </c>
      <c r="D35" s="46">
        <f t="shared" si="3"/>
        <v>0.20114889104699779</v>
      </c>
      <c r="E35" s="46">
        <f t="shared" si="3"/>
        <v>0.20260242538822754</v>
      </c>
      <c r="F35" s="46">
        <f t="shared" si="3"/>
        <v>0.1973131245446659</v>
      </c>
      <c r="G35" s="46">
        <f t="shared" si="3"/>
        <v>0.19837058766676746</v>
      </c>
      <c r="H35" s="46">
        <f t="shared" si="3"/>
        <v>0.20178815031250508</v>
      </c>
      <c r="I35" s="46">
        <f t="shared" si="3"/>
        <v>0.18184796509873685</v>
      </c>
      <c r="J35" s="46">
        <f t="shared" si="3"/>
        <v>0.17459022307724176</v>
      </c>
      <c r="K35" s="46">
        <f t="shared" si="3"/>
        <v>0.201002088582272</v>
      </c>
      <c r="L35" s="46">
        <f t="shared" si="3"/>
        <v>0.20446379037065904</v>
      </c>
      <c r="M35" s="46">
        <f t="shared" si="3"/>
        <v>0.19421173269732603</v>
      </c>
      <c r="N35" s="46">
        <f t="shared" si="3"/>
        <v>0.20084266124974604</v>
      </c>
      <c r="O35" s="46">
        <f t="shared" si="3"/>
        <v>0.20634248822222295</v>
      </c>
      <c r="P35" s="46">
        <f t="shared" si="3"/>
        <v>0.2013727920449149</v>
      </c>
      <c r="Q35" s="46">
        <f t="shared" si="3"/>
        <v>0.19631921316217771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1466.4912547904289</v>
      </c>
      <c r="C4" s="100">
        <v>1329.45083475822</v>
      </c>
      <c r="D4" s="100">
        <v>1341.9467095969442</v>
      </c>
      <c r="E4" s="100">
        <v>1417.2570797727963</v>
      </c>
      <c r="F4" s="100">
        <v>1620.2103452651522</v>
      </c>
      <c r="G4" s="100">
        <v>1453.9022329035934</v>
      </c>
      <c r="H4" s="100">
        <v>1495.3254811700401</v>
      </c>
      <c r="I4" s="100">
        <v>1551.1411848444122</v>
      </c>
      <c r="J4" s="100">
        <v>1482.7115551510442</v>
      </c>
      <c r="K4" s="100">
        <v>1498.3495303590721</v>
      </c>
      <c r="L4" s="100">
        <v>1504.4721187501768</v>
      </c>
      <c r="M4" s="100">
        <v>1553.1786590365552</v>
      </c>
      <c r="N4" s="100">
        <v>1542.4733577888617</v>
      </c>
      <c r="O4" s="100">
        <v>1504.1801482823182</v>
      </c>
      <c r="P4" s="100">
        <v>1451.0545084636396</v>
      </c>
      <c r="Q4" s="100">
        <v>1413.7678393627245</v>
      </c>
    </row>
    <row r="5" spans="1:17" ht="11.45" customHeight="1" x14ac:dyDescent="0.25">
      <c r="A5" s="141" t="s">
        <v>91</v>
      </c>
      <c r="B5" s="140">
        <f t="shared" ref="B5:Q5" si="0">B4</f>
        <v>1466.4912547904289</v>
      </c>
      <c r="C5" s="140">
        <f t="shared" si="0"/>
        <v>1329.45083475822</v>
      </c>
      <c r="D5" s="140">
        <f t="shared" si="0"/>
        <v>1341.9467095969442</v>
      </c>
      <c r="E5" s="140">
        <f t="shared" si="0"/>
        <v>1417.2570797727963</v>
      </c>
      <c r="F5" s="140">
        <f t="shared" si="0"/>
        <v>1620.2103452651522</v>
      </c>
      <c r="G5" s="140">
        <f t="shared" si="0"/>
        <v>1453.9022329035934</v>
      </c>
      <c r="H5" s="140">
        <f t="shared" si="0"/>
        <v>1495.3254811700401</v>
      </c>
      <c r="I5" s="140">
        <f t="shared" si="0"/>
        <v>1551.1411848444122</v>
      </c>
      <c r="J5" s="140">
        <f t="shared" si="0"/>
        <v>1482.7115551510442</v>
      </c>
      <c r="K5" s="140">
        <f t="shared" si="0"/>
        <v>1498.3495303590721</v>
      </c>
      <c r="L5" s="140">
        <f t="shared" si="0"/>
        <v>1504.4721187501768</v>
      </c>
      <c r="M5" s="140">
        <f t="shared" si="0"/>
        <v>1553.1786590365552</v>
      </c>
      <c r="N5" s="140">
        <f t="shared" si="0"/>
        <v>1542.4733577888617</v>
      </c>
      <c r="O5" s="140">
        <f t="shared" si="0"/>
        <v>1504.1801482823182</v>
      </c>
      <c r="P5" s="140">
        <f t="shared" si="0"/>
        <v>1451.0545084636396</v>
      </c>
      <c r="Q5" s="140">
        <f t="shared" si="0"/>
        <v>1413.7678393627245</v>
      </c>
    </row>
    <row r="7" spans="1:17" ht="11.45" customHeight="1" x14ac:dyDescent="0.25">
      <c r="A7" s="27" t="s">
        <v>100</v>
      </c>
      <c r="B7" s="71">
        <f t="shared" ref="B7:Q7" si="1">SUM(B8:B9)</f>
        <v>1466.4912547904287</v>
      </c>
      <c r="C7" s="71">
        <f t="shared" si="1"/>
        <v>1329.45083475822</v>
      </c>
      <c r="D7" s="71">
        <f t="shared" si="1"/>
        <v>1341.9467095969442</v>
      </c>
      <c r="E7" s="71">
        <f t="shared" si="1"/>
        <v>1417.2570797727963</v>
      </c>
      <c r="F7" s="71">
        <f t="shared" si="1"/>
        <v>1620.210345265152</v>
      </c>
      <c r="G7" s="71">
        <f t="shared" si="1"/>
        <v>1453.9022329035931</v>
      </c>
      <c r="H7" s="71">
        <f t="shared" si="1"/>
        <v>1495.3254811700401</v>
      </c>
      <c r="I7" s="71">
        <f t="shared" si="1"/>
        <v>1551.1411848444125</v>
      </c>
      <c r="J7" s="71">
        <f t="shared" si="1"/>
        <v>1482.7115551510442</v>
      </c>
      <c r="K7" s="71">
        <f t="shared" si="1"/>
        <v>1498.3495303590723</v>
      </c>
      <c r="L7" s="71">
        <f t="shared" si="1"/>
        <v>1504.4721187501768</v>
      </c>
      <c r="M7" s="71">
        <f t="shared" si="1"/>
        <v>1553.178659036555</v>
      </c>
      <c r="N7" s="71">
        <f t="shared" si="1"/>
        <v>1542.4733577888614</v>
      </c>
      <c r="O7" s="71">
        <f t="shared" si="1"/>
        <v>1504.180148282318</v>
      </c>
      <c r="P7" s="71">
        <f t="shared" si="1"/>
        <v>1451.0545084636394</v>
      </c>
      <c r="Q7" s="71">
        <f t="shared" si="1"/>
        <v>1413.7678393627243</v>
      </c>
    </row>
    <row r="8" spans="1:17" ht="11.45" customHeight="1" x14ac:dyDescent="0.25">
      <c r="A8" s="148" t="s">
        <v>147</v>
      </c>
      <c r="B8" s="70">
        <v>1147.0994713402752</v>
      </c>
      <c r="C8" s="70">
        <v>1061.7489658402064</v>
      </c>
      <c r="D8" s="70">
        <v>1072.0156171173512</v>
      </c>
      <c r="E8" s="70">
        <v>1130.1173580121911</v>
      </c>
      <c r="F8" s="70">
        <v>1300.5215796212929</v>
      </c>
      <c r="G8" s="70">
        <v>1165.4907925524819</v>
      </c>
      <c r="H8" s="70">
        <v>1193.5865182095811</v>
      </c>
      <c r="I8" s="70">
        <v>1269.0693167996124</v>
      </c>
      <c r="J8" s="70">
        <v>1223.8446139780194</v>
      </c>
      <c r="K8" s="70">
        <v>1197.1781453306323</v>
      </c>
      <c r="L8" s="70">
        <v>1196.8620468435395</v>
      </c>
      <c r="M8" s="70">
        <v>1251.5331404765564</v>
      </c>
      <c r="N8" s="70">
        <v>1232.6789037037149</v>
      </c>
      <c r="O8" s="70">
        <v>1193.8038737512722</v>
      </c>
      <c r="P8" s="70">
        <v>1158.8516106849547</v>
      </c>
      <c r="Q8" s="70">
        <v>1136.2180495450423</v>
      </c>
    </row>
    <row r="9" spans="1:17" ht="11.45" customHeight="1" x14ac:dyDescent="0.25">
      <c r="A9" s="147" t="s">
        <v>146</v>
      </c>
      <c r="B9" s="69">
        <v>319.39178345015364</v>
      </c>
      <c r="C9" s="69">
        <v>267.70186891801353</v>
      </c>
      <c r="D9" s="69">
        <v>269.93109247959291</v>
      </c>
      <c r="E9" s="69">
        <v>287.13972176060514</v>
      </c>
      <c r="F9" s="69">
        <v>319.68876564385914</v>
      </c>
      <c r="G9" s="69">
        <v>288.4114403511112</v>
      </c>
      <c r="H9" s="69">
        <v>301.73896296045905</v>
      </c>
      <c r="I9" s="69">
        <v>282.07186804480006</v>
      </c>
      <c r="J9" s="69">
        <v>258.86694117302488</v>
      </c>
      <c r="K9" s="69">
        <v>301.17138502843994</v>
      </c>
      <c r="L9" s="69">
        <v>307.61007190663742</v>
      </c>
      <c r="M9" s="69">
        <v>301.64551855999866</v>
      </c>
      <c r="N9" s="69">
        <v>309.79445408514664</v>
      </c>
      <c r="O9" s="69">
        <v>310.37627453104579</v>
      </c>
      <c r="P9" s="69">
        <v>292.20289777868476</v>
      </c>
      <c r="Q9" s="69">
        <v>277.54978981768215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3.0216070257321874</v>
      </c>
      <c r="C14" s="100">
        <f>IF(C4=0,0,C4/TrNavi_ene!C4)</f>
        <v>3.0187395265692509</v>
      </c>
      <c r="D14" s="100">
        <f>IF(D4=0,0,D4/TrNavi_ene!D4)</f>
        <v>3.0156253565398234</v>
      </c>
      <c r="E14" s="100">
        <f>IF(E4=0,0,E4/TrNavi_ene!E4)</f>
        <v>3.0186523128688711</v>
      </c>
      <c r="F14" s="100">
        <f>IF(F4=0,0,F4/TrNavi_ene!F4)</f>
        <v>3.0154653472724893</v>
      </c>
      <c r="G14" s="100">
        <f>IF(G4=0,0,G4/TrNavi_ene!G4)</f>
        <v>3.0210957924229072</v>
      </c>
      <c r="H14" s="100">
        <f>IF(H4=0,0,H4/TrNavi_ene!H4)</f>
        <v>3.0189484111029028</v>
      </c>
      <c r="I14" s="100">
        <f>IF(I4=0,0,I4/TrNavi_ene!I4)</f>
        <v>3.026608973506923</v>
      </c>
      <c r="J14" s="100">
        <f>IF(J4=0,0,J4/TrNavi_ene!J4)</f>
        <v>3.0112043164720896</v>
      </c>
      <c r="K14" s="100">
        <f>IF(K4=0,0,K4/TrNavi_ene!K4)</f>
        <v>3.0100309090185142</v>
      </c>
      <c r="L14" s="100">
        <f>IF(L4=0,0,L4/TrNavi_ene!L4)</f>
        <v>3.0077941657025695</v>
      </c>
      <c r="M14" s="100">
        <f>IF(M4=0,0,M4/TrNavi_ene!M4)</f>
        <v>3.0147645781074526</v>
      </c>
      <c r="N14" s="100">
        <f>IF(N4=0,0,N4/TrNavi_ene!N4)</f>
        <v>3.0055502809368462</v>
      </c>
      <c r="O14" s="100">
        <f>IF(O4=0,0,O4/TrNavi_ene!O4)</f>
        <v>3.0023281915523032</v>
      </c>
      <c r="P14" s="100">
        <f>IF(P4=0,0,P4/TrNavi_ene!P4)</f>
        <v>2.9940718396814026</v>
      </c>
      <c r="Q14" s="100">
        <f>IF(Q4=0,0,Q4/TrNavi_ene!Q4)</f>
        <v>2.9872094551263269</v>
      </c>
    </row>
    <row r="15" spans="1:17" ht="11.45" customHeight="1" x14ac:dyDescent="0.25">
      <c r="A15" s="141" t="s">
        <v>91</v>
      </c>
      <c r="B15" s="140">
        <f t="shared" ref="B15:Q15" si="2">B14</f>
        <v>3.0216070257321874</v>
      </c>
      <c r="C15" s="140">
        <f t="shared" si="2"/>
        <v>3.0187395265692509</v>
      </c>
      <c r="D15" s="140">
        <f t="shared" si="2"/>
        <v>3.0156253565398234</v>
      </c>
      <c r="E15" s="140">
        <f t="shared" si="2"/>
        <v>3.0186523128688711</v>
      </c>
      <c r="F15" s="140">
        <f t="shared" si="2"/>
        <v>3.0154653472724893</v>
      </c>
      <c r="G15" s="140">
        <f t="shared" si="2"/>
        <v>3.0210957924229072</v>
      </c>
      <c r="H15" s="140">
        <f t="shared" si="2"/>
        <v>3.0189484111029028</v>
      </c>
      <c r="I15" s="140">
        <f t="shared" si="2"/>
        <v>3.026608973506923</v>
      </c>
      <c r="J15" s="140">
        <f t="shared" si="2"/>
        <v>3.0112043164720896</v>
      </c>
      <c r="K15" s="140">
        <f t="shared" si="2"/>
        <v>3.0100309090185142</v>
      </c>
      <c r="L15" s="140">
        <f t="shared" si="2"/>
        <v>3.0077941657025695</v>
      </c>
      <c r="M15" s="140">
        <f t="shared" si="2"/>
        <v>3.0147645781074526</v>
      </c>
      <c r="N15" s="140">
        <f t="shared" si="2"/>
        <v>3.0055502809368462</v>
      </c>
      <c r="O15" s="140">
        <f t="shared" si="2"/>
        <v>3.0023281915523032</v>
      </c>
      <c r="P15" s="140">
        <f t="shared" si="2"/>
        <v>2.9940718396814026</v>
      </c>
      <c r="Q15" s="140">
        <f t="shared" si="2"/>
        <v>2.9872094551263269</v>
      </c>
    </row>
    <row r="17" spans="1:17" ht="11.45" customHeight="1" x14ac:dyDescent="0.25">
      <c r="A17" s="27" t="s">
        <v>123</v>
      </c>
      <c r="B17" s="68">
        <f>IF(B7=0,"",B7/TrNavi_act!B7*100)</f>
        <v>10324.800192428995</v>
      </c>
      <c r="C17" s="68">
        <f>IF(C7=0,"",C7/TrNavi_act!C7*100)</f>
        <v>10672.493285999053</v>
      </c>
      <c r="D17" s="68">
        <f>IF(D7=0,"",D7/TrNavi_act!D7*100)</f>
        <v>10564.758918170148</v>
      </c>
      <c r="E17" s="68">
        <f>IF(E7=0,"",E7/TrNavi_act!E7*100)</f>
        <v>10432.032912007631</v>
      </c>
      <c r="F17" s="68">
        <f>IF(F7=0,"",F7/TrNavi_act!F7*100)</f>
        <v>10470.639106445175</v>
      </c>
      <c r="G17" s="68">
        <f>IF(G7=0,"",G7/TrNavi_act!G7*100)</f>
        <v>10358.816173277939</v>
      </c>
      <c r="H17" s="68">
        <f>IF(H7=0,"",H7/TrNavi_act!H7*100)</f>
        <v>10156.384745607797</v>
      </c>
      <c r="I17" s="68">
        <f>IF(I7=0,"",I7/TrNavi_act!I7*100)</f>
        <v>10661.24125851588</v>
      </c>
      <c r="J17" s="68">
        <f>IF(J7=0,"",J7/TrNavi_act!J7*100)</f>
        <v>10728.012259787407</v>
      </c>
      <c r="K17" s="68">
        <f>IF(K7=0,"",K7/TrNavi_act!K7*100)</f>
        <v>9857.1064120683568</v>
      </c>
      <c r="L17" s="68">
        <f>IF(L7=0,"",L7/TrNavi_act!L7*100)</f>
        <v>9663.7483756868605</v>
      </c>
      <c r="M17" s="68">
        <f>IF(M7=0,"",M7/TrNavi_act!M7*100)</f>
        <v>9865.1515135289992</v>
      </c>
      <c r="N17" s="68">
        <f>IF(N7=0,"",N7/TrNavi_act!N7*100)</f>
        <v>9564.3919796833561</v>
      </c>
      <c r="O17" s="68">
        <f>IF(O7=0,"",O7/TrNavi_act!O7*100)</f>
        <v>9322.518415788425</v>
      </c>
      <c r="P17" s="68">
        <f>IF(P7=0,"",P7/TrNavi_act!P7*100)</f>
        <v>9331.418563785548</v>
      </c>
      <c r="Q17" s="68">
        <f>IF(Q7=0,"",Q7/TrNavi_act!Q7*100)</f>
        <v>9348.4221843558407</v>
      </c>
    </row>
    <row r="18" spans="1:17" ht="11.45" customHeight="1" x14ac:dyDescent="0.25">
      <c r="A18" s="148" t="s">
        <v>147</v>
      </c>
      <c r="B18" s="77">
        <f>IF(B8=0,"",B8/TrNavi_act!B8*100)</f>
        <v>23879.601055257248</v>
      </c>
      <c r="C18" s="77">
        <f>IF(C8=0,"",C8/TrNavi_act!C8*100)</f>
        <v>23620.732040117458</v>
      </c>
      <c r="D18" s="77">
        <f>IF(D8=0,"",D8/TrNavi_act!D8*100)</f>
        <v>23362.737220786363</v>
      </c>
      <c r="E18" s="77">
        <f>IF(E8=0,"",E8/TrNavi_act!E8*100)</f>
        <v>23154.641328351201</v>
      </c>
      <c r="F18" s="77">
        <f>IF(F8=0,"",F8/TrNavi_act!F8*100)</f>
        <v>22901.183798165959</v>
      </c>
      <c r="G18" s="77">
        <f>IF(G8=0,"",G8/TrNavi_act!G8*100)</f>
        <v>22716.776878669683</v>
      </c>
      <c r="H18" s="77">
        <f>IF(H8=0,"",H8/TrNavi_act!H8*100)</f>
        <v>22475.871183858137</v>
      </c>
      <c r="I18" s="77">
        <f>IF(I8=0,"",I8/TrNavi_act!I8*100)</f>
        <v>22309.80550903485</v>
      </c>
      <c r="J18" s="77">
        <f>IF(J8=0,"",J8/TrNavi_act!J8*100)</f>
        <v>21976.489473276324</v>
      </c>
      <c r="K18" s="77">
        <f>IF(K8=0,"",K8/TrNavi_act!K8*100)</f>
        <v>21750.421450460766</v>
      </c>
      <c r="L18" s="77">
        <f>IF(L8=0,"",L8/TrNavi_act!L8*100)</f>
        <v>21519.068108174273</v>
      </c>
      <c r="M18" s="77">
        <f>IF(M8=0,"",M8/TrNavi_act!M8*100)</f>
        <v>21355.38363489318</v>
      </c>
      <c r="N18" s="77">
        <f>IF(N8=0,"",N8/TrNavi_act!N8*100)</f>
        <v>21079.320047327932</v>
      </c>
      <c r="O18" s="77">
        <f>IF(O8=0,"",O8/TrNavi_act!O8*100)</f>
        <v>20848.239641559881</v>
      </c>
      <c r="P18" s="77">
        <f>IF(P8=0,"",P8/TrNavi_act!P8*100)</f>
        <v>20585.056766634814</v>
      </c>
      <c r="Q18" s="77">
        <f>IF(Q8=0,"",Q8/TrNavi_act!Q8*100)</f>
        <v>20334.530702703916</v>
      </c>
    </row>
    <row r="19" spans="1:17" ht="11.45" customHeight="1" x14ac:dyDescent="0.25">
      <c r="A19" s="147" t="s">
        <v>146</v>
      </c>
      <c r="B19" s="74">
        <f>IF(B9=0,"",B9/TrNavi_act!B9*100)</f>
        <v>3397.8208537007617</v>
      </c>
      <c r="C19" s="74">
        <f>IF(C9=0,"",C9/TrNavi_act!C9*100)</f>
        <v>3362.3244470552613</v>
      </c>
      <c r="D19" s="74">
        <f>IF(D9=0,"",D9/TrNavi_act!D9*100)</f>
        <v>3326.9237283286579</v>
      </c>
      <c r="E19" s="74">
        <f>IF(E9=0,"",E9/TrNavi_act!E9*100)</f>
        <v>3298.6028765666547</v>
      </c>
      <c r="F19" s="74">
        <f>IF(F9=0,"",F9/TrNavi_act!F9*100)</f>
        <v>3263.7941718126613</v>
      </c>
      <c r="G19" s="74">
        <f>IF(G9=0,"",G9/TrNavi_act!G9*100)</f>
        <v>3238.801991859706</v>
      </c>
      <c r="H19" s="74">
        <f>IF(H9=0,"",H9/TrNavi_act!H9*100)</f>
        <v>3205.7309822952375</v>
      </c>
      <c r="I19" s="74">
        <f>IF(I9=0,"",I9/TrNavi_act!I9*100)</f>
        <v>3183.31180186645</v>
      </c>
      <c r="J19" s="74">
        <f>IF(J9=0,"",J9/TrNavi_act!J9*100)</f>
        <v>3137.000366702835</v>
      </c>
      <c r="K19" s="74">
        <f>IF(K9=0,"",K9/TrNavi_act!K9*100)</f>
        <v>3105.9666024912217</v>
      </c>
      <c r="L19" s="74">
        <f>IF(L9=0,"",L9/TrNavi_act!L9*100)</f>
        <v>3074.1525868820381</v>
      </c>
      <c r="M19" s="74">
        <f>IF(M9=0,"",M9/TrNavi_act!M9*100)</f>
        <v>3051.9835788465334</v>
      </c>
      <c r="N19" s="74">
        <f>IF(N9=0,"",N9/TrNavi_act!N9*100)</f>
        <v>3013.729489190313</v>
      </c>
      <c r="O19" s="74">
        <f>IF(O9=0,"",O9/TrNavi_act!O9*100)</f>
        <v>2981.8783050460693</v>
      </c>
      <c r="P19" s="74">
        <f>IF(P9=0,"",P9/TrNavi_act!P9*100)</f>
        <v>2945.4079097622403</v>
      </c>
      <c r="Q19" s="74">
        <f>IF(Q9=0,"",Q9/TrNavi_act!Q9*100)</f>
        <v>2910.7197224486144</v>
      </c>
    </row>
    <row r="21" spans="1:17" ht="11.45" customHeight="1" x14ac:dyDescent="0.25">
      <c r="A21" s="27" t="s">
        <v>155</v>
      </c>
      <c r="B21" s="68">
        <f>IF(B7=0,"",B7/TrNavi_act!B3*1000)</f>
        <v>40.140242390302824</v>
      </c>
      <c r="C21" s="68">
        <f>IF(C7=0,"",C7/TrNavi_act!C3*1000)</f>
        <v>37.054153711429279</v>
      </c>
      <c r="D21" s="68">
        <f>IF(D7=0,"",D7/TrNavi_act!D3*1000)</f>
        <v>37.464286728909627</v>
      </c>
      <c r="E21" s="68">
        <f>IF(E7=0,"",E7/TrNavi_act!E3*1000)</f>
        <v>41.044439646559951</v>
      </c>
      <c r="F21" s="68">
        <f>IF(F7=0,"",F7/TrNavi_act!F3*1000)</f>
        <v>43.596052781523852</v>
      </c>
      <c r="G21" s="68">
        <f>IF(G7=0,"",G7/TrNavi_act!G3*1000)</f>
        <v>37.150935531575044</v>
      </c>
      <c r="H21" s="68">
        <f>IF(H7=0,"",H7/TrNavi_act!H3*1000)</f>
        <v>38.398789257942731</v>
      </c>
      <c r="I21" s="68">
        <f>IF(I7=0,"",I7/TrNavi_act!I3*1000)</f>
        <v>35.220648497389504</v>
      </c>
      <c r="J21" s="68">
        <f>IF(J7=0,"",J7/TrNavi_act!J3*1000)</f>
        <v>33.436751422488236</v>
      </c>
      <c r="K21" s="68">
        <f>IF(K7=0,"",K7/TrNavi_act!K3*1000)</f>
        <v>39.584943413647345</v>
      </c>
      <c r="L21" s="68">
        <f>IF(L7=0,"",L7/TrNavi_act!L3*1000)</f>
        <v>37.139004475054378</v>
      </c>
      <c r="M21" s="68">
        <f>IF(M7=0,"",M7/TrNavi_act!M3*1000)</f>
        <v>38.246063488591957</v>
      </c>
      <c r="N21" s="68">
        <f>IF(N7=0,"",N7/TrNavi_act!N3*1000)</f>
        <v>39.742234965561046</v>
      </c>
      <c r="O21" s="68">
        <f>IF(O7=0,"",O7/TrNavi_act!O3*1000)</f>
        <v>38.482061580894495</v>
      </c>
      <c r="P21" s="68">
        <f>IF(P7=0,"",P7/TrNavi_act!P3*1000)</f>
        <v>37.936953900010643</v>
      </c>
      <c r="Q21" s="68">
        <f>IF(Q7=0,"",Q7/TrNavi_act!Q3*1000)</f>
        <v>37.269739324884739</v>
      </c>
    </row>
    <row r="22" spans="1:17" ht="11.45" customHeight="1" x14ac:dyDescent="0.25">
      <c r="A22" s="148" t="s">
        <v>147</v>
      </c>
      <c r="B22" s="77">
        <f>IF(B8=0,"",B8/TrNavi_act!B4*1000)</f>
        <v>41.828016001604205</v>
      </c>
      <c r="C22" s="77">
        <f>IF(C8=0,"",C8/TrNavi_act!C4*1000)</f>
        <v>38.490654314963841</v>
      </c>
      <c r="D22" s="77">
        <f>IF(D8=0,"",D8/TrNavi_act!D4*1000)</f>
        <v>38.911131595877364</v>
      </c>
      <c r="E22" s="77">
        <f>IF(E8=0,"",E8/TrNavi_act!E4*1000)</f>
        <v>42.636575383245706</v>
      </c>
      <c r="F22" s="77">
        <f>IF(F8=0,"",F8/TrNavi_act!F4*1000)</f>
        <v>45.238440579953853</v>
      </c>
      <c r="G22" s="77">
        <f>IF(G8=0,"",G8/TrNavi_act!G4*1000)</f>
        <v>38.554098831273208</v>
      </c>
      <c r="H22" s="77">
        <f>IF(H8=0,"",H8/TrNavi_act!H4*1000)</f>
        <v>39.869950056445994</v>
      </c>
      <c r="I22" s="77">
        <f>IF(I8=0,"",I8/TrNavi_act!I4*1000)</f>
        <v>36.43329902050943</v>
      </c>
      <c r="J22" s="77">
        <f>IF(J8=0,"",J8/TrNavi_act!J4*1000)</f>
        <v>34.538934903439653</v>
      </c>
      <c r="K22" s="77">
        <f>IF(K8=0,"",K8/TrNavi_act!K4*1000)</f>
        <v>41.082963535293743</v>
      </c>
      <c r="L22" s="77">
        <f>IF(L8=0,"",L8/TrNavi_act!L4*1000)</f>
        <v>38.564638186692235</v>
      </c>
      <c r="M22" s="77">
        <f>IF(M8=0,"",M8/TrNavi_act!M4*1000)</f>
        <v>39.636639772119537</v>
      </c>
      <c r="N22" s="77">
        <f>IF(N8=0,"",N8/TrNavi_act!N4*1000)</f>
        <v>41.232313832861188</v>
      </c>
      <c r="O22" s="77">
        <f>IF(O8=0,"",O8/TrNavi_act!O4*1000)</f>
        <v>39.960194307216057</v>
      </c>
      <c r="P22" s="77">
        <f>IF(P8=0,"",P8/TrNavi_act!P4*1000)</f>
        <v>39.355005908045605</v>
      </c>
      <c r="Q22" s="77">
        <f>IF(Q8=0,"",Q8/TrNavi_act!Q4*1000)</f>
        <v>38.624016506276611</v>
      </c>
    </row>
    <row r="23" spans="1:17" ht="11.45" customHeight="1" x14ac:dyDescent="0.25">
      <c r="A23" s="147" t="s">
        <v>146</v>
      </c>
      <c r="B23" s="74">
        <f>IF(B9=0,"",B9/TrNavi_act!B5*1000)</f>
        <v>35.059471289808307</v>
      </c>
      <c r="C23" s="74">
        <f>IF(C9=0,"",C9/TrNavi_act!C5*1000)</f>
        <v>32.276569679046723</v>
      </c>
      <c r="D23" s="74">
        <f>IF(D9=0,"",D9/TrNavi_act!D5*1000)</f>
        <v>32.643740776344529</v>
      </c>
      <c r="E23" s="74">
        <f>IF(E9=0,"",E9/TrNavi_act!E5*1000)</f>
        <v>35.785109890404435</v>
      </c>
      <c r="F23" s="74">
        <f>IF(F9=0,"",F9/TrNavi_act!F5*1000)</f>
        <v>37.985832419660071</v>
      </c>
      <c r="G23" s="74">
        <f>IF(G9=0,"",G9/TrNavi_act!G5*1000)</f>
        <v>32.387584542516699</v>
      </c>
      <c r="H23" s="74">
        <f>IF(H9=0,"",H9/TrNavi_act!H5*1000)</f>
        <v>33.507935920095399</v>
      </c>
      <c r="I23" s="74">
        <f>IF(I9=0,"",I9/TrNavi_act!I5*1000)</f>
        <v>30.633347963162475</v>
      </c>
      <c r="J23" s="74">
        <f>IF(J9=0,"",J9/TrNavi_act!J5*1000)</f>
        <v>29.053528751181243</v>
      </c>
      <c r="K23" s="74">
        <f>IF(K9=0,"",K9/TrNavi_act!K5*1000)</f>
        <v>34.573686721207665</v>
      </c>
      <c r="L23" s="74">
        <f>IF(L9=0,"",L9/TrNavi_act!L5*1000)</f>
        <v>32.468869738931538</v>
      </c>
      <c r="M23" s="74">
        <f>IF(M9=0,"",M9/TrNavi_act!M5*1000)</f>
        <v>33.386332989485183</v>
      </c>
      <c r="N23" s="74">
        <f>IF(N9=0,"",N9/TrNavi_act!N5*1000)</f>
        <v>34.745901086265889</v>
      </c>
      <c r="O23" s="74">
        <f>IF(O9=0,"",O9/TrNavi_act!O5*1000)</f>
        <v>33.688947631721028</v>
      </c>
      <c r="P23" s="74">
        <f>IF(P9=0,"",P9/TrNavi_act!P5*1000)</f>
        <v>33.193558761636346</v>
      </c>
      <c r="Q23" s="74">
        <f>IF(Q9=0,"",Q9/TrNavi_act!Q5*1000)</f>
        <v>32.591567615979585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0.78220682707323974</v>
      </c>
      <c r="C26" s="52">
        <f t="shared" si="4"/>
        <v>0.79863725538470243</v>
      </c>
      <c r="D26" s="52">
        <f t="shared" si="4"/>
        <v>0.79885110895300215</v>
      </c>
      <c r="E26" s="52">
        <f t="shared" si="4"/>
        <v>0.79739757461177241</v>
      </c>
      <c r="F26" s="52">
        <f t="shared" si="4"/>
        <v>0.80268687545533401</v>
      </c>
      <c r="G26" s="52">
        <f t="shared" si="4"/>
        <v>0.80162941233323248</v>
      </c>
      <c r="H26" s="52">
        <f t="shared" si="4"/>
        <v>0.79821184968749492</v>
      </c>
      <c r="I26" s="52">
        <f t="shared" si="4"/>
        <v>0.81815203490126309</v>
      </c>
      <c r="J26" s="52">
        <f t="shared" si="4"/>
        <v>0.8254097769227583</v>
      </c>
      <c r="K26" s="52">
        <f t="shared" si="4"/>
        <v>0.79899791141772791</v>
      </c>
      <c r="L26" s="52">
        <f t="shared" si="4"/>
        <v>0.79553620962934102</v>
      </c>
      <c r="M26" s="52">
        <f t="shared" si="4"/>
        <v>0.80578826730267405</v>
      </c>
      <c r="N26" s="52">
        <f t="shared" si="4"/>
        <v>0.79915733875025408</v>
      </c>
      <c r="O26" s="52">
        <f t="shared" si="4"/>
        <v>0.7936575117777771</v>
      </c>
      <c r="P26" s="52">
        <f t="shared" si="4"/>
        <v>0.79862720795508513</v>
      </c>
      <c r="Q26" s="52">
        <f t="shared" si="4"/>
        <v>0.80368078683782229</v>
      </c>
    </row>
    <row r="27" spans="1:17" ht="11.45" customHeight="1" x14ac:dyDescent="0.25">
      <c r="A27" s="147" t="s">
        <v>146</v>
      </c>
      <c r="B27" s="46">
        <f t="shared" ref="B27:Q27" si="5">IF(B9=0,0,B9/B$7)</f>
        <v>0.21779317292676037</v>
      </c>
      <c r="C27" s="46">
        <f t="shared" si="5"/>
        <v>0.20136274461529749</v>
      </c>
      <c r="D27" s="46">
        <f t="shared" si="5"/>
        <v>0.20114889104699779</v>
      </c>
      <c r="E27" s="46">
        <f t="shared" si="5"/>
        <v>0.20260242538822751</v>
      </c>
      <c r="F27" s="46">
        <f t="shared" si="5"/>
        <v>0.19731312454466593</v>
      </c>
      <c r="G27" s="46">
        <f t="shared" si="5"/>
        <v>0.19837058766676746</v>
      </c>
      <c r="H27" s="46">
        <f t="shared" si="5"/>
        <v>0.20178815031250508</v>
      </c>
      <c r="I27" s="46">
        <f t="shared" si="5"/>
        <v>0.18184796509873685</v>
      </c>
      <c r="J27" s="46">
        <f t="shared" si="5"/>
        <v>0.17459022307724179</v>
      </c>
      <c r="K27" s="46">
        <f t="shared" si="5"/>
        <v>0.20100208858227203</v>
      </c>
      <c r="L27" s="46">
        <f t="shared" si="5"/>
        <v>0.20446379037065904</v>
      </c>
      <c r="M27" s="46">
        <f t="shared" si="5"/>
        <v>0.194211732697326</v>
      </c>
      <c r="N27" s="46">
        <f t="shared" si="5"/>
        <v>0.20084266124974606</v>
      </c>
      <c r="O27" s="46">
        <f t="shared" si="5"/>
        <v>0.20634248822222295</v>
      </c>
      <c r="P27" s="46">
        <f t="shared" si="5"/>
        <v>0.20137279204491496</v>
      </c>
      <c r="Q27" s="46">
        <f t="shared" si="5"/>
        <v>0.19631921316217776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FR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1051474.7099446789</v>
      </c>
      <c r="C4" s="40">
        <f t="shared" si="0"/>
        <v>1049370.2600422588</v>
      </c>
      <c r="D4" s="40">
        <f t="shared" si="0"/>
        <v>1057508.53826714</v>
      </c>
      <c r="E4" s="40">
        <f t="shared" si="0"/>
        <v>1056791.6063337931</v>
      </c>
      <c r="F4" s="40">
        <f t="shared" si="0"/>
        <v>1090393.2647565429</v>
      </c>
      <c r="G4" s="40">
        <f t="shared" si="0"/>
        <v>1099916.2467308776</v>
      </c>
      <c r="H4" s="40">
        <f t="shared" si="0"/>
        <v>1114871.5956288469</v>
      </c>
      <c r="I4" s="40">
        <f t="shared" si="0"/>
        <v>1142680.2186563341</v>
      </c>
      <c r="J4" s="40">
        <f t="shared" si="0"/>
        <v>1141538.384701187</v>
      </c>
      <c r="K4" s="40">
        <f t="shared" si="0"/>
        <v>1134979.6610498265</v>
      </c>
      <c r="L4" s="40">
        <f t="shared" si="0"/>
        <v>1131831.7502314702</v>
      </c>
      <c r="M4" s="40">
        <f t="shared" si="0"/>
        <v>1146282.6608815277</v>
      </c>
      <c r="N4" s="40">
        <f t="shared" si="0"/>
        <v>1155647.9203857123</v>
      </c>
      <c r="O4" s="40">
        <f t="shared" si="0"/>
        <v>1166206.0626419401</v>
      </c>
      <c r="P4" s="40">
        <f t="shared" si="0"/>
        <v>1182524.552897871</v>
      </c>
      <c r="Q4" s="40">
        <f t="shared" si="0"/>
        <v>1209484.0125649679</v>
      </c>
    </row>
    <row r="5" spans="1:17" ht="11.45" customHeight="1" x14ac:dyDescent="0.25">
      <c r="A5" s="23" t="s">
        <v>50</v>
      </c>
      <c r="B5" s="39">
        <f t="shared" ref="B5:Q5" si="1">B6+B7+B8</f>
        <v>754830.97221352195</v>
      </c>
      <c r="C5" s="39">
        <f t="shared" si="1"/>
        <v>778974.14339342783</v>
      </c>
      <c r="D5" s="39">
        <f t="shared" si="1"/>
        <v>785611.1371100907</v>
      </c>
      <c r="E5" s="39">
        <f t="shared" si="1"/>
        <v>787647.61605215317</v>
      </c>
      <c r="F5" s="39">
        <f t="shared" si="1"/>
        <v>786208.78341695783</v>
      </c>
      <c r="G5" s="39">
        <f t="shared" si="1"/>
        <v>776497.9065828952</v>
      </c>
      <c r="H5" s="39">
        <f t="shared" si="1"/>
        <v>775170.73204765143</v>
      </c>
      <c r="I5" s="39">
        <f t="shared" si="1"/>
        <v>782522.04825112957</v>
      </c>
      <c r="J5" s="39">
        <f t="shared" si="1"/>
        <v>770034.70364890888</v>
      </c>
      <c r="K5" s="39">
        <f t="shared" si="1"/>
        <v>771612.65641455085</v>
      </c>
      <c r="L5" s="39">
        <f t="shared" si="1"/>
        <v>780081.99562983424</v>
      </c>
      <c r="M5" s="39">
        <f t="shared" si="1"/>
        <v>781793.33993510692</v>
      </c>
      <c r="N5" s="39">
        <f t="shared" si="1"/>
        <v>783311.12452906661</v>
      </c>
      <c r="O5" s="39">
        <f t="shared" si="1"/>
        <v>786026.2449634053</v>
      </c>
      <c r="P5" s="39">
        <f t="shared" si="1"/>
        <v>794743.23530465132</v>
      </c>
      <c r="Q5" s="39">
        <f t="shared" si="1"/>
        <v>813055.7227663477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11319.357362848938</v>
      </c>
      <c r="C6" s="37">
        <f>TrRoad_act!C$5</f>
        <v>12425.901446356027</v>
      </c>
      <c r="D6" s="37">
        <f>TrRoad_act!D$5</f>
        <v>13825.229743463362</v>
      </c>
      <c r="E6" s="37">
        <f>TrRoad_act!E$5</f>
        <v>13921.032319330501</v>
      </c>
      <c r="F6" s="37">
        <f>TrRoad_act!F$5</f>
        <v>14912.972011849432</v>
      </c>
      <c r="G6" s="37">
        <f>TrRoad_act!G$5</f>
        <v>15416.421060609986</v>
      </c>
      <c r="H6" s="37">
        <f>TrRoad_act!H$5</f>
        <v>15496.018112748927</v>
      </c>
      <c r="I6" s="37">
        <f>TrRoad_act!I$5</f>
        <v>16025.851870279777</v>
      </c>
      <c r="J6" s="37">
        <f>TrRoad_act!J$5</f>
        <v>17080.422503255377</v>
      </c>
      <c r="K6" s="37">
        <f>TrRoad_act!K$5</f>
        <v>17612.708206303781</v>
      </c>
      <c r="L6" s="37">
        <f>TrRoad_act!L$5</f>
        <v>17582.449724220456</v>
      </c>
      <c r="M6" s="37">
        <f>TrRoad_act!M$5</f>
        <v>17785.477219573506</v>
      </c>
      <c r="N6" s="37">
        <f>TrRoad_act!N$5</f>
        <v>17963.393136165407</v>
      </c>
      <c r="O6" s="37">
        <f>TrRoad_act!O$5</f>
        <v>18175.281600516832</v>
      </c>
      <c r="P6" s="37">
        <f>TrRoad_act!P$5</f>
        <v>18563.338128025018</v>
      </c>
      <c r="Q6" s="37">
        <f>TrRoad_act!Q$5</f>
        <v>18624.080956003701</v>
      </c>
    </row>
    <row r="7" spans="1:17" ht="11.45" customHeight="1" x14ac:dyDescent="0.25">
      <c r="A7" s="17" t="str">
        <f>TrRoad_act!$A$6</f>
        <v>Passenger cars</v>
      </c>
      <c r="B7" s="37">
        <f>TrRoad_act!B$6</f>
        <v>687735.73412192496</v>
      </c>
      <c r="C7" s="37">
        <f>TrRoad_act!C$6</f>
        <v>712217.25815796701</v>
      </c>
      <c r="D7" s="37">
        <f>TrRoad_act!D$6</f>
        <v>716879.48383462685</v>
      </c>
      <c r="E7" s="37">
        <f>TrRoad_act!E$6</f>
        <v>718296.14938665158</v>
      </c>
      <c r="F7" s="37">
        <f>TrRoad_act!F$6</f>
        <v>714966.23674957908</v>
      </c>
      <c r="G7" s="37">
        <f>TrRoad_act!G$6</f>
        <v>704615.55371355591</v>
      </c>
      <c r="H7" s="37">
        <f>TrRoad_act!H$6</f>
        <v>700914.18436866568</v>
      </c>
      <c r="I7" s="37">
        <f>TrRoad_act!I$6</f>
        <v>705349.74950007361</v>
      </c>
      <c r="J7" s="37">
        <f>TrRoad_act!J$6</f>
        <v>689666.31518929906</v>
      </c>
      <c r="K7" s="37">
        <f>TrRoad_act!K$6</f>
        <v>690130.45232984959</v>
      </c>
      <c r="L7" s="37">
        <f>TrRoad_act!L$6</f>
        <v>695871.29702480964</v>
      </c>
      <c r="M7" s="37">
        <f>TrRoad_act!M$6</f>
        <v>695894.68592518219</v>
      </c>
      <c r="N7" s="37">
        <f>TrRoad_act!N$6</f>
        <v>696734.62707617623</v>
      </c>
      <c r="O7" s="37">
        <f>TrRoad_act!O$6</f>
        <v>699016.31315244513</v>
      </c>
      <c r="P7" s="37">
        <f>TrRoad_act!P$6</f>
        <v>706944.01297852595</v>
      </c>
      <c r="Q7" s="37">
        <f>TrRoad_act!Q$6</f>
        <v>724102.94215616339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55775.880728748089</v>
      </c>
      <c r="C8" s="37">
        <f>TrRoad_act!C$13</f>
        <v>54330.983789104852</v>
      </c>
      <c r="D8" s="37">
        <f>TrRoad_act!D$13</f>
        <v>54906.423532000503</v>
      </c>
      <c r="E8" s="37">
        <f>TrRoad_act!E$13</f>
        <v>55430.434346171045</v>
      </c>
      <c r="F8" s="37">
        <f>TrRoad_act!F$13</f>
        <v>56329.574655529403</v>
      </c>
      <c r="G8" s="37">
        <f>TrRoad_act!G$13</f>
        <v>56465.931808729365</v>
      </c>
      <c r="H8" s="37">
        <f>TrRoad_act!H$13</f>
        <v>58760.529566236721</v>
      </c>
      <c r="I8" s="37">
        <f>TrRoad_act!I$13</f>
        <v>61146.44688077618</v>
      </c>
      <c r="J8" s="37">
        <f>TrRoad_act!J$13</f>
        <v>63287.965956354441</v>
      </c>
      <c r="K8" s="37">
        <f>TrRoad_act!K$13</f>
        <v>63869.495878397509</v>
      </c>
      <c r="L8" s="37">
        <f>TrRoad_act!L$13</f>
        <v>66628.248880804225</v>
      </c>
      <c r="M8" s="37">
        <f>TrRoad_act!M$13</f>
        <v>68113.176790351295</v>
      </c>
      <c r="N8" s="37">
        <f>TrRoad_act!N$13</f>
        <v>68613.104316724959</v>
      </c>
      <c r="O8" s="37">
        <f>TrRoad_act!O$13</f>
        <v>68834.650210443317</v>
      </c>
      <c r="P8" s="37">
        <f>TrRoad_act!P$13</f>
        <v>69235.884198100306</v>
      </c>
      <c r="Q8" s="37">
        <f>TrRoad_act!Q$13</f>
        <v>70328.699654180513</v>
      </c>
    </row>
    <row r="9" spans="1:17" ht="11.45" customHeight="1" x14ac:dyDescent="0.25">
      <c r="A9" s="19" t="s">
        <v>52</v>
      </c>
      <c r="B9" s="38">
        <f t="shared" ref="B9:Q9" si="2">B10+B11+B12</f>
        <v>81049.593393006493</v>
      </c>
      <c r="C9" s="38">
        <f t="shared" si="2"/>
        <v>82897.692193126277</v>
      </c>
      <c r="D9" s="38">
        <f t="shared" si="2"/>
        <v>84843.251919302173</v>
      </c>
      <c r="E9" s="38">
        <f t="shared" si="2"/>
        <v>82858.532036431425</v>
      </c>
      <c r="F9" s="38">
        <f t="shared" si="2"/>
        <v>87217.952825515094</v>
      </c>
      <c r="G9" s="38">
        <f t="shared" si="2"/>
        <v>89601.835380217701</v>
      </c>
      <c r="H9" s="38">
        <f t="shared" si="2"/>
        <v>93145.024045128433</v>
      </c>
      <c r="I9" s="38">
        <f t="shared" si="2"/>
        <v>95236.182724198618</v>
      </c>
      <c r="J9" s="38">
        <f t="shared" si="2"/>
        <v>101162.14204864367</v>
      </c>
      <c r="K9" s="38">
        <f t="shared" si="2"/>
        <v>100269.33310669195</v>
      </c>
      <c r="L9" s="38">
        <f t="shared" si="2"/>
        <v>100633.77064875087</v>
      </c>
      <c r="M9" s="38">
        <f t="shared" si="2"/>
        <v>104033.78402766469</v>
      </c>
      <c r="N9" s="38">
        <f t="shared" si="2"/>
        <v>104384.53784421523</v>
      </c>
      <c r="O9" s="38">
        <f t="shared" si="2"/>
        <v>103878.13448894021</v>
      </c>
      <c r="P9" s="38">
        <f t="shared" si="2"/>
        <v>103370.36182620031</v>
      </c>
      <c r="Q9" s="38">
        <f t="shared" si="2"/>
        <v>105328.5061990293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11633.685254006512</v>
      </c>
      <c r="C10" s="37">
        <f>TrRail_act!C$5</f>
        <v>11779.086423126304</v>
      </c>
      <c r="D10" s="37">
        <f>TrRail_act!D$5</f>
        <v>11945.869204302206</v>
      </c>
      <c r="E10" s="37">
        <f>TrRail_act!E$5</f>
        <v>11762.165248289488</v>
      </c>
      <c r="F10" s="37">
        <f>TrRail_act!F$5</f>
        <v>13303.413046515092</v>
      </c>
      <c r="G10" s="37">
        <f>TrRail_act!G$5</f>
        <v>13620.330458217733</v>
      </c>
      <c r="H10" s="37">
        <f>TrRail_act!H$5</f>
        <v>13869.125429128459</v>
      </c>
      <c r="I10" s="37">
        <f>TrRail_act!I$5</f>
        <v>13942.725725198632</v>
      </c>
      <c r="J10" s="37">
        <f>TrRail_act!J$5</f>
        <v>14823.026604643686</v>
      </c>
      <c r="K10" s="37">
        <f>TrRail_act!K$5</f>
        <v>14656.914767774992</v>
      </c>
      <c r="L10" s="37">
        <f>TrRail_act!L$5</f>
        <v>15032.202902910869</v>
      </c>
      <c r="M10" s="37">
        <f>TrRail_act!M$5</f>
        <v>15301.799934284683</v>
      </c>
      <c r="N10" s="37">
        <f>TrRail_act!N$5</f>
        <v>15595.579058566957</v>
      </c>
      <c r="O10" s="37">
        <f>TrRail_act!O$5</f>
        <v>15748.900135343223</v>
      </c>
      <c r="P10" s="37">
        <f>TrRail_act!P$5</f>
        <v>16142.915646960293</v>
      </c>
      <c r="Q10" s="37">
        <f>TrRail_act!Q$5</f>
        <v>16207.29282632928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34668.908138999977</v>
      </c>
      <c r="C11" s="37">
        <f>TrRail_act!C$6</f>
        <v>33714.60576999998</v>
      </c>
      <c r="D11" s="37">
        <f>TrRail_act!D$6</f>
        <v>33041.382714999971</v>
      </c>
      <c r="E11" s="37">
        <f>TrRail_act!E$6</f>
        <v>31492.366788141939</v>
      </c>
      <c r="F11" s="37">
        <f>TrRail_act!F$6</f>
        <v>32475.539778999999</v>
      </c>
      <c r="G11" s="37">
        <f>TrRail_act!G$6</f>
        <v>32851.504921999964</v>
      </c>
      <c r="H11" s="37">
        <f>TrRail_act!H$6</f>
        <v>34422.898615999977</v>
      </c>
      <c r="I11" s="37">
        <f>TrRail_act!I$6</f>
        <v>33327.456998999987</v>
      </c>
      <c r="J11" s="37">
        <f>TrRail_act!J$6</f>
        <v>33775.115443999981</v>
      </c>
      <c r="K11" s="37">
        <f>TrRail_act!K$6</f>
        <v>33748.418338916963</v>
      </c>
      <c r="L11" s="37">
        <f>TrRail_act!L$6</f>
        <v>33711.383702402003</v>
      </c>
      <c r="M11" s="37">
        <f>TrRail_act!M$6</f>
        <v>36687.984093380015</v>
      </c>
      <c r="N11" s="37">
        <f>TrRail_act!N$6</f>
        <v>37702.958785648269</v>
      </c>
      <c r="O11" s="37">
        <f>TrRail_act!O$6</f>
        <v>37343.234353596985</v>
      </c>
      <c r="P11" s="37">
        <f>TrRail_act!P$6</f>
        <v>36568.446179240025</v>
      </c>
      <c r="Q11" s="37">
        <f>TrRail_act!Q$6</f>
        <v>39141.213372700033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34747</v>
      </c>
      <c r="C12" s="37">
        <f>TrRail_act!C$9</f>
        <v>37404</v>
      </c>
      <c r="D12" s="37">
        <f>TrRail_act!D$9</f>
        <v>39856</v>
      </c>
      <c r="E12" s="37">
        <f>TrRail_act!E$9</f>
        <v>39604</v>
      </c>
      <c r="F12" s="37">
        <f>TrRail_act!F$9</f>
        <v>41439</v>
      </c>
      <c r="G12" s="37">
        <f>TrRail_act!G$9</f>
        <v>43130</v>
      </c>
      <c r="H12" s="37">
        <f>TrRail_act!H$9</f>
        <v>44853</v>
      </c>
      <c r="I12" s="37">
        <f>TrRail_act!I$9</f>
        <v>47966</v>
      </c>
      <c r="J12" s="37">
        <f>TrRail_act!J$9</f>
        <v>52564</v>
      </c>
      <c r="K12" s="37">
        <f>TrRail_act!K$9</f>
        <v>51864</v>
      </c>
      <c r="L12" s="37">
        <f>TrRail_act!L$9</f>
        <v>51890.184043437999</v>
      </c>
      <c r="M12" s="37">
        <f>TrRail_act!M$9</f>
        <v>52044</v>
      </c>
      <c r="N12" s="37">
        <f>TrRail_act!N$9</f>
        <v>51086</v>
      </c>
      <c r="O12" s="37">
        <f>TrRail_act!O$9</f>
        <v>50786</v>
      </c>
      <c r="P12" s="37">
        <f>TrRail_act!P$9</f>
        <v>50659</v>
      </c>
      <c r="Q12" s="37">
        <f>TrRail_act!Q$9</f>
        <v>49980</v>
      </c>
    </row>
    <row r="13" spans="1:17" ht="11.45" customHeight="1" x14ac:dyDescent="0.25">
      <c r="A13" s="19" t="s">
        <v>48</v>
      </c>
      <c r="B13" s="38">
        <f t="shared" ref="B13:Q13" si="3">B14+B15+B16</f>
        <v>215594.14433815063</v>
      </c>
      <c r="C13" s="38">
        <f t="shared" si="3"/>
        <v>187498.42445570466</v>
      </c>
      <c r="D13" s="38">
        <f t="shared" si="3"/>
        <v>187054.14923774716</v>
      </c>
      <c r="E13" s="38">
        <f t="shared" si="3"/>
        <v>186285.45824520855</v>
      </c>
      <c r="F13" s="38">
        <f t="shared" si="3"/>
        <v>216966.52851406988</v>
      </c>
      <c r="G13" s="38">
        <f t="shared" si="3"/>
        <v>233816.50476776459</v>
      </c>
      <c r="H13" s="38">
        <f t="shared" si="3"/>
        <v>246555.83953606721</v>
      </c>
      <c r="I13" s="38">
        <f t="shared" si="3"/>
        <v>264921.98768100573</v>
      </c>
      <c r="J13" s="38">
        <f t="shared" si="3"/>
        <v>270341.53900363453</v>
      </c>
      <c r="K13" s="38">
        <f t="shared" si="3"/>
        <v>263097.67152858368</v>
      </c>
      <c r="L13" s="38">
        <f t="shared" si="3"/>
        <v>251115.98395288514</v>
      </c>
      <c r="M13" s="38">
        <f t="shared" si="3"/>
        <v>260455.53691875609</v>
      </c>
      <c r="N13" s="38">
        <f t="shared" si="3"/>
        <v>267952.25801243063</v>
      </c>
      <c r="O13" s="38">
        <f t="shared" si="3"/>
        <v>276301.68318959454</v>
      </c>
      <c r="P13" s="38">
        <f t="shared" si="3"/>
        <v>284410.9557670193</v>
      </c>
      <c r="Q13" s="38">
        <f t="shared" si="3"/>
        <v>291099.78359959094</v>
      </c>
    </row>
    <row r="14" spans="1:17" ht="11.45" customHeight="1" x14ac:dyDescent="0.25">
      <c r="A14" s="17" t="str">
        <f>TrAvia_act!$A$5</f>
        <v>Domestic</v>
      </c>
      <c r="B14" s="37">
        <f>TrAvia_act!B$5</f>
        <v>23394.396444545113</v>
      </c>
      <c r="C14" s="37">
        <f>TrAvia_act!C$5</f>
        <v>21451.186240390387</v>
      </c>
      <c r="D14" s="37">
        <f>TrAvia_act!D$5</f>
        <v>21129.916107137011</v>
      </c>
      <c r="E14" s="37">
        <f>TrAvia_act!E$5</f>
        <v>20318.460132286058</v>
      </c>
      <c r="F14" s="37">
        <f>TrAvia_act!F$5</f>
        <v>20545.179386620854</v>
      </c>
      <c r="G14" s="37">
        <f>TrAvia_act!G$5</f>
        <v>20266.83663618776</v>
      </c>
      <c r="H14" s="37">
        <f>TrAvia_act!H$5</f>
        <v>20533.134531353906</v>
      </c>
      <c r="I14" s="37">
        <f>TrAvia_act!I$5</f>
        <v>20676.560711803948</v>
      </c>
      <c r="J14" s="37">
        <f>TrAvia_act!J$5</f>
        <v>20411.371028590507</v>
      </c>
      <c r="K14" s="37">
        <f>TrAvia_act!K$5</f>
        <v>19565.350642925354</v>
      </c>
      <c r="L14" s="37">
        <f>TrAvia_act!L$5</f>
        <v>20009.953110800001</v>
      </c>
      <c r="M14" s="37">
        <f>TrAvia_act!M$5</f>
        <v>21102.945678540113</v>
      </c>
      <c r="N14" s="37">
        <f>TrAvia_act!N$5</f>
        <v>21444.745544602636</v>
      </c>
      <c r="O14" s="37">
        <f>TrAvia_act!O$5</f>
        <v>21859.348494371843</v>
      </c>
      <c r="P14" s="37">
        <f>TrAvia_act!P$5</f>
        <v>21273.315072570058</v>
      </c>
      <c r="Q14" s="37">
        <f>TrAvia_act!Q$5</f>
        <v>21511.923830911725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45980.62324724927</v>
      </c>
      <c r="C15" s="37">
        <f>TrAvia_act!C$6</f>
        <v>37550.360187439241</v>
      </c>
      <c r="D15" s="37">
        <f>TrAvia_act!D$6</f>
        <v>37658.423281554402</v>
      </c>
      <c r="E15" s="37">
        <f>TrAvia_act!E$6</f>
        <v>37733.794376082733</v>
      </c>
      <c r="F15" s="37">
        <f>TrAvia_act!F$6</f>
        <v>39791.254993247472</v>
      </c>
      <c r="G15" s="37">
        <f>TrAvia_act!G$6</f>
        <v>41433.264567492675</v>
      </c>
      <c r="H15" s="37">
        <f>TrAvia_act!H$6</f>
        <v>42625.355899161586</v>
      </c>
      <c r="I15" s="37">
        <f>TrAvia_act!I$6</f>
        <v>48172.868074860657</v>
      </c>
      <c r="J15" s="37">
        <f>TrAvia_act!J$6</f>
        <v>46868.980398099287</v>
      </c>
      <c r="K15" s="37">
        <f>TrAvia_act!K$6</f>
        <v>43097.234000087883</v>
      </c>
      <c r="L15" s="37">
        <f>TrAvia_act!L$6</f>
        <v>47939.52374757715</v>
      </c>
      <c r="M15" s="37">
        <f>TrAvia_act!M$6</f>
        <v>52840.734186274189</v>
      </c>
      <c r="N15" s="37">
        <f>TrAvia_act!N$6</f>
        <v>54161.827840413687</v>
      </c>
      <c r="O15" s="37">
        <f>TrAvia_act!O$6</f>
        <v>55207.807310970042</v>
      </c>
      <c r="P15" s="37">
        <f>TrAvia_act!P$6</f>
        <v>57178.054615561923</v>
      </c>
      <c r="Q15" s="37">
        <f>TrAvia_act!Q$6</f>
        <v>59586.736269530869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146219.12464635624</v>
      </c>
      <c r="C16" s="37">
        <f>TrAvia_act!C$7</f>
        <v>128496.87802787503</v>
      </c>
      <c r="D16" s="37">
        <f>TrAvia_act!D$7</f>
        <v>128265.80984905575</v>
      </c>
      <c r="E16" s="37">
        <f>TrAvia_act!E$7</f>
        <v>128233.20373683977</v>
      </c>
      <c r="F16" s="37">
        <f>TrAvia_act!F$7</f>
        <v>156630.09413420156</v>
      </c>
      <c r="G16" s="37">
        <f>TrAvia_act!G$7</f>
        <v>172116.40356408418</v>
      </c>
      <c r="H16" s="37">
        <f>TrAvia_act!H$7</f>
        <v>183397.34910555172</v>
      </c>
      <c r="I16" s="37">
        <f>TrAvia_act!I$7</f>
        <v>196072.55889434111</v>
      </c>
      <c r="J16" s="37">
        <f>TrAvia_act!J$7</f>
        <v>203061.18757694474</v>
      </c>
      <c r="K16" s="37">
        <f>TrAvia_act!K$7</f>
        <v>200435.08688557043</v>
      </c>
      <c r="L16" s="37">
        <f>TrAvia_act!L$7</f>
        <v>183166.50709450798</v>
      </c>
      <c r="M16" s="37">
        <f>TrAvia_act!M$7</f>
        <v>186511.85705394179</v>
      </c>
      <c r="N16" s="37">
        <f>TrAvia_act!N$7</f>
        <v>192345.68462741427</v>
      </c>
      <c r="O16" s="37">
        <f>TrAvia_act!O$7</f>
        <v>199234.52738425267</v>
      </c>
      <c r="P16" s="37">
        <f>TrAvia_act!P$7</f>
        <v>205959.58607888731</v>
      </c>
      <c r="Q16" s="37">
        <f>TrAvia_act!Q$7</f>
        <v>210001.12349914835</v>
      </c>
    </row>
    <row r="17" spans="1:17" ht="11.45" customHeight="1" x14ac:dyDescent="0.25">
      <c r="A17" s="25" t="s">
        <v>51</v>
      </c>
      <c r="B17" s="40">
        <f t="shared" ref="B17:Q17" si="4">B18+B21+B22+B25</f>
        <v>366595.40417456551</v>
      </c>
      <c r="C17" s="40">
        <f t="shared" si="4"/>
        <v>371822.47321870737</v>
      </c>
      <c r="D17" s="40">
        <f t="shared" si="4"/>
        <v>378195.69132911484</v>
      </c>
      <c r="E17" s="40">
        <f t="shared" si="4"/>
        <v>376863.46474403027</v>
      </c>
      <c r="F17" s="40">
        <f t="shared" si="4"/>
        <v>401535.11665150197</v>
      </c>
      <c r="G17" s="40">
        <f t="shared" si="4"/>
        <v>400027.09171674686</v>
      </c>
      <c r="H17" s="40">
        <f t="shared" si="4"/>
        <v>410256.90765233949</v>
      </c>
      <c r="I17" s="40">
        <f t="shared" si="4"/>
        <v>428750.6668111232</v>
      </c>
      <c r="J17" s="40">
        <f t="shared" si="4"/>
        <v>412965.16150741914</v>
      </c>
      <c r="K17" s="40">
        <f t="shared" si="4"/>
        <v>358801.08809028968</v>
      </c>
      <c r="L17" s="40">
        <f t="shared" si="4"/>
        <v>374007.25559027091</v>
      </c>
      <c r="M17" s="40">
        <f t="shared" si="4"/>
        <v>377206.58599047572</v>
      </c>
      <c r="N17" s="40">
        <f t="shared" si="4"/>
        <v>359860.96418934624</v>
      </c>
      <c r="O17" s="40">
        <f t="shared" si="4"/>
        <v>365004.69131633377</v>
      </c>
      <c r="P17" s="40">
        <f t="shared" si="4"/>
        <v>362378.05044221075</v>
      </c>
      <c r="Q17" s="40">
        <f t="shared" si="4"/>
        <v>355597.37969926588</v>
      </c>
    </row>
    <row r="18" spans="1:17" ht="11.45" customHeight="1" x14ac:dyDescent="0.25">
      <c r="A18" s="23" t="s">
        <v>50</v>
      </c>
      <c r="B18" s="39">
        <f t="shared" ref="B18:Q18" si="5">B19+B20</f>
        <v>269271.10325643921</v>
      </c>
      <c r="C18" s="39">
        <f t="shared" si="5"/>
        <v>281082.87775632471</v>
      </c>
      <c r="D18" s="39">
        <f t="shared" si="5"/>
        <v>288001.74186257715</v>
      </c>
      <c r="E18" s="39">
        <f t="shared" si="5"/>
        <v>291191.67323657294</v>
      </c>
      <c r="F18" s="39">
        <f t="shared" si="5"/>
        <v>314733.71966364275</v>
      </c>
      <c r="G18" s="39">
        <f t="shared" si="5"/>
        <v>316847.09787343803</v>
      </c>
      <c r="H18" s="39">
        <f t="shared" si="5"/>
        <v>326586.10670206411</v>
      </c>
      <c r="I18" s="39">
        <f t="shared" si="5"/>
        <v>338248.90156717284</v>
      </c>
      <c r="J18" s="39">
        <f t="shared" si="5"/>
        <v>324424.2157039647</v>
      </c>
      <c r="K18" s="39">
        <f t="shared" si="5"/>
        <v>285658.77860037051</v>
      </c>
      <c r="L18" s="39">
        <f t="shared" si="5"/>
        <v>300094.05188528274</v>
      </c>
      <c r="M18" s="39">
        <f t="shared" si="5"/>
        <v>298789.41600117291</v>
      </c>
      <c r="N18" s="39">
        <f t="shared" si="5"/>
        <v>284863.02331379754</v>
      </c>
      <c r="O18" s="39">
        <f t="shared" si="5"/>
        <v>290069.08265957434</v>
      </c>
      <c r="P18" s="39">
        <f t="shared" si="5"/>
        <v>286875.13516842324</v>
      </c>
      <c r="Q18" s="39">
        <f t="shared" si="5"/>
        <v>278384.49025953072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19765.66181262409</v>
      </c>
      <c r="C19" s="37">
        <f>TrRoad_act!C$20</f>
        <v>20652.214463198834</v>
      </c>
      <c r="D19" s="37">
        <f>TrRoad_act!D$20</f>
        <v>21247.316999721166</v>
      </c>
      <c r="E19" s="37">
        <f>TrRoad_act!E$20</f>
        <v>21777.126359955055</v>
      </c>
      <c r="F19" s="37">
        <f>TrRoad_act!F$20</f>
        <v>22010.315394299421</v>
      </c>
      <c r="G19" s="37">
        <f>TrRoad_act!G$20</f>
        <v>22309.287153551093</v>
      </c>
      <c r="H19" s="37">
        <f>TrRoad_act!H$20</f>
        <v>22655.539836163243</v>
      </c>
      <c r="I19" s="37">
        <f>TrRoad_act!I$20</f>
        <v>22921.685807052876</v>
      </c>
      <c r="J19" s="37">
        <f>TrRoad_act!J$20</f>
        <v>22997.535969723453</v>
      </c>
      <c r="K19" s="37">
        <f>TrRoad_act!K$20</f>
        <v>23910.194710622873</v>
      </c>
      <c r="L19" s="37">
        <f>TrRoad_act!L$20</f>
        <v>24964.049181858107</v>
      </c>
      <c r="M19" s="37">
        <f>TrRoad_act!M$20</f>
        <v>25412.375896937363</v>
      </c>
      <c r="N19" s="37">
        <f>TrRoad_act!N$20</f>
        <v>25805.770880138069</v>
      </c>
      <c r="O19" s="37">
        <f>TrRoad_act!O$20</f>
        <v>26353.938186569823</v>
      </c>
      <c r="P19" s="37">
        <f>TrRoad_act!P$20</f>
        <v>27073.715346225774</v>
      </c>
      <c r="Q19" s="37">
        <f>TrRoad_act!Q$20</f>
        <v>27853.903268467242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249505.44144381513</v>
      </c>
      <c r="C20" s="37">
        <f>TrRoad_act!C$26</f>
        <v>260430.66329312589</v>
      </c>
      <c r="D20" s="37">
        <f>TrRoad_act!D$26</f>
        <v>266754.42486285599</v>
      </c>
      <c r="E20" s="37">
        <f>TrRoad_act!E$26</f>
        <v>269414.54687661788</v>
      </c>
      <c r="F20" s="37">
        <f>TrRoad_act!F$26</f>
        <v>292723.40426934336</v>
      </c>
      <c r="G20" s="37">
        <f>TrRoad_act!G$26</f>
        <v>294537.81071988691</v>
      </c>
      <c r="H20" s="37">
        <f>TrRoad_act!H$26</f>
        <v>303930.56686590088</v>
      </c>
      <c r="I20" s="37">
        <f>TrRoad_act!I$26</f>
        <v>315327.21576011996</v>
      </c>
      <c r="J20" s="37">
        <f>TrRoad_act!J$26</f>
        <v>301426.67973424128</v>
      </c>
      <c r="K20" s="37">
        <f>TrRoad_act!K$26</f>
        <v>261748.58388974765</v>
      </c>
      <c r="L20" s="37">
        <f>TrRoad_act!L$26</f>
        <v>275130.0027034246</v>
      </c>
      <c r="M20" s="37">
        <f>TrRoad_act!M$26</f>
        <v>273377.04010423552</v>
      </c>
      <c r="N20" s="37">
        <f>TrRoad_act!N$26</f>
        <v>259057.25243365948</v>
      </c>
      <c r="O20" s="37">
        <f>TrRoad_act!O$26</f>
        <v>263715.1444730045</v>
      </c>
      <c r="P20" s="37">
        <f>TrRoad_act!P$26</f>
        <v>259801.41982219744</v>
      </c>
      <c r="Q20" s="37">
        <f>TrRoad_act!Q$26</f>
        <v>250530.58699106349</v>
      </c>
    </row>
    <row r="21" spans="1:17" ht="11.45" customHeight="1" x14ac:dyDescent="0.25">
      <c r="A21" s="19" t="s">
        <v>49</v>
      </c>
      <c r="B21" s="38">
        <f>TrRail_act!B$10</f>
        <v>57725.75464222399</v>
      </c>
      <c r="C21" s="38">
        <f>TrRail_act!C$10</f>
        <v>51718.302252257003</v>
      </c>
      <c r="D21" s="38">
        <f>TrRail_act!D$10</f>
        <v>51288.192553031004</v>
      </c>
      <c r="E21" s="38">
        <f>TrRail_act!E$10</f>
        <v>48057.268754624005</v>
      </c>
      <c r="F21" s="38">
        <f>TrRail_act!F$10</f>
        <v>46348.370260433003</v>
      </c>
      <c r="G21" s="38">
        <f>TrRail_act!G$10</f>
        <v>40701.180450133004</v>
      </c>
      <c r="H21" s="38">
        <f>TrRail_act!H$10</f>
        <v>41178.920252945012</v>
      </c>
      <c r="I21" s="38">
        <f>TrRail_act!I$10</f>
        <v>42623</v>
      </c>
      <c r="J21" s="38">
        <f>TrRail_act!J$10</f>
        <v>40436</v>
      </c>
      <c r="K21" s="38">
        <f>TrRail_act!K$10</f>
        <v>32130.000000000004</v>
      </c>
      <c r="L21" s="38">
        <f>TrRail_act!L$10</f>
        <v>29965</v>
      </c>
      <c r="M21" s="38">
        <f>TrRail_act!M$10</f>
        <v>34202</v>
      </c>
      <c r="N21" s="38">
        <f>TrRail_act!N$10</f>
        <v>32552</v>
      </c>
      <c r="O21" s="38">
        <f>TrRail_act!O$10</f>
        <v>32229.999999999996</v>
      </c>
      <c r="P21" s="38">
        <f>TrRail_act!P$10</f>
        <v>32595.999999999996</v>
      </c>
      <c r="Q21" s="38">
        <f>TrRail_act!Q$10</f>
        <v>34252</v>
      </c>
    </row>
    <row r="22" spans="1:17" ht="11.45" customHeight="1" x14ac:dyDescent="0.25">
      <c r="A22" s="19" t="s">
        <v>48</v>
      </c>
      <c r="B22" s="38">
        <f t="shared" ref="B22:Q22" si="6">B23+B24</f>
        <v>3064.3559605815622</v>
      </c>
      <c r="C22" s="38">
        <f t="shared" si="6"/>
        <v>3142.7019700792398</v>
      </c>
      <c r="D22" s="38">
        <f t="shared" si="6"/>
        <v>3086.3986188398312</v>
      </c>
      <c r="E22" s="38">
        <f t="shared" si="6"/>
        <v>3084.7035622920903</v>
      </c>
      <c r="F22" s="38">
        <f t="shared" si="6"/>
        <v>3288.8744271106257</v>
      </c>
      <c r="G22" s="38">
        <f t="shared" si="6"/>
        <v>3343.8034102400497</v>
      </c>
      <c r="H22" s="38">
        <f t="shared" si="6"/>
        <v>3549.8851274900571</v>
      </c>
      <c r="I22" s="38">
        <f t="shared" si="6"/>
        <v>3838.0887936181089</v>
      </c>
      <c r="J22" s="38">
        <f t="shared" si="6"/>
        <v>3761.1775821842712</v>
      </c>
      <c r="K22" s="38">
        <f t="shared" si="6"/>
        <v>3160.8083597571181</v>
      </c>
      <c r="L22" s="38">
        <f t="shared" si="6"/>
        <v>3438.9832771572483</v>
      </c>
      <c r="M22" s="38">
        <f t="shared" si="6"/>
        <v>3605.0125674850678</v>
      </c>
      <c r="N22" s="38">
        <f t="shared" si="6"/>
        <v>3633.9978852889808</v>
      </c>
      <c r="O22" s="38">
        <f t="shared" si="6"/>
        <v>3617.7821087890534</v>
      </c>
      <c r="P22" s="38">
        <f t="shared" si="6"/>
        <v>4657.8109232341603</v>
      </c>
      <c r="Q22" s="38">
        <f t="shared" si="6"/>
        <v>5027.4918637890732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500.38131083114712</v>
      </c>
      <c r="C23" s="37">
        <f>TrAvia_act!C$9</f>
        <v>578.72987135954475</v>
      </c>
      <c r="D23" s="37">
        <f>TrAvia_act!D$9</f>
        <v>522.41121393581648</v>
      </c>
      <c r="E23" s="37">
        <f>TrAvia_act!E$9</f>
        <v>520.86921923126829</v>
      </c>
      <c r="F23" s="37">
        <f>TrAvia_act!F$9</f>
        <v>545.42201106321102</v>
      </c>
      <c r="G23" s="37">
        <f>TrAvia_act!G$9</f>
        <v>579.36366446020077</v>
      </c>
      <c r="H23" s="37">
        <f>TrAvia_act!H$9</f>
        <v>582.28156646022876</v>
      </c>
      <c r="I23" s="37">
        <f>TrAvia_act!I$9</f>
        <v>624.28947847243694</v>
      </c>
      <c r="J23" s="37">
        <f>TrAvia_act!J$9</f>
        <v>583.5309912370858</v>
      </c>
      <c r="K23" s="37">
        <f>TrAvia_act!K$9</f>
        <v>572.40881052847055</v>
      </c>
      <c r="L23" s="37">
        <f>TrAvia_act!L$9</f>
        <v>571.49519462899116</v>
      </c>
      <c r="M23" s="37">
        <f>TrAvia_act!M$9</f>
        <v>679.55061804698846</v>
      </c>
      <c r="N23" s="37">
        <f>TrAvia_act!N$9</f>
        <v>712.23037677724255</v>
      </c>
      <c r="O23" s="37">
        <f>TrAvia_act!O$9</f>
        <v>707.34879524912083</v>
      </c>
      <c r="P23" s="37">
        <f>TrAvia_act!P$9</f>
        <v>943.23385265139893</v>
      </c>
      <c r="Q23" s="37">
        <f>TrAvia_act!Q$9</f>
        <v>943.67700616500474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2563.9746497504152</v>
      </c>
      <c r="C24" s="37">
        <f>TrAvia_act!C$10</f>
        <v>2563.9720987196952</v>
      </c>
      <c r="D24" s="37">
        <f>TrAvia_act!D$10</f>
        <v>2563.9874049040145</v>
      </c>
      <c r="E24" s="37">
        <f>TrAvia_act!E$10</f>
        <v>2563.834343060822</v>
      </c>
      <c r="F24" s="37">
        <f>TrAvia_act!F$10</f>
        <v>2743.4524160474148</v>
      </c>
      <c r="G24" s="37">
        <f>TrAvia_act!G$10</f>
        <v>2764.4397457798491</v>
      </c>
      <c r="H24" s="37">
        <f>TrAvia_act!H$10</f>
        <v>2967.6035610298281</v>
      </c>
      <c r="I24" s="37">
        <f>TrAvia_act!I$10</f>
        <v>3213.7993151456722</v>
      </c>
      <c r="J24" s="37">
        <f>TrAvia_act!J$10</f>
        <v>3177.6465909471854</v>
      </c>
      <c r="K24" s="37">
        <f>TrAvia_act!K$10</f>
        <v>2588.3995492286476</v>
      </c>
      <c r="L24" s="37">
        <f>TrAvia_act!L$10</f>
        <v>2867.4880825282571</v>
      </c>
      <c r="M24" s="37">
        <f>TrAvia_act!M$10</f>
        <v>2925.4619494380795</v>
      </c>
      <c r="N24" s="37">
        <f>TrAvia_act!N$10</f>
        <v>2921.7675085117385</v>
      </c>
      <c r="O24" s="37">
        <f>TrAvia_act!O$10</f>
        <v>2910.4333135399324</v>
      </c>
      <c r="P24" s="37">
        <f>TrAvia_act!P$10</f>
        <v>3714.5770705827617</v>
      </c>
      <c r="Q24" s="37">
        <f>TrAvia_act!Q$10</f>
        <v>4083.8148576240683</v>
      </c>
    </row>
    <row r="25" spans="1:17" ht="11.45" customHeight="1" x14ac:dyDescent="0.25">
      <c r="A25" s="19" t="s">
        <v>32</v>
      </c>
      <c r="B25" s="38">
        <f t="shared" ref="B25:Q25" si="7">B26+B27</f>
        <v>36534.190315320746</v>
      </c>
      <c r="C25" s="38">
        <f t="shared" si="7"/>
        <v>35878.591240046415</v>
      </c>
      <c r="D25" s="38">
        <f t="shared" si="7"/>
        <v>35819.358294666796</v>
      </c>
      <c r="E25" s="38">
        <f t="shared" si="7"/>
        <v>34529.81919054121</v>
      </c>
      <c r="F25" s="38">
        <f t="shared" si="7"/>
        <v>37164.152300315647</v>
      </c>
      <c r="G25" s="38">
        <f t="shared" si="7"/>
        <v>39135.009982935786</v>
      </c>
      <c r="H25" s="38">
        <f t="shared" si="7"/>
        <v>38941.995569840379</v>
      </c>
      <c r="I25" s="38">
        <f t="shared" si="7"/>
        <v>44040.676450332263</v>
      </c>
      <c r="J25" s="38">
        <f t="shared" si="7"/>
        <v>44343.768221270184</v>
      </c>
      <c r="K25" s="38">
        <f t="shared" si="7"/>
        <v>37851.501130162025</v>
      </c>
      <c r="L25" s="38">
        <f t="shared" si="7"/>
        <v>40509.220427830922</v>
      </c>
      <c r="M25" s="38">
        <f t="shared" si="7"/>
        <v>40610.157421817741</v>
      </c>
      <c r="N25" s="38">
        <f t="shared" si="7"/>
        <v>38811.942990259711</v>
      </c>
      <c r="O25" s="38">
        <f t="shared" si="7"/>
        <v>39087.826547970355</v>
      </c>
      <c r="P25" s="38">
        <f t="shared" si="7"/>
        <v>38249.10435055336</v>
      </c>
      <c r="Q25" s="38">
        <f t="shared" si="7"/>
        <v>37933.397575946059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27424.190315320746</v>
      </c>
      <c r="C26" s="37">
        <f>TrNavi_act!C4</f>
        <v>27584.591240046419</v>
      </c>
      <c r="D26" s="37">
        <f>TrNavi_act!D4</f>
        <v>27550.358294666796</v>
      </c>
      <c r="E26" s="37">
        <f>TrNavi_act!E4</f>
        <v>26505.81919054121</v>
      </c>
      <c r="F26" s="37">
        <f>TrNavi_act!F4</f>
        <v>28748.152300315644</v>
      </c>
      <c r="G26" s="37">
        <f>TrNavi_act!G4</f>
        <v>30230.009982935786</v>
      </c>
      <c r="H26" s="37">
        <f>TrNavi_act!H4</f>
        <v>29936.995569840383</v>
      </c>
      <c r="I26" s="37">
        <f>TrNavi_act!I4</f>
        <v>34832.676450332263</v>
      </c>
      <c r="J26" s="37">
        <f>TrNavi_act!J4</f>
        <v>35433.768221270184</v>
      </c>
      <c r="K26" s="37">
        <f>TrNavi_act!K4</f>
        <v>29140.501130162022</v>
      </c>
      <c r="L26" s="37">
        <f>TrNavi_act!L4</f>
        <v>31035.220427830925</v>
      </c>
      <c r="M26" s="37">
        <f>TrNavi_act!M4</f>
        <v>31575.157421817737</v>
      </c>
      <c r="N26" s="37">
        <f>TrNavi_act!N4</f>
        <v>29895.942990259711</v>
      </c>
      <c r="O26" s="37">
        <f>TrNavi_act!O4</f>
        <v>29874.826547970359</v>
      </c>
      <c r="P26" s="37">
        <f>TrNavi_act!P4</f>
        <v>29446.10435055336</v>
      </c>
      <c r="Q26" s="37">
        <f>TrNavi_act!Q4</f>
        <v>29417.397575946063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9110</v>
      </c>
      <c r="C27" s="36">
        <f>TrNavi_act!C5</f>
        <v>8294</v>
      </c>
      <c r="D27" s="36">
        <f>TrNavi_act!D5</f>
        <v>8269</v>
      </c>
      <c r="E27" s="36">
        <f>TrNavi_act!E5</f>
        <v>8023.9999999999991</v>
      </c>
      <c r="F27" s="36">
        <f>TrNavi_act!F5</f>
        <v>8416</v>
      </c>
      <c r="G27" s="36">
        <f>TrNavi_act!G5</f>
        <v>8905</v>
      </c>
      <c r="H27" s="36">
        <f>TrNavi_act!H5</f>
        <v>9005</v>
      </c>
      <c r="I27" s="36">
        <f>TrNavi_act!I5</f>
        <v>9208</v>
      </c>
      <c r="J27" s="36">
        <f>TrNavi_act!J5</f>
        <v>8910</v>
      </c>
      <c r="K27" s="36">
        <f>TrNavi_act!K5</f>
        <v>8711</v>
      </c>
      <c r="L27" s="36">
        <f>TrNavi_act!L5</f>
        <v>9474</v>
      </c>
      <c r="M27" s="36">
        <f>TrNavi_act!M5</f>
        <v>9035</v>
      </c>
      <c r="N27" s="36">
        <f>TrNavi_act!N5</f>
        <v>8916</v>
      </c>
      <c r="O27" s="36">
        <f>TrNavi_act!O5</f>
        <v>9213</v>
      </c>
      <c r="P27" s="36">
        <f>TrNavi_act!P5</f>
        <v>8803</v>
      </c>
      <c r="Q27" s="36">
        <f>TrNavi_act!Q5</f>
        <v>8516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50412.747004090153</v>
      </c>
      <c r="C29" s="41">
        <f t="shared" si="8"/>
        <v>50922.104595793367</v>
      </c>
      <c r="D29" s="41">
        <f t="shared" si="8"/>
        <v>50901.850292303185</v>
      </c>
      <c r="E29" s="41">
        <f t="shared" si="8"/>
        <v>50346.275155830561</v>
      </c>
      <c r="F29" s="41">
        <f t="shared" si="8"/>
        <v>50768.989552972591</v>
      </c>
      <c r="G29" s="41">
        <f t="shared" si="8"/>
        <v>50260.193296617857</v>
      </c>
      <c r="H29" s="41">
        <f t="shared" si="8"/>
        <v>50703.819402820896</v>
      </c>
      <c r="I29" s="41">
        <f t="shared" si="8"/>
        <v>51313.066119789262</v>
      </c>
      <c r="J29" s="41">
        <f t="shared" si="8"/>
        <v>50227.343561154135</v>
      </c>
      <c r="K29" s="41">
        <f t="shared" si="8"/>
        <v>49358.705212128232</v>
      </c>
      <c r="L29" s="41">
        <f t="shared" si="8"/>
        <v>49475.422804545378</v>
      </c>
      <c r="M29" s="41">
        <f t="shared" si="8"/>
        <v>49588.951521359631</v>
      </c>
      <c r="N29" s="41">
        <f t="shared" si="8"/>
        <v>49324.508119226804</v>
      </c>
      <c r="O29" s="41">
        <f t="shared" si="8"/>
        <v>49016.07559530947</v>
      </c>
      <c r="P29" s="41">
        <f t="shared" si="8"/>
        <v>49344.851290483362</v>
      </c>
      <c r="Q29" s="41">
        <f t="shared" si="8"/>
        <v>50079.276651844761</v>
      </c>
    </row>
    <row r="30" spans="1:17" ht="11.45" customHeight="1" x14ac:dyDescent="0.25">
      <c r="A30" s="25" t="s">
        <v>39</v>
      </c>
      <c r="B30" s="40">
        <f t="shared" ref="B30:Q30" si="9">B31+B35+B39</f>
        <v>32969.758477810006</v>
      </c>
      <c r="C30" s="40">
        <f t="shared" si="9"/>
        <v>33244.619192060491</v>
      </c>
      <c r="D30" s="40">
        <f t="shared" si="9"/>
        <v>33078.458839084662</v>
      </c>
      <c r="E30" s="40">
        <f t="shared" si="9"/>
        <v>32513.192391950997</v>
      </c>
      <c r="F30" s="40">
        <f t="shared" si="9"/>
        <v>32303.480154559289</v>
      </c>
      <c r="G30" s="40">
        <f t="shared" si="9"/>
        <v>31829.151744078528</v>
      </c>
      <c r="H30" s="40">
        <f t="shared" si="9"/>
        <v>32108.515275192869</v>
      </c>
      <c r="I30" s="40">
        <f t="shared" si="9"/>
        <v>32447.102630436551</v>
      </c>
      <c r="J30" s="40">
        <f t="shared" si="9"/>
        <v>32066.759846716159</v>
      </c>
      <c r="K30" s="40">
        <f t="shared" si="9"/>
        <v>32011.436853565152</v>
      </c>
      <c r="L30" s="40">
        <f t="shared" si="9"/>
        <v>31463.23609597735</v>
      </c>
      <c r="M30" s="40">
        <f t="shared" si="9"/>
        <v>31329.472336204715</v>
      </c>
      <c r="N30" s="40">
        <f t="shared" si="9"/>
        <v>31541.651900867895</v>
      </c>
      <c r="O30" s="40">
        <f t="shared" si="9"/>
        <v>31123.781189627662</v>
      </c>
      <c r="P30" s="40">
        <f t="shared" si="9"/>
        <v>31392.020876062743</v>
      </c>
      <c r="Q30" s="40">
        <f t="shared" si="9"/>
        <v>32180.208233998666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26205.672846706479</v>
      </c>
      <c r="C31" s="39">
        <f t="shared" si="10"/>
        <v>26653.658597533402</v>
      </c>
      <c r="D31" s="39">
        <f t="shared" si="10"/>
        <v>26508.534829770106</v>
      </c>
      <c r="E31" s="39">
        <f t="shared" si="10"/>
        <v>26030.232249438461</v>
      </c>
      <c r="F31" s="39">
        <f t="shared" si="10"/>
        <v>25503.607798213205</v>
      </c>
      <c r="G31" s="39">
        <f t="shared" si="10"/>
        <v>24984.208560303192</v>
      </c>
      <c r="H31" s="39">
        <f t="shared" si="10"/>
        <v>25037.4358707133</v>
      </c>
      <c r="I31" s="39">
        <f t="shared" si="10"/>
        <v>25199.4394587143</v>
      </c>
      <c r="J31" s="39">
        <f t="shared" si="10"/>
        <v>24717.044792887609</v>
      </c>
      <c r="K31" s="39">
        <f t="shared" si="10"/>
        <v>25261.618181460886</v>
      </c>
      <c r="L31" s="39">
        <f t="shared" si="10"/>
        <v>24574.347214650508</v>
      </c>
      <c r="M31" s="39">
        <f t="shared" si="10"/>
        <v>24171.345621589171</v>
      </c>
      <c r="N31" s="39">
        <f t="shared" si="10"/>
        <v>24478.955963302858</v>
      </c>
      <c r="O31" s="39">
        <f t="shared" si="10"/>
        <v>24117.049026341989</v>
      </c>
      <c r="P31" s="39">
        <f t="shared" si="10"/>
        <v>24517.838304818997</v>
      </c>
      <c r="Q31" s="39">
        <f t="shared" si="10"/>
        <v>25000.209048542525</v>
      </c>
    </row>
    <row r="32" spans="1:17" ht="11.45" customHeight="1" x14ac:dyDescent="0.25">
      <c r="A32" s="17" t="str">
        <f>$A$6</f>
        <v>Powered 2-wheelers</v>
      </c>
      <c r="B32" s="37">
        <f>TrRoad_ene!B$19</f>
        <v>361.71767894041511</v>
      </c>
      <c r="C32" s="37">
        <f>TrRoad_ene!C$19</f>
        <v>396.59471317318707</v>
      </c>
      <c r="D32" s="37">
        <f>TrRoad_ene!D$19</f>
        <v>436.90221147083855</v>
      </c>
      <c r="E32" s="37">
        <f>TrRoad_ene!E$19</f>
        <v>438.03303274285992</v>
      </c>
      <c r="F32" s="37">
        <f>TrRoad_ene!F$19</f>
        <v>467.44215717013299</v>
      </c>
      <c r="G32" s="37">
        <f>TrRoad_ene!G$19</f>
        <v>480.34115042217479</v>
      </c>
      <c r="H32" s="37">
        <f>TrRoad_ene!H$19</f>
        <v>481.4062603339645</v>
      </c>
      <c r="I32" s="37">
        <f>TrRoad_ene!I$19</f>
        <v>496.8767004072547</v>
      </c>
      <c r="J32" s="37">
        <f>TrRoad_ene!J$19</f>
        <v>522.96048589854706</v>
      </c>
      <c r="K32" s="37">
        <f>TrRoad_ene!K$19</f>
        <v>552.70204968610915</v>
      </c>
      <c r="L32" s="37">
        <f>TrRoad_ene!L$19</f>
        <v>553.29332534734624</v>
      </c>
      <c r="M32" s="37">
        <f>TrRoad_ene!M$19</f>
        <v>553.43492929723698</v>
      </c>
      <c r="N32" s="37">
        <f>TrRoad_ene!N$19</f>
        <v>554.59404906497934</v>
      </c>
      <c r="O32" s="37">
        <f>TrRoad_ene!O$19</f>
        <v>555.88929233427893</v>
      </c>
      <c r="P32" s="37">
        <f>TrRoad_ene!P$19</f>
        <v>557.21720172737969</v>
      </c>
      <c r="Q32" s="37">
        <f>TrRoad_ene!Q$19</f>
        <v>558.97260657158677</v>
      </c>
    </row>
    <row r="33" spans="1:17" ht="11.45" customHeight="1" x14ac:dyDescent="0.25">
      <c r="A33" s="17" t="str">
        <f>$A$7</f>
        <v>Passenger cars</v>
      </c>
      <c r="B33" s="37">
        <f>TrRoad_ene!B$21</f>
        <v>24247.943446617308</v>
      </c>
      <c r="C33" s="37">
        <f>TrRoad_ene!C$21</f>
        <v>24672.85143897637</v>
      </c>
      <c r="D33" s="37">
        <f>TrRoad_ene!D$21</f>
        <v>24479.629601452889</v>
      </c>
      <c r="E33" s="37">
        <f>TrRoad_ene!E$21</f>
        <v>23989.910466648096</v>
      </c>
      <c r="F33" s="37">
        <f>TrRoad_ene!F$21</f>
        <v>23378.231810987611</v>
      </c>
      <c r="G33" s="37">
        <f>TrRoad_ene!G$21</f>
        <v>22782.534213145624</v>
      </c>
      <c r="H33" s="37">
        <f>TrRoad_ene!H$21</f>
        <v>22764.597416192333</v>
      </c>
      <c r="I33" s="37">
        <f>TrRoad_ene!I$21</f>
        <v>22829.212305913981</v>
      </c>
      <c r="J33" s="37">
        <f>TrRoad_ene!J$21</f>
        <v>22312.158877869522</v>
      </c>
      <c r="K33" s="37">
        <f>TrRoad_ene!K$21</f>
        <v>22856.69583886287</v>
      </c>
      <c r="L33" s="37">
        <f>TrRoad_ene!L$21</f>
        <v>22208.508699363756</v>
      </c>
      <c r="M33" s="37">
        <f>TrRoad_ene!M$21</f>
        <v>21781.89617999598</v>
      </c>
      <c r="N33" s="37">
        <f>TrRoad_ene!N$21</f>
        <v>22106.507252205462</v>
      </c>
      <c r="O33" s="37">
        <f>TrRoad_ene!O$21</f>
        <v>21679.37867555553</v>
      </c>
      <c r="P33" s="37">
        <f>TrRoad_ene!P$21</f>
        <v>22066.925378096865</v>
      </c>
      <c r="Q33" s="37">
        <f>TrRoad_ene!Q$21</f>
        <v>22524.113554854383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1596.0117211487564</v>
      </c>
      <c r="C34" s="37">
        <f>TrRoad_ene!C$33</f>
        <v>1584.2124453838449</v>
      </c>
      <c r="D34" s="37">
        <f>TrRoad_ene!D$33</f>
        <v>1592.0030168463766</v>
      </c>
      <c r="E34" s="37">
        <f>TrRoad_ene!E$33</f>
        <v>1602.288750047504</v>
      </c>
      <c r="F34" s="37">
        <f>TrRoad_ene!F$33</f>
        <v>1657.9338300554621</v>
      </c>
      <c r="G34" s="37">
        <f>TrRoad_ene!G$33</f>
        <v>1721.3331967353959</v>
      </c>
      <c r="H34" s="37">
        <f>TrRoad_ene!H$33</f>
        <v>1791.432194187001</v>
      </c>
      <c r="I34" s="37">
        <f>TrRoad_ene!I$33</f>
        <v>1873.3504523930649</v>
      </c>
      <c r="J34" s="37">
        <f>TrRoad_ene!J$33</f>
        <v>1881.9254291195407</v>
      </c>
      <c r="K34" s="37">
        <f>TrRoad_ene!K$33</f>
        <v>1852.2202929119078</v>
      </c>
      <c r="L34" s="37">
        <f>TrRoad_ene!L$33</f>
        <v>1812.545189939407</v>
      </c>
      <c r="M34" s="37">
        <f>TrRoad_ene!M$33</f>
        <v>1836.0145122959532</v>
      </c>
      <c r="N34" s="37">
        <f>TrRoad_ene!N$33</f>
        <v>1817.8546620324159</v>
      </c>
      <c r="O34" s="37">
        <f>TrRoad_ene!O$33</f>
        <v>1881.7810584521796</v>
      </c>
      <c r="P34" s="37">
        <f>TrRoad_ene!P$33</f>
        <v>1893.6957249947523</v>
      </c>
      <c r="Q34" s="37">
        <f>TrRoad_ene!Q$33</f>
        <v>1917.1228871165565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874.84543573651297</v>
      </c>
      <c r="C35" s="38">
        <f t="shared" si="11"/>
        <v>786.46300772371842</v>
      </c>
      <c r="D35" s="38">
        <f t="shared" si="11"/>
        <v>797.0807560321789</v>
      </c>
      <c r="E35" s="38">
        <f t="shared" si="11"/>
        <v>807.35872554021307</v>
      </c>
      <c r="F35" s="38">
        <f t="shared" si="11"/>
        <v>838.38171042484669</v>
      </c>
      <c r="G35" s="38">
        <f t="shared" si="11"/>
        <v>833.74527899918451</v>
      </c>
      <c r="H35" s="38">
        <f t="shared" si="11"/>
        <v>831.46330756802649</v>
      </c>
      <c r="I35" s="38">
        <f t="shared" si="11"/>
        <v>822.23351374819777</v>
      </c>
      <c r="J35" s="38">
        <f t="shared" si="11"/>
        <v>877.89984686007574</v>
      </c>
      <c r="K35" s="38">
        <f t="shared" si="11"/>
        <v>863.74489371879201</v>
      </c>
      <c r="L35" s="38">
        <f t="shared" si="11"/>
        <v>873.77916635841348</v>
      </c>
      <c r="M35" s="38">
        <f t="shared" si="11"/>
        <v>866.33121514493087</v>
      </c>
      <c r="N35" s="38">
        <f t="shared" si="11"/>
        <v>890.70218969985171</v>
      </c>
      <c r="O35" s="38">
        <f t="shared" si="11"/>
        <v>882.42264731178932</v>
      </c>
      <c r="P35" s="38">
        <f t="shared" si="11"/>
        <v>841.52828759960471</v>
      </c>
      <c r="Q35" s="38">
        <f t="shared" si="11"/>
        <v>877.54253873862149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85.104926588054127</v>
      </c>
      <c r="C36" s="37">
        <f>TrRail_ene!C$18</f>
        <v>85.267543138840011</v>
      </c>
      <c r="D36" s="37">
        <f>TrRail_ene!D$18</f>
        <v>86.090612741129362</v>
      </c>
      <c r="E36" s="37">
        <f>TrRail_ene!E$18</f>
        <v>83.955781998554116</v>
      </c>
      <c r="F36" s="37">
        <f>TrRail_ene!F$18</f>
        <v>94.019557761930216</v>
      </c>
      <c r="G36" s="37">
        <f>TrRail_ene!G$18</f>
        <v>94.53711860588902</v>
      </c>
      <c r="H36" s="37">
        <f>TrRail_ene!H$18</f>
        <v>93.364887615325486</v>
      </c>
      <c r="I36" s="37">
        <f>TrRail_ene!I$18</f>
        <v>92.522848053037038</v>
      </c>
      <c r="J36" s="37">
        <f>TrRail_ene!J$18</f>
        <v>98.317088051014423</v>
      </c>
      <c r="K36" s="37">
        <f>TrRail_ene!K$18</f>
        <v>95.992314764154301</v>
      </c>
      <c r="L36" s="37">
        <f>TrRail_ene!L$18</f>
        <v>96.944681772306211</v>
      </c>
      <c r="M36" s="37">
        <f>TrRail_ene!M$18</f>
        <v>98.381125443803981</v>
      </c>
      <c r="N36" s="37">
        <f>TrRail_ene!N$18</f>
        <v>99.866909999283408</v>
      </c>
      <c r="O36" s="37">
        <f>TrRail_ene!O$18</f>
        <v>100.23949175638417</v>
      </c>
      <c r="P36" s="37">
        <f>TrRail_ene!P$18</f>
        <v>101.47023685108486</v>
      </c>
      <c r="Q36" s="37">
        <f>TrRail_ene!Q$18</f>
        <v>101.4100217291148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503.16845258969812</v>
      </c>
      <c r="C37" s="37">
        <f>TrRail_ene!C$19</f>
        <v>395.00528689081341</v>
      </c>
      <c r="D37" s="37">
        <f>TrRail_ene!D$19</f>
        <v>384.59258658863826</v>
      </c>
      <c r="E37" s="37">
        <f>TrRail_ene!E$19</f>
        <v>402.85248480346951</v>
      </c>
      <c r="F37" s="37">
        <f>TrRail_ene!F$19</f>
        <v>410.11872167199056</v>
      </c>
      <c r="G37" s="37">
        <f>TrRail_ene!G$19</f>
        <v>395.86422131066047</v>
      </c>
      <c r="H37" s="37">
        <f>TrRail_ene!H$19</f>
        <v>391.65266538426874</v>
      </c>
      <c r="I37" s="37">
        <f>TrRail_ene!I$19</f>
        <v>363.90394733600232</v>
      </c>
      <c r="J37" s="37">
        <f>TrRail_ene!J$19</f>
        <v>377.85659474269528</v>
      </c>
      <c r="K37" s="37">
        <f>TrRail_ene!K$19</f>
        <v>376.36767793838072</v>
      </c>
      <c r="L37" s="37">
        <f>TrRail_ene!L$19</f>
        <v>391.54871476548556</v>
      </c>
      <c r="M37" s="37">
        <f>TrRail_ene!M$19</f>
        <v>385.37640775414332</v>
      </c>
      <c r="N37" s="37">
        <f>TrRail_ene!N$19</f>
        <v>418.0032801262567</v>
      </c>
      <c r="O37" s="37">
        <f>TrRail_ene!O$19</f>
        <v>415.63828635908914</v>
      </c>
      <c r="P37" s="37">
        <f>TrRail_ene!P$19</f>
        <v>378.42501646266021</v>
      </c>
      <c r="Q37" s="37">
        <f>TrRail_ene!Q$19</f>
        <v>421.38091113459188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286.57205655876066</v>
      </c>
      <c r="C38" s="37">
        <f>TrRail_ene!C$22</f>
        <v>306.19017769406497</v>
      </c>
      <c r="D38" s="37">
        <f>TrRail_ene!D$22</f>
        <v>326.39755670241129</v>
      </c>
      <c r="E38" s="37">
        <f>TrRail_ene!E$22</f>
        <v>320.55045873818943</v>
      </c>
      <c r="F38" s="37">
        <f>TrRail_ene!F$22</f>
        <v>334.2434309909259</v>
      </c>
      <c r="G38" s="37">
        <f>TrRail_ene!G$22</f>
        <v>343.34393908263502</v>
      </c>
      <c r="H38" s="37">
        <f>TrRail_ene!H$22</f>
        <v>346.44575456843222</v>
      </c>
      <c r="I38" s="37">
        <f>TrRail_ene!I$22</f>
        <v>365.80671835915848</v>
      </c>
      <c r="J38" s="37">
        <f>TrRail_ene!J$22</f>
        <v>401.72616406636598</v>
      </c>
      <c r="K38" s="37">
        <f>TrRail_ene!K$22</f>
        <v>391.384901016257</v>
      </c>
      <c r="L38" s="37">
        <f>TrRail_ene!L$22</f>
        <v>385.28576982062162</v>
      </c>
      <c r="M38" s="37">
        <f>TrRail_ene!M$22</f>
        <v>382.57368194698353</v>
      </c>
      <c r="N38" s="37">
        <f>TrRail_ene!N$22</f>
        <v>372.83199957431162</v>
      </c>
      <c r="O38" s="37">
        <f>TrRail_ene!O$22</f>
        <v>366.54486919631597</v>
      </c>
      <c r="P38" s="37">
        <f>TrRail_ene!P$22</f>
        <v>361.63303428585965</v>
      </c>
      <c r="Q38" s="37">
        <f>TrRail_ene!Q$22</f>
        <v>354.75160587491479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5889.240195367016</v>
      </c>
      <c r="C39" s="38">
        <f t="shared" si="12"/>
        <v>5804.4975868033689</v>
      </c>
      <c r="D39" s="38">
        <f t="shared" si="12"/>
        <v>5772.8432532823826</v>
      </c>
      <c r="E39" s="38">
        <f t="shared" si="12"/>
        <v>5675.601416972323</v>
      </c>
      <c r="F39" s="38">
        <f t="shared" si="12"/>
        <v>5961.4906459212361</v>
      </c>
      <c r="G39" s="38">
        <f t="shared" si="12"/>
        <v>6011.1979047761533</v>
      </c>
      <c r="H39" s="38">
        <f t="shared" si="12"/>
        <v>6239.6160969115426</v>
      </c>
      <c r="I39" s="38">
        <f t="shared" si="12"/>
        <v>6425.429657974053</v>
      </c>
      <c r="J39" s="38">
        <f t="shared" si="12"/>
        <v>6471.8152069684729</v>
      </c>
      <c r="K39" s="38">
        <f t="shared" si="12"/>
        <v>5886.0737783854756</v>
      </c>
      <c r="L39" s="38">
        <f t="shared" si="12"/>
        <v>6015.1097149684265</v>
      </c>
      <c r="M39" s="38">
        <f t="shared" si="12"/>
        <v>6291.7954994706124</v>
      </c>
      <c r="N39" s="38">
        <f t="shared" si="12"/>
        <v>6171.9937478651864</v>
      </c>
      <c r="O39" s="38">
        <f t="shared" si="12"/>
        <v>6124.3095159738832</v>
      </c>
      <c r="P39" s="38">
        <f t="shared" si="12"/>
        <v>6032.6542836441422</v>
      </c>
      <c r="Q39" s="38">
        <f t="shared" si="12"/>
        <v>6302.4566467175218</v>
      </c>
    </row>
    <row r="40" spans="1:17" ht="11.45" customHeight="1" x14ac:dyDescent="0.25">
      <c r="A40" s="17" t="str">
        <f>$A$14</f>
        <v>Domestic</v>
      </c>
      <c r="B40" s="37">
        <f>TrAvia_ene!B$9</f>
        <v>2395.7123589108728</v>
      </c>
      <c r="C40" s="37">
        <f>TrAvia_ene!C$9</f>
        <v>2200.5302700000007</v>
      </c>
      <c r="D40" s="37">
        <f>TrAvia_ene!D$9</f>
        <v>2136.8180499999994</v>
      </c>
      <c r="E40" s="37">
        <f>TrAvia_ene!E$9</f>
        <v>2015.7064099999998</v>
      </c>
      <c r="F40" s="37">
        <f>TrAvia_ene!F$9</f>
        <v>1963.49603</v>
      </c>
      <c r="G40" s="37">
        <f>TrAvia_ene!G$9</f>
        <v>1852.4232259301925</v>
      </c>
      <c r="H40" s="37">
        <f>TrAvia_ene!H$9</f>
        <v>1839.5991799999997</v>
      </c>
      <c r="I40" s="37">
        <f>TrAvia_ene!I$9</f>
        <v>1788.89985</v>
      </c>
      <c r="J40" s="37">
        <f>TrAvia_ene!J$9</f>
        <v>1794.1973799999998</v>
      </c>
      <c r="K40" s="37">
        <f>TrAvia_ene!K$9</f>
        <v>1496.7152599999997</v>
      </c>
      <c r="L40" s="37">
        <f>TrAvia_ene!L$9</f>
        <v>1689.0429377920846</v>
      </c>
      <c r="M40" s="37">
        <f>TrAvia_ene!M$9</f>
        <v>1745.0862115926668</v>
      </c>
      <c r="N40" s="37">
        <f>TrAvia_ene!N$9</f>
        <v>1759.0449285376326</v>
      </c>
      <c r="O40" s="37">
        <f>TrAvia_ene!O$9</f>
        <v>1718.1798233558609</v>
      </c>
      <c r="P40" s="37">
        <f>TrAvia_ene!P$9</f>
        <v>1647.4248711720188</v>
      </c>
      <c r="Q40" s="37">
        <f>TrAvia_ene!Q$9</f>
        <v>1664.9516520589414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1254.5478893667548</v>
      </c>
      <c r="C41" s="37">
        <f>TrAvia_ene!C$10</f>
        <v>1218.6811821638159</v>
      </c>
      <c r="D41" s="37">
        <f>TrAvia_ene!D$10</f>
        <v>1216.7160911463486</v>
      </c>
      <c r="E41" s="37">
        <f>TrAvia_ene!E$10</f>
        <v>1216.3752714513391</v>
      </c>
      <c r="F41" s="37">
        <f>TrAvia_ene!F$10</f>
        <v>1265.3439526800557</v>
      </c>
      <c r="G41" s="37">
        <f>TrAvia_ene!G$10</f>
        <v>1262.0414056349593</v>
      </c>
      <c r="H41" s="37">
        <f>TrAvia_ene!H$10</f>
        <v>1298.8552287485481</v>
      </c>
      <c r="I41" s="37">
        <f>TrAvia_ene!I$10</f>
        <v>1396.5829763463901</v>
      </c>
      <c r="J41" s="37">
        <f>TrAvia_ene!J$10</f>
        <v>1353.8580361804411</v>
      </c>
      <c r="K41" s="37">
        <f>TrAvia_ene!K$10</f>
        <v>1295.3564062673604</v>
      </c>
      <c r="L41" s="37">
        <f>TrAvia_ene!L$10</f>
        <v>1281.1773000827736</v>
      </c>
      <c r="M41" s="37">
        <f>TrAvia_ene!M$10</f>
        <v>1442.6673083842534</v>
      </c>
      <c r="N41" s="37">
        <f>TrAvia_ene!N$10</f>
        <v>1414.8038537025218</v>
      </c>
      <c r="O41" s="37">
        <f>TrAvia_ene!O$10</f>
        <v>1355.8316304387279</v>
      </c>
      <c r="P41" s="37">
        <f>TrAvia_ene!P$10</f>
        <v>1334.0933162267465</v>
      </c>
      <c r="Q41" s="37">
        <f>TrAvia_ene!Q$10</f>
        <v>1416.8575560236368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2238.9799470893886</v>
      </c>
      <c r="C42" s="37">
        <f>TrAvia_ene!C$11</f>
        <v>2385.2861346395516</v>
      </c>
      <c r="D42" s="37">
        <f>TrAvia_ene!D$11</f>
        <v>2419.3091121360353</v>
      </c>
      <c r="E42" s="37">
        <f>TrAvia_ene!E$11</f>
        <v>2443.5197355209839</v>
      </c>
      <c r="F42" s="37">
        <f>TrAvia_ene!F$11</f>
        <v>2732.6506632411806</v>
      </c>
      <c r="G42" s="37">
        <f>TrAvia_ene!G$11</f>
        <v>2896.7332732110017</v>
      </c>
      <c r="H42" s="37">
        <f>TrAvia_ene!H$11</f>
        <v>3101.1616881629948</v>
      </c>
      <c r="I42" s="37">
        <f>TrAvia_ene!I$11</f>
        <v>3239.9468316276634</v>
      </c>
      <c r="J42" s="37">
        <f>TrAvia_ene!J$11</f>
        <v>3323.7597907880322</v>
      </c>
      <c r="K42" s="37">
        <f>TrAvia_ene!K$11</f>
        <v>3094.0021121181153</v>
      </c>
      <c r="L42" s="37">
        <f>TrAvia_ene!L$11</f>
        <v>3044.8894770935681</v>
      </c>
      <c r="M42" s="37">
        <f>TrAvia_ene!M$11</f>
        <v>3104.041979493692</v>
      </c>
      <c r="N42" s="37">
        <f>TrAvia_ene!N$11</f>
        <v>2998.1449656250325</v>
      </c>
      <c r="O42" s="37">
        <f>TrAvia_ene!O$11</f>
        <v>3050.2980621792944</v>
      </c>
      <c r="P42" s="37">
        <f>TrAvia_ene!P$11</f>
        <v>3051.1360962453768</v>
      </c>
      <c r="Q42" s="37">
        <f>TrAvia_ene!Q$11</f>
        <v>3220.6474386349437</v>
      </c>
    </row>
    <row r="43" spans="1:17" ht="11.45" customHeight="1" x14ac:dyDescent="0.25">
      <c r="A43" s="25" t="s">
        <v>18</v>
      </c>
      <c r="B43" s="40">
        <f t="shared" ref="B43:Q43" si="13">B44+B47+B48+B51</f>
        <v>17442.988526280151</v>
      </c>
      <c r="C43" s="40">
        <f t="shared" si="13"/>
        <v>17677.485403732877</v>
      </c>
      <c r="D43" s="40">
        <f t="shared" si="13"/>
        <v>17823.391453218523</v>
      </c>
      <c r="E43" s="40">
        <f t="shared" si="13"/>
        <v>17833.08276387956</v>
      </c>
      <c r="F43" s="40">
        <f t="shared" si="13"/>
        <v>18465.509398413302</v>
      </c>
      <c r="G43" s="40">
        <f t="shared" si="13"/>
        <v>18431.041552539325</v>
      </c>
      <c r="H43" s="40">
        <f t="shared" si="13"/>
        <v>18595.304127628031</v>
      </c>
      <c r="I43" s="40">
        <f t="shared" si="13"/>
        <v>18865.963489352707</v>
      </c>
      <c r="J43" s="40">
        <f t="shared" si="13"/>
        <v>18160.58371443798</v>
      </c>
      <c r="K43" s="40">
        <f t="shared" si="13"/>
        <v>17347.268358563084</v>
      </c>
      <c r="L43" s="40">
        <f t="shared" si="13"/>
        <v>18012.186708568024</v>
      </c>
      <c r="M43" s="40">
        <f t="shared" si="13"/>
        <v>18259.47918515492</v>
      </c>
      <c r="N43" s="40">
        <f t="shared" si="13"/>
        <v>17782.856218358909</v>
      </c>
      <c r="O43" s="40">
        <f t="shared" si="13"/>
        <v>17892.294405681809</v>
      </c>
      <c r="P43" s="40">
        <f t="shared" si="13"/>
        <v>17952.830414420619</v>
      </c>
      <c r="Q43" s="40">
        <f t="shared" si="13"/>
        <v>17899.068417846091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16425.73727341188</v>
      </c>
      <c r="C44" s="39">
        <f t="shared" si="14"/>
        <v>16680.608828259963</v>
      </c>
      <c r="D44" s="39">
        <f t="shared" si="14"/>
        <v>16833.781432533087</v>
      </c>
      <c r="E44" s="39">
        <f t="shared" si="14"/>
        <v>16833.874906392091</v>
      </c>
      <c r="F44" s="39">
        <f t="shared" si="14"/>
        <v>17392.220934759385</v>
      </c>
      <c r="G44" s="39">
        <f t="shared" si="14"/>
        <v>17438.068915519125</v>
      </c>
      <c r="H44" s="39">
        <f t="shared" si="14"/>
        <v>17560.379552107599</v>
      </c>
      <c r="I44" s="39">
        <f t="shared" si="14"/>
        <v>17793.029161074959</v>
      </c>
      <c r="J44" s="39">
        <f t="shared" si="14"/>
        <v>17133.122828266525</v>
      </c>
      <c r="K44" s="39">
        <f t="shared" si="14"/>
        <v>16331.307880667351</v>
      </c>
      <c r="L44" s="39">
        <f t="shared" si="14"/>
        <v>17069.152663305056</v>
      </c>
      <c r="M44" s="39">
        <f t="shared" si="14"/>
        <v>17259.957422908148</v>
      </c>
      <c r="N44" s="39">
        <f t="shared" si="14"/>
        <v>16805.261064512</v>
      </c>
      <c r="O44" s="39">
        <f t="shared" si="14"/>
        <v>16920.884477525575</v>
      </c>
      <c r="P44" s="39">
        <f t="shared" si="14"/>
        <v>16943.769994016351</v>
      </c>
      <c r="Q44" s="39">
        <f t="shared" si="14"/>
        <v>16865.748496186017</v>
      </c>
    </row>
    <row r="45" spans="1:17" ht="11.45" customHeight="1" x14ac:dyDescent="0.25">
      <c r="A45" s="17" t="str">
        <f>$A$19</f>
        <v>Light duty vehicles</v>
      </c>
      <c r="B45" s="37">
        <f>TrRoad_ene!B$43</f>
        <v>6963.1007966079023</v>
      </c>
      <c r="C45" s="37">
        <f>TrRoad_ene!C$43</f>
        <v>7106.9811337882447</v>
      </c>
      <c r="D45" s="37">
        <f>TrRoad_ene!D$43</f>
        <v>7214.2287898862387</v>
      </c>
      <c r="E45" s="37">
        <f>TrRoad_ene!E$43</f>
        <v>7262.5352387636931</v>
      </c>
      <c r="F45" s="37">
        <f>TrRoad_ene!F$43</f>
        <v>7120.8500263453716</v>
      </c>
      <c r="G45" s="37">
        <f>TrRoad_ene!G$43</f>
        <v>7126.4530496161469</v>
      </c>
      <c r="H45" s="37">
        <f>TrRoad_ene!H$43</f>
        <v>7129.6368845006546</v>
      </c>
      <c r="I45" s="37">
        <f>TrRoad_ene!I$43</f>
        <v>7109.7910303501949</v>
      </c>
      <c r="J45" s="37">
        <f>TrRoad_ene!J$43</f>
        <v>7054.485281748227</v>
      </c>
      <c r="K45" s="37">
        <f>TrRoad_ene!K$43</f>
        <v>7364.8884392347654</v>
      </c>
      <c r="L45" s="37">
        <f>TrRoad_ene!L$43</f>
        <v>7698.9794597895889</v>
      </c>
      <c r="M45" s="37">
        <f>TrRoad_ene!M$43</f>
        <v>7808.1503111820775</v>
      </c>
      <c r="N45" s="37">
        <f>TrRoad_ene!N$43</f>
        <v>7877.4103938812068</v>
      </c>
      <c r="O45" s="37">
        <f>TrRoad_ene!O$43</f>
        <v>7902.004156625987</v>
      </c>
      <c r="P45" s="37">
        <f>TrRoad_ene!P$43</f>
        <v>7980.7241613249553</v>
      </c>
      <c r="Q45" s="37">
        <f>TrRoad_ene!Q$43</f>
        <v>8118.6098138995203</v>
      </c>
    </row>
    <row r="46" spans="1:17" ht="11.45" customHeight="1" x14ac:dyDescent="0.25">
      <c r="A46" s="17" t="str">
        <f>$A$20</f>
        <v>Heavy duty vehicles</v>
      </c>
      <c r="B46" s="37">
        <f>TrRoad_ene!B$52</f>
        <v>9462.6364768039784</v>
      </c>
      <c r="C46" s="37">
        <f>TrRoad_ene!C$52</f>
        <v>9573.6276944717174</v>
      </c>
      <c r="D46" s="37">
        <f>TrRoad_ene!D$52</f>
        <v>9619.5526426468496</v>
      </c>
      <c r="E46" s="37">
        <f>TrRoad_ene!E$52</f>
        <v>9571.3396676283992</v>
      </c>
      <c r="F46" s="37">
        <f>TrRoad_ene!F$52</f>
        <v>10271.370908414014</v>
      </c>
      <c r="G46" s="37">
        <f>TrRoad_ene!G$52</f>
        <v>10311.615865902979</v>
      </c>
      <c r="H46" s="37">
        <f>TrRoad_ene!H$52</f>
        <v>10430.742667606944</v>
      </c>
      <c r="I46" s="37">
        <f>TrRoad_ene!I$52</f>
        <v>10683.238130724765</v>
      </c>
      <c r="J46" s="37">
        <f>TrRoad_ene!J$52</f>
        <v>10078.637546518299</v>
      </c>
      <c r="K46" s="37">
        <f>TrRoad_ene!K$52</f>
        <v>8966.4194414325848</v>
      </c>
      <c r="L46" s="37">
        <f>TrRoad_ene!L$52</f>
        <v>9370.1732035154673</v>
      </c>
      <c r="M46" s="37">
        <f>TrRoad_ene!M$52</f>
        <v>9451.8071117260697</v>
      </c>
      <c r="N46" s="37">
        <f>TrRoad_ene!N$52</f>
        <v>8927.8506706307926</v>
      </c>
      <c r="O46" s="37">
        <f>TrRoad_ene!O$52</f>
        <v>9018.8803208995887</v>
      </c>
      <c r="P46" s="37">
        <f>TrRoad_ene!P$52</f>
        <v>8963.045832691394</v>
      </c>
      <c r="Q46" s="37">
        <f>TrRoad_ene!Q$52</f>
        <v>8747.1386822864988</v>
      </c>
    </row>
    <row r="47" spans="1:17" ht="11.45" customHeight="1" x14ac:dyDescent="0.25">
      <c r="A47" s="19" t="str">
        <f>$A$21</f>
        <v>Rail transport</v>
      </c>
      <c r="B47" s="38">
        <f>TrRail_ene!B$23</f>
        <v>305.55547764560578</v>
      </c>
      <c r="C47" s="38">
        <f>TrRail_ene!C$23</f>
        <v>281.36184227628166</v>
      </c>
      <c r="D47" s="38">
        <f>TrRail_ene!D$23</f>
        <v>288.31927396782112</v>
      </c>
      <c r="E47" s="38">
        <f>TrRail_ene!E$23</f>
        <v>274.94207445978691</v>
      </c>
      <c r="F47" s="38">
        <f>TrRail_ene!F$23</f>
        <v>263.29192957515335</v>
      </c>
      <c r="G47" s="38">
        <f>TrRail_ene!G$23</f>
        <v>231.38770595958653</v>
      </c>
      <c r="H47" s="38">
        <f>TrRail_ene!H$23</f>
        <v>236.93359243197347</v>
      </c>
      <c r="I47" s="38">
        <f>TrRail_ene!I$23</f>
        <v>235.76380625180212</v>
      </c>
      <c r="J47" s="38">
        <f>TrRail_ene!J$23</f>
        <v>220.99853313992435</v>
      </c>
      <c r="K47" s="38">
        <f>TrRail_ene!K$23</f>
        <v>188.35237628120788</v>
      </c>
      <c r="L47" s="38">
        <f>TrRail_ene!L$23</f>
        <v>164.42996899172803</v>
      </c>
      <c r="M47" s="38">
        <f>TrRail_ene!M$23</f>
        <v>167.28532408885604</v>
      </c>
      <c r="N47" s="38">
        <f>TrRail_ene!N$23</f>
        <v>152.45138353972087</v>
      </c>
      <c r="O47" s="38">
        <f>TrRail_ene!O$23</f>
        <v>160.94544743384401</v>
      </c>
      <c r="P47" s="38">
        <f>TrRail_ene!P$23</f>
        <v>148.95134403745686</v>
      </c>
      <c r="Q47" s="38">
        <f>TrRail_ene!Q$23</f>
        <v>147.34873409110071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226.36090463834034</v>
      </c>
      <c r="C48" s="38">
        <f t="shared" si="15"/>
        <v>275.11541319663121</v>
      </c>
      <c r="D48" s="38">
        <f t="shared" si="15"/>
        <v>256.2929267176151</v>
      </c>
      <c r="E48" s="38">
        <f t="shared" si="15"/>
        <v>254.76584302767861</v>
      </c>
      <c r="F48" s="38">
        <f t="shared" si="15"/>
        <v>272.69626407876461</v>
      </c>
      <c r="G48" s="38">
        <f t="shared" si="15"/>
        <v>280.33496985446141</v>
      </c>
      <c r="H48" s="38">
        <f t="shared" si="15"/>
        <v>302.67762308845749</v>
      </c>
      <c r="I48" s="38">
        <f t="shared" si="15"/>
        <v>324.66917202594618</v>
      </c>
      <c r="J48" s="38">
        <f t="shared" si="15"/>
        <v>314.06416303152776</v>
      </c>
      <c r="K48" s="38">
        <f t="shared" si="15"/>
        <v>329.82267161452501</v>
      </c>
      <c r="L48" s="38">
        <f t="shared" si="15"/>
        <v>278.4128943394943</v>
      </c>
      <c r="M48" s="38">
        <f t="shared" si="15"/>
        <v>317.04574289919321</v>
      </c>
      <c r="N48" s="38">
        <f t="shared" si="15"/>
        <v>311.93546779692167</v>
      </c>
      <c r="O48" s="38">
        <f t="shared" si="15"/>
        <v>309.45990949840996</v>
      </c>
      <c r="P48" s="38">
        <f t="shared" si="15"/>
        <v>375.46656070224009</v>
      </c>
      <c r="Q48" s="38">
        <f t="shared" si="15"/>
        <v>412.697431376027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87.042426949040916</v>
      </c>
      <c r="C49" s="37">
        <f>TrAvia_ene!C$13</f>
        <v>112.80409763021123</v>
      </c>
      <c r="D49" s="37">
        <f>TrAvia_ene!D$13</f>
        <v>98.064197944215437</v>
      </c>
      <c r="E49" s="37">
        <f>TrAvia_ene!E$13</f>
        <v>95.91384775975358</v>
      </c>
      <c r="F49" s="37">
        <f>TrAvia_ene!F$13</f>
        <v>101.59873269624119</v>
      </c>
      <c r="G49" s="37">
        <f>TrAvia_ene!G$13</f>
        <v>109.05616931726971</v>
      </c>
      <c r="H49" s="37">
        <f>TrAvia_ene!H$13</f>
        <v>115.57901131233535</v>
      </c>
      <c r="I49" s="37">
        <f>TrAvia_ene!I$13</f>
        <v>124.60685810724878</v>
      </c>
      <c r="J49" s="37">
        <f>TrAvia_ene!J$13</f>
        <v>117.47123552386311</v>
      </c>
      <c r="K49" s="37">
        <f>TrAvia_ene!K$13</f>
        <v>134.11764524955584</v>
      </c>
      <c r="L49" s="37">
        <f>TrAvia_ene!L$13</f>
        <v>108.81487946854148</v>
      </c>
      <c r="M49" s="37">
        <f>TrAvia_ene!M$13</f>
        <v>129.24480883865505</v>
      </c>
      <c r="N49" s="37">
        <f>TrAvia_ene!N$13</f>
        <v>129.77841955814753</v>
      </c>
      <c r="O49" s="37">
        <f>TrAvia_ene!O$13</f>
        <v>124.2272116103431</v>
      </c>
      <c r="P49" s="37">
        <f>TrAvia_ene!P$13</f>
        <v>149.07969080932375</v>
      </c>
      <c r="Q49" s="37">
        <f>TrAvia_ene!Q$13</f>
        <v>155.63948008714905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139.31847768929944</v>
      </c>
      <c r="C50" s="37">
        <f>TrAvia_ene!C$14</f>
        <v>162.31131556641998</v>
      </c>
      <c r="D50" s="37">
        <f>TrAvia_ene!D$14</f>
        <v>158.22872877339967</v>
      </c>
      <c r="E50" s="37">
        <f>TrAvia_ene!E$14</f>
        <v>158.85199526792502</v>
      </c>
      <c r="F50" s="37">
        <f>TrAvia_ene!F$14</f>
        <v>171.09753138252344</v>
      </c>
      <c r="G50" s="37">
        <f>TrAvia_ene!G$14</f>
        <v>171.2788005371917</v>
      </c>
      <c r="H50" s="37">
        <f>TrAvia_ene!H$14</f>
        <v>187.09861177612211</v>
      </c>
      <c r="I50" s="37">
        <f>TrAvia_ene!I$14</f>
        <v>200.06231391869741</v>
      </c>
      <c r="J50" s="37">
        <f>TrAvia_ene!J$14</f>
        <v>196.59292750766465</v>
      </c>
      <c r="K50" s="37">
        <f>TrAvia_ene!K$14</f>
        <v>195.70502636496914</v>
      </c>
      <c r="L50" s="37">
        <f>TrAvia_ene!L$14</f>
        <v>169.59801487095285</v>
      </c>
      <c r="M50" s="37">
        <f>TrAvia_ene!M$14</f>
        <v>187.8009340605382</v>
      </c>
      <c r="N50" s="37">
        <f>TrAvia_ene!N$14</f>
        <v>182.15704823877411</v>
      </c>
      <c r="O50" s="37">
        <f>TrAvia_ene!O$14</f>
        <v>185.23269788806687</v>
      </c>
      <c r="P50" s="37">
        <f>TrAvia_ene!P$14</f>
        <v>226.38686989291634</v>
      </c>
      <c r="Q50" s="37">
        <f>TrAvia_ene!Q$14</f>
        <v>257.05795128887797</v>
      </c>
    </row>
    <row r="51" spans="1:17" ht="11.45" customHeight="1" x14ac:dyDescent="0.25">
      <c r="A51" s="19" t="s">
        <v>32</v>
      </c>
      <c r="B51" s="38">
        <f t="shared" ref="B51:Q51" si="16">B52+B53</f>
        <v>485.33487058432843</v>
      </c>
      <c r="C51" s="38">
        <f t="shared" si="16"/>
        <v>440.39931999999993</v>
      </c>
      <c r="D51" s="38">
        <f t="shared" si="16"/>
        <v>444.99781999999999</v>
      </c>
      <c r="E51" s="38">
        <f t="shared" si="16"/>
        <v>469.49993999999998</v>
      </c>
      <c r="F51" s="38">
        <f t="shared" si="16"/>
        <v>537.30026999999995</v>
      </c>
      <c r="G51" s="38">
        <f t="shared" si="16"/>
        <v>481.24996120615208</v>
      </c>
      <c r="H51" s="38">
        <f t="shared" si="16"/>
        <v>495.31336000000005</v>
      </c>
      <c r="I51" s="38">
        <f t="shared" si="16"/>
        <v>512.50135000000012</v>
      </c>
      <c r="J51" s="38">
        <f t="shared" si="16"/>
        <v>492.39819000000006</v>
      </c>
      <c r="K51" s="38">
        <f t="shared" si="16"/>
        <v>497.78543000000013</v>
      </c>
      <c r="L51" s="38">
        <f t="shared" si="16"/>
        <v>500.19118193174558</v>
      </c>
      <c r="M51" s="38">
        <f t="shared" si="16"/>
        <v>515.19069525872487</v>
      </c>
      <c r="N51" s="38">
        <f t="shared" si="16"/>
        <v>513.20830251026928</v>
      </c>
      <c r="O51" s="38">
        <f t="shared" si="16"/>
        <v>501.00457122397637</v>
      </c>
      <c r="P51" s="38">
        <f t="shared" si="16"/>
        <v>484.64251566456926</v>
      </c>
      <c r="Q51" s="38">
        <f t="shared" si="16"/>
        <v>473.27375619294742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379.63224918776893</v>
      </c>
      <c r="C52" s="37">
        <f>TrNavi_ene!C20</f>
        <v>351.71930419808928</v>
      </c>
      <c r="D52" s="37">
        <f>TrNavi_ene!D20</f>
        <v>355.48700198866845</v>
      </c>
      <c r="E52" s="37">
        <f>TrNavi_ene!E20</f>
        <v>374.3781134363727</v>
      </c>
      <c r="F52" s="37">
        <f>TrNavi_ene!F20</f>
        <v>431.2838749076073</v>
      </c>
      <c r="G52" s="37">
        <f>TrNavi_ene!G20</f>
        <v>385.78412358707862</v>
      </c>
      <c r="H52" s="37">
        <f>TrNavi_ene!H20</f>
        <v>395.36499326052808</v>
      </c>
      <c r="I52" s="37">
        <f>TrNavi_ene!I20</f>
        <v>419.30402239214453</v>
      </c>
      <c r="J52" s="37">
        <f>TrNavi_ene!J20</f>
        <v>406.43028016506997</v>
      </c>
      <c r="K52" s="37">
        <f>TrNavi_ene!K20</f>
        <v>397.72951890417573</v>
      </c>
      <c r="L52" s="37">
        <f>TrNavi_ene!L20</f>
        <v>397.92019696400098</v>
      </c>
      <c r="M52" s="37">
        <f>TrNavi_ene!M20</f>
        <v>415.13461766298786</v>
      </c>
      <c r="N52" s="37">
        <f>TrNavi_ene!N20</f>
        <v>410.13418125864212</v>
      </c>
      <c r="O52" s="37">
        <f>TrNavi_ene!O20</f>
        <v>397.62604138691319</v>
      </c>
      <c r="P52" s="37">
        <f>TrNavi_ene!P20</f>
        <v>387.04869914152351</v>
      </c>
      <c r="Q52" s="37">
        <f>TrNavi_ene!Q20</f>
        <v>380.36102476683965</v>
      </c>
    </row>
    <row r="53" spans="1:17" ht="11.45" customHeight="1" x14ac:dyDescent="0.25">
      <c r="A53" s="15" t="str">
        <f>$A$27</f>
        <v>Inland waterways</v>
      </c>
      <c r="B53" s="36">
        <f>TrNavi_ene!B21</f>
        <v>105.70262139655951</v>
      </c>
      <c r="C53" s="36">
        <f>TrNavi_ene!C21</f>
        <v>88.68001580191067</v>
      </c>
      <c r="D53" s="36">
        <f>TrNavi_ene!D21</f>
        <v>89.510818011331537</v>
      </c>
      <c r="E53" s="36">
        <f>TrNavi_ene!E21</f>
        <v>95.121826563627295</v>
      </c>
      <c r="F53" s="36">
        <f>TrNavi_ene!F21</f>
        <v>106.01639509239261</v>
      </c>
      <c r="G53" s="36">
        <f>TrNavi_ene!G21</f>
        <v>95.465837619073426</v>
      </c>
      <c r="H53" s="36">
        <f>TrNavi_ene!H21</f>
        <v>99.94836673947195</v>
      </c>
      <c r="I53" s="36">
        <f>TrNavi_ene!I21</f>
        <v>93.197327607855541</v>
      </c>
      <c r="J53" s="36">
        <f>TrNavi_ene!J21</f>
        <v>85.967909834930083</v>
      </c>
      <c r="K53" s="36">
        <f>TrNavi_ene!K21</f>
        <v>100.05591109582438</v>
      </c>
      <c r="L53" s="36">
        <f>TrNavi_ene!L21</f>
        <v>102.27098496774461</v>
      </c>
      <c r="M53" s="36">
        <f>TrNavi_ene!M21</f>
        <v>100.05607759573702</v>
      </c>
      <c r="N53" s="36">
        <f>TrNavi_ene!N21</f>
        <v>103.0741212516272</v>
      </c>
      <c r="O53" s="36">
        <f>TrNavi_ene!O21</f>
        <v>103.3785298370632</v>
      </c>
      <c r="P53" s="36">
        <f>TrNavi_ene!P21</f>
        <v>97.593816523045717</v>
      </c>
      <c r="Q53" s="36">
        <f>TrNavi_ene!Q21</f>
        <v>92.912731426107769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149271.54355386051</v>
      </c>
      <c r="C55" s="41">
        <f t="shared" si="17"/>
        <v>150872.58300020391</v>
      </c>
      <c r="D55" s="41">
        <f t="shared" si="17"/>
        <v>150844.99529418492</v>
      </c>
      <c r="E55" s="41">
        <f t="shared" si="17"/>
        <v>149354.43395791357</v>
      </c>
      <c r="F55" s="41">
        <f t="shared" si="17"/>
        <v>150619.57090879563</v>
      </c>
      <c r="G55" s="41">
        <f t="shared" si="17"/>
        <v>148506.98729264169</v>
      </c>
      <c r="H55" s="41">
        <f t="shared" si="17"/>
        <v>149592.01899069524</v>
      </c>
      <c r="I55" s="41">
        <f t="shared" si="17"/>
        <v>149415.87216471223</v>
      </c>
      <c r="J55" s="41">
        <f t="shared" si="17"/>
        <v>143437.43870831924</v>
      </c>
      <c r="K55" s="41">
        <f t="shared" si="17"/>
        <v>140440.83224638682</v>
      </c>
      <c r="L55" s="41">
        <f t="shared" si="17"/>
        <v>141077.55132038577</v>
      </c>
      <c r="M55" s="41">
        <f t="shared" si="17"/>
        <v>141458.29924746446</v>
      </c>
      <c r="N55" s="41">
        <f t="shared" si="17"/>
        <v>139939.62329995362</v>
      </c>
      <c r="O55" s="41">
        <f t="shared" si="17"/>
        <v>138900.36655907574</v>
      </c>
      <c r="P55" s="41">
        <f t="shared" si="17"/>
        <v>139289.08298242293</v>
      </c>
      <c r="Q55" s="41">
        <f t="shared" si="17"/>
        <v>141306.62212184432</v>
      </c>
    </row>
    <row r="56" spans="1:17" ht="11.45" customHeight="1" x14ac:dyDescent="0.25">
      <c r="A56" s="25" t="s">
        <v>39</v>
      </c>
      <c r="B56" s="40">
        <f t="shared" ref="B56:Q56" si="18">B57+B61+B65</f>
        <v>96604.986110520869</v>
      </c>
      <c r="C56" s="40">
        <f t="shared" si="18"/>
        <v>97410.917431691996</v>
      </c>
      <c r="D56" s="40">
        <f t="shared" si="18"/>
        <v>96940.648691409937</v>
      </c>
      <c r="E56" s="40">
        <f t="shared" si="18"/>
        <v>95320.022341112242</v>
      </c>
      <c r="F56" s="40">
        <f t="shared" si="18"/>
        <v>94638.733752944114</v>
      </c>
      <c r="G56" s="40">
        <f t="shared" si="18"/>
        <v>92884.187214081583</v>
      </c>
      <c r="H56" s="40">
        <f t="shared" si="18"/>
        <v>93593.536175512971</v>
      </c>
      <c r="I56" s="40">
        <f t="shared" si="18"/>
        <v>93530.125433814843</v>
      </c>
      <c r="J56" s="40">
        <f t="shared" si="18"/>
        <v>90779.867150126112</v>
      </c>
      <c r="K56" s="40">
        <f t="shared" si="18"/>
        <v>90381.674642462545</v>
      </c>
      <c r="L56" s="40">
        <f t="shared" si="18"/>
        <v>88902.059663688968</v>
      </c>
      <c r="M56" s="40">
        <f t="shared" si="18"/>
        <v>88566.992654673639</v>
      </c>
      <c r="N56" s="40">
        <f t="shared" si="18"/>
        <v>88735.078015727282</v>
      </c>
      <c r="O56" s="40">
        <f t="shared" si="18"/>
        <v>87473.464782901545</v>
      </c>
      <c r="P56" s="40">
        <f t="shared" si="18"/>
        <v>87936.56761258241</v>
      </c>
      <c r="Q56" s="40">
        <f t="shared" si="18"/>
        <v>90108.875839461354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77982.413660383201</v>
      </c>
      <c r="C57" s="39">
        <f t="shared" si="19"/>
        <v>79405.226303136704</v>
      </c>
      <c r="D57" s="39">
        <f t="shared" si="19"/>
        <v>79010.259102045646</v>
      </c>
      <c r="E57" s="39">
        <f t="shared" si="19"/>
        <v>77719.758791651315</v>
      </c>
      <c r="F57" s="39">
        <f t="shared" si="19"/>
        <v>76160.977450442748</v>
      </c>
      <c r="G57" s="39">
        <f t="shared" si="19"/>
        <v>74280.628365918892</v>
      </c>
      <c r="H57" s="39">
        <f t="shared" si="19"/>
        <v>74323.106284385241</v>
      </c>
      <c r="I57" s="39">
        <f t="shared" si="19"/>
        <v>73735.78046103142</v>
      </c>
      <c r="J57" s="39">
        <f t="shared" si="19"/>
        <v>70813.723986600424</v>
      </c>
      <c r="K57" s="39">
        <f t="shared" si="19"/>
        <v>72207.348604117418</v>
      </c>
      <c r="L57" s="39">
        <f t="shared" si="19"/>
        <v>70352.325002003679</v>
      </c>
      <c r="M57" s="39">
        <f t="shared" si="19"/>
        <v>69180.088835898016</v>
      </c>
      <c r="N57" s="39">
        <f t="shared" si="19"/>
        <v>69717.40747504383</v>
      </c>
      <c r="O57" s="39">
        <f t="shared" si="19"/>
        <v>68609.89844912829</v>
      </c>
      <c r="P57" s="39">
        <f t="shared" si="19"/>
        <v>69409.952433836443</v>
      </c>
      <c r="Q57" s="39">
        <f t="shared" si="19"/>
        <v>70724.378604979021</v>
      </c>
    </row>
    <row r="58" spans="1:17" ht="11.45" customHeight="1" x14ac:dyDescent="0.25">
      <c r="A58" s="17" t="str">
        <f>$A$6</f>
        <v>Powered 2-wheelers</v>
      </c>
      <c r="B58" s="37">
        <f>TrRoad_emi!B$19</f>
        <v>1045.2765624552612</v>
      </c>
      <c r="C58" s="37">
        <f>TrRoad_emi!C$19</f>
        <v>1146.3568478495524</v>
      </c>
      <c r="D58" s="37">
        <f>TrRoad_emi!D$19</f>
        <v>1262.3870602804443</v>
      </c>
      <c r="E58" s="37">
        <f>TrRoad_emi!E$19</f>
        <v>1266.1830492148072</v>
      </c>
      <c r="F58" s="37">
        <f>TrRoad_emi!F$19</f>
        <v>1350.4755034920443</v>
      </c>
      <c r="G58" s="37">
        <f>TrRoad_emi!G$19</f>
        <v>1381.3367532747902</v>
      </c>
      <c r="H58" s="37">
        <f>TrRoad_emi!H$19</f>
        <v>1377.9687562727222</v>
      </c>
      <c r="I58" s="37">
        <f>TrRoad_emi!I$19</f>
        <v>1403.7853387130444</v>
      </c>
      <c r="J58" s="37">
        <f>TrRoad_emi!J$19</f>
        <v>1444.3454392198462</v>
      </c>
      <c r="K58" s="37">
        <f>TrRoad_emi!K$19</f>
        <v>1529.560584574647</v>
      </c>
      <c r="L58" s="37">
        <f>TrRoad_emi!L$19</f>
        <v>1525.761778893482</v>
      </c>
      <c r="M58" s="37">
        <f>TrRoad_emi!M$19</f>
        <v>1522.0278552183995</v>
      </c>
      <c r="N58" s="37">
        <f>TrRoad_emi!N$19</f>
        <v>1517.9693266138679</v>
      </c>
      <c r="O58" s="37">
        <f>TrRoad_emi!O$19</f>
        <v>1520.4111189853772</v>
      </c>
      <c r="P58" s="37">
        <f>TrRoad_emi!P$19</f>
        <v>1521.439881777284</v>
      </c>
      <c r="Q58" s="37">
        <f>TrRoad_emi!Q$19</f>
        <v>1524.0706292451509</v>
      </c>
    </row>
    <row r="59" spans="1:17" ht="11.45" customHeight="1" x14ac:dyDescent="0.25">
      <c r="A59" s="17" t="str">
        <f>$A$7</f>
        <v>Passenger cars</v>
      </c>
      <c r="B59" s="37">
        <f>TrRoad_emi!B$20</f>
        <v>72041.966391523674</v>
      </c>
      <c r="C59" s="37">
        <f>TrRoad_emi!C$20</f>
        <v>73415.274865555999</v>
      </c>
      <c r="D59" s="37">
        <f>TrRoad_emi!D$20</f>
        <v>72884.901073607878</v>
      </c>
      <c r="E59" s="37">
        <f>TrRoad_emi!E$20</f>
        <v>71563.903473992294</v>
      </c>
      <c r="F59" s="37">
        <f>TrRoad_emi!F$20</f>
        <v>69756.690481519807</v>
      </c>
      <c r="G59" s="37">
        <f>TrRoad_emi!G$20</f>
        <v>67684.946709494441</v>
      </c>
      <c r="H59" s="37">
        <f>TrRoad_emi!H$20</f>
        <v>67537.820012438606</v>
      </c>
      <c r="I59" s="37">
        <f>TrRoad_emi!I$20</f>
        <v>66776.185311997921</v>
      </c>
      <c r="J59" s="37">
        <f>TrRoad_emi!J$20</f>
        <v>63918.12610620843</v>
      </c>
      <c r="K59" s="37">
        <f>TrRoad_emi!K$20</f>
        <v>65344.953938906372</v>
      </c>
      <c r="L59" s="37">
        <f>TrRoad_emi!L$20</f>
        <v>63596.861428302902</v>
      </c>
      <c r="M59" s="37">
        <f>TrRoad_emi!M$20</f>
        <v>62361.505890114749</v>
      </c>
      <c r="N59" s="37">
        <f>TrRoad_emi!N$20</f>
        <v>62989.241443032086</v>
      </c>
      <c r="O59" s="37">
        <f>TrRoad_emi!O$20</f>
        <v>61705.516783135354</v>
      </c>
      <c r="P59" s="37">
        <f>TrRoad_emi!P$20</f>
        <v>62518.999360685033</v>
      </c>
      <c r="Q59" s="37">
        <f>TrRoad_emi!Q$20</f>
        <v>63766.687397927235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4895.1707064042685</v>
      </c>
      <c r="C60" s="37">
        <f>TrRoad_emi!C$27</f>
        <v>4843.5945897311394</v>
      </c>
      <c r="D60" s="37">
        <f>TrRoad_emi!D$27</f>
        <v>4862.9709681573295</v>
      </c>
      <c r="E60" s="37">
        <f>TrRoad_emi!E$27</f>
        <v>4889.6722684442229</v>
      </c>
      <c r="F60" s="37">
        <f>TrRoad_emi!F$27</f>
        <v>5053.8114654309065</v>
      </c>
      <c r="G60" s="37">
        <f>TrRoad_emi!G$27</f>
        <v>5214.3449031496539</v>
      </c>
      <c r="H60" s="37">
        <f>TrRoad_emi!H$27</f>
        <v>5407.3175156739189</v>
      </c>
      <c r="I60" s="37">
        <f>TrRoad_emi!I$27</f>
        <v>5555.8098103204611</v>
      </c>
      <c r="J60" s="37">
        <f>TrRoad_emi!J$27</f>
        <v>5451.2524411721397</v>
      </c>
      <c r="K60" s="37">
        <f>TrRoad_emi!K$27</f>
        <v>5332.8340806363985</v>
      </c>
      <c r="L60" s="37">
        <f>TrRoad_emi!L$27</f>
        <v>5229.7017948072935</v>
      </c>
      <c r="M60" s="37">
        <f>TrRoad_emi!M$27</f>
        <v>5296.5550905648588</v>
      </c>
      <c r="N60" s="37">
        <f>TrRoad_emi!N$27</f>
        <v>5210.1967053978797</v>
      </c>
      <c r="O60" s="37">
        <f>TrRoad_emi!O$27</f>
        <v>5383.9705470075578</v>
      </c>
      <c r="P60" s="37">
        <f>TrRoad_emi!P$27</f>
        <v>5369.5131913741352</v>
      </c>
      <c r="Q60" s="37">
        <f>TrRoad_emi!Q$27</f>
        <v>5433.6205778066396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896.23165434211558</v>
      </c>
      <c r="C61" s="38">
        <f t="shared" si="20"/>
        <v>534.34934680564584</v>
      </c>
      <c r="D61" s="38">
        <f t="shared" si="20"/>
        <v>554.25935513720697</v>
      </c>
      <c r="E61" s="38">
        <f t="shared" si="20"/>
        <v>516.61532621919014</v>
      </c>
      <c r="F61" s="38">
        <f t="shared" si="20"/>
        <v>533.48447934447438</v>
      </c>
      <c r="G61" s="38">
        <f t="shared" si="20"/>
        <v>509.73170056045092</v>
      </c>
      <c r="H61" s="38">
        <f t="shared" si="20"/>
        <v>488.99354737957964</v>
      </c>
      <c r="I61" s="38">
        <f t="shared" si="20"/>
        <v>453.54901631868859</v>
      </c>
      <c r="J61" s="38">
        <f t="shared" si="20"/>
        <v>485.55634782997771</v>
      </c>
      <c r="K61" s="38">
        <f t="shared" si="20"/>
        <v>457.38252454720919</v>
      </c>
      <c r="L61" s="38">
        <f t="shared" si="20"/>
        <v>444.05266700699116</v>
      </c>
      <c r="M61" s="38">
        <f t="shared" si="20"/>
        <v>448.69975289429584</v>
      </c>
      <c r="N61" s="38">
        <f t="shared" si="20"/>
        <v>439.79180364782985</v>
      </c>
      <c r="O61" s="38">
        <f t="shared" si="20"/>
        <v>429.23189545627571</v>
      </c>
      <c r="P61" s="38">
        <f t="shared" si="20"/>
        <v>367.86102104806173</v>
      </c>
      <c r="Q61" s="38">
        <f t="shared" si="20"/>
        <v>413.62695767566322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896.23165434211558</v>
      </c>
      <c r="C63" s="37">
        <f>TrRail_emi!C$11</f>
        <v>534.34934680564584</v>
      </c>
      <c r="D63" s="37">
        <f>TrRail_emi!D$11</f>
        <v>554.25935513720697</v>
      </c>
      <c r="E63" s="37">
        <f>TrRail_emi!E$11</f>
        <v>516.61532621919014</v>
      </c>
      <c r="F63" s="37">
        <f>TrRail_emi!F$11</f>
        <v>533.48447934447438</v>
      </c>
      <c r="G63" s="37">
        <f>TrRail_emi!G$11</f>
        <v>509.73170056045092</v>
      </c>
      <c r="H63" s="37">
        <f>TrRail_emi!H$11</f>
        <v>488.99354737957964</v>
      </c>
      <c r="I63" s="37">
        <f>TrRail_emi!I$11</f>
        <v>453.54901631868859</v>
      </c>
      <c r="J63" s="37">
        <f>TrRail_emi!J$11</f>
        <v>485.55634782997771</v>
      </c>
      <c r="K63" s="37">
        <f>TrRail_emi!K$11</f>
        <v>457.38252454720919</v>
      </c>
      <c r="L63" s="37">
        <f>TrRail_emi!L$11</f>
        <v>444.05266700699116</v>
      </c>
      <c r="M63" s="37">
        <f>TrRail_emi!M$11</f>
        <v>448.69975289429584</v>
      </c>
      <c r="N63" s="37">
        <f>TrRail_emi!N$11</f>
        <v>439.79180364782985</v>
      </c>
      <c r="O63" s="37">
        <f>TrRail_emi!O$11</f>
        <v>429.23189545627571</v>
      </c>
      <c r="P63" s="37">
        <f>TrRail_emi!P$11</f>
        <v>367.86102104806173</v>
      </c>
      <c r="Q63" s="37">
        <f>TrRail_emi!Q$11</f>
        <v>413.62695767566322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17726.34079579555</v>
      </c>
      <c r="C65" s="38">
        <f t="shared" si="21"/>
        <v>17471.341781749656</v>
      </c>
      <c r="D65" s="38">
        <f t="shared" si="21"/>
        <v>17376.130234227086</v>
      </c>
      <c r="E65" s="38">
        <f t="shared" si="21"/>
        <v>17083.648223241733</v>
      </c>
      <c r="F65" s="38">
        <f t="shared" si="21"/>
        <v>17944.271823156883</v>
      </c>
      <c r="G65" s="38">
        <f t="shared" si="21"/>
        <v>18093.827147602242</v>
      </c>
      <c r="H65" s="38">
        <f t="shared" si="21"/>
        <v>18781.436343748148</v>
      </c>
      <c r="I65" s="38">
        <f t="shared" si="21"/>
        <v>19340.795956464732</v>
      </c>
      <c r="J65" s="38">
        <f t="shared" si="21"/>
        <v>19480.586815695722</v>
      </c>
      <c r="K65" s="38">
        <f t="shared" si="21"/>
        <v>17716.943513797916</v>
      </c>
      <c r="L65" s="38">
        <f t="shared" si="21"/>
        <v>18105.6819946783</v>
      </c>
      <c r="M65" s="38">
        <f t="shared" si="21"/>
        <v>18938.204065881328</v>
      </c>
      <c r="N65" s="38">
        <f t="shared" si="21"/>
        <v>18577.878737035622</v>
      </c>
      <c r="O65" s="38">
        <f t="shared" si="21"/>
        <v>18434.334438316982</v>
      </c>
      <c r="P65" s="38">
        <f t="shared" si="21"/>
        <v>18158.754157697906</v>
      </c>
      <c r="Q65" s="38">
        <f t="shared" si="21"/>
        <v>18970.870276806672</v>
      </c>
    </row>
    <row r="66" spans="1:17" ht="11.45" customHeight="1" x14ac:dyDescent="0.25">
      <c r="A66" s="17" t="str">
        <f>$A$14</f>
        <v>Domestic</v>
      </c>
      <c r="B66" s="37">
        <f>TrAvia_emi!B$9</f>
        <v>7210.9834739227927</v>
      </c>
      <c r="C66" s="37">
        <f>TrAvia_emi!C$9</f>
        <v>6623.5218248111669</v>
      </c>
      <c r="D66" s="37">
        <f>TrAvia_emi!D$9</f>
        <v>6431.7749667870521</v>
      </c>
      <c r="E66" s="37">
        <f>TrAvia_emi!E$9</f>
        <v>6067.3075326955077</v>
      </c>
      <c r="F66" s="37">
        <f>TrAvia_emi!F$9</f>
        <v>5910.1839755658502</v>
      </c>
      <c r="G66" s="37">
        <f>TrAvia_emi!G$9</f>
        <v>5575.8313376363158</v>
      </c>
      <c r="H66" s="37">
        <f>TrAvia_emi!H$9</f>
        <v>5537.2501065062079</v>
      </c>
      <c r="I66" s="37">
        <f>TrAvia_emi!I$9</f>
        <v>5384.6588986407796</v>
      </c>
      <c r="J66" s="37">
        <f>TrAvia_emi!J$9</f>
        <v>5400.6513949825876</v>
      </c>
      <c r="K66" s="37">
        <f>TrAvia_emi!K$9</f>
        <v>4505.0776996772393</v>
      </c>
      <c r="L66" s="37">
        <f>TrAvia_emi!L$9</f>
        <v>5084.0758948951625</v>
      </c>
      <c r="M66" s="37">
        <f>TrAvia_emi!M$9</f>
        <v>5252.6816535086673</v>
      </c>
      <c r="N66" s="37">
        <f>TrAvia_emi!N$9</f>
        <v>5294.7758391156813</v>
      </c>
      <c r="O66" s="37">
        <f>TrAvia_emi!O$9</f>
        <v>5171.7669406317782</v>
      </c>
      <c r="P66" s="37">
        <f>TrAvia_emi!P$9</f>
        <v>4958.8757820908941</v>
      </c>
      <c r="Q66" s="37">
        <f>TrAvia_emi!Q$9</f>
        <v>5011.630159299184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3776.1311635847119</v>
      </c>
      <c r="C67" s="37">
        <f>TrAvia_emi!C$10</f>
        <v>3668.1892167512451</v>
      </c>
      <c r="D67" s="37">
        <f>TrAvia_emi!D$10</f>
        <v>3662.2884651887325</v>
      </c>
      <c r="E67" s="37">
        <f>TrAvia_emi!E$10</f>
        <v>3661.3084179561911</v>
      </c>
      <c r="F67" s="37">
        <f>TrAvia_emi!F$10</f>
        <v>3808.7245598906652</v>
      </c>
      <c r="G67" s="37">
        <f>TrAvia_emi!G$10</f>
        <v>3798.7701300821273</v>
      </c>
      <c r="H67" s="37">
        <f>TrAvia_emi!H$10</f>
        <v>3909.5941832959743</v>
      </c>
      <c r="I67" s="37">
        <f>TrAvia_emi!I$10</f>
        <v>4203.7696807195853</v>
      </c>
      <c r="J67" s="37">
        <f>TrAvia_emi!J$10</f>
        <v>4075.2011864526785</v>
      </c>
      <c r="K67" s="37">
        <f>TrAvia_emi!K$10</f>
        <v>3898.9922899624453</v>
      </c>
      <c r="L67" s="37">
        <f>TrAvia_emi!L$10</f>
        <v>3856.3866451804183</v>
      </c>
      <c r="M67" s="37">
        <f>TrAvia_emi!M$10</f>
        <v>4342.4055800376154</v>
      </c>
      <c r="N67" s="37">
        <f>TrAvia_emi!N$10</f>
        <v>4258.6003007322315</v>
      </c>
      <c r="O67" s="37">
        <f>TrAvia_emi!O$10</f>
        <v>4081.0892480801731</v>
      </c>
      <c r="P67" s="37">
        <f>TrAvia_emi!P$10</f>
        <v>4015.7236622144956</v>
      </c>
      <c r="Q67" s="37">
        <f>TrAvia_emi!Q$10</f>
        <v>4264.8482016987818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6739.2261582880446</v>
      </c>
      <c r="C68" s="37">
        <f>TrAvia_emi!C$11</f>
        <v>7179.6307401872427</v>
      </c>
      <c r="D68" s="37">
        <f>TrAvia_emi!D$11</f>
        <v>7282.0668022513028</v>
      </c>
      <c r="E68" s="37">
        <f>TrAvia_emi!E$11</f>
        <v>7355.0322725900351</v>
      </c>
      <c r="F68" s="37">
        <f>TrAvia_emi!F$11</f>
        <v>8225.3632877003674</v>
      </c>
      <c r="G68" s="37">
        <f>TrAvia_emi!G$11</f>
        <v>8719.2256798837989</v>
      </c>
      <c r="H68" s="37">
        <f>TrAvia_emi!H$11</f>
        <v>9334.5920539459657</v>
      </c>
      <c r="I68" s="37">
        <f>TrAvia_emi!I$11</f>
        <v>9752.3673771043686</v>
      </c>
      <c r="J68" s="37">
        <f>TrAvia_emi!J$11</f>
        <v>10004.734234260459</v>
      </c>
      <c r="K68" s="37">
        <f>TrAvia_emi!K$11</f>
        <v>9312.8735241582308</v>
      </c>
      <c r="L68" s="37">
        <f>TrAvia_emi!L$11</f>
        <v>9165.2194546027204</v>
      </c>
      <c r="M68" s="37">
        <f>TrAvia_emi!M$11</f>
        <v>9343.1168323350466</v>
      </c>
      <c r="N68" s="37">
        <f>TrAvia_emi!N$11</f>
        <v>9024.5025971877112</v>
      </c>
      <c r="O68" s="37">
        <f>TrAvia_emi!O$11</f>
        <v>9181.4782496050302</v>
      </c>
      <c r="P68" s="37">
        <f>TrAvia_emi!P$11</f>
        <v>9184.1547133925142</v>
      </c>
      <c r="Q68" s="37">
        <f>TrAvia_emi!Q$11</f>
        <v>9694.3919158087065</v>
      </c>
    </row>
    <row r="69" spans="1:17" ht="11.45" customHeight="1" x14ac:dyDescent="0.25">
      <c r="A69" s="25" t="s">
        <v>18</v>
      </c>
      <c r="B69" s="40">
        <f t="shared" ref="B69:Q69" si="22">B70+B73+B74+B77+B80</f>
        <v>52666.55744333964</v>
      </c>
      <c r="C69" s="40">
        <f t="shared" si="22"/>
        <v>53461.665568511919</v>
      </c>
      <c r="D69" s="40">
        <f t="shared" si="22"/>
        <v>53904.346602774975</v>
      </c>
      <c r="E69" s="40">
        <f t="shared" si="22"/>
        <v>54034.411616801335</v>
      </c>
      <c r="F69" s="40">
        <f t="shared" si="22"/>
        <v>55980.837155851528</v>
      </c>
      <c r="G69" s="40">
        <f t="shared" si="22"/>
        <v>55622.800078560111</v>
      </c>
      <c r="H69" s="40">
        <f t="shared" si="22"/>
        <v>55998.482815182266</v>
      </c>
      <c r="I69" s="40">
        <f t="shared" si="22"/>
        <v>55885.746730897386</v>
      </c>
      <c r="J69" s="40">
        <f t="shared" si="22"/>
        <v>52657.571558193129</v>
      </c>
      <c r="K69" s="40">
        <f t="shared" si="22"/>
        <v>50059.157603924286</v>
      </c>
      <c r="L69" s="40">
        <f t="shared" si="22"/>
        <v>52175.491656696795</v>
      </c>
      <c r="M69" s="40">
        <f t="shared" si="22"/>
        <v>52891.306592790803</v>
      </c>
      <c r="N69" s="40">
        <f t="shared" si="22"/>
        <v>51204.545284226326</v>
      </c>
      <c r="O69" s="40">
        <f t="shared" si="22"/>
        <v>51426.901776174207</v>
      </c>
      <c r="P69" s="40">
        <f t="shared" si="22"/>
        <v>51352.515369840512</v>
      </c>
      <c r="Q69" s="40">
        <f t="shared" si="22"/>
        <v>51197.746282382956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50254.810296479998</v>
      </c>
      <c r="C70" s="39">
        <f t="shared" si="23"/>
        <v>51072.410188493945</v>
      </c>
      <c r="D70" s="39">
        <f t="shared" si="23"/>
        <v>51556.896772257678</v>
      </c>
      <c r="E70" s="39">
        <f t="shared" si="23"/>
        <v>51619.860452130495</v>
      </c>
      <c r="F70" s="39">
        <f t="shared" si="23"/>
        <v>53329.407056709526</v>
      </c>
      <c r="G70" s="39">
        <f t="shared" si="23"/>
        <v>53160.876283396654</v>
      </c>
      <c r="H70" s="39">
        <f t="shared" si="23"/>
        <v>53429.266436626087</v>
      </c>
      <c r="I70" s="39">
        <f t="shared" si="23"/>
        <v>53203.746368167129</v>
      </c>
      <c r="J70" s="39">
        <f t="shared" si="23"/>
        <v>50085.58157494953</v>
      </c>
      <c r="K70" s="39">
        <f t="shared" si="23"/>
        <v>47449.937218183433</v>
      </c>
      <c r="L70" s="39">
        <f t="shared" si="23"/>
        <v>49733.442883958822</v>
      </c>
      <c r="M70" s="39">
        <f t="shared" si="23"/>
        <v>50279.384539123144</v>
      </c>
      <c r="N70" s="39">
        <f t="shared" si="23"/>
        <v>48632.076379516096</v>
      </c>
      <c r="O70" s="39">
        <f t="shared" si="23"/>
        <v>48895.990626262632</v>
      </c>
      <c r="P70" s="39">
        <f t="shared" si="23"/>
        <v>48690.907650415436</v>
      </c>
      <c r="Q70" s="39">
        <f t="shared" si="23"/>
        <v>48456.291205980553</v>
      </c>
    </row>
    <row r="71" spans="1:17" ht="11.45" customHeight="1" x14ac:dyDescent="0.25">
      <c r="A71" s="17" t="str">
        <f>$A$19</f>
        <v>Light duty vehicles</v>
      </c>
      <c r="B71" s="37">
        <f>TrRoad_emi!B$34</f>
        <v>21177.655993138578</v>
      </c>
      <c r="C71" s="37">
        <f>TrRoad_emi!C$34</f>
        <v>21650.007529653107</v>
      </c>
      <c r="D71" s="37">
        <f>TrRoad_emi!D$34</f>
        <v>21999.781319046084</v>
      </c>
      <c r="E71" s="37">
        <f>TrRoad_emi!E$34</f>
        <v>22190.342901683645</v>
      </c>
      <c r="F71" s="37">
        <f>TrRoad_emi!F$34</f>
        <v>21766.402480830729</v>
      </c>
      <c r="G71" s="37">
        <f>TrRoad_emi!G$34</f>
        <v>21667.827347356346</v>
      </c>
      <c r="H71" s="37">
        <f>TrRoad_emi!H$34</f>
        <v>21639.758485235281</v>
      </c>
      <c r="I71" s="37">
        <f>TrRoad_emi!I$34</f>
        <v>21217.435027441243</v>
      </c>
      <c r="J71" s="37">
        <f>TrRoad_emi!J$34</f>
        <v>20589.321101561371</v>
      </c>
      <c r="K71" s="37">
        <f>TrRoad_emi!K$34</f>
        <v>21373.218720506615</v>
      </c>
      <c r="L71" s="37">
        <f>TrRoad_emi!L$34</f>
        <v>22406.425847458202</v>
      </c>
      <c r="M71" s="37">
        <f>TrRoad_emi!M$34</f>
        <v>22720.459303332107</v>
      </c>
      <c r="N71" s="37">
        <f>TrRoad_emi!N$34</f>
        <v>22772.270303912177</v>
      </c>
      <c r="O71" s="37">
        <f>TrRoad_emi!O$34</f>
        <v>22808.629735945873</v>
      </c>
      <c r="P71" s="37">
        <f>TrRoad_emi!P$34</f>
        <v>22909.93220310799</v>
      </c>
      <c r="Q71" s="37">
        <f>TrRoad_emi!Q$34</f>
        <v>23300.611377466495</v>
      </c>
    </row>
    <row r="72" spans="1:17" ht="11.45" customHeight="1" x14ac:dyDescent="0.25">
      <c r="A72" s="17" t="str">
        <f>$A$20</f>
        <v>Heavy duty vehicles</v>
      </c>
      <c r="B72" s="37">
        <f>TrRoad_emi!B$40</f>
        <v>29077.15430334142</v>
      </c>
      <c r="C72" s="37">
        <f>TrRoad_emi!C$40</f>
        <v>29422.402658840838</v>
      </c>
      <c r="D72" s="37">
        <f>TrRoad_emi!D$40</f>
        <v>29557.115453211591</v>
      </c>
      <c r="E72" s="37">
        <f>TrRoad_emi!E$40</f>
        <v>29429.51755044685</v>
      </c>
      <c r="F72" s="37">
        <f>TrRoad_emi!F$40</f>
        <v>31563.004575878796</v>
      </c>
      <c r="G72" s="37">
        <f>TrRoad_emi!G$40</f>
        <v>31493.048936040308</v>
      </c>
      <c r="H72" s="37">
        <f>TrRoad_emi!H$40</f>
        <v>31789.507951390806</v>
      </c>
      <c r="I72" s="37">
        <f>TrRoad_emi!I$40</f>
        <v>31986.311340725886</v>
      </c>
      <c r="J72" s="37">
        <f>TrRoad_emi!J$40</f>
        <v>29496.26047338816</v>
      </c>
      <c r="K72" s="37">
        <f>TrRoad_emi!K$40</f>
        <v>26076.718497676822</v>
      </c>
      <c r="L72" s="37">
        <f>TrRoad_emi!L$40</f>
        <v>27327.017036500623</v>
      </c>
      <c r="M72" s="37">
        <f>TrRoad_emi!M$40</f>
        <v>27558.925235791037</v>
      </c>
      <c r="N72" s="37">
        <f>TrRoad_emi!N$40</f>
        <v>25859.806075603919</v>
      </c>
      <c r="O72" s="37">
        <f>TrRoad_emi!O$40</f>
        <v>26087.360890316759</v>
      </c>
      <c r="P72" s="37">
        <f>TrRoad_emi!P$40</f>
        <v>25780.975447307443</v>
      </c>
      <c r="Q72" s="37">
        <f>TrRoad_emi!Q$40</f>
        <v>25155.679828514061</v>
      </c>
    </row>
    <row r="73" spans="1:17" ht="11.45" customHeight="1" x14ac:dyDescent="0.25">
      <c r="A73" s="19" t="str">
        <f>$A$21</f>
        <v>Rail transport</v>
      </c>
      <c r="B73" s="38">
        <f>TrRail_emi!B$15</f>
        <v>263.92003118507893</v>
      </c>
      <c r="C73" s="38">
        <f>TrRail_emi!C$15</f>
        <v>231.71643918255796</v>
      </c>
      <c r="D73" s="38">
        <f>TrRail_emi!D$15</f>
        <v>234.0670923698851</v>
      </c>
      <c r="E73" s="38">
        <f>TrRail_emi!E$15</f>
        <v>230.44494912764981</v>
      </c>
      <c r="F73" s="38">
        <f>TrRail_emi!F$15</f>
        <v>210.39553751467344</v>
      </c>
      <c r="G73" s="38">
        <f>TrRail_emi!G$15</f>
        <v>164.20763892442565</v>
      </c>
      <c r="H73" s="38">
        <f>TrRail_emi!H$15</f>
        <v>162.82194339606428</v>
      </c>
      <c r="I73" s="38">
        <f>TrRail_emi!I$15</f>
        <v>153.59220217233934</v>
      </c>
      <c r="J73" s="38">
        <f>TrRail_emi!J$15</f>
        <v>143.92476795609036</v>
      </c>
      <c r="K73" s="38">
        <f>TrRail_emi!K$15</f>
        <v>118.11237790185479</v>
      </c>
      <c r="L73" s="38">
        <f>TrRail_emi!L$15</f>
        <v>99.544503786970054</v>
      </c>
      <c r="M73" s="38">
        <f>TrRail_emi!M$15</f>
        <v>104.44076706651541</v>
      </c>
      <c r="N73" s="38">
        <f>TrRail_emi!N$15</f>
        <v>91.060815090807054</v>
      </c>
      <c r="O73" s="38">
        <f>TrRail_emi!O$15</f>
        <v>95.248448034338793</v>
      </c>
      <c r="P73" s="38">
        <f>TrRail_emi!P$15</f>
        <v>80.369936790818244</v>
      </c>
      <c r="Q73" s="38">
        <f>TrRail_emi!Q$15</f>
        <v>85.436814217082897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681.33586088412835</v>
      </c>
      <c r="C74" s="38">
        <f t="shared" si="24"/>
        <v>828.08810607719033</v>
      </c>
      <c r="D74" s="38">
        <f t="shared" si="24"/>
        <v>771.43602855046345</v>
      </c>
      <c r="E74" s="38">
        <f t="shared" si="24"/>
        <v>766.84913577040015</v>
      </c>
      <c r="F74" s="38">
        <f t="shared" si="24"/>
        <v>820.82421636217327</v>
      </c>
      <c r="G74" s="38">
        <f t="shared" si="24"/>
        <v>843.81392333543454</v>
      </c>
      <c r="H74" s="38">
        <f t="shared" si="24"/>
        <v>911.06895399007908</v>
      </c>
      <c r="I74" s="38">
        <f t="shared" si="24"/>
        <v>977.26697571350633</v>
      </c>
      <c r="J74" s="38">
        <f t="shared" si="24"/>
        <v>945.35366013646694</v>
      </c>
      <c r="K74" s="38">
        <f t="shared" si="24"/>
        <v>992.75847747992225</v>
      </c>
      <c r="L74" s="38">
        <f t="shared" si="24"/>
        <v>838.03215020082371</v>
      </c>
      <c r="M74" s="38">
        <f t="shared" si="24"/>
        <v>954.30262756459001</v>
      </c>
      <c r="N74" s="38">
        <f t="shared" si="24"/>
        <v>938.93473183055994</v>
      </c>
      <c r="O74" s="38">
        <f t="shared" si="24"/>
        <v>931.48255359491577</v>
      </c>
      <c r="P74" s="38">
        <f t="shared" si="24"/>
        <v>1130.1832741706171</v>
      </c>
      <c r="Q74" s="38">
        <f t="shared" si="24"/>
        <v>1242.2504228225976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261.99368214012571</v>
      </c>
      <c r="C75" s="37">
        <f>TrAvia_emi!C$13</f>
        <v>339.53652570379478</v>
      </c>
      <c r="D75" s="37">
        <f>TrAvia_emi!D$13</f>
        <v>295.1710621667836</v>
      </c>
      <c r="E75" s="37">
        <f>TrAvia_emi!E$13</f>
        <v>288.70216819053678</v>
      </c>
      <c r="F75" s="37">
        <f>TrAvia_emi!F$13</f>
        <v>305.81533792004808</v>
      </c>
      <c r="G75" s="37">
        <f>TrAvia_emi!G$13</f>
        <v>328.26127308809697</v>
      </c>
      <c r="H75" s="37">
        <f>TrAvia_emi!H$13</f>
        <v>347.8963785465001</v>
      </c>
      <c r="I75" s="37">
        <f>TrAvia_emi!I$13</f>
        <v>375.07154318273666</v>
      </c>
      <c r="J75" s="37">
        <f>TrAvia_emi!J$13</f>
        <v>353.59609766138414</v>
      </c>
      <c r="K75" s="37">
        <f>TrAvia_emi!K$13</f>
        <v>403.69095504979163</v>
      </c>
      <c r="L75" s="37">
        <f>TrAvia_emi!L$13</f>
        <v>327.53643695707757</v>
      </c>
      <c r="M75" s="37">
        <f>TrAvia_emi!M$13</f>
        <v>389.02481246382166</v>
      </c>
      <c r="N75" s="37">
        <f>TrAvia_emi!N$13</f>
        <v>390.63677633654987</v>
      </c>
      <c r="O75" s="37">
        <f>TrAvia_emi!O$13</f>
        <v>373.92720913134281</v>
      </c>
      <c r="P75" s="37">
        <f>TrAvia_emi!P$13</f>
        <v>448.74135463914706</v>
      </c>
      <c r="Q75" s="37">
        <f>TrAvia_emi!Q$13</f>
        <v>468.486584230728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419.34217874400269</v>
      </c>
      <c r="C76" s="37">
        <f>TrAvia_emi!C$14</f>
        <v>488.55158037339561</v>
      </c>
      <c r="D76" s="37">
        <f>TrAvia_emi!D$14</f>
        <v>476.26496638367985</v>
      </c>
      <c r="E76" s="37">
        <f>TrAvia_emi!E$14</f>
        <v>478.14696757986331</v>
      </c>
      <c r="F76" s="37">
        <f>TrAvia_emi!F$14</f>
        <v>515.00887844212514</v>
      </c>
      <c r="G76" s="37">
        <f>TrAvia_emi!G$14</f>
        <v>515.55265024733751</v>
      </c>
      <c r="H76" s="37">
        <f>TrAvia_emi!H$14</f>
        <v>563.17257544357892</v>
      </c>
      <c r="I76" s="37">
        <f>TrAvia_emi!I$14</f>
        <v>602.19543253076972</v>
      </c>
      <c r="J76" s="37">
        <f>TrAvia_emi!J$14</f>
        <v>591.75756247508286</v>
      </c>
      <c r="K76" s="37">
        <f>TrAvia_emi!K$14</f>
        <v>589.06752243013068</v>
      </c>
      <c r="L76" s="37">
        <f>TrAvia_emi!L$14</f>
        <v>510.4957132437462</v>
      </c>
      <c r="M76" s="37">
        <f>TrAvia_emi!M$14</f>
        <v>565.27781510076841</v>
      </c>
      <c r="N76" s="37">
        <f>TrAvia_emi!N$14</f>
        <v>548.29795549401001</v>
      </c>
      <c r="O76" s="37">
        <f>TrAvia_emi!O$14</f>
        <v>557.55534446357296</v>
      </c>
      <c r="P76" s="37">
        <f>TrAvia_emi!P$14</f>
        <v>681.44191953146992</v>
      </c>
      <c r="Q76" s="37">
        <f>TrAvia_emi!Q$14</f>
        <v>773.76383859186967</v>
      </c>
    </row>
    <row r="77" spans="1:17" ht="11.45" customHeight="1" x14ac:dyDescent="0.25">
      <c r="A77" s="19" t="s">
        <v>32</v>
      </c>
      <c r="B77" s="38">
        <f t="shared" ref="B77:Q77" si="25">B78+B79</f>
        <v>1466.4912547904287</v>
      </c>
      <c r="C77" s="38">
        <f t="shared" si="25"/>
        <v>1329.45083475822</v>
      </c>
      <c r="D77" s="38">
        <f t="shared" si="25"/>
        <v>1341.9467095969442</v>
      </c>
      <c r="E77" s="38">
        <f t="shared" si="25"/>
        <v>1417.2570797727963</v>
      </c>
      <c r="F77" s="38">
        <f t="shared" si="25"/>
        <v>1620.210345265152</v>
      </c>
      <c r="G77" s="38">
        <f t="shared" si="25"/>
        <v>1453.9022329035931</v>
      </c>
      <c r="H77" s="38">
        <f t="shared" si="25"/>
        <v>1495.3254811700401</v>
      </c>
      <c r="I77" s="38">
        <f t="shared" si="25"/>
        <v>1551.1411848444125</v>
      </c>
      <c r="J77" s="38">
        <f t="shared" si="25"/>
        <v>1482.7115551510442</v>
      </c>
      <c r="K77" s="38">
        <f t="shared" si="25"/>
        <v>1498.3495303590723</v>
      </c>
      <c r="L77" s="38">
        <f t="shared" si="25"/>
        <v>1504.4721187501768</v>
      </c>
      <c r="M77" s="38">
        <f t="shared" si="25"/>
        <v>1553.178659036555</v>
      </c>
      <c r="N77" s="38">
        <f t="shared" si="25"/>
        <v>1542.4733577888614</v>
      </c>
      <c r="O77" s="38">
        <f t="shared" si="25"/>
        <v>1504.180148282318</v>
      </c>
      <c r="P77" s="38">
        <f t="shared" si="25"/>
        <v>1451.0545084636394</v>
      </c>
      <c r="Q77" s="38">
        <f t="shared" si="25"/>
        <v>1413.7678393627243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1147.0994713402752</v>
      </c>
      <c r="C78" s="37">
        <f>TrNavi_emi!C$8</f>
        <v>1061.7489658402064</v>
      </c>
      <c r="D78" s="37">
        <f>TrNavi_emi!D$8</f>
        <v>1072.0156171173512</v>
      </c>
      <c r="E78" s="37">
        <f>TrNavi_emi!E$8</f>
        <v>1130.1173580121911</v>
      </c>
      <c r="F78" s="37">
        <f>TrNavi_emi!F$8</f>
        <v>1300.5215796212929</v>
      </c>
      <c r="G78" s="37">
        <f>TrNavi_emi!G$8</f>
        <v>1165.4907925524819</v>
      </c>
      <c r="H78" s="37">
        <f>TrNavi_emi!H$8</f>
        <v>1193.5865182095811</v>
      </c>
      <c r="I78" s="37">
        <f>TrNavi_emi!I$8</f>
        <v>1269.0693167996124</v>
      </c>
      <c r="J78" s="37">
        <f>TrNavi_emi!J$8</f>
        <v>1223.8446139780194</v>
      </c>
      <c r="K78" s="37">
        <f>TrNavi_emi!K$8</f>
        <v>1197.1781453306323</v>
      </c>
      <c r="L78" s="37">
        <f>TrNavi_emi!L$8</f>
        <v>1196.8620468435395</v>
      </c>
      <c r="M78" s="37">
        <f>TrNavi_emi!M$8</f>
        <v>1251.5331404765564</v>
      </c>
      <c r="N78" s="37">
        <f>TrNavi_emi!N$8</f>
        <v>1232.6789037037149</v>
      </c>
      <c r="O78" s="37">
        <f>TrNavi_emi!O$8</f>
        <v>1193.8038737512722</v>
      </c>
      <c r="P78" s="37">
        <f>TrNavi_emi!P$8</f>
        <v>1158.8516106849547</v>
      </c>
      <c r="Q78" s="37">
        <f>TrNavi_emi!Q$8</f>
        <v>1136.2180495450423</v>
      </c>
    </row>
    <row r="79" spans="1:17" ht="11.45" customHeight="1" x14ac:dyDescent="0.25">
      <c r="A79" s="15" t="str">
        <f>$A$27</f>
        <v>Inland waterways</v>
      </c>
      <c r="B79" s="36">
        <f>TrNavi_emi!B$9</f>
        <v>319.39178345015364</v>
      </c>
      <c r="C79" s="36">
        <f>TrNavi_emi!C$9</f>
        <v>267.70186891801353</v>
      </c>
      <c r="D79" s="36">
        <f>TrNavi_emi!D$9</f>
        <v>269.93109247959291</v>
      </c>
      <c r="E79" s="36">
        <f>TrNavi_emi!E$9</f>
        <v>287.13972176060514</v>
      </c>
      <c r="F79" s="36">
        <f>TrNavi_emi!F$9</f>
        <v>319.68876564385914</v>
      </c>
      <c r="G79" s="36">
        <f>TrNavi_emi!G$9</f>
        <v>288.4114403511112</v>
      </c>
      <c r="H79" s="36">
        <f>TrNavi_emi!H$9</f>
        <v>301.73896296045905</v>
      </c>
      <c r="I79" s="36">
        <f>TrNavi_emi!I$9</f>
        <v>282.07186804480006</v>
      </c>
      <c r="J79" s="36">
        <f>TrNavi_emi!J$9</f>
        <v>258.86694117302488</v>
      </c>
      <c r="K79" s="36">
        <f>TrNavi_emi!K$9</f>
        <v>301.17138502843994</v>
      </c>
      <c r="L79" s="36">
        <f>TrNavi_emi!L$9</f>
        <v>307.61007190663742</v>
      </c>
      <c r="M79" s="36">
        <f>TrNavi_emi!M$9</f>
        <v>301.64551855999866</v>
      </c>
      <c r="N79" s="36">
        <f>TrNavi_emi!N$9</f>
        <v>309.79445408514664</v>
      </c>
      <c r="O79" s="36">
        <f>TrNavi_emi!O$9</f>
        <v>310.37627453104579</v>
      </c>
      <c r="P79" s="36">
        <f>TrNavi_emi!P$9</f>
        <v>292.20289777868476</v>
      </c>
      <c r="Q79" s="36">
        <f>TrNavi_emi!Q$9</f>
        <v>277.54978981768215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0.71787839029740974</v>
      </c>
      <c r="C85" s="31">
        <f t="shared" si="27"/>
        <v>0.74232534793015581</v>
      </c>
      <c r="D85" s="31">
        <f t="shared" si="27"/>
        <v>0.74288869421084081</v>
      </c>
      <c r="E85" s="31">
        <f t="shared" si="27"/>
        <v>0.7453197123552574</v>
      </c>
      <c r="F85" s="31">
        <f t="shared" si="27"/>
        <v>0.72103231818154923</v>
      </c>
      <c r="G85" s="31">
        <f t="shared" si="27"/>
        <v>0.70596093919947811</v>
      </c>
      <c r="H85" s="31">
        <f t="shared" si="27"/>
        <v>0.6953004588931283</v>
      </c>
      <c r="I85" s="31">
        <f t="shared" si="27"/>
        <v>0.68481280718352611</v>
      </c>
      <c r="J85" s="31">
        <f t="shared" si="27"/>
        <v>0.67455874806213878</v>
      </c>
      <c r="K85" s="31">
        <f t="shared" si="27"/>
        <v>0.67984712228308064</v>
      </c>
      <c r="L85" s="31">
        <f t="shared" si="27"/>
        <v>0.68922080995722212</v>
      </c>
      <c r="M85" s="31">
        <f t="shared" si="27"/>
        <v>0.6820249198691386</v>
      </c>
      <c r="N85" s="31">
        <f t="shared" si="27"/>
        <v>0.6778112180287803</v>
      </c>
      <c r="O85" s="31">
        <f t="shared" si="27"/>
        <v>0.67400288005940401</v>
      </c>
      <c r="P85" s="31">
        <f t="shared" si="27"/>
        <v>0.67207334795465301</v>
      </c>
      <c r="Q85" s="31">
        <f t="shared" si="27"/>
        <v>0.67223354283293935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1.0765220747386764E-2</v>
      </c>
      <c r="C86" s="29">
        <f t="shared" si="28"/>
        <v>1.1841293697284339E-2</v>
      </c>
      <c r="D86" s="29">
        <f t="shared" si="28"/>
        <v>1.3073397748747948E-2</v>
      </c>
      <c r="E86" s="29">
        <f t="shared" si="28"/>
        <v>1.3172920976941853E-2</v>
      </c>
      <c r="F86" s="29">
        <f t="shared" si="28"/>
        <v>1.3676691239631895E-2</v>
      </c>
      <c r="G86" s="29">
        <f t="shared" si="28"/>
        <v>1.4015995405495637E-2</v>
      </c>
      <c r="H86" s="29">
        <f t="shared" si="28"/>
        <v>1.3899374756254641E-2</v>
      </c>
      <c r="I86" s="29">
        <f t="shared" si="28"/>
        <v>1.4024791545901102E-2</v>
      </c>
      <c r="J86" s="29">
        <f t="shared" si="28"/>
        <v>1.4962635275489581E-2</v>
      </c>
      <c r="K86" s="29">
        <f t="shared" si="28"/>
        <v>1.5518082667677487E-2</v>
      </c>
      <c r="L86" s="29">
        <f t="shared" si="28"/>
        <v>1.5534508305341921E-2</v>
      </c>
      <c r="M86" s="29">
        <f t="shared" si="28"/>
        <v>1.5515786661115426E-2</v>
      </c>
      <c r="N86" s="29">
        <f t="shared" si="28"/>
        <v>1.5544001610949029E-2</v>
      </c>
      <c r="O86" s="29">
        <f t="shared" si="28"/>
        <v>1.5584965798704806E-2</v>
      </c>
      <c r="P86" s="29">
        <f t="shared" si="28"/>
        <v>1.5698057247550651E-2</v>
      </c>
      <c r="Q86" s="29">
        <f t="shared" si="28"/>
        <v>1.5398368860211207E-2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0.65406778462423376</v>
      </c>
      <c r="C87" s="29">
        <f t="shared" si="29"/>
        <v>0.67870920806282964</v>
      </c>
      <c r="D87" s="29">
        <f t="shared" si="29"/>
        <v>0.67789474779023862</v>
      </c>
      <c r="E87" s="29">
        <f t="shared" si="29"/>
        <v>0.67969516892602377</v>
      </c>
      <c r="F87" s="29">
        <f t="shared" si="29"/>
        <v>0.655695756621546</v>
      </c>
      <c r="G87" s="29">
        <f t="shared" si="29"/>
        <v>0.64060836978068381</v>
      </c>
      <c r="H87" s="29">
        <f t="shared" si="29"/>
        <v>0.62869498794012491</v>
      </c>
      <c r="I87" s="29">
        <f t="shared" si="29"/>
        <v>0.61727659058409812</v>
      </c>
      <c r="J87" s="29">
        <f t="shared" si="29"/>
        <v>0.60415516852709994</v>
      </c>
      <c r="K87" s="29">
        <f t="shared" si="29"/>
        <v>0.60805534760992719</v>
      </c>
      <c r="L87" s="29">
        <f t="shared" si="29"/>
        <v>0.61481867502170484</v>
      </c>
      <c r="M87" s="29">
        <f t="shared" si="29"/>
        <v>0.60708820753688897</v>
      </c>
      <c r="N87" s="29">
        <f t="shared" si="29"/>
        <v>0.60289523719614546</v>
      </c>
      <c r="O87" s="29">
        <f t="shared" si="29"/>
        <v>0.59939348245959512</v>
      </c>
      <c r="P87" s="29">
        <f t="shared" si="29"/>
        <v>0.59782607578515223</v>
      </c>
      <c r="Q87" s="29">
        <f t="shared" si="29"/>
        <v>0.59868748543484196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5.3045384925789245E-2</v>
      </c>
      <c r="C88" s="29">
        <f t="shared" si="30"/>
        <v>5.1774846170041938E-2</v>
      </c>
      <c r="D88" s="29">
        <f t="shared" si="30"/>
        <v>5.1920548671854264E-2</v>
      </c>
      <c r="E88" s="29">
        <f t="shared" si="30"/>
        <v>5.2451622452291749E-2</v>
      </c>
      <c r="F88" s="29">
        <f t="shared" si="30"/>
        <v>5.16598703203714E-2</v>
      </c>
      <c r="G88" s="29">
        <f t="shared" si="30"/>
        <v>5.1336574013298657E-2</v>
      </c>
      <c r="H88" s="29">
        <f t="shared" si="30"/>
        <v>5.2706096196748702E-2</v>
      </c>
      <c r="I88" s="29">
        <f t="shared" si="30"/>
        <v>5.3511425053526927E-2</v>
      </c>
      <c r="J88" s="29">
        <f t="shared" si="30"/>
        <v>5.5440944259549291E-2</v>
      </c>
      <c r="K88" s="29">
        <f t="shared" si="30"/>
        <v>5.6273692005476023E-2</v>
      </c>
      <c r="L88" s="29">
        <f t="shared" si="30"/>
        <v>5.8867626630175487E-2</v>
      </c>
      <c r="M88" s="29">
        <f t="shared" si="30"/>
        <v>5.9420925671134293E-2</v>
      </c>
      <c r="N88" s="29">
        <f t="shared" si="30"/>
        <v>5.9371979221685835E-2</v>
      </c>
      <c r="O88" s="29">
        <f t="shared" si="30"/>
        <v>5.9024431801104088E-2</v>
      </c>
      <c r="P88" s="29">
        <f t="shared" si="30"/>
        <v>5.8549214921950019E-2</v>
      </c>
      <c r="Q88" s="29">
        <f t="shared" si="30"/>
        <v>5.8147688537886134E-2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7.7081828622650131E-2</v>
      </c>
      <c r="C89" s="30">
        <f t="shared" si="31"/>
        <v>7.8997562013800482E-2</v>
      </c>
      <c r="D89" s="30">
        <f t="shared" si="31"/>
        <v>8.0229377682688452E-2</v>
      </c>
      <c r="E89" s="30">
        <f t="shared" si="31"/>
        <v>7.8405743894847071E-2</v>
      </c>
      <c r="F89" s="30">
        <f t="shared" si="31"/>
        <v>7.9987611483448268E-2</v>
      </c>
      <c r="G89" s="30">
        <f t="shared" si="31"/>
        <v>8.1462416476280192E-2</v>
      </c>
      <c r="H89" s="30">
        <f t="shared" si="31"/>
        <v>8.3547759589829435E-2</v>
      </c>
      <c r="I89" s="30">
        <f t="shared" si="31"/>
        <v>8.3344562344997861E-2</v>
      </c>
      <c r="J89" s="30">
        <f t="shared" si="31"/>
        <v>8.8619133096539904E-2</v>
      </c>
      <c r="K89" s="30">
        <f t="shared" si="31"/>
        <v>8.8344607879532785E-2</v>
      </c>
      <c r="L89" s="30">
        <f t="shared" si="31"/>
        <v>8.8912305762910718E-2</v>
      </c>
      <c r="M89" s="30">
        <f t="shared" si="31"/>
        <v>9.0757530910970427E-2</v>
      </c>
      <c r="N89" s="30">
        <f t="shared" si="31"/>
        <v>9.0325553313309784E-2</v>
      </c>
      <c r="O89" s="30">
        <f t="shared" si="31"/>
        <v>8.9073567542268806E-2</v>
      </c>
      <c r="P89" s="30">
        <f t="shared" si="31"/>
        <v>8.7414981425022395E-2</v>
      </c>
      <c r="Q89" s="30">
        <f t="shared" si="31"/>
        <v>8.7085488609029094E-2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1.1064160786728379E-2</v>
      </c>
      <c r="C90" s="29">
        <f t="shared" si="32"/>
        <v>1.1224909711708385E-2</v>
      </c>
      <c r="D90" s="29">
        <f t="shared" si="32"/>
        <v>1.1296239010870783E-2</v>
      </c>
      <c r="E90" s="29">
        <f t="shared" si="32"/>
        <v>1.1130070657066088E-2</v>
      </c>
      <c r="F90" s="29">
        <f t="shared" si="32"/>
        <v>1.2200564215228719E-2</v>
      </c>
      <c r="G90" s="29">
        <f t="shared" si="32"/>
        <v>1.2383061436449801E-2</v>
      </c>
      <c r="H90" s="29">
        <f t="shared" si="32"/>
        <v>1.2440110128831054E-2</v>
      </c>
      <c r="I90" s="29">
        <f t="shared" si="32"/>
        <v>1.2201773950015289E-2</v>
      </c>
      <c r="J90" s="29">
        <f t="shared" si="32"/>
        <v>1.2985131996699184E-2</v>
      </c>
      <c r="K90" s="29">
        <f t="shared" si="32"/>
        <v>1.2913812705875036E-2</v>
      </c>
      <c r="L90" s="29">
        <f t="shared" si="32"/>
        <v>1.328130519384762E-2</v>
      </c>
      <c r="M90" s="29">
        <f t="shared" si="32"/>
        <v>1.334906341732249E-2</v>
      </c>
      <c r="N90" s="29">
        <f t="shared" si="32"/>
        <v>1.3495095507429056E-2</v>
      </c>
      <c r="O90" s="29">
        <f t="shared" si="32"/>
        <v>1.3504388838165904E-2</v>
      </c>
      <c r="P90" s="29">
        <f t="shared" si="32"/>
        <v>1.3651230841170094E-2</v>
      </c>
      <c r="Q90" s="29">
        <f t="shared" si="32"/>
        <v>1.3400171195283741E-2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3.297169947228118E-2</v>
      </c>
      <c r="C91" s="29">
        <f t="shared" si="33"/>
        <v>3.212841744594732E-2</v>
      </c>
      <c r="D91" s="29">
        <f t="shared" si="33"/>
        <v>3.1244554080993431E-2</v>
      </c>
      <c r="E91" s="29">
        <f t="shared" si="33"/>
        <v>2.9799978159738439E-2</v>
      </c>
      <c r="F91" s="29">
        <f t="shared" si="33"/>
        <v>2.9783327565078975E-2</v>
      </c>
      <c r="G91" s="29">
        <f t="shared" si="33"/>
        <v>2.9867278549289326E-2</v>
      </c>
      <c r="H91" s="29">
        <f t="shared" si="33"/>
        <v>3.08761105323377E-2</v>
      </c>
      <c r="I91" s="29">
        <f t="shared" si="33"/>
        <v>2.9166040030157693E-2</v>
      </c>
      <c r="J91" s="29">
        <f t="shared" si="33"/>
        <v>2.958736727266606E-2</v>
      </c>
      <c r="K91" s="29">
        <f t="shared" si="33"/>
        <v>2.9734822126856932E-2</v>
      </c>
      <c r="L91" s="29">
        <f t="shared" si="33"/>
        <v>2.9784801226425843E-2</v>
      </c>
      <c r="M91" s="29">
        <f t="shared" si="33"/>
        <v>3.2006053432899167E-2</v>
      </c>
      <c r="N91" s="29">
        <f t="shared" si="33"/>
        <v>3.2624952739121811E-2</v>
      </c>
      <c r="O91" s="29">
        <f t="shared" si="33"/>
        <v>3.2021128640850216E-2</v>
      </c>
      <c r="P91" s="29">
        <f t="shared" si="33"/>
        <v>3.0924048121982857E-2</v>
      </c>
      <c r="Q91" s="29">
        <f t="shared" si="33"/>
        <v>3.2361910505698026E-2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3.3045968363640564E-2</v>
      </c>
      <c r="C92" s="29">
        <f t="shared" si="34"/>
        <v>3.5644234856144791E-2</v>
      </c>
      <c r="D92" s="29">
        <f t="shared" si="34"/>
        <v>3.7688584590824241E-2</v>
      </c>
      <c r="E92" s="29">
        <f t="shared" si="34"/>
        <v>3.7475695078042541E-2</v>
      </c>
      <c r="F92" s="29">
        <f t="shared" si="34"/>
        <v>3.8003719703140572E-2</v>
      </c>
      <c r="G92" s="29">
        <f t="shared" si="34"/>
        <v>3.9212076490541058E-2</v>
      </c>
      <c r="H92" s="29">
        <f t="shared" si="34"/>
        <v>4.023153892866068E-2</v>
      </c>
      <c r="I92" s="29">
        <f t="shared" si="34"/>
        <v>4.1976748364824873E-2</v>
      </c>
      <c r="J92" s="29">
        <f t="shared" si="34"/>
        <v>4.6046633827174659E-2</v>
      </c>
      <c r="K92" s="29">
        <f t="shared" si="34"/>
        <v>4.5695973046800814E-2</v>
      </c>
      <c r="L92" s="29">
        <f t="shared" si="34"/>
        <v>4.5846199342637249E-2</v>
      </c>
      <c r="M92" s="29">
        <f t="shared" si="34"/>
        <v>4.5402414060748783E-2</v>
      </c>
      <c r="N92" s="29">
        <f t="shared" si="34"/>
        <v>4.420550506675891E-2</v>
      </c>
      <c r="O92" s="29">
        <f t="shared" si="34"/>
        <v>4.3548050063252679E-2</v>
      </c>
      <c r="P92" s="29">
        <f t="shared" si="34"/>
        <v>4.2839702461869453E-2</v>
      </c>
      <c r="Q92" s="29">
        <f t="shared" si="34"/>
        <v>4.1323406908047332E-2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0.20503978107994023</v>
      </c>
      <c r="C93" s="30">
        <f t="shared" si="35"/>
        <v>0.17867709005604371</v>
      </c>
      <c r="D93" s="30">
        <f t="shared" si="35"/>
        <v>0.17688192810647069</v>
      </c>
      <c r="E93" s="30">
        <f t="shared" si="35"/>
        <v>0.17627454374989548</v>
      </c>
      <c r="F93" s="30">
        <f t="shared" si="35"/>
        <v>0.19898007033500248</v>
      </c>
      <c r="G93" s="30">
        <f t="shared" si="35"/>
        <v>0.21257664432424167</v>
      </c>
      <c r="H93" s="30">
        <f t="shared" si="35"/>
        <v>0.22115178151704243</v>
      </c>
      <c r="I93" s="30">
        <f t="shared" si="35"/>
        <v>0.23184263047147588</v>
      </c>
      <c r="J93" s="30">
        <f t="shared" si="35"/>
        <v>0.23682211884132137</v>
      </c>
      <c r="K93" s="30">
        <f t="shared" si="35"/>
        <v>0.23180826983738653</v>
      </c>
      <c r="L93" s="30">
        <f t="shared" si="35"/>
        <v>0.2218668842798672</v>
      </c>
      <c r="M93" s="30">
        <f t="shared" si="35"/>
        <v>0.22721754921989096</v>
      </c>
      <c r="N93" s="30">
        <f t="shared" si="35"/>
        <v>0.23186322865791004</v>
      </c>
      <c r="O93" s="30">
        <f t="shared" si="35"/>
        <v>0.23692355239832719</v>
      </c>
      <c r="P93" s="30">
        <f t="shared" si="35"/>
        <v>0.24051167062032455</v>
      </c>
      <c r="Q93" s="30">
        <f t="shared" si="35"/>
        <v>0.24068096855803162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2.2249128983592919E-2</v>
      </c>
      <c r="C94" s="29">
        <f t="shared" si="36"/>
        <v>2.0441961295459748E-2</v>
      </c>
      <c r="D94" s="29">
        <f t="shared" si="36"/>
        <v>1.9980846813550102E-2</v>
      </c>
      <c r="E94" s="29">
        <f t="shared" si="36"/>
        <v>1.9226553286862846E-2</v>
      </c>
      <c r="F94" s="29">
        <f t="shared" si="36"/>
        <v>1.8841990363181554E-2</v>
      </c>
      <c r="G94" s="29">
        <f t="shared" si="36"/>
        <v>1.8425799870148255E-2</v>
      </c>
      <c r="H94" s="29">
        <f t="shared" si="36"/>
        <v>1.8417488266684313E-2</v>
      </c>
      <c r="I94" s="29">
        <f t="shared" si="36"/>
        <v>1.8094791853592515E-2</v>
      </c>
      <c r="J94" s="29">
        <f t="shared" si="36"/>
        <v>1.7880582293282637E-2</v>
      </c>
      <c r="K94" s="29">
        <f t="shared" si="36"/>
        <v>1.7238503309238085E-2</v>
      </c>
      <c r="L94" s="29">
        <f t="shared" si="36"/>
        <v>1.7679264702291465E-2</v>
      </c>
      <c r="M94" s="29">
        <f t="shared" si="36"/>
        <v>1.8409896964079766E-2</v>
      </c>
      <c r="N94" s="29">
        <f t="shared" si="36"/>
        <v>1.8556469636050725E-2</v>
      </c>
      <c r="O94" s="29">
        <f t="shared" si="36"/>
        <v>1.8743984613535072E-2</v>
      </c>
      <c r="P94" s="29">
        <f t="shared" si="36"/>
        <v>1.7989744923636551E-2</v>
      </c>
      <c r="Q94" s="29">
        <f t="shared" si="36"/>
        <v>1.7786034050413877E-2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4.3729652089937988E-2</v>
      </c>
      <c r="C95" s="29">
        <f t="shared" si="37"/>
        <v>3.5783709160889562E-2</v>
      </c>
      <c r="D95" s="29">
        <f t="shared" si="37"/>
        <v>3.5610514637794258E-2</v>
      </c>
      <c r="E95" s="29">
        <f t="shared" si="37"/>
        <v>3.5705993641441086E-2</v>
      </c>
      <c r="F95" s="29">
        <f t="shared" si="37"/>
        <v>3.6492572248354678E-2</v>
      </c>
      <c r="G95" s="29">
        <f t="shared" si="37"/>
        <v>3.7669472280856653E-2</v>
      </c>
      <c r="H95" s="29">
        <f t="shared" si="37"/>
        <v>3.8233421737790901E-2</v>
      </c>
      <c r="I95" s="29">
        <f t="shared" si="37"/>
        <v>4.2157785956517771E-2</v>
      </c>
      <c r="J95" s="29">
        <f t="shared" si="37"/>
        <v>4.1057734918276856E-2</v>
      </c>
      <c r="K95" s="29">
        <f t="shared" si="37"/>
        <v>3.7971811724118537E-2</v>
      </c>
      <c r="L95" s="29">
        <f t="shared" si="37"/>
        <v>4.2355697954022817E-2</v>
      </c>
      <c r="M95" s="29">
        <f t="shared" si="37"/>
        <v>4.6097473153469834E-2</v>
      </c>
      <c r="N95" s="29">
        <f t="shared" si="37"/>
        <v>4.6867066417890048E-2</v>
      </c>
      <c r="O95" s="29">
        <f t="shared" si="37"/>
        <v>4.7339667559180301E-2</v>
      </c>
      <c r="P95" s="29">
        <f t="shared" si="37"/>
        <v>4.8352530588428401E-2</v>
      </c>
      <c r="Q95" s="29">
        <f t="shared" si="37"/>
        <v>4.9266245481959313E-2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0.13906100000640934</v>
      </c>
      <c r="C96" s="29">
        <f t="shared" si="38"/>
        <v>0.12245141959969438</v>
      </c>
      <c r="D96" s="29">
        <f t="shared" si="38"/>
        <v>0.12129056665512632</v>
      </c>
      <c r="E96" s="29">
        <f t="shared" si="38"/>
        <v>0.12134199682159157</v>
      </c>
      <c r="F96" s="29">
        <f t="shared" si="38"/>
        <v>0.14364550772346624</v>
      </c>
      <c r="G96" s="29">
        <f t="shared" si="38"/>
        <v>0.15648137217323677</v>
      </c>
      <c r="H96" s="29">
        <f t="shared" si="38"/>
        <v>0.1645008715125672</v>
      </c>
      <c r="I96" s="29">
        <f t="shared" si="38"/>
        <v>0.17159005266136559</v>
      </c>
      <c r="J96" s="29">
        <f t="shared" si="38"/>
        <v>0.17788380162976186</v>
      </c>
      <c r="K96" s="29">
        <f t="shared" si="38"/>
        <v>0.1765979548040299</v>
      </c>
      <c r="L96" s="29">
        <f t="shared" si="38"/>
        <v>0.16183192162355289</v>
      </c>
      <c r="M96" s="29">
        <f t="shared" si="38"/>
        <v>0.16271017910234134</v>
      </c>
      <c r="N96" s="29">
        <f t="shared" si="38"/>
        <v>0.16643969260396924</v>
      </c>
      <c r="O96" s="29">
        <f t="shared" si="38"/>
        <v>0.17083990022561182</v>
      </c>
      <c r="P96" s="29">
        <f t="shared" si="38"/>
        <v>0.1741693951082596</v>
      </c>
      <c r="Q96" s="29">
        <f t="shared" si="38"/>
        <v>0.17362868902565842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0.73451849147628057</v>
      </c>
      <c r="C98" s="31">
        <f t="shared" si="40"/>
        <v>0.7559598948474282</v>
      </c>
      <c r="D98" s="31">
        <f t="shared" si="40"/>
        <v>0.76151513215403399</v>
      </c>
      <c r="E98" s="31">
        <f t="shared" si="40"/>
        <v>0.77267153884060757</v>
      </c>
      <c r="F98" s="31">
        <f t="shared" si="40"/>
        <v>0.78382613776917698</v>
      </c>
      <c r="G98" s="31">
        <f t="shared" si="40"/>
        <v>0.79206409874307382</v>
      </c>
      <c r="H98" s="31">
        <f t="shared" si="40"/>
        <v>0.79605266994997237</v>
      </c>
      <c r="I98" s="31">
        <f t="shared" si="40"/>
        <v>0.78891749389670585</v>
      </c>
      <c r="J98" s="31">
        <f t="shared" si="40"/>
        <v>0.78559705743637231</v>
      </c>
      <c r="K98" s="31">
        <f t="shared" si="40"/>
        <v>0.79614802764613291</v>
      </c>
      <c r="L98" s="31">
        <f t="shared" si="40"/>
        <v>0.80237494700915402</v>
      </c>
      <c r="M98" s="31">
        <f t="shared" si="40"/>
        <v>0.79211081433428943</v>
      </c>
      <c r="N98" s="31">
        <f t="shared" si="40"/>
        <v>0.79159189704141564</v>
      </c>
      <c r="O98" s="31">
        <f t="shared" si="40"/>
        <v>0.79469960129412154</v>
      </c>
      <c r="P98" s="31">
        <f t="shared" si="40"/>
        <v>0.79164600289214226</v>
      </c>
      <c r="Q98" s="31">
        <f t="shared" si="40"/>
        <v>0.78286429021205028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5.3916829255208208E-2</v>
      </c>
      <c r="C99" s="29">
        <f t="shared" si="41"/>
        <v>5.5543212018416985E-2</v>
      </c>
      <c r="D99" s="29">
        <f t="shared" si="41"/>
        <v>5.6180748450757066E-2</v>
      </c>
      <c r="E99" s="29">
        <f t="shared" si="41"/>
        <v>5.7785188529077269E-2</v>
      </c>
      <c r="F99" s="29">
        <f t="shared" si="41"/>
        <v>5.4815418332146738E-2</v>
      </c>
      <c r="G99" s="29">
        <f t="shared" si="41"/>
        <v>5.5769440659154061E-2</v>
      </c>
      <c r="H99" s="29">
        <f t="shared" si="41"/>
        <v>5.5222811398369029E-2</v>
      </c>
      <c r="I99" s="29">
        <f t="shared" si="41"/>
        <v>5.3461574713189956E-2</v>
      </c>
      <c r="J99" s="29">
        <f t="shared" si="41"/>
        <v>5.5688804076782367E-2</v>
      </c>
      <c r="K99" s="29">
        <f t="shared" si="41"/>
        <v>6.6639136569747653E-2</v>
      </c>
      <c r="L99" s="29">
        <f t="shared" si="41"/>
        <v>6.6747499704140761E-2</v>
      </c>
      <c r="M99" s="29">
        <f t="shared" si="41"/>
        <v>6.7369915692773757E-2</v>
      </c>
      <c r="N99" s="29">
        <f t="shared" si="41"/>
        <v>7.1710392201805959E-2</v>
      </c>
      <c r="O99" s="29">
        <f t="shared" si="41"/>
        <v>7.2201642372125036E-2</v>
      </c>
      <c r="P99" s="29">
        <f t="shared" si="41"/>
        <v>7.4711245102145829E-2</v>
      </c>
      <c r="Q99" s="29">
        <f t="shared" si="41"/>
        <v>7.8329888966065256E-2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0.68060166222107232</v>
      </c>
      <c r="C100" s="29">
        <f t="shared" si="42"/>
        <v>0.70041668282901126</v>
      </c>
      <c r="D100" s="29">
        <f t="shared" si="42"/>
        <v>0.70533438370327695</v>
      </c>
      <c r="E100" s="29">
        <f t="shared" si="42"/>
        <v>0.71488635031153036</v>
      </c>
      <c r="F100" s="29">
        <f t="shared" si="42"/>
        <v>0.72901071943703033</v>
      </c>
      <c r="G100" s="29">
        <f t="shared" si="42"/>
        <v>0.7362946580839197</v>
      </c>
      <c r="H100" s="29">
        <f t="shared" si="42"/>
        <v>0.74082985855160344</v>
      </c>
      <c r="I100" s="29">
        <f t="shared" si="42"/>
        <v>0.73545591918351583</v>
      </c>
      <c r="J100" s="29">
        <f t="shared" si="42"/>
        <v>0.72990825335958998</v>
      </c>
      <c r="K100" s="29">
        <f t="shared" si="42"/>
        <v>0.72950889107638528</v>
      </c>
      <c r="L100" s="29">
        <f t="shared" si="42"/>
        <v>0.73562744730501317</v>
      </c>
      <c r="M100" s="29">
        <f t="shared" si="42"/>
        <v>0.7247408986415157</v>
      </c>
      <c r="N100" s="29">
        <f t="shared" si="42"/>
        <v>0.71988150483960978</v>
      </c>
      <c r="O100" s="29">
        <f t="shared" si="42"/>
        <v>0.72249795892199642</v>
      </c>
      <c r="P100" s="29">
        <f t="shared" si="42"/>
        <v>0.71693475778999638</v>
      </c>
      <c r="Q100" s="29">
        <f t="shared" si="42"/>
        <v>0.7045344012459851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0.15746447987311954</v>
      </c>
      <c r="C101" s="30">
        <f t="shared" si="43"/>
        <v>0.13909407305199678</v>
      </c>
      <c r="D101" s="30">
        <f t="shared" si="43"/>
        <v>0.13561284205218194</v>
      </c>
      <c r="E101" s="30">
        <f t="shared" si="43"/>
        <v>0.12751904403167608</v>
      </c>
      <c r="F101" s="30">
        <f t="shared" si="43"/>
        <v>0.11542793727966616</v>
      </c>
      <c r="G101" s="30">
        <f t="shared" si="43"/>
        <v>0.10174605993674272</v>
      </c>
      <c r="H101" s="30">
        <f t="shared" si="43"/>
        <v>0.10037349642346768</v>
      </c>
      <c r="I101" s="30">
        <f t="shared" si="43"/>
        <v>9.941209028784237E-2</v>
      </c>
      <c r="J101" s="30">
        <f t="shared" si="43"/>
        <v>9.7916250011015865E-2</v>
      </c>
      <c r="K101" s="30">
        <f t="shared" si="43"/>
        <v>8.9548223420980053E-2</v>
      </c>
      <c r="L101" s="30">
        <f t="shared" si="43"/>
        <v>8.0118766553628012E-2</v>
      </c>
      <c r="M101" s="30">
        <f t="shared" si="43"/>
        <v>9.0671799672298367E-2</v>
      </c>
      <c r="N101" s="30">
        <f t="shared" si="43"/>
        <v>9.0457157734041629E-2</v>
      </c>
      <c r="O101" s="30">
        <f t="shared" si="43"/>
        <v>8.8300234947028808E-2</v>
      </c>
      <c r="P101" s="30">
        <f t="shared" si="43"/>
        <v>8.9950260398561729E-2</v>
      </c>
      <c r="Q101" s="30">
        <f t="shared" si="43"/>
        <v>9.6322419554855654E-2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8.3589590204529024E-3</v>
      </c>
      <c r="C102" s="30">
        <f t="shared" si="44"/>
        <v>8.4521571352969057E-3</v>
      </c>
      <c r="D102" s="30">
        <f t="shared" si="44"/>
        <v>8.1608508230041517E-3</v>
      </c>
      <c r="E102" s="30">
        <f t="shared" si="44"/>
        <v>8.1852019388168988E-3</v>
      </c>
      <c r="F102" s="30">
        <f t="shared" si="44"/>
        <v>8.1907516695858169E-3</v>
      </c>
      <c r="G102" s="30">
        <f t="shared" si="44"/>
        <v>8.3589423803519455E-3</v>
      </c>
      <c r="H102" s="30">
        <f t="shared" si="44"/>
        <v>8.6528345075381537E-3</v>
      </c>
      <c r="I102" s="30">
        <f t="shared" si="44"/>
        <v>8.951796675126562E-3</v>
      </c>
      <c r="J102" s="30">
        <f t="shared" si="44"/>
        <v>9.1077357916951058E-3</v>
      </c>
      <c r="K102" s="30">
        <f t="shared" si="44"/>
        <v>8.8093611325998095E-3</v>
      </c>
      <c r="L102" s="30">
        <f t="shared" si="44"/>
        <v>9.1949640702283387E-3</v>
      </c>
      <c r="M102" s="30">
        <f t="shared" si="44"/>
        <v>9.557130499243437E-3</v>
      </c>
      <c r="N102" s="30">
        <f t="shared" si="44"/>
        <v>1.0098338655528357E-2</v>
      </c>
      <c r="O102" s="30">
        <f t="shared" si="44"/>
        <v>9.9116044118284438E-3</v>
      </c>
      <c r="P102" s="30">
        <f t="shared" si="44"/>
        <v>1.2853457646097006E-2</v>
      </c>
      <c r="Q102" s="30">
        <f t="shared" si="44"/>
        <v>1.4138157789691531E-2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1.3649415817359111E-3</v>
      </c>
      <c r="C103" s="29">
        <f t="shared" si="45"/>
        <v>1.5564682423569746E-3</v>
      </c>
      <c r="D103" s="29">
        <f t="shared" si="45"/>
        <v>1.381325133821268E-3</v>
      </c>
      <c r="E103" s="29">
        <f t="shared" si="45"/>
        <v>1.382116516879789E-3</v>
      </c>
      <c r="F103" s="29">
        <f t="shared" si="45"/>
        <v>1.3583419941239922E-3</v>
      </c>
      <c r="G103" s="29">
        <f t="shared" si="45"/>
        <v>1.4483110680674584E-3</v>
      </c>
      <c r="H103" s="29">
        <f t="shared" si="45"/>
        <v>1.4193095974721934E-3</v>
      </c>
      <c r="I103" s="29">
        <f t="shared" si="45"/>
        <v>1.4560664899151146E-3</v>
      </c>
      <c r="J103" s="29">
        <f t="shared" si="45"/>
        <v>1.4130271645846871E-3</v>
      </c>
      <c r="K103" s="29">
        <f t="shared" si="45"/>
        <v>1.5953374433034832E-3</v>
      </c>
      <c r="L103" s="29">
        <f t="shared" si="45"/>
        <v>1.5280323739362705E-3</v>
      </c>
      <c r="M103" s="29">
        <f t="shared" si="45"/>
        <v>1.8015343402942249E-3</v>
      </c>
      <c r="N103" s="29">
        <f t="shared" si="45"/>
        <v>1.979182094344892E-3</v>
      </c>
      <c r="O103" s="29">
        <f t="shared" si="45"/>
        <v>1.9379169968971501E-3</v>
      </c>
      <c r="P103" s="29">
        <f t="shared" si="45"/>
        <v>2.6029000694174731E-3</v>
      </c>
      <c r="Q103" s="29">
        <f t="shared" si="45"/>
        <v>2.653779414693907E-3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6.9940174387169924E-3</v>
      </c>
      <c r="C104" s="29">
        <f t="shared" si="46"/>
        <v>6.8956888929399308E-3</v>
      </c>
      <c r="D104" s="29">
        <f t="shared" si="46"/>
        <v>6.7795256891828842E-3</v>
      </c>
      <c r="E104" s="29">
        <f t="shared" si="46"/>
        <v>6.8030854219371089E-3</v>
      </c>
      <c r="F104" s="29">
        <f t="shared" si="46"/>
        <v>6.8324096754618256E-3</v>
      </c>
      <c r="G104" s="29">
        <f t="shared" si="46"/>
        <v>6.9106313122844869E-3</v>
      </c>
      <c r="H104" s="29">
        <f t="shared" si="46"/>
        <v>7.2335249100659608E-3</v>
      </c>
      <c r="I104" s="29">
        <f t="shared" si="46"/>
        <v>7.4957301852114477E-3</v>
      </c>
      <c r="J104" s="29">
        <f t="shared" si="46"/>
        <v>7.6947086271104189E-3</v>
      </c>
      <c r="K104" s="29">
        <f t="shared" si="46"/>
        <v>7.2140236892963257E-3</v>
      </c>
      <c r="L104" s="29">
        <f t="shared" si="46"/>
        <v>7.6669316962920692E-3</v>
      </c>
      <c r="M104" s="29">
        <f t="shared" si="46"/>
        <v>7.7555961589492132E-3</v>
      </c>
      <c r="N104" s="29">
        <f t="shared" si="46"/>
        <v>8.1191565611834649E-3</v>
      </c>
      <c r="O104" s="29">
        <f t="shared" si="46"/>
        <v>7.9736874149312943E-3</v>
      </c>
      <c r="P104" s="29">
        <f t="shared" si="46"/>
        <v>1.0250557576679534E-2</v>
      </c>
      <c r="Q104" s="29">
        <f t="shared" si="46"/>
        <v>1.1484378374997625E-2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9.9658069630147034E-2</v>
      </c>
      <c r="C105" s="30">
        <f t="shared" si="47"/>
        <v>9.6493874965278101E-2</v>
      </c>
      <c r="D105" s="30">
        <f t="shared" si="47"/>
        <v>9.471117497077973E-2</v>
      </c>
      <c r="E105" s="30">
        <f t="shared" si="47"/>
        <v>9.1624215188899336E-2</v>
      </c>
      <c r="F105" s="30">
        <f t="shared" si="47"/>
        <v>9.2555173281571146E-2</v>
      </c>
      <c r="G105" s="30">
        <f t="shared" si="47"/>
        <v>9.7830898939831545E-2</v>
      </c>
      <c r="H105" s="30">
        <f t="shared" si="47"/>
        <v>9.4920999119021937E-2</v>
      </c>
      <c r="I105" s="30">
        <f t="shared" si="47"/>
        <v>0.10271861914032528</v>
      </c>
      <c r="J105" s="30">
        <f t="shared" si="47"/>
        <v>0.1073789567609168</v>
      </c>
      <c r="K105" s="30">
        <f t="shared" si="47"/>
        <v>0.10549438780028719</v>
      </c>
      <c r="L105" s="30">
        <f t="shared" si="47"/>
        <v>0.10831132236698965</v>
      </c>
      <c r="M105" s="30">
        <f t="shared" si="47"/>
        <v>0.10766025549416873</v>
      </c>
      <c r="N105" s="30">
        <f t="shared" si="47"/>
        <v>0.10785260656901433</v>
      </c>
      <c r="O105" s="30">
        <f t="shared" si="47"/>
        <v>0.10708855934702118</v>
      </c>
      <c r="P105" s="30">
        <f t="shared" si="47"/>
        <v>0.10555027906319903</v>
      </c>
      <c r="Q105" s="30">
        <f t="shared" si="47"/>
        <v>0.10667513244340246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7.4807785376005118E-2</v>
      </c>
      <c r="C106" s="29">
        <f t="shared" si="48"/>
        <v>7.4187530950613242E-2</v>
      </c>
      <c r="D106" s="29">
        <f t="shared" si="48"/>
        <v>7.2846832807230005E-2</v>
      </c>
      <c r="E106" s="29">
        <f t="shared" si="48"/>
        <v>7.033268456666196E-2</v>
      </c>
      <c r="F106" s="29">
        <f t="shared" si="48"/>
        <v>7.1595611711507093E-2</v>
      </c>
      <c r="G106" s="29">
        <f t="shared" si="48"/>
        <v>7.556990666107484E-2</v>
      </c>
      <c r="H106" s="29">
        <f t="shared" si="48"/>
        <v>7.297133823084738E-2</v>
      </c>
      <c r="I106" s="29">
        <f t="shared" si="48"/>
        <v>8.1242267701654783E-2</v>
      </c>
      <c r="J106" s="29">
        <f t="shared" si="48"/>
        <v>8.5803286872744106E-2</v>
      </c>
      <c r="K106" s="29">
        <f t="shared" si="48"/>
        <v>8.1216312038688759E-2</v>
      </c>
      <c r="L106" s="29">
        <f t="shared" si="48"/>
        <v>8.2980262986743644E-2</v>
      </c>
      <c r="M106" s="29">
        <f t="shared" si="48"/>
        <v>8.3707863527639981E-2</v>
      </c>
      <c r="N106" s="29">
        <f t="shared" si="48"/>
        <v>8.3076371057933127E-2</v>
      </c>
      <c r="O106" s="29">
        <f t="shared" si="48"/>
        <v>8.1847787874263625E-2</v>
      </c>
      <c r="P106" s="29">
        <f t="shared" si="48"/>
        <v>8.1257968893591132E-2</v>
      </c>
      <c r="Q106" s="29">
        <f t="shared" si="48"/>
        <v>8.2726699507248355E-2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2.4850284254141923E-2</v>
      </c>
      <c r="C107" s="28">
        <f t="shared" si="49"/>
        <v>2.2306344014664865E-2</v>
      </c>
      <c r="D107" s="28">
        <f t="shared" si="49"/>
        <v>2.1864342163549717E-2</v>
      </c>
      <c r="E107" s="28">
        <f t="shared" si="49"/>
        <v>2.1291530622237383E-2</v>
      </c>
      <c r="F107" s="28">
        <f t="shared" si="49"/>
        <v>2.0959561570064036E-2</v>
      </c>
      <c r="G107" s="28">
        <f t="shared" si="49"/>
        <v>2.2260992278756699E-2</v>
      </c>
      <c r="H107" s="28">
        <f t="shared" si="49"/>
        <v>2.1949660888174564E-2</v>
      </c>
      <c r="I107" s="28">
        <f t="shared" si="49"/>
        <v>2.1476351438670497E-2</v>
      </c>
      <c r="J107" s="28">
        <f t="shared" si="49"/>
        <v>2.1575669888172704E-2</v>
      </c>
      <c r="K107" s="28">
        <f t="shared" si="49"/>
        <v>2.4278075761598416E-2</v>
      </c>
      <c r="L107" s="28">
        <f t="shared" si="49"/>
        <v>2.5331059380246011E-2</v>
      </c>
      <c r="M107" s="28">
        <f t="shared" si="49"/>
        <v>2.3952391966528732E-2</v>
      </c>
      <c r="N107" s="28">
        <f t="shared" si="49"/>
        <v>2.4776235511081199E-2</v>
      </c>
      <c r="O107" s="28">
        <f t="shared" si="49"/>
        <v>2.5240771472757568E-2</v>
      </c>
      <c r="P107" s="28">
        <f t="shared" si="49"/>
        <v>2.4292310169607898E-2</v>
      </c>
      <c r="Q107" s="28">
        <f t="shared" si="49"/>
        <v>2.3948432936154115E-2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0.65399646789997501</v>
      </c>
      <c r="C110" s="32">
        <f t="shared" si="51"/>
        <v>0.65285241951305373</v>
      </c>
      <c r="D110" s="32">
        <f t="shared" si="51"/>
        <v>0.64984786700546371</v>
      </c>
      <c r="E110" s="32">
        <f t="shared" si="51"/>
        <v>0.64579141736537526</v>
      </c>
      <c r="F110" s="32">
        <f t="shared" si="51"/>
        <v>0.63628369284075847</v>
      </c>
      <c r="G110" s="32">
        <f t="shared" si="51"/>
        <v>0.63328749167823828</v>
      </c>
      <c r="H110" s="32">
        <f t="shared" si="51"/>
        <v>0.63325634347393012</v>
      </c>
      <c r="I110" s="32">
        <f t="shared" si="51"/>
        <v>0.63233607118096358</v>
      </c>
      <c r="J110" s="32">
        <f t="shared" si="51"/>
        <v>0.63843232735717714</v>
      </c>
      <c r="K110" s="32">
        <f t="shared" si="51"/>
        <v>0.64854693242033068</v>
      </c>
      <c r="L110" s="32">
        <f t="shared" si="51"/>
        <v>0.63593667951609256</v>
      </c>
      <c r="M110" s="32">
        <f t="shared" si="51"/>
        <v>0.63178331815928912</v>
      </c>
      <c r="N110" s="32">
        <f t="shared" si="51"/>
        <v>0.63947220364824864</v>
      </c>
      <c r="O110" s="32">
        <f t="shared" si="51"/>
        <v>0.63497089090922676</v>
      </c>
      <c r="P110" s="32">
        <f t="shared" si="51"/>
        <v>0.63617621808735703</v>
      </c>
      <c r="Q110" s="32">
        <f t="shared" si="51"/>
        <v>0.64258532441908289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0.51982235454418557</v>
      </c>
      <c r="C111" s="31">
        <f t="shared" si="52"/>
        <v>0.52342020835751624</v>
      </c>
      <c r="D111" s="31">
        <f t="shared" si="52"/>
        <v>0.52077743102746177</v>
      </c>
      <c r="E111" s="31">
        <f t="shared" si="52"/>
        <v>0.51702399370897489</v>
      </c>
      <c r="F111" s="31">
        <f t="shared" si="52"/>
        <v>0.50234617672669313</v>
      </c>
      <c r="G111" s="31">
        <f t="shared" si="52"/>
        <v>0.49709734327632293</v>
      </c>
      <c r="H111" s="31">
        <f t="shared" si="52"/>
        <v>0.49379782757194712</v>
      </c>
      <c r="I111" s="31">
        <f t="shared" si="52"/>
        <v>0.49109206220276808</v>
      </c>
      <c r="J111" s="31">
        <f t="shared" si="52"/>
        <v>0.49210336522761655</v>
      </c>
      <c r="K111" s="31">
        <f t="shared" si="52"/>
        <v>0.51179661364483475</v>
      </c>
      <c r="L111" s="31">
        <f t="shared" si="52"/>
        <v>0.49669807394536963</v>
      </c>
      <c r="M111" s="31">
        <f t="shared" si="52"/>
        <v>0.48743409328139875</v>
      </c>
      <c r="N111" s="31">
        <f t="shared" si="52"/>
        <v>0.49628383326464248</v>
      </c>
      <c r="O111" s="31">
        <f t="shared" si="52"/>
        <v>0.4920232542780279</v>
      </c>
      <c r="P111" s="31">
        <f t="shared" si="52"/>
        <v>0.49686720424968639</v>
      </c>
      <c r="Q111" s="31">
        <f t="shared" si="52"/>
        <v>0.49921266280154225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7.1751233653478113E-3</v>
      </c>
      <c r="C112" s="29">
        <f t="shared" si="53"/>
        <v>7.7882624121931804E-3</v>
      </c>
      <c r="D112" s="29">
        <f t="shared" si="53"/>
        <v>8.5832284870183215E-3</v>
      </c>
      <c r="E112" s="29">
        <f t="shared" si="53"/>
        <v>8.7004059662223431E-3</v>
      </c>
      <c r="F112" s="29">
        <f t="shared" si="53"/>
        <v>9.2072377505642844E-3</v>
      </c>
      <c r="G112" s="29">
        <f t="shared" si="53"/>
        <v>9.5570891975558358E-3</v>
      </c>
      <c r="H112" s="29">
        <f t="shared" si="53"/>
        <v>9.4944772603694928E-3</v>
      </c>
      <c r="I112" s="29">
        <f t="shared" si="53"/>
        <v>9.6832393380529361E-3</v>
      </c>
      <c r="J112" s="29">
        <f t="shared" si="53"/>
        <v>1.0411868293648026E-2</v>
      </c>
      <c r="K112" s="29">
        <f t="shared" si="53"/>
        <v>1.1197661026778744E-2</v>
      </c>
      <c r="L112" s="29">
        <f t="shared" si="53"/>
        <v>1.118319549351106E-2</v>
      </c>
      <c r="M112" s="29">
        <f t="shared" si="53"/>
        <v>1.1160448291770273E-2</v>
      </c>
      <c r="N112" s="29">
        <f t="shared" si="53"/>
        <v>1.124378265920907E-2</v>
      </c>
      <c r="O112" s="29">
        <f t="shared" si="53"/>
        <v>1.1340958768789601E-2</v>
      </c>
      <c r="P112" s="29">
        <f t="shared" si="53"/>
        <v>1.1292306839616406E-2</v>
      </c>
      <c r="Q112" s="29">
        <f t="shared" si="53"/>
        <v>1.1161754800445905E-2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0.48098833901374172</v>
      </c>
      <c r="C113" s="29">
        <f t="shared" si="54"/>
        <v>0.48452143985059432</v>
      </c>
      <c r="D113" s="29">
        <f t="shared" si="54"/>
        <v>0.48091826644569791</v>
      </c>
      <c r="E113" s="29">
        <f t="shared" si="54"/>
        <v>0.47649821942924497</v>
      </c>
      <c r="F113" s="29">
        <f t="shared" si="54"/>
        <v>0.46048251140776908</v>
      </c>
      <c r="G113" s="29">
        <f t="shared" si="54"/>
        <v>0.45329181443237149</v>
      </c>
      <c r="H113" s="29">
        <f t="shared" si="54"/>
        <v>0.44897204361148835</v>
      </c>
      <c r="I113" s="29">
        <f t="shared" si="54"/>
        <v>0.44490056884575307</v>
      </c>
      <c r="J113" s="29">
        <f t="shared" si="54"/>
        <v>0.44422335118526479</v>
      </c>
      <c r="K113" s="29">
        <f t="shared" si="54"/>
        <v>0.46307324595797156</v>
      </c>
      <c r="L113" s="29">
        <f t="shared" si="54"/>
        <v>0.44887961416922806</v>
      </c>
      <c r="M113" s="29">
        <f t="shared" si="54"/>
        <v>0.43924897606705365</v>
      </c>
      <c r="N113" s="29">
        <f t="shared" si="54"/>
        <v>0.44818505232266664</v>
      </c>
      <c r="O113" s="29">
        <f t="shared" si="54"/>
        <v>0.44229119553647234</v>
      </c>
      <c r="P113" s="29">
        <f t="shared" si="54"/>
        <v>0.44719813315868046</v>
      </c>
      <c r="Q113" s="29">
        <f t="shared" si="54"/>
        <v>0.44976914725513845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3.1658892165095993E-2</v>
      </c>
      <c r="C114" s="29">
        <f t="shared" si="55"/>
        <v>3.1110506094728759E-2</v>
      </c>
      <c r="D114" s="29">
        <f t="shared" si="55"/>
        <v>3.1275936094745493E-2</v>
      </c>
      <c r="E114" s="29">
        <f t="shared" si="55"/>
        <v>3.1825368313507581E-2</v>
      </c>
      <c r="F114" s="29">
        <f t="shared" si="55"/>
        <v>3.2656427568359743E-2</v>
      </c>
      <c r="G114" s="29">
        <f t="shared" si="55"/>
        <v>3.4248439646395651E-2</v>
      </c>
      <c r="H114" s="29">
        <f t="shared" si="55"/>
        <v>3.5331306700089243E-2</v>
      </c>
      <c r="I114" s="29">
        <f t="shared" si="55"/>
        <v>3.6508254018962114E-2</v>
      </c>
      <c r="J114" s="29">
        <f t="shared" si="55"/>
        <v>3.7468145748703767E-2</v>
      </c>
      <c r="K114" s="29">
        <f t="shared" si="55"/>
        <v>3.75257066600845E-2</v>
      </c>
      <c r="L114" s="29">
        <f t="shared" si="55"/>
        <v>3.6635264282630566E-2</v>
      </c>
      <c r="M114" s="29">
        <f t="shared" si="55"/>
        <v>3.7024668922574819E-2</v>
      </c>
      <c r="N114" s="29">
        <f t="shared" si="55"/>
        <v>3.6854998282766699E-2</v>
      </c>
      <c r="O114" s="29">
        <f t="shared" si="55"/>
        <v>3.8391099972765963E-2</v>
      </c>
      <c r="P114" s="29">
        <f t="shared" si="55"/>
        <v>3.8376764251389486E-2</v>
      </c>
      <c r="Q114" s="29">
        <f t="shared" si="55"/>
        <v>3.8281760745957898E-2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1.7353655329782641E-2</v>
      </c>
      <c r="C115" s="30">
        <f t="shared" si="56"/>
        <v>1.5444432510526823E-2</v>
      </c>
      <c r="D115" s="30">
        <f t="shared" si="56"/>
        <v>1.5659170569536342E-2</v>
      </c>
      <c r="E115" s="30">
        <f t="shared" si="56"/>
        <v>1.6036116337133106E-2</v>
      </c>
      <c r="F115" s="30">
        <f t="shared" si="56"/>
        <v>1.6513657604906151E-2</v>
      </c>
      <c r="G115" s="30">
        <f t="shared" si="56"/>
        <v>1.6588580829339738E-2</v>
      </c>
      <c r="H115" s="30">
        <f t="shared" si="56"/>
        <v>1.6398435410997229E-2</v>
      </c>
      <c r="I115" s="30">
        <f t="shared" si="56"/>
        <v>1.6023862456956112E-2</v>
      </c>
      <c r="J115" s="30">
        <f t="shared" si="56"/>
        <v>1.7478524337867712E-2</v>
      </c>
      <c r="K115" s="30">
        <f t="shared" si="56"/>
        <v>1.7499342618625981E-2</v>
      </c>
      <c r="L115" s="30">
        <f t="shared" si="56"/>
        <v>1.7660873153329336E-2</v>
      </c>
      <c r="M115" s="30">
        <f t="shared" si="56"/>
        <v>1.7470246669195513E-2</v>
      </c>
      <c r="N115" s="30">
        <f t="shared" si="56"/>
        <v>1.8058004502484921E-2</v>
      </c>
      <c r="O115" s="30">
        <f t="shared" si="56"/>
        <v>1.8002719242505648E-2</v>
      </c>
      <c r="P115" s="30">
        <f t="shared" si="56"/>
        <v>1.7054024190805529E-2</v>
      </c>
      <c r="Q115" s="30">
        <f t="shared" si="56"/>
        <v>1.7523067372545519E-2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1.6881628485975835E-3</v>
      </c>
      <c r="C116" s="29">
        <f t="shared" si="57"/>
        <v>1.6744701307157656E-3</v>
      </c>
      <c r="D116" s="29">
        <f t="shared" si="57"/>
        <v>1.6913061558028871E-3</v>
      </c>
      <c r="E116" s="29">
        <f t="shared" si="57"/>
        <v>1.6675669002065442E-3</v>
      </c>
      <c r="F116" s="29">
        <f t="shared" si="57"/>
        <v>1.8519091790044351E-3</v>
      </c>
      <c r="G116" s="29">
        <f t="shared" si="57"/>
        <v>1.8809541389537528E-3</v>
      </c>
      <c r="H116" s="29">
        <f t="shared" si="57"/>
        <v>1.8413778037819997E-3</v>
      </c>
      <c r="I116" s="29">
        <f t="shared" si="57"/>
        <v>1.8031050383355463E-3</v>
      </c>
      <c r="J116" s="29">
        <f t="shared" si="57"/>
        <v>1.9574415264727025E-3</v>
      </c>
      <c r="K116" s="29">
        <f t="shared" si="57"/>
        <v>1.9447899686916308E-3</v>
      </c>
      <c r="L116" s="29">
        <f t="shared" si="57"/>
        <v>1.9594513048486724E-3</v>
      </c>
      <c r="M116" s="29">
        <f t="shared" si="57"/>
        <v>1.9839323564126562E-3</v>
      </c>
      <c r="N116" s="29">
        <f t="shared" si="57"/>
        <v>2.0246914527335155E-3</v>
      </c>
      <c r="O116" s="29">
        <f t="shared" si="57"/>
        <v>2.045032992522487E-3</v>
      </c>
      <c r="P116" s="29">
        <f t="shared" si="57"/>
        <v>2.0563490252255433E-3</v>
      </c>
      <c r="Q116" s="29">
        <f t="shared" si="57"/>
        <v>2.0249897464399416E-3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9.9809766872825719E-3</v>
      </c>
      <c r="C117" s="29">
        <f t="shared" si="58"/>
        <v>7.7570495176164508E-3</v>
      </c>
      <c r="D117" s="29">
        <f t="shared" si="58"/>
        <v>7.5555718383540195E-3</v>
      </c>
      <c r="E117" s="29">
        <f t="shared" si="58"/>
        <v>8.0016343524236967E-3</v>
      </c>
      <c r="F117" s="29">
        <f t="shared" si="58"/>
        <v>8.078134414002288E-3</v>
      </c>
      <c r="G117" s="29">
        <f t="shared" si="58"/>
        <v>7.8762972313777234E-3</v>
      </c>
      <c r="H117" s="29">
        <f t="shared" si="58"/>
        <v>7.7243227432779796E-3</v>
      </c>
      <c r="I117" s="29">
        <f t="shared" si="58"/>
        <v>7.091837905115167E-3</v>
      </c>
      <c r="J117" s="29">
        <f t="shared" si="58"/>
        <v>7.5229261185719935E-3</v>
      </c>
      <c r="K117" s="29">
        <f t="shared" si="58"/>
        <v>7.6251529759719288E-3</v>
      </c>
      <c r="L117" s="29">
        <f t="shared" si="58"/>
        <v>7.91400442018079E-3</v>
      </c>
      <c r="M117" s="29">
        <f t="shared" si="58"/>
        <v>7.7714167356038718E-3</v>
      </c>
      <c r="N117" s="29">
        <f t="shared" si="58"/>
        <v>8.4745554707988686E-3</v>
      </c>
      <c r="O117" s="29">
        <f t="shared" si="58"/>
        <v>8.4796320658290947E-3</v>
      </c>
      <c r="P117" s="29">
        <f t="shared" si="58"/>
        <v>7.6689868662273824E-3</v>
      </c>
      <c r="Q117" s="29">
        <f t="shared" si="58"/>
        <v>8.4142771083549495E-3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5.6845157939024848E-3</v>
      </c>
      <c r="C118" s="29">
        <f t="shared" si="59"/>
        <v>6.0129128621946052E-3</v>
      </c>
      <c r="D118" s="29">
        <f t="shared" si="59"/>
        <v>6.4122925753794359E-3</v>
      </c>
      <c r="E118" s="29">
        <f t="shared" si="59"/>
        <v>6.3669150845028655E-3</v>
      </c>
      <c r="F118" s="29">
        <f t="shared" si="59"/>
        <v>6.5836140118994257E-3</v>
      </c>
      <c r="G118" s="29">
        <f t="shared" si="59"/>
        <v>6.8313294590082591E-3</v>
      </c>
      <c r="H118" s="29">
        <f t="shared" si="59"/>
        <v>6.8327348639372482E-3</v>
      </c>
      <c r="I118" s="29">
        <f t="shared" si="59"/>
        <v>7.1289195135053997E-3</v>
      </c>
      <c r="J118" s="29">
        <f t="shared" si="59"/>
        <v>7.998156692823017E-3</v>
      </c>
      <c r="K118" s="29">
        <f t="shared" si="59"/>
        <v>7.9293996739624242E-3</v>
      </c>
      <c r="L118" s="29">
        <f t="shared" si="59"/>
        <v>7.7874174282998726E-3</v>
      </c>
      <c r="M118" s="29">
        <f t="shared" si="59"/>
        <v>7.7148975771789844E-3</v>
      </c>
      <c r="N118" s="29">
        <f t="shared" si="59"/>
        <v>7.5587575789525388E-3</v>
      </c>
      <c r="O118" s="29">
        <f t="shared" si="59"/>
        <v>7.4780541841540657E-3</v>
      </c>
      <c r="P118" s="29">
        <f t="shared" si="59"/>
        <v>7.3286882993526042E-3</v>
      </c>
      <c r="Q118" s="29">
        <f t="shared" si="59"/>
        <v>7.0838005177506266E-3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0.11682045802600684</v>
      </c>
      <c r="C119" s="30">
        <f t="shared" si="60"/>
        <v>0.11398777864501056</v>
      </c>
      <c r="D119" s="30">
        <f t="shared" si="60"/>
        <v>0.11341126540846568</v>
      </c>
      <c r="E119" s="30">
        <f t="shared" si="60"/>
        <v>0.11273130731926721</v>
      </c>
      <c r="F119" s="30">
        <f t="shared" si="60"/>
        <v>0.11742385850915922</v>
      </c>
      <c r="G119" s="30">
        <f t="shared" si="60"/>
        <v>0.11960156757257563</v>
      </c>
      <c r="H119" s="30">
        <f t="shared" si="60"/>
        <v>0.12306008049098571</v>
      </c>
      <c r="I119" s="30">
        <f t="shared" si="60"/>
        <v>0.12522014652123933</v>
      </c>
      <c r="J119" s="30">
        <f t="shared" si="60"/>
        <v>0.12885043779169281</v>
      </c>
      <c r="K119" s="30">
        <f t="shared" si="60"/>
        <v>0.11925097615686994</v>
      </c>
      <c r="L119" s="30">
        <f t="shared" si="60"/>
        <v>0.1215777324173935</v>
      </c>
      <c r="M119" s="30">
        <f t="shared" si="60"/>
        <v>0.12687897820869481</v>
      </c>
      <c r="N119" s="30">
        <f t="shared" si="60"/>
        <v>0.12513036588112125</v>
      </c>
      <c r="O119" s="30">
        <f t="shared" si="60"/>
        <v>0.12494491738869321</v>
      </c>
      <c r="P119" s="30">
        <f t="shared" si="60"/>
        <v>0.12225498964686511</v>
      </c>
      <c r="Q119" s="30">
        <f t="shared" si="60"/>
        <v>0.12584959424499514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4.752195627658419E-2</v>
      </c>
      <c r="C120" s="29">
        <f t="shared" si="61"/>
        <v>4.3213655198803089E-2</v>
      </c>
      <c r="D120" s="29">
        <f t="shared" si="61"/>
        <v>4.1979182244443976E-2</v>
      </c>
      <c r="E120" s="29">
        <f t="shared" si="61"/>
        <v>4.0036852850802461E-2</v>
      </c>
      <c r="F120" s="29">
        <f t="shared" si="61"/>
        <v>3.8675105557326082E-2</v>
      </c>
      <c r="G120" s="29">
        <f t="shared" si="61"/>
        <v>3.6856667362933658E-2</v>
      </c>
      <c r="H120" s="29">
        <f t="shared" si="61"/>
        <v>3.6281274303719496E-2</v>
      </c>
      <c r="I120" s="29">
        <f t="shared" si="61"/>
        <v>3.4862462629378865E-2</v>
      </c>
      <c r="J120" s="29">
        <f t="shared" si="61"/>
        <v>3.5721526419478677E-2</v>
      </c>
      <c r="K120" s="29">
        <f t="shared" si="61"/>
        <v>3.0323227758256362E-2</v>
      </c>
      <c r="L120" s="29">
        <f t="shared" si="61"/>
        <v>3.4139029886914071E-2</v>
      </c>
      <c r="M120" s="29">
        <f t="shared" si="61"/>
        <v>3.5191028607269491E-2</v>
      </c>
      <c r="N120" s="29">
        <f t="shared" si="61"/>
        <v>3.5662695799939519E-2</v>
      </c>
      <c r="O120" s="29">
        <f t="shared" si="61"/>
        <v>3.5053394268885124E-2</v>
      </c>
      <c r="P120" s="29">
        <f t="shared" si="61"/>
        <v>3.3385952699987988E-2</v>
      </c>
      <c r="Q120" s="29">
        <f t="shared" si="61"/>
        <v>3.3246319902618039E-2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2.488552923459952E-2</v>
      </c>
      <c r="C121" s="29">
        <f t="shared" si="62"/>
        <v>2.3932262655626573E-2</v>
      </c>
      <c r="D121" s="29">
        <f t="shared" si="62"/>
        <v>2.3903180025075178E-2</v>
      </c>
      <c r="E121" s="29">
        <f t="shared" si="62"/>
        <v>2.4160183999440754E-2</v>
      </c>
      <c r="F121" s="29">
        <f t="shared" si="62"/>
        <v>2.4923559909731711E-2</v>
      </c>
      <c r="G121" s="29">
        <f t="shared" si="62"/>
        <v>2.5110158215803868E-2</v>
      </c>
      <c r="H121" s="29">
        <f t="shared" si="62"/>
        <v>2.5616516547396162E-2</v>
      </c>
      <c r="I121" s="29">
        <f t="shared" si="62"/>
        <v>2.7216907543316488E-2</v>
      </c>
      <c r="J121" s="29">
        <f t="shared" si="62"/>
        <v>2.6954601621167876E-2</v>
      </c>
      <c r="K121" s="29">
        <f t="shared" si="62"/>
        <v>2.6243727437750341E-2</v>
      </c>
      <c r="L121" s="29">
        <f t="shared" si="62"/>
        <v>2.5895226911836922E-2</v>
      </c>
      <c r="M121" s="29">
        <f t="shared" si="62"/>
        <v>2.9092514847039022E-2</v>
      </c>
      <c r="N121" s="29">
        <f t="shared" si="62"/>
        <v>2.8683587685916081E-2</v>
      </c>
      <c r="O121" s="29">
        <f t="shared" si="62"/>
        <v>2.7660958450302219E-2</v>
      </c>
      <c r="P121" s="29">
        <f t="shared" si="62"/>
        <v>2.7036119905868263E-2</v>
      </c>
      <c r="Q121" s="29">
        <f t="shared" si="62"/>
        <v>2.8292292755619189E-2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4.4412972514823137E-2</v>
      </c>
      <c r="C122" s="29">
        <f t="shared" si="63"/>
        <v>4.6841860790580878E-2</v>
      </c>
      <c r="D122" s="29">
        <f t="shared" si="63"/>
        <v>4.7528903138946532E-2</v>
      </c>
      <c r="E122" s="29">
        <f t="shared" si="63"/>
        <v>4.8534270469023998E-2</v>
      </c>
      <c r="F122" s="29">
        <f t="shared" si="63"/>
        <v>5.3825193042101434E-2</v>
      </c>
      <c r="G122" s="29">
        <f t="shared" si="63"/>
        <v>5.7634741993838105E-2</v>
      </c>
      <c r="H122" s="29">
        <f t="shared" si="63"/>
        <v>6.1162289639870054E-2</v>
      </c>
      <c r="I122" s="29">
        <f t="shared" si="63"/>
        <v>6.3140776348543981E-2</v>
      </c>
      <c r="J122" s="29">
        <f t="shared" si="63"/>
        <v>6.6174309751046254E-2</v>
      </c>
      <c r="K122" s="29">
        <f t="shared" si="63"/>
        <v>6.2684020960863229E-2</v>
      </c>
      <c r="L122" s="29">
        <f t="shared" si="63"/>
        <v>6.1543475618642512E-2</v>
      </c>
      <c r="M122" s="29">
        <f t="shared" si="63"/>
        <v>6.2595434754386295E-2</v>
      </c>
      <c r="N122" s="29">
        <f t="shared" si="63"/>
        <v>6.0784082395265664E-2</v>
      </c>
      <c r="O122" s="29">
        <f t="shared" si="63"/>
        <v>6.223056466950587E-2</v>
      </c>
      <c r="P122" s="29">
        <f t="shared" si="63"/>
        <v>6.1832917041008864E-2</v>
      </c>
      <c r="Q122" s="29">
        <f t="shared" si="63"/>
        <v>6.4310981586757909E-2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0.3460035321000251</v>
      </c>
      <c r="C123" s="32">
        <f t="shared" si="64"/>
        <v>0.34714758048694633</v>
      </c>
      <c r="D123" s="32">
        <f t="shared" si="64"/>
        <v>0.35015213299453635</v>
      </c>
      <c r="E123" s="32">
        <f t="shared" si="64"/>
        <v>0.35420858263462468</v>
      </c>
      <c r="F123" s="32">
        <f t="shared" si="64"/>
        <v>0.36371630715924153</v>
      </c>
      <c r="G123" s="32">
        <f t="shared" si="64"/>
        <v>0.36671250832176167</v>
      </c>
      <c r="H123" s="32">
        <f t="shared" si="64"/>
        <v>0.36674365652606999</v>
      </c>
      <c r="I123" s="32">
        <f t="shared" si="64"/>
        <v>0.36766392881903637</v>
      </c>
      <c r="J123" s="32">
        <f t="shared" si="64"/>
        <v>0.36156767264282297</v>
      </c>
      <c r="K123" s="32">
        <f t="shared" si="64"/>
        <v>0.35145306757966938</v>
      </c>
      <c r="L123" s="32">
        <f t="shared" si="64"/>
        <v>0.36406332048390738</v>
      </c>
      <c r="M123" s="32">
        <f t="shared" si="64"/>
        <v>0.36821668184071099</v>
      </c>
      <c r="N123" s="32">
        <f t="shared" si="64"/>
        <v>0.36052779635175136</v>
      </c>
      <c r="O123" s="32">
        <f t="shared" si="64"/>
        <v>0.36502910909077324</v>
      </c>
      <c r="P123" s="32">
        <f t="shared" si="64"/>
        <v>0.36382378191264303</v>
      </c>
      <c r="Q123" s="32">
        <f t="shared" si="64"/>
        <v>0.35741467558091711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0.32582507896423907</v>
      </c>
      <c r="C124" s="31">
        <f t="shared" si="65"/>
        <v>0.3275710805880151</v>
      </c>
      <c r="D124" s="31">
        <f t="shared" si="65"/>
        <v>0.33071059963174865</v>
      </c>
      <c r="E124" s="31">
        <f t="shared" si="65"/>
        <v>0.33436187392787836</v>
      </c>
      <c r="F124" s="31">
        <f t="shared" si="65"/>
        <v>0.34257567637055814</v>
      </c>
      <c r="G124" s="31">
        <f t="shared" si="65"/>
        <v>0.34695586649668891</v>
      </c>
      <c r="H124" s="31">
        <f t="shared" si="65"/>
        <v>0.34633248064800876</v>
      </c>
      <c r="I124" s="31">
        <f t="shared" si="65"/>
        <v>0.34675435530469978</v>
      </c>
      <c r="J124" s="31">
        <f t="shared" si="65"/>
        <v>0.34111146665373909</v>
      </c>
      <c r="K124" s="31">
        <f t="shared" si="65"/>
        <v>0.33086985994629542</v>
      </c>
      <c r="L124" s="31">
        <f t="shared" si="65"/>
        <v>0.34500266386277123</v>
      </c>
      <c r="M124" s="31">
        <f t="shared" si="65"/>
        <v>0.34806054359656513</v>
      </c>
      <c r="N124" s="31">
        <f t="shared" si="65"/>
        <v>0.34070813283916501</v>
      </c>
      <c r="O124" s="31">
        <f t="shared" si="65"/>
        <v>0.34521091850006852</v>
      </c>
      <c r="P124" s="31">
        <f t="shared" si="65"/>
        <v>0.34337462877883113</v>
      </c>
      <c r="Q124" s="31">
        <f t="shared" si="65"/>
        <v>0.33678099253385957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0.13812182851378765</v>
      </c>
      <c r="C125" s="29">
        <f t="shared" si="66"/>
        <v>0.13956573849807744</v>
      </c>
      <c r="D125" s="29">
        <f t="shared" si="66"/>
        <v>0.14172822301072804</v>
      </c>
      <c r="E125" s="29">
        <f t="shared" si="66"/>
        <v>0.14425168925178419</v>
      </c>
      <c r="F125" s="29">
        <f t="shared" si="66"/>
        <v>0.14025983359222552</v>
      </c>
      <c r="G125" s="29">
        <f t="shared" si="66"/>
        <v>0.14179119860439743</v>
      </c>
      <c r="H125" s="29">
        <f t="shared" si="66"/>
        <v>0.14061340878206108</v>
      </c>
      <c r="I125" s="29">
        <f t="shared" si="66"/>
        <v>0.1385571272188752</v>
      </c>
      <c r="J125" s="29">
        <f t="shared" si="66"/>
        <v>0.14045109260375402</v>
      </c>
      <c r="K125" s="29">
        <f t="shared" si="66"/>
        <v>0.14921154044829144</v>
      </c>
      <c r="L125" s="29">
        <f t="shared" si="66"/>
        <v>0.15561220143998997</v>
      </c>
      <c r="M125" s="29">
        <f t="shared" si="66"/>
        <v>0.15745745920477558</v>
      </c>
      <c r="N125" s="29">
        <f t="shared" si="66"/>
        <v>0.15970580740186996</v>
      </c>
      <c r="O125" s="29">
        <f t="shared" si="66"/>
        <v>0.16121250142233254</v>
      </c>
      <c r="P125" s="29">
        <f t="shared" si="66"/>
        <v>0.16173367540098588</v>
      </c>
      <c r="Q125" s="29">
        <f t="shared" si="66"/>
        <v>0.16211515734024598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0.18770325045045141</v>
      </c>
      <c r="C126" s="29">
        <f t="shared" si="67"/>
        <v>0.18800534208993763</v>
      </c>
      <c r="D126" s="29">
        <f t="shared" si="67"/>
        <v>0.18898237662102063</v>
      </c>
      <c r="E126" s="29">
        <f t="shared" si="67"/>
        <v>0.19011018467609417</v>
      </c>
      <c r="F126" s="29">
        <f t="shared" si="67"/>
        <v>0.20231584277833262</v>
      </c>
      <c r="G126" s="29">
        <f t="shared" si="67"/>
        <v>0.20516466789229151</v>
      </c>
      <c r="H126" s="29">
        <f t="shared" si="67"/>
        <v>0.20571907186594768</v>
      </c>
      <c r="I126" s="29">
        <f t="shared" si="67"/>
        <v>0.20819722808582464</v>
      </c>
      <c r="J126" s="29">
        <f t="shared" si="67"/>
        <v>0.2006603740499851</v>
      </c>
      <c r="K126" s="29">
        <f t="shared" si="67"/>
        <v>0.18165831949800398</v>
      </c>
      <c r="L126" s="29">
        <f t="shared" si="67"/>
        <v>0.18939046242278126</v>
      </c>
      <c r="M126" s="29">
        <f t="shared" si="67"/>
        <v>0.19060308439178952</v>
      </c>
      <c r="N126" s="29">
        <f t="shared" si="67"/>
        <v>0.18100232543729505</v>
      </c>
      <c r="O126" s="29">
        <f t="shared" si="67"/>
        <v>0.18399841707773601</v>
      </c>
      <c r="P126" s="29">
        <f t="shared" si="67"/>
        <v>0.18164095337784522</v>
      </c>
      <c r="Q126" s="29">
        <f t="shared" si="67"/>
        <v>0.17466583519361362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6.0610757358811459E-3</v>
      </c>
      <c r="C127" s="30">
        <f t="shared" si="68"/>
        <v>5.5253380532807898E-3</v>
      </c>
      <c r="D127" s="30">
        <f t="shared" si="68"/>
        <v>5.6642199116957751E-3</v>
      </c>
      <c r="E127" s="30">
        <f t="shared" si="68"/>
        <v>5.4610211700625898E-3</v>
      </c>
      <c r="F127" s="30">
        <f t="shared" si="68"/>
        <v>5.1860777985434075E-3</v>
      </c>
      <c r="G127" s="30">
        <f t="shared" si="68"/>
        <v>4.6037965790146932E-3</v>
      </c>
      <c r="H127" s="30">
        <f t="shared" si="68"/>
        <v>4.6728943740832213E-3</v>
      </c>
      <c r="I127" s="30">
        <f t="shared" si="68"/>
        <v>4.5946154474849838E-3</v>
      </c>
      <c r="J127" s="30">
        <f t="shared" si="68"/>
        <v>4.3999645904197245E-3</v>
      </c>
      <c r="K127" s="30">
        <f t="shared" si="68"/>
        <v>3.8159910287704764E-3</v>
      </c>
      <c r="L127" s="30">
        <f t="shared" si="68"/>
        <v>3.3234676870032044E-3</v>
      </c>
      <c r="M127" s="30">
        <f t="shared" si="68"/>
        <v>3.3734394246428181E-3</v>
      </c>
      <c r="N127" s="30">
        <f t="shared" si="68"/>
        <v>3.0907836560927601E-3</v>
      </c>
      <c r="O127" s="30">
        <f t="shared" si="68"/>
        <v>3.2835237313295941E-3</v>
      </c>
      <c r="P127" s="30">
        <f t="shared" si="68"/>
        <v>3.0185792467102559E-3</v>
      </c>
      <c r="Q127" s="30">
        <f t="shared" si="68"/>
        <v>2.9423095528212438E-3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4.4901521557628062E-3</v>
      </c>
      <c r="C128" s="30">
        <f t="shared" si="69"/>
        <v>5.4026716959251183E-3</v>
      </c>
      <c r="D128" s="30">
        <f t="shared" si="69"/>
        <v>5.035041462065847E-3</v>
      </c>
      <c r="E128" s="30">
        <f t="shared" si="69"/>
        <v>5.0602719315209236E-3</v>
      </c>
      <c r="F128" s="30">
        <f t="shared" si="69"/>
        <v>5.3713155703883396E-3</v>
      </c>
      <c r="G128" s="30">
        <f t="shared" si="69"/>
        <v>5.5776739297444342E-3</v>
      </c>
      <c r="H128" s="30">
        <f t="shared" si="69"/>
        <v>5.9695231375729079E-3</v>
      </c>
      <c r="I128" s="30">
        <f t="shared" si="69"/>
        <v>6.3272222179827043E-3</v>
      </c>
      <c r="J128" s="30">
        <f t="shared" si="69"/>
        <v>6.2528523462352728E-3</v>
      </c>
      <c r="K128" s="30">
        <f t="shared" si="69"/>
        <v>6.6821580954575417E-3</v>
      </c>
      <c r="L128" s="30">
        <f t="shared" si="69"/>
        <v>5.62729691951043E-3</v>
      </c>
      <c r="M128" s="30">
        <f t="shared" si="69"/>
        <v>6.393475424916595E-3</v>
      </c>
      <c r="N128" s="30">
        <f t="shared" si="69"/>
        <v>6.324147562564917E-3</v>
      </c>
      <c r="O128" s="30">
        <f t="shared" si="69"/>
        <v>6.3134370865060305E-3</v>
      </c>
      <c r="P128" s="30">
        <f t="shared" si="69"/>
        <v>7.6090321661310282E-3</v>
      </c>
      <c r="Q128" s="30">
        <f t="shared" si="69"/>
        <v>8.2408824361648314E-3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1.7265955957920498E-3</v>
      </c>
      <c r="C129" s="29">
        <f t="shared" si="70"/>
        <v>2.2152285049021692E-3</v>
      </c>
      <c r="D129" s="29">
        <f t="shared" si="70"/>
        <v>1.9265350351919059E-3</v>
      </c>
      <c r="E129" s="29">
        <f t="shared" si="70"/>
        <v>1.9050832948988457E-3</v>
      </c>
      <c r="F129" s="29">
        <f t="shared" si="70"/>
        <v>2.0011966673126832E-3</v>
      </c>
      <c r="G129" s="29">
        <f t="shared" si="70"/>
        <v>2.1698318721867786E-3</v>
      </c>
      <c r="H129" s="29">
        <f t="shared" si="70"/>
        <v>2.2794931954555112E-3</v>
      </c>
      <c r="I129" s="29">
        <f t="shared" si="70"/>
        <v>2.4283650837850289E-3</v>
      </c>
      <c r="J129" s="29">
        <f t="shared" si="70"/>
        <v>2.3387905311145194E-3</v>
      </c>
      <c r="K129" s="29">
        <f t="shared" si="70"/>
        <v>2.7172034734938904E-3</v>
      </c>
      <c r="L129" s="29">
        <f t="shared" si="70"/>
        <v>2.1993724014935452E-3</v>
      </c>
      <c r="M129" s="29">
        <f t="shared" si="70"/>
        <v>2.606322676190985E-3</v>
      </c>
      <c r="N129" s="29">
        <f t="shared" si="70"/>
        <v>2.6311143183516028E-3</v>
      </c>
      <c r="O129" s="29">
        <f t="shared" si="70"/>
        <v>2.5344177415588705E-3</v>
      </c>
      <c r="P129" s="29">
        <f t="shared" si="70"/>
        <v>3.0211802631995213E-3</v>
      </c>
      <c r="Q129" s="29">
        <f t="shared" si="70"/>
        <v>3.1078619838934072E-3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2.7635565599707563E-3</v>
      </c>
      <c r="C130" s="29">
        <f t="shared" si="71"/>
        <v>3.1874431910229486E-3</v>
      </c>
      <c r="D130" s="29">
        <f t="shared" si="71"/>
        <v>3.1085064268739416E-3</v>
      </c>
      <c r="E130" s="29">
        <f t="shared" si="71"/>
        <v>3.1551886366220777E-3</v>
      </c>
      <c r="F130" s="29">
        <f t="shared" si="71"/>
        <v>3.3701189030756564E-3</v>
      </c>
      <c r="G130" s="29">
        <f t="shared" si="71"/>
        <v>3.407842057557656E-3</v>
      </c>
      <c r="H130" s="29">
        <f t="shared" si="71"/>
        <v>3.6900299421173963E-3</v>
      </c>
      <c r="I130" s="29">
        <f t="shared" si="71"/>
        <v>3.8988571341976759E-3</v>
      </c>
      <c r="J130" s="29">
        <f t="shared" si="71"/>
        <v>3.9140618151207538E-3</v>
      </c>
      <c r="K130" s="29">
        <f t="shared" si="71"/>
        <v>3.9649546219636504E-3</v>
      </c>
      <c r="L130" s="29">
        <f t="shared" si="71"/>
        <v>3.4279245180168856E-3</v>
      </c>
      <c r="M130" s="29">
        <f t="shared" si="71"/>
        <v>3.7871527487256108E-3</v>
      </c>
      <c r="N130" s="29">
        <f t="shared" si="71"/>
        <v>3.6930332442133141E-3</v>
      </c>
      <c r="O130" s="29">
        <f t="shared" si="71"/>
        <v>3.77901934494716E-3</v>
      </c>
      <c r="P130" s="29">
        <f t="shared" si="71"/>
        <v>4.5878519029315069E-3</v>
      </c>
      <c r="Q130" s="29">
        <f t="shared" si="71"/>
        <v>5.1330204522714246E-3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9.6272252441421523E-3</v>
      </c>
      <c r="C131" s="30">
        <f t="shared" si="72"/>
        <v>8.6484901497252912E-3</v>
      </c>
      <c r="D131" s="30">
        <f t="shared" si="72"/>
        <v>8.7422719890260583E-3</v>
      </c>
      <c r="E131" s="30">
        <f t="shared" si="72"/>
        <v>9.3254156051627499E-3</v>
      </c>
      <c r="F131" s="30">
        <f t="shared" si="72"/>
        <v>1.0583237419751647E-2</v>
      </c>
      <c r="G131" s="30">
        <f t="shared" si="72"/>
        <v>9.5751713163135938E-3</v>
      </c>
      <c r="H131" s="30">
        <f t="shared" si="72"/>
        <v>9.7687583664051031E-3</v>
      </c>
      <c r="I131" s="30">
        <f t="shared" si="72"/>
        <v>9.9877358488689137E-3</v>
      </c>
      <c r="J131" s="30">
        <f t="shared" si="72"/>
        <v>9.8033890524288278E-3</v>
      </c>
      <c r="K131" s="30">
        <f t="shared" si="72"/>
        <v>1.0085058509145945E-2</v>
      </c>
      <c r="L131" s="30">
        <f t="shared" si="72"/>
        <v>1.0109892014622507E-2</v>
      </c>
      <c r="M131" s="30">
        <f t="shared" si="72"/>
        <v>1.0389223394586491E-2</v>
      </c>
      <c r="N131" s="30">
        <f t="shared" si="72"/>
        <v>1.0404732293928735E-2</v>
      </c>
      <c r="O131" s="30">
        <f t="shared" si="72"/>
        <v>1.0221229772869033E-2</v>
      </c>
      <c r="P131" s="30">
        <f t="shared" si="72"/>
        <v>9.8215417209705381E-3</v>
      </c>
      <c r="Q131" s="30">
        <f t="shared" si="72"/>
        <v>9.4504910580714939E-3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7.5304813117398287E-3</v>
      </c>
      <c r="C132" s="29">
        <f t="shared" si="73"/>
        <v>6.9070064363982416E-3</v>
      </c>
      <c r="D132" s="29">
        <f t="shared" si="73"/>
        <v>6.9837736732022348E-3</v>
      </c>
      <c r="E132" s="29">
        <f t="shared" si="73"/>
        <v>7.4360637858035521E-3</v>
      </c>
      <c r="F132" s="29">
        <f t="shared" si="73"/>
        <v>8.4950257766624199E-3</v>
      </c>
      <c r="G132" s="29">
        <f t="shared" si="73"/>
        <v>7.6757389552864902E-3</v>
      </c>
      <c r="H132" s="29">
        <f t="shared" si="73"/>
        <v>7.7975386847984086E-3</v>
      </c>
      <c r="I132" s="29">
        <f t="shared" si="73"/>
        <v>8.1714864088083955E-3</v>
      </c>
      <c r="J132" s="29">
        <f t="shared" si="73"/>
        <v>8.0918131708522887E-3</v>
      </c>
      <c r="K132" s="29">
        <f t="shared" si="73"/>
        <v>8.057940685333196E-3</v>
      </c>
      <c r="L132" s="29">
        <f t="shared" si="73"/>
        <v>8.0427851730747301E-3</v>
      </c>
      <c r="M132" s="29">
        <f t="shared" si="73"/>
        <v>8.3715143177442546E-3</v>
      </c>
      <c r="N132" s="29">
        <f t="shared" si="73"/>
        <v>8.3150181704249142E-3</v>
      </c>
      <c r="O132" s="29">
        <f t="shared" si="73"/>
        <v>8.1121557888441699E-3</v>
      </c>
      <c r="P132" s="29">
        <f t="shared" si="73"/>
        <v>7.8437504424330815E-3</v>
      </c>
      <c r="Q132" s="29">
        <f t="shared" si="73"/>
        <v>7.5951780895547015E-3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2.0967439324023249E-3</v>
      </c>
      <c r="C133" s="28">
        <f t="shared" si="74"/>
        <v>1.74148371332705E-3</v>
      </c>
      <c r="D133" s="28">
        <f t="shared" si="74"/>
        <v>1.7584983158238233E-3</v>
      </c>
      <c r="E133" s="28">
        <f t="shared" si="74"/>
        <v>1.8893518193591986E-3</v>
      </c>
      <c r="F133" s="28">
        <f t="shared" si="74"/>
        <v>2.0882116430892255E-3</v>
      </c>
      <c r="G133" s="28">
        <f t="shared" si="74"/>
        <v>1.8994323610271029E-3</v>
      </c>
      <c r="H133" s="28">
        <f t="shared" si="74"/>
        <v>1.9712196816066944E-3</v>
      </c>
      <c r="I133" s="28">
        <f t="shared" si="74"/>
        <v>1.8162494400605171E-3</v>
      </c>
      <c r="J133" s="28">
        <f t="shared" si="74"/>
        <v>1.7115758815765389E-3</v>
      </c>
      <c r="K133" s="28">
        <f t="shared" si="74"/>
        <v>2.0271178238127491E-3</v>
      </c>
      <c r="L133" s="28">
        <f t="shared" si="74"/>
        <v>2.0671068415477759E-3</v>
      </c>
      <c r="M133" s="28">
        <f t="shared" si="74"/>
        <v>2.0177090768422378E-3</v>
      </c>
      <c r="N133" s="28">
        <f t="shared" si="74"/>
        <v>2.0897141235038221E-3</v>
      </c>
      <c r="O133" s="28">
        <f t="shared" si="74"/>
        <v>2.1090739840248628E-3</v>
      </c>
      <c r="P133" s="28">
        <f t="shared" si="74"/>
        <v>1.9777912785374557E-3</v>
      </c>
      <c r="Q133" s="28">
        <f t="shared" si="74"/>
        <v>1.855312968516792E-3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0.6471761717642025</v>
      </c>
      <c r="C136" s="32">
        <f t="shared" si="76"/>
        <v>0.64565022679806805</v>
      </c>
      <c r="D136" s="32">
        <f t="shared" si="76"/>
        <v>0.64265074557065538</v>
      </c>
      <c r="E136" s="32">
        <f t="shared" si="76"/>
        <v>0.63821354221041993</v>
      </c>
      <c r="F136" s="32">
        <f t="shared" si="76"/>
        <v>0.62832959343809658</v>
      </c>
      <c r="G136" s="32">
        <f t="shared" si="76"/>
        <v>0.62545331305555252</v>
      </c>
      <c r="H136" s="32">
        <f t="shared" si="76"/>
        <v>0.62565862007206796</v>
      </c>
      <c r="I136" s="32">
        <f t="shared" si="76"/>
        <v>0.62597181998649798</v>
      </c>
      <c r="J136" s="32">
        <f t="shared" si="76"/>
        <v>0.63288823313923936</v>
      </c>
      <c r="K136" s="32">
        <f t="shared" si="76"/>
        <v>0.64355695702442572</v>
      </c>
      <c r="L136" s="32">
        <f t="shared" si="76"/>
        <v>0.63016446508766832</v>
      </c>
      <c r="M136" s="32">
        <f t="shared" si="76"/>
        <v>0.62609965711333926</v>
      </c>
      <c r="N136" s="32">
        <f t="shared" si="76"/>
        <v>0.63409544718816391</v>
      </c>
      <c r="O136" s="32">
        <f t="shared" si="76"/>
        <v>0.62975690381420402</v>
      </c>
      <c r="P136" s="32">
        <f t="shared" si="76"/>
        <v>0.63132419088206104</v>
      </c>
      <c r="Q136" s="32">
        <f t="shared" si="76"/>
        <v>0.63768331934057032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0.52241982499662032</v>
      </c>
      <c r="C137" s="31">
        <f t="shared" si="77"/>
        <v>0.52630653445516595</v>
      </c>
      <c r="D137" s="31">
        <f t="shared" si="77"/>
        <v>0.52378442485251941</v>
      </c>
      <c r="E137" s="31">
        <f t="shared" si="77"/>
        <v>0.52037128548558442</v>
      </c>
      <c r="F137" s="31">
        <f t="shared" si="77"/>
        <v>0.50565127088670536</v>
      </c>
      <c r="G137" s="31">
        <f t="shared" si="77"/>
        <v>0.50018271678722148</v>
      </c>
      <c r="H137" s="31">
        <f t="shared" si="77"/>
        <v>0.49683871362821974</v>
      </c>
      <c r="I137" s="31">
        <f t="shared" si="77"/>
        <v>0.49349362549480008</v>
      </c>
      <c r="J137" s="31">
        <f t="shared" si="77"/>
        <v>0.49369066140814527</v>
      </c>
      <c r="K137" s="31">
        <f t="shared" si="77"/>
        <v>0.51414782616381938</v>
      </c>
      <c r="L137" s="31">
        <f t="shared" si="77"/>
        <v>0.49867838180884089</v>
      </c>
      <c r="M137" s="31">
        <f t="shared" si="77"/>
        <v>0.4890493467256784</v>
      </c>
      <c r="N137" s="31">
        <f t="shared" si="77"/>
        <v>0.49819633518383882</v>
      </c>
      <c r="O137" s="31">
        <f t="shared" si="77"/>
        <v>0.49395044915124686</v>
      </c>
      <c r="P137" s="31">
        <f t="shared" si="77"/>
        <v>0.49831581160309152</v>
      </c>
      <c r="Q137" s="31">
        <f t="shared" si="77"/>
        <v>0.50050293144786651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7.0025172753579931E-3</v>
      </c>
      <c r="C138" s="29">
        <f t="shared" si="78"/>
        <v>7.598178708506655E-3</v>
      </c>
      <c r="D138" s="29">
        <f t="shared" si="78"/>
        <v>8.3687699271591896E-3</v>
      </c>
      <c r="E138" s="29">
        <f t="shared" si="78"/>
        <v>8.4777064574567875E-3</v>
      </c>
      <c r="F138" s="29">
        <f t="shared" si="78"/>
        <v>8.9661356445491069E-3</v>
      </c>
      <c r="G138" s="29">
        <f t="shared" si="78"/>
        <v>9.3014933401940579E-3</v>
      </c>
      <c r="H138" s="29">
        <f t="shared" si="78"/>
        <v>9.2115125229938442E-3</v>
      </c>
      <c r="I138" s="29">
        <f t="shared" si="78"/>
        <v>9.3951554033399314E-3</v>
      </c>
      <c r="J138" s="29">
        <f t="shared" si="78"/>
        <v>1.006951499013399E-2</v>
      </c>
      <c r="K138" s="29">
        <f t="shared" si="78"/>
        <v>1.0891138710223633E-2</v>
      </c>
      <c r="L138" s="29">
        <f t="shared" si="78"/>
        <v>1.0815057141362565E-2</v>
      </c>
      <c r="M138" s="29">
        <f t="shared" si="78"/>
        <v>1.0759551495496161E-2</v>
      </c>
      <c r="N138" s="29">
        <f t="shared" si="78"/>
        <v>1.0847316084024153E-2</v>
      </c>
      <c r="O138" s="29">
        <f t="shared" si="78"/>
        <v>1.0946055483149001E-2</v>
      </c>
      <c r="P138" s="29">
        <f t="shared" si="78"/>
        <v>1.0922893949766877E-2</v>
      </c>
      <c r="Q138" s="29">
        <f t="shared" si="78"/>
        <v>1.0785557013251594E-2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0.48262357765148534</v>
      </c>
      <c r="C139" s="29">
        <f t="shared" si="79"/>
        <v>0.48660448045392563</v>
      </c>
      <c r="D139" s="29">
        <f t="shared" si="79"/>
        <v>0.48317745598032175</v>
      </c>
      <c r="E139" s="29">
        <f t="shared" si="79"/>
        <v>0.47915486388678769</v>
      </c>
      <c r="F139" s="29">
        <f t="shared" si="79"/>
        <v>0.46313165055927186</v>
      </c>
      <c r="G139" s="29">
        <f t="shared" si="79"/>
        <v>0.45576944185203422</v>
      </c>
      <c r="H139" s="29">
        <f t="shared" si="79"/>
        <v>0.45148010213458994</v>
      </c>
      <c r="I139" s="29">
        <f t="shared" si="79"/>
        <v>0.4469149384503513</v>
      </c>
      <c r="J139" s="29">
        <f t="shared" si="79"/>
        <v>0.44561675586097338</v>
      </c>
      <c r="K139" s="29">
        <f t="shared" si="79"/>
        <v>0.46528458208127377</v>
      </c>
      <c r="L139" s="29">
        <f t="shared" si="79"/>
        <v>0.45079362969573405</v>
      </c>
      <c r="M139" s="29">
        <f t="shared" si="79"/>
        <v>0.44084727599489032</v>
      </c>
      <c r="N139" s="29">
        <f t="shared" si="79"/>
        <v>0.45011727170379601</v>
      </c>
      <c r="O139" s="29">
        <f t="shared" si="79"/>
        <v>0.4442430089404506</v>
      </c>
      <c r="P139" s="29">
        <f t="shared" si="79"/>
        <v>0.44884349887330643</v>
      </c>
      <c r="Q139" s="29">
        <f t="shared" si="79"/>
        <v>0.45126467847305268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3.2793730069777038E-2</v>
      </c>
      <c r="C140" s="29">
        <f t="shared" si="80"/>
        <v>3.2103875292733557E-2</v>
      </c>
      <c r="D140" s="29">
        <f t="shared" si="80"/>
        <v>3.2238198945038501E-2</v>
      </c>
      <c r="E140" s="29">
        <f t="shared" si="80"/>
        <v>3.2738715141340087E-2</v>
      </c>
      <c r="F140" s="29">
        <f t="shared" si="80"/>
        <v>3.3553484682884473E-2</v>
      </c>
      <c r="G140" s="29">
        <f t="shared" si="80"/>
        <v>3.5111781594993126E-2</v>
      </c>
      <c r="H140" s="29">
        <f t="shared" si="80"/>
        <v>3.6147098970635984E-2</v>
      </c>
      <c r="I140" s="29">
        <f t="shared" si="80"/>
        <v>3.7183531641108908E-2</v>
      </c>
      <c r="J140" s="29">
        <f t="shared" si="80"/>
        <v>3.8004390557037825E-2</v>
      </c>
      <c r="K140" s="29">
        <f t="shared" si="80"/>
        <v>3.7972105372322006E-2</v>
      </c>
      <c r="L140" s="29">
        <f t="shared" si="80"/>
        <v>3.7069694971744234E-2</v>
      </c>
      <c r="M140" s="29">
        <f t="shared" si="80"/>
        <v>3.7442519235291849E-2</v>
      </c>
      <c r="N140" s="29">
        <f t="shared" si="80"/>
        <v>3.7231747396018658E-2</v>
      </c>
      <c r="O140" s="29">
        <f t="shared" si="80"/>
        <v>3.8761384727647209E-2</v>
      </c>
      <c r="P140" s="29">
        <f t="shared" si="80"/>
        <v>3.8549418780018253E-2</v>
      </c>
      <c r="Q140" s="29">
        <f t="shared" si="80"/>
        <v>3.8452695961562207E-2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6.0040355516169444E-3</v>
      </c>
      <c r="C141" s="30">
        <f t="shared" si="81"/>
        <v>3.5417259794970411E-3</v>
      </c>
      <c r="D141" s="30">
        <f t="shared" si="81"/>
        <v>3.6743635680869932E-3</v>
      </c>
      <c r="E141" s="30">
        <f t="shared" si="81"/>
        <v>3.4589888798665772E-3</v>
      </c>
      <c r="F141" s="30">
        <f t="shared" si="81"/>
        <v>3.5419333365882058E-3</v>
      </c>
      <c r="G141" s="30">
        <f t="shared" si="81"/>
        <v>3.4323752023599726E-3</v>
      </c>
      <c r="H141" s="30">
        <f t="shared" si="81"/>
        <v>3.2688478347898727E-3</v>
      </c>
      <c r="I141" s="30">
        <f t="shared" si="81"/>
        <v>3.035480834450491E-3</v>
      </c>
      <c r="J141" s="30">
        <f t="shared" si="81"/>
        <v>3.3851437407311702E-3</v>
      </c>
      <c r="K141" s="30">
        <f t="shared" si="81"/>
        <v>3.2567631310015713E-3</v>
      </c>
      <c r="L141" s="30">
        <f t="shared" si="81"/>
        <v>3.1475784974361498E-3</v>
      </c>
      <c r="M141" s="30">
        <f t="shared" si="81"/>
        <v>3.1719577803586414E-3</v>
      </c>
      <c r="N141" s="30">
        <f t="shared" si="81"/>
        <v>3.1427253645320884E-3</v>
      </c>
      <c r="O141" s="30">
        <f t="shared" si="81"/>
        <v>3.0902142743713997E-3</v>
      </c>
      <c r="P141" s="30">
        <f t="shared" si="81"/>
        <v>2.6409896107542226E-3</v>
      </c>
      <c r="Q141" s="30">
        <f t="shared" si="81"/>
        <v>2.9271590493402744E-3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6.0040355516169444E-3</v>
      </c>
      <c r="C143" s="29">
        <f t="shared" si="83"/>
        <v>3.5417259794970411E-3</v>
      </c>
      <c r="D143" s="29">
        <f t="shared" si="83"/>
        <v>3.6743635680869932E-3</v>
      </c>
      <c r="E143" s="29">
        <f t="shared" si="83"/>
        <v>3.4589888798665772E-3</v>
      </c>
      <c r="F143" s="29">
        <f t="shared" si="83"/>
        <v>3.5419333365882058E-3</v>
      </c>
      <c r="G143" s="29">
        <f t="shared" si="83"/>
        <v>3.4323752023599726E-3</v>
      </c>
      <c r="H143" s="29">
        <f t="shared" si="83"/>
        <v>3.2688478347898727E-3</v>
      </c>
      <c r="I143" s="29">
        <f t="shared" si="83"/>
        <v>3.035480834450491E-3</v>
      </c>
      <c r="J143" s="29">
        <f t="shared" si="83"/>
        <v>3.3851437407311702E-3</v>
      </c>
      <c r="K143" s="29">
        <f t="shared" si="83"/>
        <v>3.2567631310015713E-3</v>
      </c>
      <c r="L143" s="29">
        <f t="shared" si="83"/>
        <v>3.1475784974361498E-3</v>
      </c>
      <c r="M143" s="29">
        <f t="shared" si="83"/>
        <v>3.1719577803586414E-3</v>
      </c>
      <c r="N143" s="29">
        <f t="shared" si="83"/>
        <v>3.1427253645320884E-3</v>
      </c>
      <c r="O143" s="29">
        <f t="shared" si="83"/>
        <v>3.0902142743713997E-3</v>
      </c>
      <c r="P143" s="29">
        <f t="shared" si="83"/>
        <v>2.6409896107542226E-3</v>
      </c>
      <c r="Q143" s="29">
        <f t="shared" si="83"/>
        <v>2.9271590493402744E-3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0.11875231121596522</v>
      </c>
      <c r="C145" s="30">
        <f t="shared" si="85"/>
        <v>0.11580196636340509</v>
      </c>
      <c r="D145" s="30">
        <f t="shared" si="85"/>
        <v>0.11519195715004896</v>
      </c>
      <c r="E145" s="30">
        <f t="shared" si="85"/>
        <v>0.11438326784496881</v>
      </c>
      <c r="F145" s="30">
        <f t="shared" si="85"/>
        <v>0.11913638921480292</v>
      </c>
      <c r="G145" s="30">
        <f t="shared" si="85"/>
        <v>0.12183822106597111</v>
      </c>
      <c r="H145" s="30">
        <f t="shared" si="85"/>
        <v>0.12555105860905835</v>
      </c>
      <c r="I145" s="30">
        <f t="shared" si="85"/>
        <v>0.12944271365724744</v>
      </c>
      <c r="J145" s="30">
        <f t="shared" si="85"/>
        <v>0.13581242799036305</v>
      </c>
      <c r="K145" s="30">
        <f t="shared" si="85"/>
        <v>0.1261523677296047</v>
      </c>
      <c r="L145" s="30">
        <f t="shared" si="85"/>
        <v>0.12833850478139125</v>
      </c>
      <c r="M145" s="30">
        <f t="shared" si="85"/>
        <v>0.13387835260730227</v>
      </c>
      <c r="N145" s="30">
        <f t="shared" si="85"/>
        <v>0.13275638663979297</v>
      </c>
      <c r="O145" s="30">
        <f t="shared" si="85"/>
        <v>0.13271624038858582</v>
      </c>
      <c r="P145" s="30">
        <f t="shared" si="85"/>
        <v>0.13036738966821529</v>
      </c>
      <c r="Q145" s="30">
        <f t="shared" si="85"/>
        <v>0.1342532288433636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4.8307824132071825E-2</v>
      </c>
      <c r="C146" s="29">
        <f t="shared" si="86"/>
        <v>4.3901427900934223E-2</v>
      </c>
      <c r="D146" s="29">
        <f t="shared" si="86"/>
        <v>4.2638305329543782E-2</v>
      </c>
      <c r="E146" s="29">
        <f t="shared" si="86"/>
        <v>4.0623551453485528E-2</v>
      </c>
      <c r="F146" s="29">
        <f t="shared" si="86"/>
        <v>3.9239150263843413E-2</v>
      </c>
      <c r="G146" s="29">
        <f t="shared" si="86"/>
        <v>3.7545919146880373E-2</v>
      </c>
      <c r="H146" s="29">
        <f t="shared" si="86"/>
        <v>3.7015678669666395E-2</v>
      </c>
      <c r="I146" s="29">
        <f t="shared" si="86"/>
        <v>3.6038064903204325E-2</v>
      </c>
      <c r="J146" s="29">
        <f t="shared" si="86"/>
        <v>3.765161622806748E-2</v>
      </c>
      <c r="K146" s="29">
        <f t="shared" si="86"/>
        <v>3.2078118789367567E-2</v>
      </c>
      <c r="L146" s="29">
        <f t="shared" si="86"/>
        <v>3.6037454912647829E-2</v>
      </c>
      <c r="M146" s="29">
        <f t="shared" si="86"/>
        <v>3.7132368206404955E-2</v>
      </c>
      <c r="N146" s="29">
        <f t="shared" si="86"/>
        <v>3.7836144719116421E-2</v>
      </c>
      <c r="O146" s="29">
        <f t="shared" si="86"/>
        <v>3.723364501296815E-2</v>
      </c>
      <c r="P146" s="29">
        <f t="shared" si="86"/>
        <v>3.5601324065839823E-2</v>
      </c>
      <c r="Q146" s="29">
        <f t="shared" si="86"/>
        <v>3.5466350295868018E-2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2.5297059799091574E-2</v>
      </c>
      <c r="C147" s="29">
        <f t="shared" si="87"/>
        <v>2.4313159778979108E-2</v>
      </c>
      <c r="D147" s="29">
        <f t="shared" si="87"/>
        <v>2.4278488378393775E-2</v>
      </c>
      <c r="E147" s="29">
        <f t="shared" si="87"/>
        <v>2.4514226467410451E-2</v>
      </c>
      <c r="F147" s="29">
        <f t="shared" si="87"/>
        <v>2.5287049597272817E-2</v>
      </c>
      <c r="G147" s="29">
        <f t="shared" si="87"/>
        <v>2.5579740046819677E-2</v>
      </c>
      <c r="H147" s="29">
        <f t="shared" si="87"/>
        <v>2.6135045236197758E-2</v>
      </c>
      <c r="I147" s="29">
        <f t="shared" si="87"/>
        <v>2.8134692919942649E-2</v>
      </c>
      <c r="J147" s="29">
        <f t="shared" si="87"/>
        <v>2.841100080390881E-2</v>
      </c>
      <c r="K147" s="29">
        <f t="shared" si="87"/>
        <v>2.7762526236829219E-2</v>
      </c>
      <c r="L147" s="29">
        <f t="shared" si="87"/>
        <v>2.7335225265021797E-2</v>
      </c>
      <c r="M147" s="29">
        <f t="shared" si="87"/>
        <v>3.0697425341167817E-2</v>
      </c>
      <c r="N147" s="29">
        <f t="shared" si="87"/>
        <v>3.0431697615793448E-2</v>
      </c>
      <c r="O147" s="29">
        <f t="shared" si="87"/>
        <v>2.9381414528841032E-2</v>
      </c>
      <c r="P147" s="29">
        <f t="shared" si="87"/>
        <v>2.8830139277471193E-2</v>
      </c>
      <c r="Q147" s="29">
        <f t="shared" si="87"/>
        <v>3.0181516886174913E-2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4.5147427284801818E-2</v>
      </c>
      <c r="C148" s="29">
        <f t="shared" si="88"/>
        <v>4.7587378683491742E-2</v>
      </c>
      <c r="D148" s="29">
        <f t="shared" si="88"/>
        <v>4.8275163442111406E-2</v>
      </c>
      <c r="E148" s="29">
        <f t="shared" si="88"/>
        <v>4.9245489924072842E-2</v>
      </c>
      <c r="F148" s="29">
        <f t="shared" si="88"/>
        <v>5.4610189353686681E-2</v>
      </c>
      <c r="G148" s="29">
        <f t="shared" si="88"/>
        <v>5.8712561872271071E-2</v>
      </c>
      <c r="H148" s="29">
        <f t="shared" si="88"/>
        <v>6.2400334703194199E-2</v>
      </c>
      <c r="I148" s="29">
        <f t="shared" si="88"/>
        <v>6.5269955834100474E-2</v>
      </c>
      <c r="J148" s="29">
        <f t="shared" si="88"/>
        <v>6.9749810958386796E-2</v>
      </c>
      <c r="K148" s="29">
        <f t="shared" si="88"/>
        <v>6.6311722703407905E-2</v>
      </c>
      <c r="L148" s="29">
        <f t="shared" si="88"/>
        <v>6.4965824603721647E-2</v>
      </c>
      <c r="M148" s="29">
        <f t="shared" si="88"/>
        <v>6.6048559059729506E-2</v>
      </c>
      <c r="N148" s="29">
        <f t="shared" si="88"/>
        <v>6.4488544304883114E-2</v>
      </c>
      <c r="O148" s="29">
        <f t="shared" si="88"/>
        <v>6.610118084677663E-2</v>
      </c>
      <c r="P148" s="29">
        <f t="shared" si="88"/>
        <v>6.5935926324904262E-2</v>
      </c>
      <c r="Q148" s="29">
        <f t="shared" si="88"/>
        <v>6.8605361661320668E-2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0.35282382823579744</v>
      </c>
      <c r="C149" s="32">
        <f t="shared" si="89"/>
        <v>0.35434977320193201</v>
      </c>
      <c r="D149" s="32">
        <f t="shared" si="89"/>
        <v>0.35734925442934462</v>
      </c>
      <c r="E149" s="32">
        <f t="shared" si="89"/>
        <v>0.36178645778958018</v>
      </c>
      <c r="F149" s="32">
        <f t="shared" si="89"/>
        <v>0.37167040656190353</v>
      </c>
      <c r="G149" s="32">
        <f t="shared" si="89"/>
        <v>0.37454668694444754</v>
      </c>
      <c r="H149" s="32">
        <f t="shared" si="89"/>
        <v>0.37434137992793198</v>
      </c>
      <c r="I149" s="32">
        <f t="shared" si="89"/>
        <v>0.37402818001350197</v>
      </c>
      <c r="J149" s="32">
        <f t="shared" si="89"/>
        <v>0.36711176686076058</v>
      </c>
      <c r="K149" s="32">
        <f t="shared" si="89"/>
        <v>0.35644304297557433</v>
      </c>
      <c r="L149" s="32">
        <f t="shared" si="89"/>
        <v>0.36983553491233168</v>
      </c>
      <c r="M149" s="32">
        <f t="shared" si="89"/>
        <v>0.37390034288666057</v>
      </c>
      <c r="N149" s="32">
        <f t="shared" si="89"/>
        <v>0.36590455281183609</v>
      </c>
      <c r="O149" s="32">
        <f t="shared" si="89"/>
        <v>0.37024309618579604</v>
      </c>
      <c r="P149" s="32">
        <f t="shared" si="89"/>
        <v>0.36867580911793896</v>
      </c>
      <c r="Q149" s="32">
        <f t="shared" si="89"/>
        <v>0.36231668065942957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0.33666705053094692</v>
      </c>
      <c r="C150" s="31">
        <f t="shared" si="90"/>
        <v>0.33851352693036957</v>
      </c>
      <c r="D150" s="31">
        <f t="shared" si="90"/>
        <v>0.34178725433819679</v>
      </c>
      <c r="E150" s="31">
        <f t="shared" si="90"/>
        <v>0.34561987270278433</v>
      </c>
      <c r="F150" s="31">
        <f t="shared" si="90"/>
        <v>0.35406691663596607</v>
      </c>
      <c r="G150" s="31">
        <f t="shared" si="90"/>
        <v>0.35796885555721392</v>
      </c>
      <c r="H150" s="31">
        <f t="shared" si="90"/>
        <v>0.35716655739467917</v>
      </c>
      <c r="I150" s="31">
        <f t="shared" si="90"/>
        <v>0.35607827734336472</v>
      </c>
      <c r="J150" s="31">
        <f t="shared" si="90"/>
        <v>0.3491806743482001</v>
      </c>
      <c r="K150" s="31">
        <f t="shared" si="90"/>
        <v>0.3378642554249332</v>
      </c>
      <c r="L150" s="31">
        <f t="shared" si="90"/>
        <v>0.35252556071812341</v>
      </c>
      <c r="M150" s="31">
        <f t="shared" si="90"/>
        <v>0.35543608827902945</v>
      </c>
      <c r="N150" s="31">
        <f t="shared" si="90"/>
        <v>0.34752184715600998</v>
      </c>
      <c r="O150" s="31">
        <f t="shared" si="90"/>
        <v>0.35202204168026202</v>
      </c>
      <c r="P150" s="31">
        <f t="shared" si="90"/>
        <v>0.34956729276880805</v>
      </c>
      <c r="Q150" s="31">
        <f t="shared" si="90"/>
        <v>0.34291592622034511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0.14187336372988738</v>
      </c>
      <c r="C151" s="29">
        <f t="shared" si="91"/>
        <v>0.14349862048576345</v>
      </c>
      <c r="D151" s="29">
        <f t="shared" si="91"/>
        <v>0.14584362760024677</v>
      </c>
      <c r="E151" s="29">
        <f t="shared" si="91"/>
        <v>0.14857505273620894</v>
      </c>
      <c r="F151" s="29">
        <f t="shared" si="91"/>
        <v>0.14451244515900855</v>
      </c>
      <c r="G151" s="29">
        <f t="shared" si="91"/>
        <v>0.14590443010374068</v>
      </c>
      <c r="H151" s="29">
        <f t="shared" si="91"/>
        <v>0.1446585093993637</v>
      </c>
      <c r="I151" s="29">
        <f t="shared" si="91"/>
        <v>0.14200255113494023</v>
      </c>
      <c r="J151" s="29">
        <f t="shared" si="91"/>
        <v>0.14354216923400215</v>
      </c>
      <c r="K151" s="29">
        <f t="shared" si="91"/>
        <v>0.15218664243608176</v>
      </c>
      <c r="L151" s="29">
        <f t="shared" si="91"/>
        <v>0.1588234672189158</v>
      </c>
      <c r="M151" s="29">
        <f t="shared" si="91"/>
        <v>0.16061595130297282</v>
      </c>
      <c r="N151" s="29">
        <f t="shared" si="91"/>
        <v>0.16272925256559359</v>
      </c>
      <c r="O151" s="29">
        <f t="shared" si="91"/>
        <v>0.16420856403028375</v>
      </c>
      <c r="P151" s="29">
        <f t="shared" si="91"/>
        <v>0.16447758656002512</v>
      </c>
      <c r="Q151" s="29">
        <f t="shared" si="91"/>
        <v>0.16489398039233505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0.19479368680105952</v>
      </c>
      <c r="C152" s="29">
        <f t="shared" si="92"/>
        <v>0.19501490644460612</v>
      </c>
      <c r="D152" s="29">
        <f t="shared" si="92"/>
        <v>0.19594362673794999</v>
      </c>
      <c r="E152" s="29">
        <f t="shared" si="92"/>
        <v>0.19704481996657536</v>
      </c>
      <c r="F152" s="29">
        <f t="shared" si="92"/>
        <v>0.20955447147695752</v>
      </c>
      <c r="G152" s="29">
        <f t="shared" si="92"/>
        <v>0.21206442545347323</v>
      </c>
      <c r="H152" s="29">
        <f t="shared" si="92"/>
        <v>0.21250804799531545</v>
      </c>
      <c r="I152" s="29">
        <f t="shared" si="92"/>
        <v>0.21407572620842447</v>
      </c>
      <c r="J152" s="29">
        <f t="shared" si="92"/>
        <v>0.20563850511419793</v>
      </c>
      <c r="K152" s="29">
        <f t="shared" si="92"/>
        <v>0.18567761298885146</v>
      </c>
      <c r="L152" s="29">
        <f t="shared" si="92"/>
        <v>0.19370209349920761</v>
      </c>
      <c r="M152" s="29">
        <f t="shared" si="92"/>
        <v>0.19482013697605666</v>
      </c>
      <c r="N152" s="29">
        <f t="shared" si="92"/>
        <v>0.18479259459041641</v>
      </c>
      <c r="O152" s="29">
        <f t="shared" si="92"/>
        <v>0.18781347764997824</v>
      </c>
      <c r="P152" s="29">
        <f t="shared" si="92"/>
        <v>0.1850897062087829</v>
      </c>
      <c r="Q152" s="29">
        <f t="shared" si="92"/>
        <v>0.17802194582801009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1.7680532062686863E-3</v>
      </c>
      <c r="C153" s="30">
        <f t="shared" si="93"/>
        <v>1.5358419308181711E-3</v>
      </c>
      <c r="D153" s="30">
        <f t="shared" si="93"/>
        <v>1.5517060537102777E-3</v>
      </c>
      <c r="E153" s="30">
        <f t="shared" si="93"/>
        <v>1.5429401258524849E-3</v>
      </c>
      <c r="F153" s="30">
        <f t="shared" si="93"/>
        <v>1.3968671949150207E-3</v>
      </c>
      <c r="G153" s="30">
        <f t="shared" si="93"/>
        <v>1.1057233192728159E-3</v>
      </c>
      <c r="H153" s="30">
        <f t="shared" si="93"/>
        <v>1.0884400417524411E-3</v>
      </c>
      <c r="I153" s="30">
        <f t="shared" si="93"/>
        <v>1.0279510466131953E-3</v>
      </c>
      <c r="J153" s="30">
        <f t="shared" si="93"/>
        <v>1.0033975038327484E-3</v>
      </c>
      <c r="K153" s="30">
        <f t="shared" si="93"/>
        <v>8.4101166315107411E-4</v>
      </c>
      <c r="L153" s="30">
        <f t="shared" si="93"/>
        <v>7.0560130123683131E-4</v>
      </c>
      <c r="M153" s="30">
        <f t="shared" si="93"/>
        <v>7.3831487881675093E-4</v>
      </c>
      <c r="N153" s="30">
        <f t="shared" si="93"/>
        <v>6.5071502226086986E-4</v>
      </c>
      <c r="O153" s="30">
        <f t="shared" si="93"/>
        <v>6.8573215747295133E-4</v>
      </c>
      <c r="P153" s="30">
        <f t="shared" si="93"/>
        <v>5.7700097574021815E-4</v>
      </c>
      <c r="Q153" s="30">
        <f t="shared" si="93"/>
        <v>6.0462003078251623E-4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4.5644055435005741E-3</v>
      </c>
      <c r="C154" s="30">
        <f t="shared" si="94"/>
        <v>5.4886586390323223E-3</v>
      </c>
      <c r="D154" s="30">
        <f t="shared" si="94"/>
        <v>5.1140976009576792E-3</v>
      </c>
      <c r="E154" s="30">
        <f t="shared" si="94"/>
        <v>5.1344249745306509E-3</v>
      </c>
      <c r="F154" s="30">
        <f t="shared" si="94"/>
        <v>5.4496518042745279E-3</v>
      </c>
      <c r="G154" s="30">
        <f t="shared" si="94"/>
        <v>5.6819812907028403E-3</v>
      </c>
      <c r="H154" s="30">
        <f t="shared" si="94"/>
        <v>6.0903580293728667E-3</v>
      </c>
      <c r="I154" s="30">
        <f t="shared" si="94"/>
        <v>6.5405834169758904E-3</v>
      </c>
      <c r="J154" s="30">
        <f t="shared" si="94"/>
        <v>6.5907037148010454E-3</v>
      </c>
      <c r="K154" s="30">
        <f t="shared" si="94"/>
        <v>7.0688735006799513E-3</v>
      </c>
      <c r="L154" s="30">
        <f t="shared" si="94"/>
        <v>5.9402232485426453E-3</v>
      </c>
      <c r="M154" s="30">
        <f t="shared" si="94"/>
        <v>6.746176312321917E-3</v>
      </c>
      <c r="N154" s="30">
        <f t="shared" si="94"/>
        <v>6.7095702395739629E-3</v>
      </c>
      <c r="O154" s="30">
        <f t="shared" si="94"/>
        <v>6.706120197305215E-3</v>
      </c>
      <c r="P154" s="30">
        <f t="shared" si="94"/>
        <v>8.1139400875604624E-3</v>
      </c>
      <c r="Q154" s="30">
        <f t="shared" si="94"/>
        <v>8.7911691905807748E-3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1.7551482077733894E-3</v>
      </c>
      <c r="C155" s="29">
        <f t="shared" si="95"/>
        <v>2.2504852700993118E-3</v>
      </c>
      <c r="D155" s="29">
        <f t="shared" si="95"/>
        <v>1.9567839263816959E-3</v>
      </c>
      <c r="E155" s="29">
        <f t="shared" si="95"/>
        <v>1.9330003170303593E-3</v>
      </c>
      <c r="F155" s="29">
        <f t="shared" si="95"/>
        <v>2.0303824800113647E-3</v>
      </c>
      <c r="G155" s="29">
        <f t="shared" si="95"/>
        <v>2.2104096182440154E-3</v>
      </c>
      <c r="H155" s="29">
        <f t="shared" si="95"/>
        <v>2.3256346220458428E-3</v>
      </c>
      <c r="I155" s="29">
        <f t="shared" si="95"/>
        <v>2.5102523429991921E-3</v>
      </c>
      <c r="J155" s="29">
        <f t="shared" si="95"/>
        <v>2.4651590327154655E-3</v>
      </c>
      <c r="K155" s="29">
        <f t="shared" si="95"/>
        <v>2.8744557305211893E-3</v>
      </c>
      <c r="L155" s="29">
        <f t="shared" si="95"/>
        <v>2.3216765097747228E-3</v>
      </c>
      <c r="M155" s="29">
        <f t="shared" si="95"/>
        <v>2.750102429715128E-3</v>
      </c>
      <c r="N155" s="29">
        <f t="shared" si="95"/>
        <v>2.7914665419617388E-3</v>
      </c>
      <c r="O155" s="29">
        <f t="shared" si="95"/>
        <v>2.6920534365350848E-3</v>
      </c>
      <c r="P155" s="29">
        <f t="shared" si="95"/>
        <v>3.2216548851554598E-3</v>
      </c>
      <c r="Q155" s="29">
        <f t="shared" si="95"/>
        <v>3.3153901579132403E-3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2.8092573357271855E-3</v>
      </c>
      <c r="C156" s="29">
        <f t="shared" si="96"/>
        <v>3.2381733689330109E-3</v>
      </c>
      <c r="D156" s="29">
        <f t="shared" si="96"/>
        <v>3.1573136745759829E-3</v>
      </c>
      <c r="E156" s="29">
        <f t="shared" si="96"/>
        <v>3.2014246575002912E-3</v>
      </c>
      <c r="F156" s="29">
        <f t="shared" si="96"/>
        <v>3.4192693242631623E-3</v>
      </c>
      <c r="G156" s="29">
        <f t="shared" si="96"/>
        <v>3.4715716724588244E-3</v>
      </c>
      <c r="H156" s="29">
        <f t="shared" si="96"/>
        <v>3.764723407327023E-3</v>
      </c>
      <c r="I156" s="29">
        <f t="shared" si="96"/>
        <v>4.0303310739766987E-3</v>
      </c>
      <c r="J156" s="29">
        <f t="shared" si="96"/>
        <v>4.1255446820855808E-3</v>
      </c>
      <c r="K156" s="29">
        <f t="shared" si="96"/>
        <v>4.1944177701587629E-3</v>
      </c>
      <c r="L156" s="29">
        <f t="shared" si="96"/>
        <v>3.618546738767923E-3</v>
      </c>
      <c r="M156" s="29">
        <f t="shared" si="96"/>
        <v>3.9960738826067899E-3</v>
      </c>
      <c r="N156" s="29">
        <f t="shared" si="96"/>
        <v>3.9181036976122241E-3</v>
      </c>
      <c r="O156" s="29">
        <f t="shared" si="96"/>
        <v>4.0140667607701311E-3</v>
      </c>
      <c r="P156" s="29">
        <f t="shared" si="96"/>
        <v>4.8922852024050004E-3</v>
      </c>
      <c r="Q156" s="29">
        <f t="shared" si="96"/>
        <v>5.4757790326675354E-3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9.824318955081254E-3</v>
      </c>
      <c r="C157" s="30">
        <f t="shared" si="97"/>
        <v>8.8117457017119084E-3</v>
      </c>
      <c r="D157" s="30">
        <f t="shared" si="97"/>
        <v>8.8961964364798266E-3</v>
      </c>
      <c r="E157" s="30">
        <f t="shared" si="97"/>
        <v>9.4892199864127485E-3</v>
      </c>
      <c r="F157" s="30">
        <f t="shared" si="97"/>
        <v>1.0756970926747857E-2</v>
      </c>
      <c r="G157" s="30">
        <f t="shared" si="97"/>
        <v>9.7901267772579209E-3</v>
      </c>
      <c r="H157" s="30">
        <f t="shared" si="97"/>
        <v>9.9960244621275594E-3</v>
      </c>
      <c r="I157" s="30">
        <f t="shared" si="97"/>
        <v>1.0381368206548192E-2</v>
      </c>
      <c r="J157" s="30">
        <f t="shared" si="97"/>
        <v>1.0336991293926725E-2</v>
      </c>
      <c r="K157" s="30">
        <f t="shared" si="97"/>
        <v>1.0668902386810094E-2</v>
      </c>
      <c r="L157" s="30">
        <f t="shared" si="97"/>
        <v>1.0664149644428795E-2</v>
      </c>
      <c r="M157" s="30">
        <f t="shared" si="97"/>
        <v>1.0979763416492474E-2</v>
      </c>
      <c r="N157" s="30">
        <f t="shared" si="97"/>
        <v>1.1022420393991247E-2</v>
      </c>
      <c r="O157" s="30">
        <f t="shared" si="97"/>
        <v>1.0829202150755843E-2</v>
      </c>
      <c r="P157" s="30">
        <f t="shared" si="97"/>
        <v>1.0417575285830189E-2</v>
      </c>
      <c r="Q157" s="30">
        <f t="shared" si="97"/>
        <v>1.0004965217721191E-2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7.6846493580095933E-3</v>
      </c>
      <c r="C158" s="29">
        <f t="shared" si="98"/>
        <v>7.0373884023631475E-3</v>
      </c>
      <c r="D158" s="29">
        <f t="shared" si="98"/>
        <v>7.1067363887456561E-3</v>
      </c>
      <c r="E158" s="29">
        <f t="shared" si="98"/>
        <v>7.5666810021230817E-3</v>
      </c>
      <c r="F158" s="29">
        <f t="shared" si="98"/>
        <v>8.6344793825551061E-3</v>
      </c>
      <c r="G158" s="29">
        <f t="shared" si="98"/>
        <v>7.8480535751211111E-3</v>
      </c>
      <c r="H158" s="29">
        <f t="shared" si="98"/>
        <v>7.9789451754362865E-3</v>
      </c>
      <c r="I158" s="29">
        <f t="shared" si="98"/>
        <v>8.4935375232466793E-3</v>
      </c>
      <c r="J158" s="29">
        <f t="shared" si="98"/>
        <v>8.5322536779725532E-3</v>
      </c>
      <c r="K158" s="29">
        <f t="shared" si="98"/>
        <v>8.524430724180878E-3</v>
      </c>
      <c r="L158" s="29">
        <f t="shared" si="98"/>
        <v>8.4837171870489666E-3</v>
      </c>
      <c r="M158" s="29">
        <f t="shared" si="98"/>
        <v>8.8473645387687587E-3</v>
      </c>
      <c r="N158" s="29">
        <f t="shared" si="98"/>
        <v>8.8086481486485714E-3</v>
      </c>
      <c r="O158" s="29">
        <f t="shared" si="98"/>
        <v>8.5946776335074342E-3</v>
      </c>
      <c r="P158" s="29">
        <f t="shared" si="98"/>
        <v>8.3197590641844611E-3</v>
      </c>
      <c r="Q158" s="29">
        <f t="shared" si="98"/>
        <v>8.0407983184632107E-3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2.1396695970716611E-3</v>
      </c>
      <c r="C159" s="28">
        <f t="shared" si="99"/>
        <v>1.7743572993487605E-3</v>
      </c>
      <c r="D159" s="28">
        <f t="shared" si="99"/>
        <v>1.7894600477341707E-3</v>
      </c>
      <c r="E159" s="28">
        <f t="shared" si="99"/>
        <v>1.9225389842896659E-3</v>
      </c>
      <c r="F159" s="28">
        <f t="shared" si="99"/>
        <v>2.1224915441927505E-3</v>
      </c>
      <c r="G159" s="28">
        <f t="shared" si="99"/>
        <v>1.94207320213681E-3</v>
      </c>
      <c r="H159" s="28">
        <f t="shared" si="99"/>
        <v>2.0170792866912738E-3</v>
      </c>
      <c r="I159" s="28">
        <f t="shared" si="99"/>
        <v>1.887830683301512E-3</v>
      </c>
      <c r="J159" s="28">
        <f t="shared" si="99"/>
        <v>1.8047376159541731E-3</v>
      </c>
      <c r="K159" s="28">
        <f t="shared" si="99"/>
        <v>2.144471662629216E-3</v>
      </c>
      <c r="L159" s="28">
        <f t="shared" si="99"/>
        <v>2.1804324573798271E-3</v>
      </c>
      <c r="M159" s="28">
        <f t="shared" si="99"/>
        <v>2.1323988777237151E-3</v>
      </c>
      <c r="N159" s="28">
        <f t="shared" si="99"/>
        <v>2.2137722453426764E-3</v>
      </c>
      <c r="O159" s="28">
        <f t="shared" si="99"/>
        <v>2.2345245172484089E-3</v>
      </c>
      <c r="P159" s="28">
        <f t="shared" si="99"/>
        <v>2.097816221645728E-3</v>
      </c>
      <c r="Q159" s="28">
        <f t="shared" si="99"/>
        <v>1.9641668992579808E-3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31.355731303841477</v>
      </c>
      <c r="C162" s="24">
        <f t="shared" si="100"/>
        <v>31.680542567236195</v>
      </c>
      <c r="D162" s="24">
        <f t="shared" si="100"/>
        <v>31.279613962538644</v>
      </c>
      <c r="E162" s="24">
        <f t="shared" si="100"/>
        <v>30.765944957440865</v>
      </c>
      <c r="F162" s="24">
        <f t="shared" si="100"/>
        <v>29.625531630344245</v>
      </c>
      <c r="G162" s="24">
        <f t="shared" si="100"/>
        <v>28.937795799161734</v>
      </c>
      <c r="H162" s="24">
        <f t="shared" si="100"/>
        <v>28.800191341391166</v>
      </c>
      <c r="I162" s="24">
        <f t="shared" si="100"/>
        <v>28.395610688518584</v>
      </c>
      <c r="J162" s="24">
        <f t="shared" si="100"/>
        <v>28.090829249784768</v>
      </c>
      <c r="K162" s="24">
        <f t="shared" si="100"/>
        <v>28.204414538984256</v>
      </c>
      <c r="L162" s="24">
        <f t="shared" si="100"/>
        <v>27.798509884126172</v>
      </c>
      <c r="M162" s="24">
        <f t="shared" si="100"/>
        <v>27.331367214532719</v>
      </c>
      <c r="N162" s="24">
        <f t="shared" si="100"/>
        <v>27.293478700970155</v>
      </c>
      <c r="O162" s="24">
        <f t="shared" si="100"/>
        <v>26.688063273414478</v>
      </c>
      <c r="P162" s="24">
        <f t="shared" si="100"/>
        <v>26.546612329641768</v>
      </c>
      <c r="Q162" s="24">
        <f t="shared" si="100"/>
        <v>26.606559408547863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34.717272888073246</v>
      </c>
      <c r="C163" s="22">
        <f t="shared" si="101"/>
        <v>34.216358557708546</v>
      </c>
      <c r="D163" s="22">
        <f t="shared" si="101"/>
        <v>33.742564963224751</v>
      </c>
      <c r="E163" s="22">
        <f t="shared" si="101"/>
        <v>33.0480683480097</v>
      </c>
      <c r="F163" s="22">
        <f t="shared" si="101"/>
        <v>32.438721540824638</v>
      </c>
      <c r="G163" s="22">
        <f t="shared" si="101"/>
        <v>32.175500215126462</v>
      </c>
      <c r="H163" s="22">
        <f t="shared" si="101"/>
        <v>32.299253358773868</v>
      </c>
      <c r="I163" s="22">
        <f t="shared" si="101"/>
        <v>32.202849127424471</v>
      </c>
      <c r="J163" s="22">
        <f t="shared" si="101"/>
        <v>32.098611498628181</v>
      </c>
      <c r="K163" s="22">
        <f t="shared" si="101"/>
        <v>32.738729687047822</v>
      </c>
      <c r="L163" s="22">
        <f t="shared" si="101"/>
        <v>31.502261752380662</v>
      </c>
      <c r="M163" s="22">
        <f t="shared" si="101"/>
        <v>30.917819821278503</v>
      </c>
      <c r="N163" s="22">
        <f t="shared" si="101"/>
        <v>31.250617024007951</v>
      </c>
      <c r="O163" s="22">
        <f t="shared" si="101"/>
        <v>30.682243984696463</v>
      </c>
      <c r="P163" s="22">
        <f t="shared" si="101"/>
        <v>30.850011948098558</v>
      </c>
      <c r="Q163" s="22">
        <f t="shared" si="101"/>
        <v>30.748457145694271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31.955672689299686</v>
      </c>
      <c r="C164" s="20">
        <f t="shared" si="102"/>
        <v>31.916776008994578</v>
      </c>
      <c r="D164" s="20">
        <f t="shared" si="102"/>
        <v>31.601804785732991</v>
      </c>
      <c r="E164" s="20">
        <f t="shared" si="102"/>
        <v>31.465556770140886</v>
      </c>
      <c r="F164" s="20">
        <f t="shared" si="102"/>
        <v>31.344668037914676</v>
      </c>
      <c r="G164" s="20">
        <f t="shared" si="102"/>
        <v>31.157760191791816</v>
      </c>
      <c r="H164" s="20">
        <f t="shared" si="102"/>
        <v>31.066449253689282</v>
      </c>
      <c r="I164" s="20">
        <f t="shared" si="102"/>
        <v>31.004698185730845</v>
      </c>
      <c r="J164" s="20">
        <f t="shared" si="102"/>
        <v>30.617538049710156</v>
      </c>
      <c r="K164" s="20">
        <f t="shared" si="102"/>
        <v>31.380866770295494</v>
      </c>
      <c r="L164" s="20">
        <f t="shared" si="102"/>
        <v>31.468500352665011</v>
      </c>
      <c r="M164" s="20">
        <f t="shared" si="102"/>
        <v>31.117238096268991</v>
      </c>
      <c r="N164" s="20">
        <f t="shared" si="102"/>
        <v>30.873568532463068</v>
      </c>
      <c r="O164" s="20">
        <f t="shared" si="102"/>
        <v>30.584906718500125</v>
      </c>
      <c r="P164" s="20">
        <f t="shared" si="102"/>
        <v>30.017079788367941</v>
      </c>
      <c r="Q164" s="20">
        <f t="shared" si="102"/>
        <v>30.013433032860345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35.257646569108651</v>
      </c>
      <c r="C165" s="20">
        <f t="shared" si="103"/>
        <v>34.642310553929356</v>
      </c>
      <c r="D165" s="20">
        <f t="shared" si="103"/>
        <v>34.1474824617801</v>
      </c>
      <c r="E165" s="20">
        <f t="shared" si="103"/>
        <v>33.398355938748836</v>
      </c>
      <c r="F165" s="20">
        <f t="shared" si="103"/>
        <v>32.698371768254511</v>
      </c>
      <c r="G165" s="20">
        <f t="shared" si="103"/>
        <v>32.333283154301903</v>
      </c>
      <c r="H165" s="20">
        <f t="shared" si="103"/>
        <v>32.478437337799186</v>
      </c>
      <c r="I165" s="20">
        <f t="shared" si="103"/>
        <v>32.365804796974125</v>
      </c>
      <c r="J165" s="20">
        <f t="shared" si="103"/>
        <v>32.352107659115262</v>
      </c>
      <c r="K165" s="20">
        <f t="shared" si="103"/>
        <v>33.119384547804962</v>
      </c>
      <c r="L165" s="20">
        <f t="shared" si="103"/>
        <v>31.9146784675787</v>
      </c>
      <c r="M165" s="20">
        <f t="shared" si="103"/>
        <v>31.300564037268447</v>
      </c>
      <c r="N165" s="20">
        <f t="shared" si="103"/>
        <v>31.728733427495463</v>
      </c>
      <c r="O165" s="20">
        <f t="shared" si="103"/>
        <v>31.014124087870293</v>
      </c>
      <c r="P165" s="20">
        <f t="shared" si="103"/>
        <v>31.21453039134397</v>
      </c>
      <c r="Q165" s="20">
        <f t="shared" si="103"/>
        <v>31.106231232515455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28.614729167802054</v>
      </c>
      <c r="C166" s="20">
        <f t="shared" si="104"/>
        <v>29.158545178074458</v>
      </c>
      <c r="D166" s="20">
        <f t="shared" si="104"/>
        <v>28.994840939121211</v>
      </c>
      <c r="E166" s="20">
        <f t="shared" si="104"/>
        <v>28.906299742141293</v>
      </c>
      <c r="F166" s="20">
        <f t="shared" si="104"/>
        <v>29.432741862408445</v>
      </c>
      <c r="G166" s="20">
        <f t="shared" si="104"/>
        <v>30.484455699167015</v>
      </c>
      <c r="H166" s="20">
        <f t="shared" si="104"/>
        <v>30.486998796830825</v>
      </c>
      <c r="I166" s="20">
        <f t="shared" si="104"/>
        <v>30.637110542919007</v>
      </c>
      <c r="J166" s="20">
        <f t="shared" si="104"/>
        <v>29.735912675995642</v>
      </c>
      <c r="K166" s="20">
        <f t="shared" si="104"/>
        <v>29.000076913686456</v>
      </c>
      <c r="L166" s="20">
        <f t="shared" si="104"/>
        <v>27.20385452695885</v>
      </c>
      <c r="M166" s="20">
        <f t="shared" si="104"/>
        <v>26.955349886955169</v>
      </c>
      <c r="N166" s="20">
        <f t="shared" si="104"/>
        <v>26.494278026556223</v>
      </c>
      <c r="O166" s="20">
        <f t="shared" si="104"/>
        <v>27.337700601356197</v>
      </c>
      <c r="P166" s="20">
        <f t="shared" si="104"/>
        <v>27.351361897487134</v>
      </c>
      <c r="Q166" s="20">
        <f t="shared" si="104"/>
        <v>27.259467280689268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10.793952185477595</v>
      </c>
      <c r="C167" s="21">
        <f t="shared" si="105"/>
        <v>9.4871520173504962</v>
      </c>
      <c r="D167" s="21">
        <f t="shared" si="105"/>
        <v>9.3947454629663945</v>
      </c>
      <c r="E167" s="21">
        <f t="shared" si="105"/>
        <v>9.7438212541012881</v>
      </c>
      <c r="F167" s="21">
        <f t="shared" si="105"/>
        <v>9.6124901269132188</v>
      </c>
      <c r="G167" s="21">
        <f t="shared" si="105"/>
        <v>9.3050022408721631</v>
      </c>
      <c r="H167" s="21">
        <f t="shared" si="105"/>
        <v>8.9265456323805932</v>
      </c>
      <c r="I167" s="21">
        <f t="shared" si="105"/>
        <v>8.6336252696032929</v>
      </c>
      <c r="J167" s="21">
        <f t="shared" si="105"/>
        <v>8.6781460839168361</v>
      </c>
      <c r="K167" s="21">
        <f t="shared" si="105"/>
        <v>8.614247915658531</v>
      </c>
      <c r="L167" s="21">
        <f t="shared" si="105"/>
        <v>8.6827628610700316</v>
      </c>
      <c r="M167" s="21">
        <f t="shared" si="105"/>
        <v>8.3274027109746953</v>
      </c>
      <c r="N167" s="21">
        <f t="shared" si="105"/>
        <v>8.5328939332868128</v>
      </c>
      <c r="O167" s="21">
        <f t="shared" si="105"/>
        <v>8.4947872009170506</v>
      </c>
      <c r="P167" s="21">
        <f t="shared" si="105"/>
        <v>8.1409049241260405</v>
      </c>
      <c r="Q167" s="21">
        <f t="shared" si="105"/>
        <v>8.3314818600048532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7.3153884371029321</v>
      </c>
      <c r="C168" s="20">
        <f t="shared" si="106"/>
        <v>7.2388927354698049</v>
      </c>
      <c r="D168" s="20">
        <f t="shared" si="106"/>
        <v>7.2067265486319361</v>
      </c>
      <c r="E168" s="20">
        <f t="shared" si="106"/>
        <v>7.1377829018992385</v>
      </c>
      <c r="F168" s="20">
        <f t="shared" si="106"/>
        <v>7.0673260638599205</v>
      </c>
      <c r="G168" s="20">
        <f t="shared" si="106"/>
        <v>6.9408828879662536</v>
      </c>
      <c r="H168" s="20">
        <f t="shared" si="106"/>
        <v>6.731851124457858</v>
      </c>
      <c r="I168" s="20">
        <f t="shared" si="106"/>
        <v>6.6359225503389814</v>
      </c>
      <c r="J168" s="20">
        <f t="shared" si="106"/>
        <v>6.6327269506629722</v>
      </c>
      <c r="K168" s="20">
        <f t="shared" si="106"/>
        <v>6.5492851862115673</v>
      </c>
      <c r="L168" s="20">
        <f t="shared" si="106"/>
        <v>6.4491333970441307</v>
      </c>
      <c r="M168" s="20">
        <f t="shared" si="106"/>
        <v>6.4293825475638746</v>
      </c>
      <c r="N168" s="20">
        <f t="shared" si="106"/>
        <v>6.4035397226513728</v>
      </c>
      <c r="O168" s="20">
        <f t="shared" si="106"/>
        <v>6.364856649984695</v>
      </c>
      <c r="P168" s="20">
        <f t="shared" si="106"/>
        <v>6.2857441041136628</v>
      </c>
      <c r="Q168" s="20">
        <f t="shared" si="106"/>
        <v>6.2570611153746105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14.513536179804593</v>
      </c>
      <c r="C169" s="20">
        <f t="shared" si="107"/>
        <v>11.716147286002021</v>
      </c>
      <c r="D169" s="20">
        <f t="shared" si="107"/>
        <v>11.639724339200935</v>
      </c>
      <c r="E169" s="20">
        <f t="shared" si="107"/>
        <v>12.792067598906495</v>
      </c>
      <c r="F169" s="20">
        <f t="shared" si="107"/>
        <v>12.628542110859383</v>
      </c>
      <c r="G169" s="20">
        <f t="shared" si="107"/>
        <v>12.050109188317839</v>
      </c>
      <c r="H169" s="20">
        <f t="shared" si="107"/>
        <v>11.377678264497638</v>
      </c>
      <c r="I169" s="20">
        <f t="shared" si="107"/>
        <v>10.919043338557799</v>
      </c>
      <c r="J169" s="20">
        <f t="shared" si="107"/>
        <v>11.18742570604063</v>
      </c>
      <c r="K169" s="20">
        <f t="shared" si="107"/>
        <v>11.15215753694663</v>
      </c>
      <c r="L169" s="20">
        <f t="shared" si="107"/>
        <v>11.614732822064108</v>
      </c>
      <c r="M169" s="20">
        <f t="shared" si="107"/>
        <v>10.504158712380184</v>
      </c>
      <c r="N169" s="20">
        <f t="shared" si="107"/>
        <v>11.086750047992805</v>
      </c>
      <c r="O169" s="20">
        <f t="shared" si="107"/>
        <v>11.130216585512603</v>
      </c>
      <c r="P169" s="20">
        <f t="shared" si="107"/>
        <v>10.348402953951398</v>
      </c>
      <c r="Q169" s="20">
        <f t="shared" si="107"/>
        <v>10.765657853327919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8.2473898914657582</v>
      </c>
      <c r="C170" s="20">
        <f t="shared" si="108"/>
        <v>8.1860276359230273</v>
      </c>
      <c r="D170" s="20">
        <f t="shared" si="108"/>
        <v>8.1894208325574898</v>
      </c>
      <c r="E170" s="20">
        <f t="shared" si="108"/>
        <v>8.093890989248294</v>
      </c>
      <c r="F170" s="20">
        <f t="shared" si="108"/>
        <v>8.0659145006135731</v>
      </c>
      <c r="G170" s="20">
        <f t="shared" si="108"/>
        <v>7.9606756105410401</v>
      </c>
      <c r="H170" s="20">
        <f t="shared" si="108"/>
        <v>7.7240263654255505</v>
      </c>
      <c r="I170" s="20">
        <f t="shared" si="108"/>
        <v>7.626375314997258</v>
      </c>
      <c r="J170" s="20">
        <f t="shared" si="108"/>
        <v>7.6426102287947266</v>
      </c>
      <c r="K170" s="20">
        <f t="shared" si="108"/>
        <v>7.5463693702039381</v>
      </c>
      <c r="L170" s="20">
        <f t="shared" si="108"/>
        <v>7.425022225746849</v>
      </c>
      <c r="M170" s="20">
        <f t="shared" si="108"/>
        <v>7.3509661430132871</v>
      </c>
      <c r="N170" s="20">
        <f t="shared" si="108"/>
        <v>7.2981247225132453</v>
      </c>
      <c r="O170" s="20">
        <f t="shared" si="108"/>
        <v>7.2174392390878577</v>
      </c>
      <c r="P170" s="20">
        <f t="shared" si="108"/>
        <v>7.1385742767496323</v>
      </c>
      <c r="Q170" s="20">
        <f t="shared" si="108"/>
        <v>7.0978712660046979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27.316327228860089</v>
      </c>
      <c r="C171" s="21">
        <f t="shared" si="109"/>
        <v>30.957580596495333</v>
      </c>
      <c r="D171" s="21">
        <f t="shared" si="109"/>
        <v>30.861882918967265</v>
      </c>
      <c r="E171" s="21">
        <f t="shared" si="109"/>
        <v>30.467227396254938</v>
      </c>
      <c r="F171" s="21">
        <f t="shared" si="109"/>
        <v>27.476545284424571</v>
      </c>
      <c r="G171" s="21">
        <f t="shared" si="109"/>
        <v>25.709040132760101</v>
      </c>
      <c r="H171" s="21">
        <f t="shared" si="109"/>
        <v>25.307111397776428</v>
      </c>
      <c r="I171" s="21">
        <f t="shared" si="109"/>
        <v>24.254044423488754</v>
      </c>
      <c r="J171" s="21">
        <f t="shared" si="109"/>
        <v>23.939403581191659</v>
      </c>
      <c r="K171" s="21">
        <f t="shared" si="109"/>
        <v>22.372200195416763</v>
      </c>
      <c r="L171" s="21">
        <f t="shared" si="109"/>
        <v>23.953511920200956</v>
      </c>
      <c r="M171" s="21">
        <f t="shared" si="109"/>
        <v>24.156889018002381</v>
      </c>
      <c r="N171" s="21">
        <f t="shared" si="109"/>
        <v>23.033930722012652</v>
      </c>
      <c r="O171" s="21">
        <f t="shared" si="109"/>
        <v>22.165299339749094</v>
      </c>
      <c r="P171" s="21">
        <f t="shared" si="109"/>
        <v>21.211047469584493</v>
      </c>
      <c r="Q171" s="21">
        <f t="shared" si="109"/>
        <v>21.650502686001921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102.40539287216716</v>
      </c>
      <c r="C172" s="20">
        <f t="shared" si="110"/>
        <v>102.58315066309142</v>
      </c>
      <c r="D172" s="20">
        <f t="shared" si="110"/>
        <v>101.12761636939253</v>
      </c>
      <c r="E172" s="20">
        <f t="shared" si="110"/>
        <v>99.205667992380967</v>
      </c>
      <c r="F172" s="20">
        <f t="shared" si="110"/>
        <v>95.569670775356698</v>
      </c>
      <c r="G172" s="20">
        <f t="shared" si="110"/>
        <v>91.401695251372871</v>
      </c>
      <c r="H172" s="20">
        <f t="shared" si="110"/>
        <v>89.591736575384971</v>
      </c>
      <c r="I172" s="20">
        <f t="shared" si="110"/>
        <v>86.51825005784174</v>
      </c>
      <c r="J172" s="20">
        <f t="shared" si="110"/>
        <v>87.901855171161273</v>
      </c>
      <c r="K172" s="20">
        <f t="shared" si="110"/>
        <v>76.498258953575046</v>
      </c>
      <c r="L172" s="20">
        <f t="shared" si="110"/>
        <v>84.410139715942407</v>
      </c>
      <c r="M172" s="20">
        <f t="shared" si="110"/>
        <v>82.693963116593238</v>
      </c>
      <c r="N172" s="20">
        <f t="shared" si="110"/>
        <v>82.026850114822722</v>
      </c>
      <c r="O172" s="20">
        <f t="shared" si="110"/>
        <v>78.601602595715192</v>
      </c>
      <c r="P172" s="20">
        <f t="shared" si="110"/>
        <v>77.440909682018415</v>
      </c>
      <c r="Q172" s="20">
        <f t="shared" si="110"/>
        <v>77.396687769341952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27.284273260515373</v>
      </c>
      <c r="C173" s="20">
        <f t="shared" si="111"/>
        <v>32.45458035769974</v>
      </c>
      <c r="D173" s="20">
        <f t="shared" si="111"/>
        <v>32.309268023505176</v>
      </c>
      <c r="E173" s="20">
        <f t="shared" si="111"/>
        <v>32.235699896173948</v>
      </c>
      <c r="F173" s="20">
        <f t="shared" si="111"/>
        <v>31.799548742425515</v>
      </c>
      <c r="G173" s="20">
        <f t="shared" si="111"/>
        <v>30.45961786523382</v>
      </c>
      <c r="H173" s="20">
        <f t="shared" si="111"/>
        <v>30.471422498412402</v>
      </c>
      <c r="I173" s="20">
        <f t="shared" si="111"/>
        <v>28.991069707041309</v>
      </c>
      <c r="J173" s="20">
        <f t="shared" si="111"/>
        <v>28.886014261051539</v>
      </c>
      <c r="K173" s="20">
        <f t="shared" si="111"/>
        <v>30.056601921708456</v>
      </c>
      <c r="L173" s="20">
        <f t="shared" si="111"/>
        <v>26.724864995087149</v>
      </c>
      <c r="M173" s="20">
        <f t="shared" si="111"/>
        <v>27.302181368233111</v>
      </c>
      <c r="N173" s="20">
        <f t="shared" si="111"/>
        <v>26.121789276964613</v>
      </c>
      <c r="O173" s="20">
        <f t="shared" si="111"/>
        <v>24.558693715215128</v>
      </c>
      <c r="P173" s="20">
        <f t="shared" si="111"/>
        <v>23.332261392881524</v>
      </c>
      <c r="Q173" s="20">
        <f t="shared" si="111"/>
        <v>23.778069495444644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15.312497270822526</v>
      </c>
      <c r="C174" s="20">
        <f t="shared" si="112"/>
        <v>18.562989009912815</v>
      </c>
      <c r="D174" s="20">
        <f t="shared" si="112"/>
        <v>18.861683522546638</v>
      </c>
      <c r="E174" s="20">
        <f t="shared" si="112"/>
        <v>19.055281037316792</v>
      </c>
      <c r="F174" s="20">
        <f t="shared" si="112"/>
        <v>17.446523788077595</v>
      </c>
      <c r="G174" s="20">
        <f t="shared" si="112"/>
        <v>16.830082509436469</v>
      </c>
      <c r="H174" s="20">
        <f t="shared" si="112"/>
        <v>16.909522974501474</v>
      </c>
      <c r="I174" s="20">
        <f t="shared" si="112"/>
        <v>16.524223735834418</v>
      </c>
      <c r="J174" s="20">
        <f t="shared" si="112"/>
        <v>16.368267271797471</v>
      </c>
      <c r="K174" s="20">
        <f t="shared" si="112"/>
        <v>15.436429620151783</v>
      </c>
      <c r="L174" s="20">
        <f t="shared" si="112"/>
        <v>16.623614903146589</v>
      </c>
      <c r="M174" s="20">
        <f t="shared" si="112"/>
        <v>16.64259864506073</v>
      </c>
      <c r="N174" s="20">
        <f t="shared" si="112"/>
        <v>15.587274398344983</v>
      </c>
      <c r="O174" s="20">
        <f t="shared" si="112"/>
        <v>15.310087574812535</v>
      </c>
      <c r="P174" s="20">
        <f t="shared" si="112"/>
        <v>14.814246592419936</v>
      </c>
      <c r="Q174" s="20">
        <f t="shared" si="112"/>
        <v>15.336334325125669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47.581034370998673</v>
      </c>
      <c r="C175" s="24">
        <f t="shared" si="113"/>
        <v>47.542810553397921</v>
      </c>
      <c r="D175" s="24">
        <f t="shared" si="113"/>
        <v>47.12743127924265</v>
      </c>
      <c r="E175" s="24">
        <f t="shared" si="113"/>
        <v>47.319744236794037</v>
      </c>
      <c r="F175" s="24">
        <f t="shared" si="113"/>
        <v>45.987283882918213</v>
      </c>
      <c r="G175" s="24">
        <f t="shared" si="113"/>
        <v>46.074483289221995</v>
      </c>
      <c r="H175" s="24">
        <f t="shared" si="113"/>
        <v>45.325998857735478</v>
      </c>
      <c r="I175" s="24">
        <f t="shared" si="113"/>
        <v>44.002178771336347</v>
      </c>
      <c r="J175" s="24">
        <f t="shared" si="113"/>
        <v>43.976067250195186</v>
      </c>
      <c r="K175" s="24">
        <f t="shared" si="113"/>
        <v>48.347869988058029</v>
      </c>
      <c r="L175" s="24">
        <f t="shared" si="113"/>
        <v>48.159992725650682</v>
      </c>
      <c r="M175" s="24">
        <f t="shared" si="113"/>
        <v>48.407105982014755</v>
      </c>
      <c r="N175" s="24">
        <f t="shared" si="113"/>
        <v>49.41590777543238</v>
      </c>
      <c r="O175" s="24">
        <f t="shared" si="113"/>
        <v>49.019354631185635</v>
      </c>
      <c r="P175" s="24">
        <f t="shared" si="113"/>
        <v>49.541715875210265</v>
      </c>
      <c r="Q175" s="24">
        <f t="shared" si="113"/>
        <v>50.335208974215739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61.00074265216977</v>
      </c>
      <c r="C176" s="22">
        <f t="shared" si="114"/>
        <v>59.344094387423532</v>
      </c>
      <c r="D176" s="22">
        <f t="shared" si="114"/>
        <v>58.450276458971871</v>
      </c>
      <c r="E176" s="22">
        <f t="shared" si="114"/>
        <v>57.810289419628219</v>
      </c>
      <c r="F176" s="22">
        <f t="shared" si="114"/>
        <v>55.260113067473434</v>
      </c>
      <c r="G176" s="22">
        <f t="shared" si="114"/>
        <v>55.036227355582781</v>
      </c>
      <c r="H176" s="22">
        <f t="shared" si="114"/>
        <v>53.769524152255102</v>
      </c>
      <c r="I176" s="22">
        <f t="shared" si="114"/>
        <v>52.603361248584697</v>
      </c>
      <c r="J176" s="22">
        <f t="shared" si="114"/>
        <v>52.810863058078269</v>
      </c>
      <c r="K176" s="22">
        <f t="shared" si="114"/>
        <v>57.17068441125852</v>
      </c>
      <c r="L176" s="22">
        <f t="shared" si="114"/>
        <v>56.879343512713469</v>
      </c>
      <c r="M176" s="22">
        <f t="shared" si="114"/>
        <v>57.766294582671541</v>
      </c>
      <c r="N176" s="22">
        <f t="shared" si="114"/>
        <v>58.99418207746735</v>
      </c>
      <c r="O176" s="22">
        <f t="shared" si="114"/>
        <v>58.333981417054225</v>
      </c>
      <c r="P176" s="22">
        <f t="shared" si="114"/>
        <v>59.063222694670735</v>
      </c>
      <c r="Q176" s="22">
        <f t="shared" si="114"/>
        <v>60.584368333388518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352.28270434945182</v>
      </c>
      <c r="C177" s="20">
        <f t="shared" si="115"/>
        <v>344.12683184423213</v>
      </c>
      <c r="D177" s="20">
        <f t="shared" si="115"/>
        <v>339.53598894302337</v>
      </c>
      <c r="E177" s="20">
        <f t="shared" si="115"/>
        <v>333.49373644258367</v>
      </c>
      <c r="F177" s="20">
        <f t="shared" si="115"/>
        <v>323.52330708489717</v>
      </c>
      <c r="G177" s="20">
        <f t="shared" si="115"/>
        <v>319.43885076049099</v>
      </c>
      <c r="H177" s="20">
        <f t="shared" si="115"/>
        <v>314.69728534652614</v>
      </c>
      <c r="I177" s="20">
        <f t="shared" si="115"/>
        <v>310.17749262414856</v>
      </c>
      <c r="J177" s="20">
        <f t="shared" si="115"/>
        <v>306.74961400367181</v>
      </c>
      <c r="K177" s="20">
        <f t="shared" si="115"/>
        <v>308.02293868241389</v>
      </c>
      <c r="L177" s="20">
        <f t="shared" si="115"/>
        <v>308.40267152592367</v>
      </c>
      <c r="M177" s="20">
        <f t="shared" si="115"/>
        <v>307.25778427207575</v>
      </c>
      <c r="N177" s="20">
        <f t="shared" si="115"/>
        <v>305.25770497110835</v>
      </c>
      <c r="O177" s="20">
        <f t="shared" si="115"/>
        <v>299.8414924055985</v>
      </c>
      <c r="P177" s="20">
        <f t="shared" si="115"/>
        <v>294.77757519665704</v>
      </c>
      <c r="Q177" s="20">
        <f t="shared" si="115"/>
        <v>291.47117140635766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37.925571570890256</v>
      </c>
      <c r="C178" s="20">
        <f t="shared" si="116"/>
        <v>36.760754564819386</v>
      </c>
      <c r="D178" s="20">
        <f t="shared" si="116"/>
        <v>36.061454829071572</v>
      </c>
      <c r="E178" s="20">
        <f t="shared" si="116"/>
        <v>35.526439750900778</v>
      </c>
      <c r="F178" s="20">
        <f t="shared" si="116"/>
        <v>35.088997868318806</v>
      </c>
      <c r="G178" s="20">
        <f t="shared" si="116"/>
        <v>35.009480924367949</v>
      </c>
      <c r="H178" s="20">
        <f t="shared" si="116"/>
        <v>34.319492031247904</v>
      </c>
      <c r="I178" s="20">
        <f t="shared" si="116"/>
        <v>33.87984796990014</v>
      </c>
      <c r="J178" s="20">
        <f t="shared" si="116"/>
        <v>33.436448145215039</v>
      </c>
      <c r="K178" s="20">
        <f t="shared" si="116"/>
        <v>34.255846997091574</v>
      </c>
      <c r="L178" s="20">
        <f t="shared" si="116"/>
        <v>34.057256974681934</v>
      </c>
      <c r="M178" s="20">
        <f t="shared" si="116"/>
        <v>34.574253595408756</v>
      </c>
      <c r="N178" s="20">
        <f t="shared" si="116"/>
        <v>34.462847832901637</v>
      </c>
      <c r="O178" s="20">
        <f t="shared" si="116"/>
        <v>34.19932646993967</v>
      </c>
      <c r="P178" s="20">
        <f t="shared" si="116"/>
        <v>34.499602961467694</v>
      </c>
      <c r="Q178" s="20">
        <f t="shared" si="116"/>
        <v>34.914454108545684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5.2932262131416925</v>
      </c>
      <c r="C179" s="21">
        <f t="shared" si="117"/>
        <v>5.4402760729448145</v>
      </c>
      <c r="D179" s="21">
        <f t="shared" si="117"/>
        <v>5.6215526345504285</v>
      </c>
      <c r="E179" s="21">
        <f t="shared" si="117"/>
        <v>5.7211340050058999</v>
      </c>
      <c r="F179" s="21">
        <f t="shared" si="117"/>
        <v>5.6807160229304161</v>
      </c>
      <c r="G179" s="21">
        <f t="shared" si="117"/>
        <v>5.6850367335925851</v>
      </c>
      <c r="H179" s="21">
        <f t="shared" si="117"/>
        <v>5.7537592286681827</v>
      </c>
      <c r="I179" s="21">
        <f t="shared" si="117"/>
        <v>5.5313752258593274</v>
      </c>
      <c r="J179" s="21">
        <f t="shared" si="117"/>
        <v>5.4653905712712518</v>
      </c>
      <c r="K179" s="21">
        <f t="shared" si="117"/>
        <v>5.8621965851605315</v>
      </c>
      <c r="L179" s="21">
        <f t="shared" si="117"/>
        <v>5.4874009341474395</v>
      </c>
      <c r="M179" s="21">
        <f t="shared" si="117"/>
        <v>4.8910977161819789</v>
      </c>
      <c r="N179" s="21">
        <f t="shared" si="117"/>
        <v>4.6833184916355632</v>
      </c>
      <c r="O179" s="21">
        <f t="shared" si="117"/>
        <v>4.9936533488626758</v>
      </c>
      <c r="P179" s="21">
        <f t="shared" si="117"/>
        <v>4.5696203226609677</v>
      </c>
      <c r="Q179" s="21">
        <f t="shared" si="117"/>
        <v>4.3019016142444446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73.868998102746829</v>
      </c>
      <c r="C180" s="21">
        <f t="shared" si="118"/>
        <v>87.541044558448689</v>
      </c>
      <c r="D180" s="21">
        <f t="shared" si="118"/>
        <v>83.039476868984252</v>
      </c>
      <c r="E180" s="21">
        <f t="shared" si="118"/>
        <v>82.590056996716655</v>
      </c>
      <c r="F180" s="21">
        <f t="shared" si="118"/>
        <v>82.914769208241381</v>
      </c>
      <c r="G180" s="21">
        <f t="shared" si="118"/>
        <v>83.837156513437591</v>
      </c>
      <c r="H180" s="21">
        <f t="shared" si="118"/>
        <v>85.264061291601692</v>
      </c>
      <c r="I180" s="21">
        <f t="shared" si="118"/>
        <v>84.591365516555811</v>
      </c>
      <c r="J180" s="21">
        <f t="shared" si="118"/>
        <v>83.501551354333486</v>
      </c>
      <c r="K180" s="21">
        <f t="shared" si="118"/>
        <v>104.34757001208044</v>
      </c>
      <c r="L180" s="21">
        <f t="shared" si="118"/>
        <v>80.957908748436111</v>
      </c>
      <c r="M180" s="21">
        <f t="shared" si="118"/>
        <v>87.945807944955646</v>
      </c>
      <c r="N180" s="21">
        <f t="shared" si="118"/>
        <v>85.838098326828302</v>
      </c>
      <c r="O180" s="21">
        <f t="shared" si="118"/>
        <v>85.53857037067182</v>
      </c>
      <c r="P180" s="21">
        <f t="shared" si="118"/>
        <v>80.610090639216864</v>
      </c>
      <c r="Q180" s="21">
        <f t="shared" si="118"/>
        <v>82.088135109380175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173.95219418659153</v>
      </c>
      <c r="C181" s="20">
        <f t="shared" si="119"/>
        <v>194.91666701981927</v>
      </c>
      <c r="D181" s="20">
        <f t="shared" si="119"/>
        <v>187.71457298055554</v>
      </c>
      <c r="E181" s="20">
        <f t="shared" si="119"/>
        <v>184.14190015165286</v>
      </c>
      <c r="F181" s="20">
        <f t="shared" si="119"/>
        <v>186.27545393371835</v>
      </c>
      <c r="G181" s="20">
        <f t="shared" si="119"/>
        <v>188.23439578123782</v>
      </c>
      <c r="H181" s="20">
        <f t="shared" si="119"/>
        <v>198.49333719244515</v>
      </c>
      <c r="I181" s="20">
        <f t="shared" si="119"/>
        <v>199.59788271964334</v>
      </c>
      <c r="J181" s="20">
        <f t="shared" si="119"/>
        <v>201.31104823554284</v>
      </c>
      <c r="K181" s="20">
        <f t="shared" si="119"/>
        <v>234.30394987409977</v>
      </c>
      <c r="L181" s="20">
        <f t="shared" si="119"/>
        <v>190.4038397718864</v>
      </c>
      <c r="M181" s="20">
        <f t="shared" si="119"/>
        <v>190.19158456525491</v>
      </c>
      <c r="N181" s="20">
        <f t="shared" si="119"/>
        <v>182.21410345537268</v>
      </c>
      <c r="O181" s="20">
        <f t="shared" si="119"/>
        <v>175.623698583655</v>
      </c>
      <c r="P181" s="20">
        <f t="shared" si="119"/>
        <v>158.05167551001875</v>
      </c>
      <c r="Q181" s="20">
        <f t="shared" si="119"/>
        <v>164.92876171652213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54.336916982724894</v>
      </c>
      <c r="C182" s="20">
        <f t="shared" si="120"/>
        <v>63.304634105600918</v>
      </c>
      <c r="D182" s="20">
        <f t="shared" si="120"/>
        <v>61.711975835280334</v>
      </c>
      <c r="E182" s="20">
        <f t="shared" si="120"/>
        <v>61.95875942526002</v>
      </c>
      <c r="F182" s="20">
        <f t="shared" si="120"/>
        <v>62.365773279577958</v>
      </c>
      <c r="G182" s="20">
        <f t="shared" si="120"/>
        <v>61.957870776045404</v>
      </c>
      <c r="H182" s="20">
        <f t="shared" si="120"/>
        <v>63.047037088469622</v>
      </c>
      <c r="I182" s="20">
        <f t="shared" si="120"/>
        <v>62.251028860409463</v>
      </c>
      <c r="J182" s="20">
        <f t="shared" si="120"/>
        <v>61.867461305401086</v>
      </c>
      <c r="K182" s="20">
        <f t="shared" si="120"/>
        <v>75.608507358645596</v>
      </c>
      <c r="L182" s="20">
        <f t="shared" si="120"/>
        <v>59.145150734652297</v>
      </c>
      <c r="M182" s="20">
        <f t="shared" si="120"/>
        <v>64.195309084984288</v>
      </c>
      <c r="N182" s="20">
        <f t="shared" si="120"/>
        <v>62.344812757384481</v>
      </c>
      <c r="O182" s="20">
        <f t="shared" si="120"/>
        <v>63.644371106641188</v>
      </c>
      <c r="P182" s="20">
        <f t="shared" si="120"/>
        <v>60.945530430843803</v>
      </c>
      <c r="Q182" s="20">
        <f t="shared" si="120"/>
        <v>62.945544852254216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13.284401991544931</v>
      </c>
      <c r="C183" s="18">
        <f t="shared" si="121"/>
        <v>12.27471048273606</v>
      </c>
      <c r="D183" s="18">
        <f t="shared" si="121"/>
        <v>12.423388949049276</v>
      </c>
      <c r="E183" s="18">
        <f t="shared" si="121"/>
        <v>13.596941745023983</v>
      </c>
      <c r="F183" s="18">
        <f t="shared" si="121"/>
        <v>14.457487571845853</v>
      </c>
      <c r="G183" s="18">
        <f t="shared" si="121"/>
        <v>12.297172312361583</v>
      </c>
      <c r="H183" s="18">
        <f t="shared" si="121"/>
        <v>12.719259831245221</v>
      </c>
      <c r="I183" s="18">
        <f t="shared" si="121"/>
        <v>11.636999957936242</v>
      </c>
      <c r="J183" s="18">
        <f t="shared" si="121"/>
        <v>11.104112477383316</v>
      </c>
      <c r="K183" s="18">
        <f t="shared" si="121"/>
        <v>13.151008946467886</v>
      </c>
      <c r="L183" s="18">
        <f t="shared" si="121"/>
        <v>12.347588441571213</v>
      </c>
      <c r="M183" s="18">
        <f t="shared" si="121"/>
        <v>12.686252109476914</v>
      </c>
      <c r="N183" s="18">
        <f t="shared" si="121"/>
        <v>13.222947963184028</v>
      </c>
      <c r="O183" s="18">
        <f t="shared" si="121"/>
        <v>12.817406734271112</v>
      </c>
      <c r="P183" s="18">
        <f t="shared" si="121"/>
        <v>12.670689259095234</v>
      </c>
      <c r="Q183" s="18">
        <f t="shared" si="121"/>
        <v>12.476439929890565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13.842970196122227</v>
      </c>
      <c r="C184" s="16">
        <f t="shared" si="122"/>
        <v>12.750571546895884</v>
      </c>
      <c r="D184" s="16">
        <f t="shared" si="122"/>
        <v>12.903171646137309</v>
      </c>
      <c r="E184" s="16">
        <f t="shared" si="122"/>
        <v>14.124374377758231</v>
      </c>
      <c r="F184" s="16">
        <f t="shared" si="122"/>
        <v>15.0021424125707</v>
      </c>
      <c r="G184" s="16">
        <f t="shared" si="122"/>
        <v>12.761627396247828</v>
      </c>
      <c r="H184" s="16">
        <f t="shared" si="122"/>
        <v>13.206568853516922</v>
      </c>
      <c r="I184" s="16">
        <f t="shared" si="122"/>
        <v>12.037663054403184</v>
      </c>
      <c r="J184" s="16">
        <f t="shared" si="122"/>
        <v>11.470139941850666</v>
      </c>
      <c r="K184" s="16">
        <f t="shared" si="122"/>
        <v>13.648684939481146</v>
      </c>
      <c r="L184" s="16">
        <f t="shared" si="122"/>
        <v>12.821568253053711</v>
      </c>
      <c r="M184" s="16">
        <f t="shared" si="122"/>
        <v>13.147507457116873</v>
      </c>
      <c r="N184" s="16">
        <f t="shared" si="122"/>
        <v>13.718723687433657</v>
      </c>
      <c r="O184" s="16">
        <f t="shared" si="122"/>
        <v>13.309735564437183</v>
      </c>
      <c r="P184" s="16">
        <f t="shared" si="122"/>
        <v>13.144309160007781</v>
      </c>
      <c r="Q184" s="16">
        <f t="shared" si="122"/>
        <v>12.929798558314765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11.602922216965917</v>
      </c>
      <c r="C185" s="14">
        <f t="shared" si="123"/>
        <v>10.692068459357447</v>
      </c>
      <c r="D185" s="14">
        <f t="shared" si="123"/>
        <v>10.824866127866917</v>
      </c>
      <c r="E185" s="14">
        <f t="shared" si="123"/>
        <v>11.854664327471001</v>
      </c>
      <c r="F185" s="14">
        <f t="shared" si="123"/>
        <v>12.597005120293799</v>
      </c>
      <c r="G185" s="14">
        <f t="shared" si="123"/>
        <v>10.720475869632052</v>
      </c>
      <c r="H185" s="14">
        <f t="shared" si="123"/>
        <v>11.099207855577118</v>
      </c>
      <c r="I185" s="14">
        <f t="shared" si="123"/>
        <v>10.121343137256249</v>
      </c>
      <c r="J185" s="14">
        <f t="shared" si="123"/>
        <v>9.648474728948381</v>
      </c>
      <c r="K185" s="14">
        <f t="shared" si="123"/>
        <v>11.486156709427664</v>
      </c>
      <c r="L185" s="14">
        <f t="shared" si="123"/>
        <v>10.794910805123983</v>
      </c>
      <c r="M185" s="14">
        <f t="shared" si="123"/>
        <v>11.074275328803212</v>
      </c>
      <c r="N185" s="14">
        <f t="shared" si="123"/>
        <v>11.560578875238583</v>
      </c>
      <c r="O185" s="14">
        <f t="shared" si="123"/>
        <v>11.220941043857939</v>
      </c>
      <c r="P185" s="14">
        <f t="shared" si="123"/>
        <v>11.08642695933724</v>
      </c>
      <c r="Q185" s="14">
        <f t="shared" si="123"/>
        <v>10.910372407950653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91.875710558557827</v>
      </c>
      <c r="C188" s="24">
        <f t="shared" si="124"/>
        <v>92.827976111853218</v>
      </c>
      <c r="D188" s="24">
        <f t="shared" si="124"/>
        <v>91.668904016850121</v>
      </c>
      <c r="E188" s="24">
        <f t="shared" si="124"/>
        <v>90.197558127656919</v>
      </c>
      <c r="F188" s="24">
        <f t="shared" si="124"/>
        <v>86.793211964744245</v>
      </c>
      <c r="G188" s="24">
        <f t="shared" si="124"/>
        <v>84.446599902627</v>
      </c>
      <c r="H188" s="24">
        <f t="shared" si="124"/>
        <v>83.950058950709249</v>
      </c>
      <c r="I188" s="24">
        <f t="shared" si="124"/>
        <v>81.851531081719401</v>
      </c>
      <c r="J188" s="24">
        <f t="shared" si="124"/>
        <v>79.524147734978669</v>
      </c>
      <c r="K188" s="24">
        <f t="shared" si="124"/>
        <v>79.632858406345235</v>
      </c>
      <c r="L188" s="24">
        <f t="shared" si="124"/>
        <v>78.547062887666527</v>
      </c>
      <c r="M188" s="24">
        <f t="shared" si="124"/>
        <v>77.264531408477225</v>
      </c>
      <c r="N188" s="24">
        <f t="shared" si="124"/>
        <v>76.783833943222788</v>
      </c>
      <c r="O188" s="24">
        <f t="shared" si="124"/>
        <v>75.006868498640699</v>
      </c>
      <c r="P188" s="24">
        <f t="shared" si="124"/>
        <v>74.363417991691435</v>
      </c>
      <c r="Q188" s="24">
        <f t="shared" si="124"/>
        <v>74.50191561306076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103.31109418006766</v>
      </c>
      <c r="C189" s="22">
        <f t="shared" si="125"/>
        <v>101.9356380138954</v>
      </c>
      <c r="D189" s="22">
        <f t="shared" si="125"/>
        <v>100.57171464331422</v>
      </c>
      <c r="E189" s="22">
        <f t="shared" si="125"/>
        <v>98.673260996076181</v>
      </c>
      <c r="F189" s="22">
        <f t="shared" si="125"/>
        <v>96.871186199978567</v>
      </c>
      <c r="G189" s="22">
        <f t="shared" si="125"/>
        <v>95.66108000574377</v>
      </c>
      <c r="H189" s="22">
        <f t="shared" si="125"/>
        <v>95.879660069281925</v>
      </c>
      <c r="I189" s="22">
        <f t="shared" si="125"/>
        <v>94.22837430053842</v>
      </c>
      <c r="J189" s="22">
        <f t="shared" si="125"/>
        <v>91.961730622062163</v>
      </c>
      <c r="K189" s="22">
        <f t="shared" si="125"/>
        <v>93.579787739152678</v>
      </c>
      <c r="L189" s="22">
        <f t="shared" si="125"/>
        <v>90.185807897285926</v>
      </c>
      <c r="M189" s="22">
        <f t="shared" si="125"/>
        <v>88.488971831917041</v>
      </c>
      <c r="N189" s="22">
        <f t="shared" si="125"/>
        <v>89.003469109363834</v>
      </c>
      <c r="O189" s="22">
        <f t="shared" si="125"/>
        <v>87.287032575257754</v>
      </c>
      <c r="P189" s="22">
        <f t="shared" si="125"/>
        <v>87.336323670914069</v>
      </c>
      <c r="Q189" s="22">
        <f t="shared" si="125"/>
        <v>86.98589361667095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92.344161328976597</v>
      </c>
      <c r="C190" s="20">
        <f t="shared" si="126"/>
        <v>92.255427326419735</v>
      </c>
      <c r="D190" s="20">
        <f t="shared" si="126"/>
        <v>91.310385700990409</v>
      </c>
      <c r="E190" s="20">
        <f t="shared" si="126"/>
        <v>90.954680670959121</v>
      </c>
      <c r="F190" s="20">
        <f t="shared" si="126"/>
        <v>90.55710038341077</v>
      </c>
      <c r="G190" s="20">
        <f t="shared" si="126"/>
        <v>89.601649296165135</v>
      </c>
      <c r="H190" s="20">
        <f t="shared" si="126"/>
        <v>88.924054311670943</v>
      </c>
      <c r="I190" s="20">
        <f t="shared" si="126"/>
        <v>87.595052673386363</v>
      </c>
      <c r="J190" s="20">
        <f t="shared" si="126"/>
        <v>84.561458532104027</v>
      </c>
      <c r="K190" s="20">
        <f t="shared" si="126"/>
        <v>86.844144958195599</v>
      </c>
      <c r="L190" s="20">
        <f t="shared" si="126"/>
        <v>86.777542539575151</v>
      </c>
      <c r="M190" s="20">
        <f t="shared" si="126"/>
        <v>85.577004003207605</v>
      </c>
      <c r="N190" s="20">
        <f t="shared" si="126"/>
        <v>84.503485232851972</v>
      </c>
      <c r="O190" s="20">
        <f t="shared" si="126"/>
        <v>83.652685686154257</v>
      </c>
      <c r="P190" s="20">
        <f t="shared" si="126"/>
        <v>81.959390670171032</v>
      </c>
      <c r="Q190" s="20">
        <f t="shared" si="126"/>
        <v>81.833333566661068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104.75239662150773</v>
      </c>
      <c r="C191" s="20">
        <f t="shared" si="127"/>
        <v>103.07988752678159</v>
      </c>
      <c r="D191" s="20">
        <f t="shared" si="127"/>
        <v>101.66967072867342</v>
      </c>
      <c r="E191" s="20">
        <f t="shared" si="127"/>
        <v>99.630080900614942</v>
      </c>
      <c r="F191" s="20">
        <f t="shared" si="127"/>
        <v>97.566412084928245</v>
      </c>
      <c r="G191" s="20">
        <f t="shared" si="127"/>
        <v>96.059399133005925</v>
      </c>
      <c r="H191" s="20">
        <f t="shared" si="127"/>
        <v>96.356760240587704</v>
      </c>
      <c r="I191" s="20">
        <f t="shared" si="127"/>
        <v>94.671027188038934</v>
      </c>
      <c r="J191" s="20">
        <f t="shared" si="127"/>
        <v>92.679785424439984</v>
      </c>
      <c r="K191" s="20">
        <f t="shared" si="127"/>
        <v>94.684930534951363</v>
      </c>
      <c r="L191" s="20">
        <f t="shared" si="127"/>
        <v>91.391700879473845</v>
      </c>
      <c r="M191" s="20">
        <f t="shared" si="127"/>
        <v>89.613424489951385</v>
      </c>
      <c r="N191" s="20">
        <f t="shared" si="127"/>
        <v>90.406359889653174</v>
      </c>
      <c r="O191" s="20">
        <f t="shared" si="127"/>
        <v>88.274787901378048</v>
      </c>
      <c r="P191" s="20">
        <f t="shared" si="127"/>
        <v>88.435573698796006</v>
      </c>
      <c r="Q191" s="20">
        <f t="shared" si="127"/>
        <v>88.063013814098014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87.765009578435794</v>
      </c>
      <c r="C192" s="20">
        <f t="shared" si="128"/>
        <v>89.149767810801904</v>
      </c>
      <c r="D192" s="20">
        <f t="shared" si="128"/>
        <v>88.568343289070697</v>
      </c>
      <c r="E192" s="20">
        <f t="shared" si="128"/>
        <v>88.212772028945608</v>
      </c>
      <c r="F192" s="20">
        <f t="shared" si="128"/>
        <v>89.718615777525969</v>
      </c>
      <c r="G192" s="20">
        <f t="shared" si="128"/>
        <v>92.344972200450627</v>
      </c>
      <c r="H192" s="20">
        <f t="shared" si="128"/>
        <v>92.022954108652485</v>
      </c>
      <c r="I192" s="20">
        <f t="shared" si="128"/>
        <v>90.860713806531095</v>
      </c>
      <c r="J192" s="20">
        <f t="shared" si="128"/>
        <v>86.134107152875018</v>
      </c>
      <c r="K192" s="20">
        <f t="shared" si="128"/>
        <v>83.495791023459688</v>
      </c>
      <c r="L192" s="20">
        <f t="shared" si="128"/>
        <v>78.490758539415623</v>
      </c>
      <c r="M192" s="20">
        <f t="shared" si="128"/>
        <v>77.761093229689919</v>
      </c>
      <c r="N192" s="20">
        <f t="shared" si="128"/>
        <v>75.935883637433022</v>
      </c>
      <c r="O192" s="20">
        <f t="shared" si="128"/>
        <v>78.215993406627689</v>
      </c>
      <c r="P192" s="20">
        <f t="shared" si="128"/>
        <v>77.553905082091291</v>
      </c>
      <c r="Q192" s="20">
        <f t="shared" si="128"/>
        <v>77.260358922101176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11.057818020089519</v>
      </c>
      <c r="C193" s="21">
        <f t="shared" si="129"/>
        <v>6.4458892964206438</v>
      </c>
      <c r="D193" s="21">
        <f t="shared" si="129"/>
        <v>6.5327452991121246</v>
      </c>
      <c r="E193" s="21">
        <f t="shared" si="129"/>
        <v>6.23490802361842</v>
      </c>
      <c r="F193" s="21">
        <f t="shared" si="129"/>
        <v>6.1166819681235012</v>
      </c>
      <c r="G193" s="21">
        <f t="shared" si="129"/>
        <v>5.6888533409773157</v>
      </c>
      <c r="H193" s="21">
        <f t="shared" si="129"/>
        <v>5.2498085903404137</v>
      </c>
      <c r="I193" s="21">
        <f t="shared" si="129"/>
        <v>4.7623603061890263</v>
      </c>
      <c r="J193" s="21">
        <f t="shared" si="129"/>
        <v>4.7997831797244723</v>
      </c>
      <c r="K193" s="21">
        <f t="shared" si="129"/>
        <v>4.5615395093984485</v>
      </c>
      <c r="L193" s="21">
        <f t="shared" si="129"/>
        <v>4.4125611526263828</v>
      </c>
      <c r="M193" s="21">
        <f t="shared" si="129"/>
        <v>4.3130196319205067</v>
      </c>
      <c r="N193" s="21">
        <f t="shared" si="129"/>
        <v>4.2131891631707044</v>
      </c>
      <c r="O193" s="21">
        <f t="shared" si="129"/>
        <v>4.1320716584679857</v>
      </c>
      <c r="P193" s="21">
        <f t="shared" si="129"/>
        <v>3.5586701502173077</v>
      </c>
      <c r="Q193" s="21">
        <f t="shared" si="129"/>
        <v>3.9270181701245392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25.851164702066885</v>
      </c>
      <c r="C195" s="20">
        <f t="shared" si="131"/>
        <v>15.849194573146159</v>
      </c>
      <c r="D195" s="20">
        <f t="shared" si="131"/>
        <v>16.774702194457102</v>
      </c>
      <c r="E195" s="20">
        <f t="shared" si="131"/>
        <v>16.404461744479466</v>
      </c>
      <c r="F195" s="20">
        <f t="shared" si="131"/>
        <v>16.42727058502803</v>
      </c>
      <c r="G195" s="20">
        <f t="shared" si="131"/>
        <v>15.516235915849757</v>
      </c>
      <c r="H195" s="20">
        <f t="shared" si="131"/>
        <v>14.205472724260716</v>
      </c>
      <c r="I195" s="20">
        <f t="shared" si="131"/>
        <v>13.608869597590289</v>
      </c>
      <c r="J195" s="20">
        <f t="shared" si="131"/>
        <v>14.376156571101667</v>
      </c>
      <c r="K195" s="20">
        <f t="shared" si="131"/>
        <v>13.552709936032139</v>
      </c>
      <c r="L195" s="20">
        <f t="shared" si="131"/>
        <v>13.172187499837081</v>
      </c>
      <c r="M195" s="20">
        <f t="shared" si="131"/>
        <v>12.230155566799301</v>
      </c>
      <c r="N195" s="20">
        <f t="shared" si="131"/>
        <v>11.664649614057288</v>
      </c>
      <c r="O195" s="20">
        <f t="shared" si="131"/>
        <v>11.49423457518299</v>
      </c>
      <c r="P195" s="20">
        <f t="shared" si="131"/>
        <v>10.059520146002187</v>
      </c>
      <c r="Q195" s="20">
        <f t="shared" si="131"/>
        <v>10.56755583270081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82.220882437291564</v>
      </c>
      <c r="C197" s="21">
        <f t="shared" si="133"/>
        <v>93.181272495850493</v>
      </c>
      <c r="D197" s="21">
        <f t="shared" si="133"/>
        <v>92.893583515979103</v>
      </c>
      <c r="E197" s="21">
        <f t="shared" si="133"/>
        <v>91.706826631386519</v>
      </c>
      <c r="F197" s="21">
        <f t="shared" si="133"/>
        <v>82.705253875107417</v>
      </c>
      <c r="G197" s="21">
        <f t="shared" si="133"/>
        <v>77.384730242091834</v>
      </c>
      <c r="H197" s="21">
        <f t="shared" si="133"/>
        <v>76.175183597712845</v>
      </c>
      <c r="I197" s="21">
        <f t="shared" si="133"/>
        <v>73.005627527425574</v>
      </c>
      <c r="J197" s="21">
        <f t="shared" si="133"/>
        <v>72.059169624812341</v>
      </c>
      <c r="K197" s="21">
        <f t="shared" si="133"/>
        <v>67.339795942941663</v>
      </c>
      <c r="L197" s="21">
        <f t="shared" si="133"/>
        <v>72.100874303864785</v>
      </c>
      <c r="M197" s="21">
        <f t="shared" si="133"/>
        <v>72.711850513620377</v>
      </c>
      <c r="N197" s="21">
        <f t="shared" si="133"/>
        <v>69.332794113546058</v>
      </c>
      <c r="O197" s="21">
        <f t="shared" si="133"/>
        <v>66.71814020643366</v>
      </c>
      <c r="P197" s="21">
        <f t="shared" si="133"/>
        <v>63.846887011529184</v>
      </c>
      <c r="Q197" s="21">
        <f t="shared" si="133"/>
        <v>65.169647473531583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308.23549951442254</v>
      </c>
      <c r="C198" s="20">
        <f t="shared" si="134"/>
        <v>308.77182038258348</v>
      </c>
      <c r="D198" s="20">
        <f t="shared" si="134"/>
        <v>304.39188372426162</v>
      </c>
      <c r="E198" s="20">
        <f t="shared" si="134"/>
        <v>298.61059810603206</v>
      </c>
      <c r="F198" s="20">
        <f t="shared" si="134"/>
        <v>287.66767446258456</v>
      </c>
      <c r="G198" s="20">
        <f t="shared" si="134"/>
        <v>275.12094944705404</v>
      </c>
      <c r="H198" s="20">
        <f t="shared" si="134"/>
        <v>269.6738823802512</v>
      </c>
      <c r="I198" s="20">
        <f t="shared" si="134"/>
        <v>260.4233350842897</v>
      </c>
      <c r="J198" s="20">
        <f t="shared" si="134"/>
        <v>264.5903299400033</v>
      </c>
      <c r="K198" s="20">
        <f t="shared" si="134"/>
        <v>230.25795866869541</v>
      </c>
      <c r="L198" s="20">
        <f t="shared" si="134"/>
        <v>254.07735174307467</v>
      </c>
      <c r="M198" s="20">
        <f t="shared" si="134"/>
        <v>248.90750957342388</v>
      </c>
      <c r="N198" s="20">
        <f t="shared" si="134"/>
        <v>246.90317859464213</v>
      </c>
      <c r="O198" s="20">
        <f t="shared" si="134"/>
        <v>236.59291318601561</v>
      </c>
      <c r="P198" s="20">
        <f t="shared" si="134"/>
        <v>233.10310429637263</v>
      </c>
      <c r="Q198" s="20">
        <f t="shared" si="134"/>
        <v>232.96987283385985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82.124401474062523</v>
      </c>
      <c r="C199" s="20">
        <f t="shared" si="135"/>
        <v>97.687191239733309</v>
      </c>
      <c r="D199" s="20">
        <f t="shared" si="135"/>
        <v>97.250180598574616</v>
      </c>
      <c r="E199" s="20">
        <f t="shared" si="135"/>
        <v>97.029956263207978</v>
      </c>
      <c r="F199" s="20">
        <f t="shared" si="135"/>
        <v>95.717628422049046</v>
      </c>
      <c r="G199" s="20">
        <f t="shared" si="135"/>
        <v>91.684065200658381</v>
      </c>
      <c r="H199" s="20">
        <f t="shared" si="135"/>
        <v>91.719918832932805</v>
      </c>
      <c r="I199" s="20">
        <f t="shared" si="135"/>
        <v>87.264259918818311</v>
      </c>
      <c r="J199" s="20">
        <f t="shared" si="135"/>
        <v>86.948791115966813</v>
      </c>
      <c r="K199" s="20">
        <f t="shared" si="135"/>
        <v>90.469664247002356</v>
      </c>
      <c r="L199" s="20">
        <f t="shared" si="135"/>
        <v>80.442740013146647</v>
      </c>
      <c r="M199" s="20">
        <f t="shared" si="135"/>
        <v>82.179130303711617</v>
      </c>
      <c r="N199" s="20">
        <f t="shared" si="135"/>
        <v>78.627337195489019</v>
      </c>
      <c r="O199" s="20">
        <f t="shared" si="135"/>
        <v>73.922320897342388</v>
      </c>
      <c r="P199" s="20">
        <f t="shared" si="135"/>
        <v>70.231904341872308</v>
      </c>
      <c r="Q199" s="20">
        <f t="shared" si="135"/>
        <v>71.573784179207905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46.089909063451536</v>
      </c>
      <c r="C200" s="20">
        <f t="shared" si="136"/>
        <v>55.873970250310315</v>
      </c>
      <c r="D200" s="20">
        <f t="shared" si="136"/>
        <v>56.77324932357967</v>
      </c>
      <c r="E200" s="20">
        <f t="shared" si="136"/>
        <v>57.356691233294271</v>
      </c>
      <c r="F200" s="20">
        <f t="shared" si="136"/>
        <v>52.514577949834013</v>
      </c>
      <c r="G200" s="20">
        <f t="shared" si="136"/>
        <v>50.658888399543891</v>
      </c>
      <c r="H200" s="20">
        <f t="shared" si="136"/>
        <v>50.898184185713468</v>
      </c>
      <c r="I200" s="20">
        <f t="shared" si="136"/>
        <v>49.738563275239805</v>
      </c>
      <c r="J200" s="20">
        <f t="shared" si="136"/>
        <v>49.26955443156475</v>
      </c>
      <c r="K200" s="20">
        <f t="shared" si="136"/>
        <v>46.46328978057123</v>
      </c>
      <c r="L200" s="20">
        <f t="shared" si="136"/>
        <v>50.037638430664423</v>
      </c>
      <c r="M200" s="20">
        <f t="shared" si="136"/>
        <v>50.093956383871564</v>
      </c>
      <c r="N200" s="20">
        <f t="shared" si="136"/>
        <v>46.918144353842621</v>
      </c>
      <c r="O200" s="20">
        <f t="shared" si="136"/>
        <v>46.08377057003387</v>
      </c>
      <c r="P200" s="20">
        <f t="shared" si="136"/>
        <v>44.59202355298369</v>
      </c>
      <c r="Q200" s="20">
        <f t="shared" si="136"/>
        <v>46.163524052994035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143.6639871738841</v>
      </c>
      <c r="C201" s="24">
        <f t="shared" si="137"/>
        <v>143.78277113192556</v>
      </c>
      <c r="D201" s="24">
        <f t="shared" si="137"/>
        <v>142.53030332877626</v>
      </c>
      <c r="E201" s="24">
        <f t="shared" si="137"/>
        <v>143.37927836412078</v>
      </c>
      <c r="F201" s="24">
        <f t="shared" si="137"/>
        <v>139.41703934313196</v>
      </c>
      <c r="G201" s="24">
        <f t="shared" si="137"/>
        <v>139.04758260209479</v>
      </c>
      <c r="H201" s="24">
        <f t="shared" si="137"/>
        <v>136.49613637373923</v>
      </c>
      <c r="I201" s="24">
        <f t="shared" si="137"/>
        <v>130.34556225079095</v>
      </c>
      <c r="J201" s="24">
        <f t="shared" si="137"/>
        <v>127.51092941104453</v>
      </c>
      <c r="K201" s="24">
        <f t="shared" si="137"/>
        <v>139.51785338880373</v>
      </c>
      <c r="L201" s="24">
        <f t="shared" si="137"/>
        <v>139.50395581056753</v>
      </c>
      <c r="M201" s="24">
        <f t="shared" si="137"/>
        <v>140.21840698753411</v>
      </c>
      <c r="N201" s="24">
        <f t="shared" si="137"/>
        <v>142.28980183936895</v>
      </c>
      <c r="O201" s="24">
        <f t="shared" si="137"/>
        <v>140.89381040750717</v>
      </c>
      <c r="P201" s="24">
        <f t="shared" si="137"/>
        <v>141.70978431826904</v>
      </c>
      <c r="Q201" s="24">
        <f t="shared" si="137"/>
        <v>143.97672537880248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186.63276411290238</v>
      </c>
      <c r="C202" s="22">
        <f t="shared" si="138"/>
        <v>181.69875944122589</v>
      </c>
      <c r="D202" s="22">
        <f t="shared" si="138"/>
        <v>179.01591996918739</v>
      </c>
      <c r="E202" s="22">
        <f t="shared" si="138"/>
        <v>177.27107330501499</v>
      </c>
      <c r="F202" s="22">
        <f t="shared" si="138"/>
        <v>169.44294088889771</v>
      </c>
      <c r="G202" s="22">
        <f t="shared" si="138"/>
        <v>167.78085278417581</v>
      </c>
      <c r="H202" s="22">
        <f t="shared" si="138"/>
        <v>163.59932446657382</v>
      </c>
      <c r="I202" s="22">
        <f t="shared" si="138"/>
        <v>157.29170478208161</v>
      </c>
      <c r="J202" s="22">
        <f t="shared" si="138"/>
        <v>154.38299347127756</v>
      </c>
      <c r="K202" s="22">
        <f t="shared" si="138"/>
        <v>166.10705069408948</v>
      </c>
      <c r="L202" s="22">
        <f t="shared" si="138"/>
        <v>165.72618674551561</v>
      </c>
      <c r="M202" s="22">
        <f t="shared" si="138"/>
        <v>168.27699324840131</v>
      </c>
      <c r="N202" s="22">
        <f t="shared" si="138"/>
        <v>170.72091636808997</v>
      </c>
      <c r="O202" s="22">
        <f t="shared" si="138"/>
        <v>168.56670892997948</v>
      </c>
      <c r="P202" s="22">
        <f t="shared" si="138"/>
        <v>169.72857414717802</v>
      </c>
      <c r="Q202" s="22">
        <f t="shared" si="138"/>
        <v>174.06246720428283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1071.4367266778117</v>
      </c>
      <c r="C203" s="20">
        <f t="shared" si="139"/>
        <v>1048.3140957223879</v>
      </c>
      <c r="D203" s="20">
        <f t="shared" si="139"/>
        <v>1035.4145570160595</v>
      </c>
      <c r="E203" s="20">
        <f t="shared" si="139"/>
        <v>1018.9747965318526</v>
      </c>
      <c r="F203" s="20">
        <f t="shared" si="139"/>
        <v>988.9182454181522</v>
      </c>
      <c r="G203" s="20">
        <f t="shared" si="139"/>
        <v>971.24696088316557</v>
      </c>
      <c r="H203" s="20">
        <f t="shared" si="139"/>
        <v>955.16410739829075</v>
      </c>
      <c r="I203" s="20">
        <f t="shared" si="139"/>
        <v>925.64897739383355</v>
      </c>
      <c r="J203" s="20">
        <f t="shared" si="139"/>
        <v>895.28378730084273</v>
      </c>
      <c r="K203" s="20">
        <f t="shared" si="139"/>
        <v>893.8956365341046</v>
      </c>
      <c r="L203" s="20">
        <f t="shared" si="139"/>
        <v>897.54773691687069</v>
      </c>
      <c r="M203" s="20">
        <f t="shared" si="139"/>
        <v>894.07064477077574</v>
      </c>
      <c r="N203" s="20">
        <f t="shared" si="139"/>
        <v>882.44875185803164</v>
      </c>
      <c r="O203" s="20">
        <f t="shared" si="139"/>
        <v>865.47329565982409</v>
      </c>
      <c r="P203" s="20">
        <f t="shared" si="139"/>
        <v>846.20569841005442</v>
      </c>
      <c r="Q203" s="20">
        <f t="shared" si="139"/>
        <v>836.52948575593632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116.53915896615489</v>
      </c>
      <c r="C204" s="20">
        <f t="shared" si="140"/>
        <v>112.97595408619246</v>
      </c>
      <c r="D204" s="20">
        <f t="shared" si="140"/>
        <v>110.80271852437882</v>
      </c>
      <c r="E204" s="20">
        <f t="shared" si="140"/>
        <v>109.23507246223235</v>
      </c>
      <c r="F204" s="20">
        <f t="shared" si="140"/>
        <v>107.82535361209708</v>
      </c>
      <c r="G204" s="20">
        <f t="shared" si="140"/>
        <v>106.92361995584673</v>
      </c>
      <c r="H204" s="20">
        <f t="shared" si="140"/>
        <v>104.59463909537226</v>
      </c>
      <c r="I204" s="20">
        <f t="shared" si="140"/>
        <v>101.43847324951155</v>
      </c>
      <c r="J204" s="20">
        <f t="shared" si="140"/>
        <v>97.855506683728564</v>
      </c>
      <c r="K204" s="20">
        <f t="shared" si="140"/>
        <v>99.625060468944952</v>
      </c>
      <c r="L204" s="20">
        <f t="shared" si="140"/>
        <v>99.324016893779785</v>
      </c>
      <c r="M204" s="20">
        <f t="shared" si="140"/>
        <v>100.80921655045771</v>
      </c>
      <c r="N204" s="20">
        <f t="shared" si="140"/>
        <v>99.822745098503717</v>
      </c>
      <c r="O204" s="20">
        <f t="shared" si="140"/>
        <v>98.922498146431707</v>
      </c>
      <c r="P204" s="20">
        <f t="shared" si="140"/>
        <v>99.233389351572413</v>
      </c>
      <c r="Q204" s="20">
        <f t="shared" si="140"/>
        <v>100.40961517170504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4.5719632912695154</v>
      </c>
      <c r="C205" s="21">
        <f t="shared" si="141"/>
        <v>4.4803566453584773</v>
      </c>
      <c r="D205" s="21">
        <f t="shared" si="141"/>
        <v>4.563761768907419</v>
      </c>
      <c r="E205" s="21">
        <f t="shared" si="141"/>
        <v>4.7952152733498137</v>
      </c>
      <c r="F205" s="21">
        <f t="shared" si="141"/>
        <v>4.5394376616147243</v>
      </c>
      <c r="G205" s="21">
        <f t="shared" si="141"/>
        <v>4.0344687084840816</v>
      </c>
      <c r="H205" s="21">
        <f t="shared" si="141"/>
        <v>3.9540119652462149</v>
      </c>
      <c r="I205" s="21">
        <f t="shared" si="141"/>
        <v>3.6035052007681143</v>
      </c>
      <c r="J205" s="21">
        <f t="shared" si="141"/>
        <v>3.5593225827502808</v>
      </c>
      <c r="K205" s="21">
        <f t="shared" si="141"/>
        <v>3.6760777435995884</v>
      </c>
      <c r="L205" s="21">
        <f t="shared" si="141"/>
        <v>3.3220258230258657</v>
      </c>
      <c r="M205" s="21">
        <f t="shared" si="141"/>
        <v>3.0536450227038014</v>
      </c>
      <c r="N205" s="21">
        <f t="shared" si="141"/>
        <v>2.7973954009218192</v>
      </c>
      <c r="O205" s="21">
        <f t="shared" si="141"/>
        <v>2.955272976554105</v>
      </c>
      <c r="P205" s="21">
        <f t="shared" si="141"/>
        <v>2.4656380166529099</v>
      </c>
      <c r="Q205" s="21">
        <f t="shared" si="141"/>
        <v>2.4943598685356445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222.3422701698214</v>
      </c>
      <c r="C206" s="21">
        <f t="shared" si="142"/>
        <v>263.49558881535017</v>
      </c>
      <c r="D206" s="21">
        <f t="shared" si="142"/>
        <v>249.94698476130219</v>
      </c>
      <c r="E206" s="21">
        <f t="shared" si="142"/>
        <v>248.59735150712265</v>
      </c>
      <c r="F206" s="21">
        <f t="shared" si="142"/>
        <v>249.57602807696489</v>
      </c>
      <c r="G206" s="21">
        <f t="shared" si="142"/>
        <v>252.35153500691527</v>
      </c>
      <c r="H206" s="21">
        <f t="shared" si="142"/>
        <v>256.64744668350704</v>
      </c>
      <c r="I206" s="21">
        <f t="shared" si="142"/>
        <v>254.62333683850275</v>
      </c>
      <c r="J206" s="21">
        <f t="shared" si="142"/>
        <v>251.34512781698038</v>
      </c>
      <c r="K206" s="21">
        <f t="shared" si="142"/>
        <v>314.08372937744554</v>
      </c>
      <c r="L206" s="21">
        <f t="shared" si="142"/>
        <v>243.6860207397003</v>
      </c>
      <c r="M206" s="21">
        <f t="shared" si="142"/>
        <v>264.71547871200113</v>
      </c>
      <c r="N206" s="21">
        <f t="shared" si="142"/>
        <v>258.37514535479551</v>
      </c>
      <c r="O206" s="21">
        <f t="shared" si="142"/>
        <v>257.47337058579853</v>
      </c>
      <c r="P206" s="21">
        <f t="shared" si="142"/>
        <v>242.64258313557136</v>
      </c>
      <c r="Q206" s="21">
        <f t="shared" si="142"/>
        <v>247.09148348304831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523.58806468000773</v>
      </c>
      <c r="C207" s="20">
        <f t="shared" si="143"/>
        <v>586.69258752129031</v>
      </c>
      <c r="D207" s="20">
        <f t="shared" si="143"/>
        <v>565.01670387773936</v>
      </c>
      <c r="E207" s="20">
        <f t="shared" si="143"/>
        <v>554.26997321251133</v>
      </c>
      <c r="F207" s="20">
        <f t="shared" si="143"/>
        <v>560.69489627657515</v>
      </c>
      <c r="G207" s="20">
        <f t="shared" si="143"/>
        <v>566.58933451399901</v>
      </c>
      <c r="H207" s="20">
        <f t="shared" si="143"/>
        <v>597.47104937807137</v>
      </c>
      <c r="I207" s="20">
        <f t="shared" si="143"/>
        <v>600.79747635743058</v>
      </c>
      <c r="J207" s="20">
        <f t="shared" si="143"/>
        <v>605.95941427508478</v>
      </c>
      <c r="K207" s="20">
        <f t="shared" si="143"/>
        <v>705.24937356762223</v>
      </c>
      <c r="L207" s="20">
        <f t="shared" si="143"/>
        <v>573.12194404313561</v>
      </c>
      <c r="M207" s="20">
        <f t="shared" si="143"/>
        <v>572.47363497640436</v>
      </c>
      <c r="N207" s="20">
        <f t="shared" si="143"/>
        <v>548.46969333733648</v>
      </c>
      <c r="O207" s="20">
        <f t="shared" si="143"/>
        <v>528.63200113269374</v>
      </c>
      <c r="P207" s="20">
        <f t="shared" si="143"/>
        <v>475.7477198021997</v>
      </c>
      <c r="Q207" s="20">
        <f t="shared" si="143"/>
        <v>496.44802317967225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163.55160874341044</v>
      </c>
      <c r="C208" s="20">
        <f t="shared" si="144"/>
        <v>190.54481155132345</v>
      </c>
      <c r="D208" s="20">
        <f t="shared" si="144"/>
        <v>185.75167938530078</v>
      </c>
      <c r="E208" s="20">
        <f t="shared" si="144"/>
        <v>186.49682608160626</v>
      </c>
      <c r="F208" s="20">
        <f t="shared" si="144"/>
        <v>187.72291271744234</v>
      </c>
      <c r="G208" s="20">
        <f t="shared" si="144"/>
        <v>186.49444287377659</v>
      </c>
      <c r="H208" s="20">
        <f t="shared" si="144"/>
        <v>189.7735205736661</v>
      </c>
      <c r="I208" s="20">
        <f t="shared" si="144"/>
        <v>187.37804494910534</v>
      </c>
      <c r="J208" s="20">
        <f t="shared" si="144"/>
        <v>186.22510261554706</v>
      </c>
      <c r="K208" s="20">
        <f t="shared" si="144"/>
        <v>227.57982731285628</v>
      </c>
      <c r="L208" s="20">
        <f t="shared" si="144"/>
        <v>178.02888749711678</v>
      </c>
      <c r="M208" s="20">
        <f t="shared" si="144"/>
        <v>193.2268560899746</v>
      </c>
      <c r="N208" s="20">
        <f t="shared" si="144"/>
        <v>187.65967993575802</v>
      </c>
      <c r="O208" s="20">
        <f t="shared" si="144"/>
        <v>191.57124881360835</v>
      </c>
      <c r="P208" s="20">
        <f t="shared" si="144"/>
        <v>183.45074192378027</v>
      </c>
      <c r="Q208" s="20">
        <f t="shared" si="144"/>
        <v>189.47084174184124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40.140242390302824</v>
      </c>
      <c r="C209" s="18">
        <f t="shared" si="145"/>
        <v>37.054153711429279</v>
      </c>
      <c r="D209" s="18">
        <f t="shared" si="145"/>
        <v>37.464286728909627</v>
      </c>
      <c r="E209" s="18">
        <f t="shared" si="145"/>
        <v>41.044439646559951</v>
      </c>
      <c r="F209" s="18">
        <f t="shared" si="145"/>
        <v>43.596052781523852</v>
      </c>
      <c r="G209" s="18">
        <f t="shared" si="145"/>
        <v>37.150935531575044</v>
      </c>
      <c r="H209" s="18">
        <f t="shared" si="145"/>
        <v>38.398789257942731</v>
      </c>
      <c r="I209" s="18">
        <f t="shared" si="145"/>
        <v>35.220648497389504</v>
      </c>
      <c r="J209" s="18">
        <f t="shared" si="145"/>
        <v>33.436751422488236</v>
      </c>
      <c r="K209" s="18">
        <f t="shared" si="145"/>
        <v>39.584943413647345</v>
      </c>
      <c r="L209" s="18">
        <f t="shared" si="145"/>
        <v>37.139004475054378</v>
      </c>
      <c r="M209" s="18">
        <f t="shared" si="145"/>
        <v>38.246063488591957</v>
      </c>
      <c r="N209" s="18">
        <f t="shared" si="145"/>
        <v>39.742234965561046</v>
      </c>
      <c r="O209" s="18">
        <f t="shared" si="145"/>
        <v>38.482061580894495</v>
      </c>
      <c r="P209" s="18">
        <f t="shared" si="145"/>
        <v>37.936953900010643</v>
      </c>
      <c r="Q209" s="18">
        <f t="shared" si="145"/>
        <v>37.269739324884739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41.828016001604205</v>
      </c>
      <c r="C210" s="16">
        <f t="shared" si="146"/>
        <v>38.490654314963841</v>
      </c>
      <c r="D210" s="16">
        <f t="shared" si="146"/>
        <v>38.911131595877364</v>
      </c>
      <c r="E210" s="16">
        <f t="shared" si="146"/>
        <v>42.636575383245706</v>
      </c>
      <c r="F210" s="16">
        <f t="shared" si="146"/>
        <v>45.238440579953853</v>
      </c>
      <c r="G210" s="16">
        <f t="shared" si="146"/>
        <v>38.554098831273208</v>
      </c>
      <c r="H210" s="16">
        <f t="shared" si="146"/>
        <v>39.869950056445994</v>
      </c>
      <c r="I210" s="16">
        <f t="shared" si="146"/>
        <v>36.43329902050943</v>
      </c>
      <c r="J210" s="16">
        <f t="shared" si="146"/>
        <v>34.538934903439653</v>
      </c>
      <c r="K210" s="16">
        <f t="shared" si="146"/>
        <v>41.082963535293743</v>
      </c>
      <c r="L210" s="16">
        <f t="shared" si="146"/>
        <v>38.564638186692235</v>
      </c>
      <c r="M210" s="16">
        <f t="shared" si="146"/>
        <v>39.636639772119537</v>
      </c>
      <c r="N210" s="16">
        <f t="shared" si="146"/>
        <v>41.232313832861188</v>
      </c>
      <c r="O210" s="16">
        <f t="shared" si="146"/>
        <v>39.960194307216057</v>
      </c>
      <c r="P210" s="16">
        <f t="shared" si="146"/>
        <v>39.355005908045605</v>
      </c>
      <c r="Q210" s="16">
        <f t="shared" si="146"/>
        <v>38.624016506276611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35.059471289808307</v>
      </c>
      <c r="C211" s="14">
        <f t="shared" si="147"/>
        <v>32.276569679046723</v>
      </c>
      <c r="D211" s="14">
        <f t="shared" si="147"/>
        <v>32.643740776344529</v>
      </c>
      <c r="E211" s="14">
        <f t="shared" si="147"/>
        <v>35.785109890404435</v>
      </c>
      <c r="F211" s="14">
        <f t="shared" si="147"/>
        <v>37.985832419660071</v>
      </c>
      <c r="G211" s="14">
        <f t="shared" si="147"/>
        <v>32.387584542516699</v>
      </c>
      <c r="H211" s="14">
        <f t="shared" si="147"/>
        <v>33.507935920095399</v>
      </c>
      <c r="I211" s="14">
        <f t="shared" si="147"/>
        <v>30.633347963162475</v>
      </c>
      <c r="J211" s="14">
        <f t="shared" si="147"/>
        <v>29.053528751181243</v>
      </c>
      <c r="K211" s="14">
        <f t="shared" si="147"/>
        <v>34.573686721207665</v>
      </c>
      <c r="L211" s="14">
        <f t="shared" si="147"/>
        <v>32.468869738931538</v>
      </c>
      <c r="M211" s="14">
        <f t="shared" si="147"/>
        <v>33.386332989485183</v>
      </c>
      <c r="N211" s="14">
        <f t="shared" si="147"/>
        <v>34.745901086265889</v>
      </c>
      <c r="O211" s="14">
        <f t="shared" si="147"/>
        <v>33.688947631721028</v>
      </c>
      <c r="P211" s="14">
        <f t="shared" si="147"/>
        <v>33.193558761636346</v>
      </c>
      <c r="Q211" s="14">
        <f t="shared" si="147"/>
        <v>32.591567615979585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754830.97221352195</v>
      </c>
      <c r="C4" s="79">
        <f t="shared" si="0"/>
        <v>778974.14339342783</v>
      </c>
      <c r="D4" s="79">
        <f t="shared" si="0"/>
        <v>785611.1371100907</v>
      </c>
      <c r="E4" s="79">
        <f t="shared" si="0"/>
        <v>787647.61605215317</v>
      </c>
      <c r="F4" s="79">
        <f t="shared" si="0"/>
        <v>786208.78341695783</v>
      </c>
      <c r="G4" s="79">
        <f t="shared" si="0"/>
        <v>776497.9065828952</v>
      </c>
      <c r="H4" s="79">
        <f t="shared" si="0"/>
        <v>775170.73204765143</v>
      </c>
      <c r="I4" s="79">
        <f t="shared" si="0"/>
        <v>782522.04825112957</v>
      </c>
      <c r="J4" s="79">
        <f t="shared" si="0"/>
        <v>770034.70364890888</v>
      </c>
      <c r="K4" s="79">
        <f t="shared" si="0"/>
        <v>771612.65641455085</v>
      </c>
      <c r="L4" s="79">
        <f t="shared" si="0"/>
        <v>780081.99562983424</v>
      </c>
      <c r="M4" s="79">
        <f t="shared" si="0"/>
        <v>781793.33993510692</v>
      </c>
      <c r="N4" s="79">
        <f t="shared" si="0"/>
        <v>783311.12452906661</v>
      </c>
      <c r="O4" s="79">
        <f t="shared" si="0"/>
        <v>786026.2449634053</v>
      </c>
      <c r="P4" s="79">
        <f t="shared" si="0"/>
        <v>794743.23530465132</v>
      </c>
      <c r="Q4" s="79">
        <f t="shared" si="0"/>
        <v>813055.7227663477</v>
      </c>
    </row>
    <row r="5" spans="1:17" ht="11.45" customHeight="1" x14ac:dyDescent="0.25">
      <c r="A5" s="23" t="s">
        <v>30</v>
      </c>
      <c r="B5" s="78">
        <v>11319.357362848938</v>
      </c>
      <c r="C5" s="78">
        <v>12425.901446356027</v>
      </c>
      <c r="D5" s="78">
        <v>13825.229743463362</v>
      </c>
      <c r="E5" s="78">
        <v>13921.032319330501</v>
      </c>
      <c r="F5" s="78">
        <v>14912.972011849432</v>
      </c>
      <c r="G5" s="78">
        <v>15416.421060609986</v>
      </c>
      <c r="H5" s="78">
        <v>15496.018112748927</v>
      </c>
      <c r="I5" s="78">
        <v>16025.851870279777</v>
      </c>
      <c r="J5" s="78">
        <v>17080.422503255377</v>
      </c>
      <c r="K5" s="78">
        <v>17612.708206303781</v>
      </c>
      <c r="L5" s="78">
        <v>17582.449724220456</v>
      </c>
      <c r="M5" s="78">
        <v>17785.477219573506</v>
      </c>
      <c r="N5" s="78">
        <v>17963.393136165407</v>
      </c>
      <c r="O5" s="78">
        <v>18175.281600516832</v>
      </c>
      <c r="P5" s="78">
        <v>18563.338128025018</v>
      </c>
      <c r="Q5" s="78">
        <v>18624.080956003701</v>
      </c>
    </row>
    <row r="6" spans="1:17" ht="11.45" customHeight="1" x14ac:dyDescent="0.25">
      <c r="A6" s="19" t="s">
        <v>29</v>
      </c>
      <c r="B6" s="76">
        <v>687735.73412192496</v>
      </c>
      <c r="C6" s="76">
        <v>712217.25815796701</v>
      </c>
      <c r="D6" s="76">
        <v>716879.48383462685</v>
      </c>
      <c r="E6" s="76">
        <v>718296.14938665158</v>
      </c>
      <c r="F6" s="76">
        <v>714966.23674957908</v>
      </c>
      <c r="G6" s="76">
        <v>704615.55371355591</v>
      </c>
      <c r="H6" s="76">
        <v>700914.18436866568</v>
      </c>
      <c r="I6" s="76">
        <v>705349.74950007361</v>
      </c>
      <c r="J6" s="76">
        <v>689666.31518929906</v>
      </c>
      <c r="K6" s="76">
        <v>690130.45232984959</v>
      </c>
      <c r="L6" s="76">
        <v>695871.29702480964</v>
      </c>
      <c r="M6" s="76">
        <v>695894.68592518219</v>
      </c>
      <c r="N6" s="76">
        <v>696734.62707617623</v>
      </c>
      <c r="O6" s="76">
        <v>699016.31315244513</v>
      </c>
      <c r="P6" s="76">
        <v>706944.01297852595</v>
      </c>
      <c r="Q6" s="76">
        <v>724102.94215616339</v>
      </c>
    </row>
    <row r="7" spans="1:17" ht="11.45" customHeight="1" x14ac:dyDescent="0.25">
      <c r="A7" s="62" t="s">
        <v>59</v>
      </c>
      <c r="B7" s="77">
        <f t="shared" ref="B7" si="1">IF(B34=0,0,B34*B144)</f>
        <v>330730.27021812525</v>
      </c>
      <c r="C7" s="77">
        <f t="shared" ref="C7:Q7" si="2">IF(C34=0,0,C34*C144)</f>
        <v>324970.64745649236</v>
      </c>
      <c r="D7" s="77">
        <f t="shared" si="2"/>
        <v>316270.99679635308</v>
      </c>
      <c r="E7" s="77">
        <f t="shared" si="2"/>
        <v>299989.29248820402</v>
      </c>
      <c r="F7" s="77">
        <f t="shared" si="2"/>
        <v>285094.29345436132</v>
      </c>
      <c r="G7" s="77">
        <f t="shared" si="2"/>
        <v>267966.27866769402</v>
      </c>
      <c r="H7" s="77">
        <f t="shared" si="2"/>
        <v>246397.29617125305</v>
      </c>
      <c r="I7" s="77">
        <f t="shared" si="2"/>
        <v>229927.85025791495</v>
      </c>
      <c r="J7" s="77">
        <f t="shared" si="2"/>
        <v>204071.16759606652</v>
      </c>
      <c r="K7" s="77">
        <f t="shared" si="2"/>
        <v>192333.94716234639</v>
      </c>
      <c r="L7" s="77">
        <f t="shared" si="2"/>
        <v>183552.32593139505</v>
      </c>
      <c r="M7" s="77">
        <f t="shared" si="2"/>
        <v>175785.12776014302</v>
      </c>
      <c r="N7" s="77">
        <f t="shared" si="2"/>
        <v>163597.07601562582</v>
      </c>
      <c r="O7" s="77">
        <f t="shared" si="2"/>
        <v>161371.68397174546</v>
      </c>
      <c r="P7" s="77">
        <f t="shared" si="2"/>
        <v>164842.09473693115</v>
      </c>
      <c r="Q7" s="77">
        <f t="shared" si="2"/>
        <v>170805.78813484419</v>
      </c>
    </row>
    <row r="8" spans="1:17" ht="11.45" customHeight="1" x14ac:dyDescent="0.25">
      <c r="A8" s="62" t="s">
        <v>58</v>
      </c>
      <c r="B8" s="77">
        <f t="shared" ref="B8" si="3">IF(B35=0,0,B35*B145)</f>
        <v>351521.44209462212</v>
      </c>
      <c r="C8" s="77">
        <f t="shared" ref="C8:Q8" si="4">IF(C35=0,0,C35*C145)</f>
        <v>382020.13716133486</v>
      </c>
      <c r="D8" s="77">
        <f t="shared" si="4"/>
        <v>396004.68620998459</v>
      </c>
      <c r="E8" s="77">
        <f t="shared" si="4"/>
        <v>414307.70292531903</v>
      </c>
      <c r="F8" s="77">
        <f t="shared" si="4"/>
        <v>426317.45692008082</v>
      </c>
      <c r="G8" s="77">
        <f t="shared" si="4"/>
        <v>433465.20492962323</v>
      </c>
      <c r="H8" s="77">
        <f t="shared" si="4"/>
        <v>451687.32431925647</v>
      </c>
      <c r="I8" s="77">
        <f t="shared" si="4"/>
        <v>472836.72258533171</v>
      </c>
      <c r="J8" s="77">
        <f t="shared" si="4"/>
        <v>483206.245590623</v>
      </c>
      <c r="K8" s="77">
        <f t="shared" si="4"/>
        <v>495842.78452498914</v>
      </c>
      <c r="L8" s="77">
        <f t="shared" si="4"/>
        <v>509384.05905151874</v>
      </c>
      <c r="M8" s="77">
        <f t="shared" si="4"/>
        <v>516918.0443603514</v>
      </c>
      <c r="N8" s="77">
        <f t="shared" si="4"/>
        <v>530189.37829452637</v>
      </c>
      <c r="O8" s="77">
        <f t="shared" si="4"/>
        <v>534778.07357152645</v>
      </c>
      <c r="P8" s="77">
        <f t="shared" si="4"/>
        <v>539300.59439416416</v>
      </c>
      <c r="Q8" s="77">
        <f t="shared" si="4"/>
        <v>550288.28580425249</v>
      </c>
    </row>
    <row r="9" spans="1:17" ht="11.45" customHeight="1" x14ac:dyDescent="0.25">
      <c r="A9" s="62" t="s">
        <v>57</v>
      </c>
      <c r="B9" s="77">
        <f t="shared" ref="B9" si="5">IF(B36=0,0,B36*B146)</f>
        <v>5484.0218091775832</v>
      </c>
      <c r="C9" s="77">
        <f t="shared" ref="C9:Q9" si="6">IF(C36=0,0,C36*C146)</f>
        <v>5226.473540139772</v>
      </c>
      <c r="D9" s="77">
        <f t="shared" si="6"/>
        <v>4603.8008282892815</v>
      </c>
      <c r="E9" s="77">
        <f t="shared" si="6"/>
        <v>3999.1539731285461</v>
      </c>
      <c r="F9" s="77">
        <f t="shared" si="6"/>
        <v>3554.4863751368334</v>
      </c>
      <c r="G9" s="77">
        <f t="shared" si="6"/>
        <v>3184.0701162386763</v>
      </c>
      <c r="H9" s="77">
        <f t="shared" si="6"/>
        <v>2829.2541238523881</v>
      </c>
      <c r="I9" s="77">
        <f t="shared" si="6"/>
        <v>2566.9885026778302</v>
      </c>
      <c r="J9" s="77">
        <f t="shared" si="6"/>
        <v>2355.4098615457306</v>
      </c>
      <c r="K9" s="77">
        <f t="shared" si="6"/>
        <v>1907.9916326727932</v>
      </c>
      <c r="L9" s="77">
        <f t="shared" si="6"/>
        <v>2881.7908223018526</v>
      </c>
      <c r="M9" s="77">
        <f t="shared" si="6"/>
        <v>3077.6609468744232</v>
      </c>
      <c r="N9" s="77">
        <f t="shared" si="6"/>
        <v>2717.5966010954094</v>
      </c>
      <c r="O9" s="77">
        <f t="shared" si="6"/>
        <v>2423.4492906708842</v>
      </c>
      <c r="P9" s="77">
        <f t="shared" si="6"/>
        <v>2127.5057035655132</v>
      </c>
      <c r="Q9" s="77">
        <f t="shared" si="6"/>
        <v>1883.6498934859535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17.75242521024099</v>
      </c>
      <c r="J10" s="77">
        <f t="shared" si="8"/>
        <v>33.001143616789392</v>
      </c>
      <c r="K10" s="77">
        <f t="shared" si="8"/>
        <v>45.001373884283439</v>
      </c>
      <c r="L10" s="77">
        <f t="shared" si="8"/>
        <v>49.182090527016193</v>
      </c>
      <c r="M10" s="77">
        <f t="shared" si="8"/>
        <v>52.629504347091682</v>
      </c>
      <c r="N10" s="77">
        <f t="shared" si="8"/>
        <v>55.667806359480132</v>
      </c>
      <c r="O10" s="77">
        <f t="shared" si="8"/>
        <v>54.551440037785355</v>
      </c>
      <c r="P10" s="77">
        <f t="shared" si="8"/>
        <v>56.174023674201244</v>
      </c>
      <c r="Q10" s="77">
        <f t="shared" si="8"/>
        <v>60.678381693078855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9.6645112101806347</v>
      </c>
      <c r="P11" s="77">
        <f t="shared" si="10"/>
        <v>41.751746714605858</v>
      </c>
      <c r="Q11" s="77">
        <f t="shared" si="10"/>
        <v>146.01830668262676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0.30975430375704766</v>
      </c>
      <c r="I12" s="77">
        <f t="shared" si="12"/>
        <v>0.43572893891374037</v>
      </c>
      <c r="J12" s="77">
        <f t="shared" si="12"/>
        <v>0.49099744703434067</v>
      </c>
      <c r="K12" s="77">
        <f t="shared" si="12"/>
        <v>0.72763595697244021</v>
      </c>
      <c r="L12" s="77">
        <f t="shared" si="12"/>
        <v>3.9391290669852492</v>
      </c>
      <c r="M12" s="77">
        <f t="shared" si="12"/>
        <v>61.223353466244113</v>
      </c>
      <c r="N12" s="77">
        <f t="shared" si="12"/>
        <v>174.90835856915007</v>
      </c>
      <c r="O12" s="77">
        <f t="shared" si="12"/>
        <v>378.89036725432663</v>
      </c>
      <c r="P12" s="77">
        <f t="shared" si="12"/>
        <v>575.89237347624476</v>
      </c>
      <c r="Q12" s="77">
        <f t="shared" si="12"/>
        <v>918.52163520516001</v>
      </c>
    </row>
    <row r="13" spans="1:17" ht="11.45" customHeight="1" x14ac:dyDescent="0.25">
      <c r="A13" s="19" t="s">
        <v>28</v>
      </c>
      <c r="B13" s="76">
        <v>55775.880728748089</v>
      </c>
      <c r="C13" s="76">
        <v>54330.983789104852</v>
      </c>
      <c r="D13" s="76">
        <v>54906.423532000503</v>
      </c>
      <c r="E13" s="76">
        <v>55430.434346171045</v>
      </c>
      <c r="F13" s="76">
        <v>56329.574655529403</v>
      </c>
      <c r="G13" s="76">
        <v>56465.931808729365</v>
      </c>
      <c r="H13" s="76">
        <v>58760.529566236721</v>
      </c>
      <c r="I13" s="76">
        <v>61146.44688077618</v>
      </c>
      <c r="J13" s="76">
        <v>63287.965956354441</v>
      </c>
      <c r="K13" s="76">
        <v>63869.495878397509</v>
      </c>
      <c r="L13" s="76">
        <v>66628.248880804225</v>
      </c>
      <c r="M13" s="76">
        <v>68113.176790351295</v>
      </c>
      <c r="N13" s="76">
        <v>68613.104316724959</v>
      </c>
      <c r="O13" s="76">
        <v>68834.650210443317</v>
      </c>
      <c r="P13" s="76">
        <v>69235.884198100306</v>
      </c>
      <c r="Q13" s="76">
        <v>70328.699654180513</v>
      </c>
    </row>
    <row r="14" spans="1:17" ht="11.45" customHeight="1" x14ac:dyDescent="0.25">
      <c r="A14" s="62" t="s">
        <v>59</v>
      </c>
      <c r="B14" s="75">
        <f t="shared" ref="B14" si="13">IF(B41=0,0,B41*B151)</f>
        <v>156.87127149097651</v>
      </c>
      <c r="C14" s="75">
        <f t="shared" ref="C14:Q14" si="14">IF(C41=0,0,C41*C151)</f>
        <v>143.13787965645619</v>
      </c>
      <c r="D14" s="75">
        <f t="shared" si="14"/>
        <v>139.3074196720448</v>
      </c>
      <c r="E14" s="75">
        <f t="shared" si="14"/>
        <v>130.27033850650528</v>
      </c>
      <c r="F14" s="75">
        <f t="shared" si="14"/>
        <v>121.96990315323382</v>
      </c>
      <c r="G14" s="75">
        <f t="shared" si="14"/>
        <v>111.39440486249234</v>
      </c>
      <c r="H14" s="75">
        <f t="shared" si="14"/>
        <v>104.17992569487852</v>
      </c>
      <c r="I14" s="75">
        <f t="shared" si="14"/>
        <v>96.262943581794687</v>
      </c>
      <c r="J14" s="75">
        <f t="shared" si="14"/>
        <v>90.700664440639358</v>
      </c>
      <c r="K14" s="75">
        <f t="shared" si="14"/>
        <v>83.833322273699324</v>
      </c>
      <c r="L14" s="75">
        <f t="shared" si="14"/>
        <v>80.06196557597724</v>
      </c>
      <c r="M14" s="75">
        <f t="shared" si="14"/>
        <v>69.925462839029365</v>
      </c>
      <c r="N14" s="75">
        <f t="shared" si="14"/>
        <v>60.094824052743846</v>
      </c>
      <c r="O14" s="75">
        <f t="shared" si="14"/>
        <v>48.748300999380717</v>
      </c>
      <c r="P14" s="75">
        <f t="shared" si="14"/>
        <v>39.993593654133512</v>
      </c>
      <c r="Q14" s="75">
        <f t="shared" si="14"/>
        <v>33.027768351983717</v>
      </c>
    </row>
    <row r="15" spans="1:17" ht="11.45" customHeight="1" x14ac:dyDescent="0.25">
      <c r="A15" s="62" t="s">
        <v>58</v>
      </c>
      <c r="B15" s="75">
        <f t="shared" ref="B15" si="15">IF(B42=0,0,B42*B152)</f>
        <v>55353.322760704308</v>
      </c>
      <c r="C15" s="75">
        <f t="shared" ref="C15:Q15" si="16">IF(C42=0,0,C42*C152)</f>
        <v>52968.214616082892</v>
      </c>
      <c r="D15" s="75">
        <f t="shared" si="16"/>
        <v>53330.292358851446</v>
      </c>
      <c r="E15" s="75">
        <f t="shared" si="16"/>
        <v>53406.959409765906</v>
      </c>
      <c r="F15" s="75">
        <f t="shared" si="16"/>
        <v>54116.174207737778</v>
      </c>
      <c r="G15" s="75">
        <f t="shared" si="16"/>
        <v>54193.412755014615</v>
      </c>
      <c r="H15" s="75">
        <f t="shared" si="16"/>
        <v>55918.706122900694</v>
      </c>
      <c r="I15" s="75">
        <f t="shared" si="16"/>
        <v>58046.43438251398</v>
      </c>
      <c r="J15" s="75">
        <f t="shared" si="16"/>
        <v>59498.254621878194</v>
      </c>
      <c r="K15" s="75">
        <f t="shared" si="16"/>
        <v>59949.220921136883</v>
      </c>
      <c r="L15" s="75">
        <f t="shared" si="16"/>
        <v>62466.081739356843</v>
      </c>
      <c r="M15" s="75">
        <f t="shared" si="16"/>
        <v>63887.910440731714</v>
      </c>
      <c r="N15" s="75">
        <f t="shared" si="16"/>
        <v>64354.449575572893</v>
      </c>
      <c r="O15" s="75">
        <f t="shared" si="16"/>
        <v>64601.195010960524</v>
      </c>
      <c r="P15" s="75">
        <f t="shared" si="16"/>
        <v>63401.02790754434</v>
      </c>
      <c r="Q15" s="75">
        <f t="shared" si="16"/>
        <v>64538.043601553261</v>
      </c>
    </row>
    <row r="16" spans="1:17" ht="11.45" customHeight="1" x14ac:dyDescent="0.25">
      <c r="A16" s="62" t="s">
        <v>57</v>
      </c>
      <c r="B16" s="75">
        <f t="shared" ref="B16" si="17">IF(B43=0,0,B43*B153)</f>
        <v>64.280368909369983</v>
      </c>
      <c r="C16" s="75">
        <f t="shared" ref="C16:Q16" si="18">IF(C43=0,0,C43*C153)</f>
        <v>72.825254210877787</v>
      </c>
      <c r="D16" s="75">
        <f t="shared" si="18"/>
        <v>73.620930407140733</v>
      </c>
      <c r="E16" s="75">
        <f t="shared" si="18"/>
        <v>77.232379548421534</v>
      </c>
      <c r="F16" s="75">
        <f t="shared" si="18"/>
        <v>79.772347014735075</v>
      </c>
      <c r="G16" s="75">
        <f t="shared" si="18"/>
        <v>79.790618690320059</v>
      </c>
      <c r="H16" s="75">
        <f t="shared" si="18"/>
        <v>65.725722471284243</v>
      </c>
      <c r="I16" s="75">
        <f t="shared" si="18"/>
        <v>79.243582013685725</v>
      </c>
      <c r="J16" s="75">
        <f t="shared" si="18"/>
        <v>79.390890675890574</v>
      </c>
      <c r="K16" s="75">
        <f t="shared" si="18"/>
        <v>79.153986593704388</v>
      </c>
      <c r="L16" s="75">
        <f t="shared" si="18"/>
        <v>81.607482560875397</v>
      </c>
      <c r="M16" s="75">
        <f t="shared" si="18"/>
        <v>77.204224007474309</v>
      </c>
      <c r="N16" s="75">
        <f t="shared" si="18"/>
        <v>72.553059415264869</v>
      </c>
      <c r="O16" s="75">
        <f t="shared" si="18"/>
        <v>69.204360647456866</v>
      </c>
      <c r="P16" s="75">
        <f t="shared" si="18"/>
        <v>66.291346822576884</v>
      </c>
      <c r="Q16" s="75">
        <f t="shared" si="18"/>
        <v>63.977384333583828</v>
      </c>
    </row>
    <row r="17" spans="1:17" ht="11.45" customHeight="1" x14ac:dyDescent="0.25">
      <c r="A17" s="62" t="s">
        <v>56</v>
      </c>
      <c r="B17" s="75">
        <f t="shared" ref="B17" si="19">IF(B44=0,0,B44*B154)</f>
        <v>71.093099048417145</v>
      </c>
      <c r="C17" s="75">
        <f t="shared" ref="C17:Q17" si="20">IF(C44=0,0,C44*C154)</f>
        <v>1005.5747763522894</v>
      </c>
      <c r="D17" s="75">
        <f t="shared" si="20"/>
        <v>1205.1820226085079</v>
      </c>
      <c r="E17" s="75">
        <f t="shared" si="20"/>
        <v>1644.9766482821101</v>
      </c>
      <c r="F17" s="75">
        <f t="shared" si="20"/>
        <v>1831.3367457939414</v>
      </c>
      <c r="G17" s="75">
        <f t="shared" si="20"/>
        <v>1909.0690424311392</v>
      </c>
      <c r="H17" s="75">
        <f t="shared" si="20"/>
        <v>2504.3172525157242</v>
      </c>
      <c r="I17" s="75">
        <f t="shared" si="20"/>
        <v>2762.9285856634119</v>
      </c>
      <c r="J17" s="75">
        <f t="shared" si="20"/>
        <v>3459.1961290992876</v>
      </c>
      <c r="K17" s="75">
        <f t="shared" si="20"/>
        <v>3602.6914940862339</v>
      </c>
      <c r="L17" s="75">
        <f t="shared" si="20"/>
        <v>3846.3433298743785</v>
      </c>
      <c r="M17" s="75">
        <f t="shared" si="20"/>
        <v>3932.2912023322169</v>
      </c>
      <c r="N17" s="75">
        <f t="shared" si="20"/>
        <v>3961.8746096788868</v>
      </c>
      <c r="O17" s="75">
        <f t="shared" si="20"/>
        <v>3884.2790486407416</v>
      </c>
      <c r="P17" s="75">
        <f t="shared" si="20"/>
        <v>5464.2598838772155</v>
      </c>
      <c r="Q17" s="75">
        <f t="shared" si="20"/>
        <v>5385.638180806086</v>
      </c>
    </row>
    <row r="18" spans="1:17" ht="11.45" customHeight="1" x14ac:dyDescent="0.25">
      <c r="A18" s="62" t="s">
        <v>55</v>
      </c>
      <c r="B18" s="75">
        <f t="shared" ref="B18" si="21">IF(B45=0,0,B45*B155)</f>
        <v>130.31322859501546</v>
      </c>
      <c r="C18" s="75">
        <f t="shared" ref="C18:Q18" si="22">IF(C45=0,0,C45*C155)</f>
        <v>141.23126280234135</v>
      </c>
      <c r="D18" s="75">
        <f t="shared" si="22"/>
        <v>158.02080046135887</v>
      </c>
      <c r="E18" s="75">
        <f t="shared" si="22"/>
        <v>170.99557006810753</v>
      </c>
      <c r="F18" s="75">
        <f t="shared" si="22"/>
        <v>180.32145182971826</v>
      </c>
      <c r="G18" s="75">
        <f t="shared" si="22"/>
        <v>172.26498773079018</v>
      </c>
      <c r="H18" s="75">
        <f t="shared" si="22"/>
        <v>167.60054265414365</v>
      </c>
      <c r="I18" s="75">
        <f t="shared" si="22"/>
        <v>161.57738700330998</v>
      </c>
      <c r="J18" s="75">
        <f t="shared" si="22"/>
        <v>160.42365026043399</v>
      </c>
      <c r="K18" s="75">
        <f t="shared" si="22"/>
        <v>154.59615430699537</v>
      </c>
      <c r="L18" s="75">
        <f t="shared" si="22"/>
        <v>154.1543634361492</v>
      </c>
      <c r="M18" s="75">
        <f t="shared" si="22"/>
        <v>145.84546044085977</v>
      </c>
      <c r="N18" s="75">
        <f t="shared" si="22"/>
        <v>164.13224800516699</v>
      </c>
      <c r="O18" s="75">
        <f t="shared" si="22"/>
        <v>231.22348919520488</v>
      </c>
      <c r="P18" s="75">
        <f t="shared" si="22"/>
        <v>264.31146620204669</v>
      </c>
      <c r="Q18" s="75">
        <f t="shared" si="22"/>
        <v>308.01271913560595</v>
      </c>
    </row>
    <row r="19" spans="1:17" ht="11.45" customHeight="1" x14ac:dyDescent="0.25">
      <c r="A19" s="25" t="s">
        <v>51</v>
      </c>
      <c r="B19" s="79">
        <f t="shared" ref="B19" si="23">B20+B26</f>
        <v>269271.10325643921</v>
      </c>
      <c r="C19" s="79">
        <f t="shared" ref="C19:Q19" si="24">C20+C26</f>
        <v>281082.87775632471</v>
      </c>
      <c r="D19" s="79">
        <f t="shared" si="24"/>
        <v>288001.74186257715</v>
      </c>
      <c r="E19" s="79">
        <f t="shared" si="24"/>
        <v>291191.67323657294</v>
      </c>
      <c r="F19" s="79">
        <f t="shared" si="24"/>
        <v>314733.71966364275</v>
      </c>
      <c r="G19" s="79">
        <f t="shared" si="24"/>
        <v>316847.09787343803</v>
      </c>
      <c r="H19" s="79">
        <f t="shared" si="24"/>
        <v>326586.10670206411</v>
      </c>
      <c r="I19" s="79">
        <f t="shared" si="24"/>
        <v>338248.90156717284</v>
      </c>
      <c r="J19" s="79">
        <f t="shared" si="24"/>
        <v>324424.2157039647</v>
      </c>
      <c r="K19" s="79">
        <f t="shared" si="24"/>
        <v>285658.77860037051</v>
      </c>
      <c r="L19" s="79">
        <f t="shared" si="24"/>
        <v>300094.05188528274</v>
      </c>
      <c r="M19" s="79">
        <f t="shared" si="24"/>
        <v>298789.41600117291</v>
      </c>
      <c r="N19" s="79">
        <f t="shared" si="24"/>
        <v>284863.02331379754</v>
      </c>
      <c r="O19" s="79">
        <f t="shared" si="24"/>
        <v>290069.08265957434</v>
      </c>
      <c r="P19" s="79">
        <f t="shared" si="24"/>
        <v>286875.13516842324</v>
      </c>
      <c r="Q19" s="79">
        <f t="shared" si="24"/>
        <v>278384.49025953072</v>
      </c>
    </row>
    <row r="20" spans="1:17" ht="11.45" customHeight="1" x14ac:dyDescent="0.25">
      <c r="A20" s="23" t="s">
        <v>27</v>
      </c>
      <c r="B20" s="78">
        <v>19765.66181262409</v>
      </c>
      <c r="C20" s="78">
        <v>20652.214463198834</v>
      </c>
      <c r="D20" s="78">
        <v>21247.316999721166</v>
      </c>
      <c r="E20" s="78">
        <v>21777.126359955055</v>
      </c>
      <c r="F20" s="78">
        <v>22010.315394299421</v>
      </c>
      <c r="G20" s="78">
        <v>22309.287153551093</v>
      </c>
      <c r="H20" s="78">
        <v>22655.539836163243</v>
      </c>
      <c r="I20" s="78">
        <v>22921.685807052876</v>
      </c>
      <c r="J20" s="78">
        <v>22997.535969723453</v>
      </c>
      <c r="K20" s="78">
        <v>23910.194710622873</v>
      </c>
      <c r="L20" s="78">
        <v>24964.049181858107</v>
      </c>
      <c r="M20" s="78">
        <v>25412.375896937363</v>
      </c>
      <c r="N20" s="78">
        <v>25805.770880138069</v>
      </c>
      <c r="O20" s="78">
        <v>26353.938186569823</v>
      </c>
      <c r="P20" s="78">
        <v>27073.715346225774</v>
      </c>
      <c r="Q20" s="78">
        <v>27853.903268467242</v>
      </c>
    </row>
    <row r="21" spans="1:17" ht="11.45" customHeight="1" x14ac:dyDescent="0.25">
      <c r="A21" s="62" t="s">
        <v>59</v>
      </c>
      <c r="B21" s="77">
        <f t="shared" ref="B21" si="25">IF(B48=0,0,B48*B158)</f>
        <v>2203.3719353678921</v>
      </c>
      <c r="C21" s="77">
        <f t="shared" ref="C21:Q21" si="26">IF(C48=0,0,C48*C158)</f>
        <v>1894.077412987175</v>
      </c>
      <c r="D21" s="77">
        <f t="shared" si="26"/>
        <v>1609.7793415474646</v>
      </c>
      <c r="E21" s="77">
        <f t="shared" si="26"/>
        <v>1312.2630601161338</v>
      </c>
      <c r="F21" s="77">
        <f t="shared" si="26"/>
        <v>1051.6847965173808</v>
      </c>
      <c r="G21" s="77">
        <f t="shared" si="26"/>
        <v>893.02283065579491</v>
      </c>
      <c r="H21" s="77">
        <f t="shared" si="26"/>
        <v>770.17148204047317</v>
      </c>
      <c r="I21" s="77">
        <f t="shared" si="26"/>
        <v>678.58362140846884</v>
      </c>
      <c r="J21" s="77">
        <f t="shared" si="26"/>
        <v>620.74000798206566</v>
      </c>
      <c r="K21" s="77">
        <f t="shared" si="26"/>
        <v>578.48782473354163</v>
      </c>
      <c r="L21" s="77">
        <f t="shared" si="26"/>
        <v>547.6904811041187</v>
      </c>
      <c r="M21" s="77">
        <f t="shared" si="26"/>
        <v>522.40906863759528</v>
      </c>
      <c r="N21" s="77">
        <f t="shared" si="26"/>
        <v>496.26864118289285</v>
      </c>
      <c r="O21" s="77">
        <f t="shared" si="26"/>
        <v>478.28988473044512</v>
      </c>
      <c r="P21" s="77">
        <f t="shared" si="26"/>
        <v>427.9872090673822</v>
      </c>
      <c r="Q21" s="77">
        <f t="shared" si="26"/>
        <v>389.6891485327701</v>
      </c>
    </row>
    <row r="22" spans="1:17" ht="11.45" customHeight="1" x14ac:dyDescent="0.25">
      <c r="A22" s="62" t="s">
        <v>58</v>
      </c>
      <c r="B22" s="77">
        <f t="shared" ref="B22" si="27">IF(B49=0,0,B49*B159)</f>
        <v>17522.245538344134</v>
      </c>
      <c r="C22" s="77">
        <f t="shared" ref="C22:Q22" si="28">IF(C49=0,0,C49*C159)</f>
        <v>18713.543199360367</v>
      </c>
      <c r="D22" s="77">
        <f t="shared" si="28"/>
        <v>19590.457857962621</v>
      </c>
      <c r="E22" s="77">
        <f t="shared" si="28"/>
        <v>20415.777272020299</v>
      </c>
      <c r="F22" s="77">
        <f t="shared" si="28"/>
        <v>20907.907068154484</v>
      </c>
      <c r="G22" s="77">
        <f t="shared" si="28"/>
        <v>21363.670731505736</v>
      </c>
      <c r="H22" s="77">
        <f t="shared" si="28"/>
        <v>21828.080182266087</v>
      </c>
      <c r="I22" s="77">
        <f t="shared" si="28"/>
        <v>22193.873932673709</v>
      </c>
      <c r="J22" s="77">
        <f t="shared" si="28"/>
        <v>22330.165214665885</v>
      </c>
      <c r="K22" s="77">
        <f t="shared" si="28"/>
        <v>23285.039654287815</v>
      </c>
      <c r="L22" s="77">
        <f t="shared" si="28"/>
        <v>24371.746665434679</v>
      </c>
      <c r="M22" s="77">
        <f t="shared" si="28"/>
        <v>24845.938911460304</v>
      </c>
      <c r="N22" s="77">
        <f t="shared" si="28"/>
        <v>25260.4069673784</v>
      </c>
      <c r="O22" s="77">
        <f t="shared" si="28"/>
        <v>25818.504428674096</v>
      </c>
      <c r="P22" s="77">
        <f t="shared" si="28"/>
        <v>26583.127150176002</v>
      </c>
      <c r="Q22" s="77">
        <f t="shared" si="28"/>
        <v>27395.232747157188</v>
      </c>
    </row>
    <row r="23" spans="1:17" ht="11.45" customHeight="1" x14ac:dyDescent="0.25">
      <c r="A23" s="62" t="s">
        <v>57</v>
      </c>
      <c r="B23" s="77">
        <f t="shared" ref="B23" si="29">IF(B50=0,0,B50*B160)</f>
        <v>32.349463046824908</v>
      </c>
      <c r="C23" s="77">
        <f t="shared" ref="C23:Q23" si="30">IF(C50=0,0,C50*C160)</f>
        <v>35.661221337716022</v>
      </c>
      <c r="D23" s="77">
        <f t="shared" si="30"/>
        <v>37.542151210590568</v>
      </c>
      <c r="E23" s="77">
        <f t="shared" si="30"/>
        <v>38.891011134799115</v>
      </c>
      <c r="F23" s="77">
        <f t="shared" si="30"/>
        <v>40.145309853342319</v>
      </c>
      <c r="G23" s="77">
        <f t="shared" si="30"/>
        <v>42.145040246573714</v>
      </c>
      <c r="H23" s="77">
        <f t="shared" si="30"/>
        <v>46.045166183323254</v>
      </c>
      <c r="I23" s="77">
        <f t="shared" si="30"/>
        <v>37.584177274711877</v>
      </c>
      <c r="J23" s="77">
        <f t="shared" si="30"/>
        <v>35.850471163525782</v>
      </c>
      <c r="K23" s="77">
        <f t="shared" si="30"/>
        <v>34.888171497518726</v>
      </c>
      <c r="L23" s="77">
        <f t="shared" si="30"/>
        <v>33.71322552662248</v>
      </c>
      <c r="M23" s="77">
        <f t="shared" si="30"/>
        <v>31.975859729775934</v>
      </c>
      <c r="N23" s="77">
        <f t="shared" si="30"/>
        <v>29.875771010687053</v>
      </c>
      <c r="O23" s="77">
        <f t="shared" si="30"/>
        <v>27.802153461586339</v>
      </c>
      <c r="P23" s="77">
        <f t="shared" si="30"/>
        <v>25.363041739017941</v>
      </c>
      <c r="Q23" s="77">
        <f t="shared" si="30"/>
        <v>23.114410419096895</v>
      </c>
    </row>
    <row r="24" spans="1:17" ht="11.45" customHeight="1" x14ac:dyDescent="0.25">
      <c r="A24" s="62" t="s">
        <v>56</v>
      </c>
      <c r="B24" s="77">
        <f t="shared" ref="B24" si="31">IF(B51=0,0,B51*B161)</f>
        <v>0.50588737109881543</v>
      </c>
      <c r="C24" s="77">
        <f t="shared" ref="C24:Q24" si="32">IF(C51=0,0,C51*C161)</f>
        <v>0.47624185908105432</v>
      </c>
      <c r="D24" s="77">
        <f t="shared" si="32"/>
        <v>0.49705665526543719</v>
      </c>
      <c r="E24" s="77">
        <f t="shared" si="32"/>
        <v>0.81581998379161325</v>
      </c>
      <c r="F24" s="77">
        <f t="shared" si="32"/>
        <v>0.78343310896989382</v>
      </c>
      <c r="G24" s="77">
        <f t="shared" si="32"/>
        <v>0.76136111850407451</v>
      </c>
      <c r="H24" s="77">
        <f t="shared" si="32"/>
        <v>1.5835032091042784</v>
      </c>
      <c r="I24" s="77">
        <f t="shared" si="32"/>
        <v>1.5048061879409917</v>
      </c>
      <c r="J24" s="77">
        <f t="shared" si="32"/>
        <v>1.55369003141795</v>
      </c>
      <c r="K24" s="77">
        <f t="shared" si="32"/>
        <v>1.9875187911753667</v>
      </c>
      <c r="L24" s="77">
        <f t="shared" si="32"/>
        <v>1.9950555993471524</v>
      </c>
      <c r="M24" s="77">
        <f t="shared" si="32"/>
        <v>2.4769805519457968</v>
      </c>
      <c r="N24" s="77">
        <f t="shared" si="32"/>
        <v>3.4987151339537932</v>
      </c>
      <c r="O24" s="77">
        <f t="shared" si="32"/>
        <v>4.618171528906041</v>
      </c>
      <c r="P24" s="77">
        <f t="shared" si="32"/>
        <v>5.6998482310341183</v>
      </c>
      <c r="Q24" s="77">
        <f t="shared" si="32"/>
        <v>6.5254780685882876</v>
      </c>
    </row>
    <row r="25" spans="1:17" ht="11.45" customHeight="1" x14ac:dyDescent="0.25">
      <c r="A25" s="62" t="s">
        <v>55</v>
      </c>
      <c r="B25" s="77">
        <f t="shared" ref="B25" si="33">IF(B52=0,0,B52*B162)</f>
        <v>7.1889884941365025</v>
      </c>
      <c r="C25" s="77">
        <f t="shared" ref="C25:Q25" si="34">IF(C52=0,0,C52*C162)</f>
        <v>8.456387654495229</v>
      </c>
      <c r="D25" s="77">
        <f t="shared" si="34"/>
        <v>9.0405923452217536</v>
      </c>
      <c r="E25" s="77">
        <f t="shared" si="34"/>
        <v>9.3791967000311729</v>
      </c>
      <c r="F25" s="77">
        <f t="shared" si="34"/>
        <v>9.7947866652456774</v>
      </c>
      <c r="G25" s="77">
        <f t="shared" si="34"/>
        <v>9.6871900244850337</v>
      </c>
      <c r="H25" s="77">
        <f t="shared" si="34"/>
        <v>9.6595024642526024</v>
      </c>
      <c r="I25" s="77">
        <f t="shared" si="34"/>
        <v>10.139269508042617</v>
      </c>
      <c r="J25" s="77">
        <f t="shared" si="34"/>
        <v>9.2265858805599041</v>
      </c>
      <c r="K25" s="77">
        <f t="shared" si="34"/>
        <v>9.7915413128244566</v>
      </c>
      <c r="L25" s="77">
        <f t="shared" si="34"/>
        <v>8.9037541933395055</v>
      </c>
      <c r="M25" s="77">
        <f t="shared" si="34"/>
        <v>9.5750765577397647</v>
      </c>
      <c r="N25" s="77">
        <f t="shared" si="34"/>
        <v>15.72078543212994</v>
      </c>
      <c r="O25" s="77">
        <f t="shared" si="34"/>
        <v>24.723548174786835</v>
      </c>
      <c r="P25" s="77">
        <f t="shared" si="34"/>
        <v>31.538097012335601</v>
      </c>
      <c r="Q25" s="77">
        <f t="shared" si="34"/>
        <v>39.34148428959984</v>
      </c>
    </row>
    <row r="26" spans="1:17" ht="11.45" customHeight="1" x14ac:dyDescent="0.25">
      <c r="A26" s="19" t="s">
        <v>24</v>
      </c>
      <c r="B26" s="76">
        <v>249505.44144381513</v>
      </c>
      <c r="C26" s="76">
        <v>260430.66329312589</v>
      </c>
      <c r="D26" s="76">
        <v>266754.42486285599</v>
      </c>
      <c r="E26" s="76">
        <v>269414.54687661788</v>
      </c>
      <c r="F26" s="76">
        <v>292723.40426934336</v>
      </c>
      <c r="G26" s="76">
        <v>294537.81071988691</v>
      </c>
      <c r="H26" s="76">
        <v>303930.56686590088</v>
      </c>
      <c r="I26" s="76">
        <v>315327.21576011996</v>
      </c>
      <c r="J26" s="76">
        <v>301426.67973424128</v>
      </c>
      <c r="K26" s="76">
        <v>261748.58388974765</v>
      </c>
      <c r="L26" s="76">
        <v>275130.0027034246</v>
      </c>
      <c r="M26" s="76">
        <v>273377.04010423552</v>
      </c>
      <c r="N26" s="76">
        <v>259057.25243365948</v>
      </c>
      <c r="O26" s="76">
        <v>263715.1444730045</v>
      </c>
      <c r="P26" s="76">
        <v>259801.41982219744</v>
      </c>
      <c r="Q26" s="76">
        <v>250530.58699106349</v>
      </c>
    </row>
    <row r="27" spans="1:17" ht="11.45" customHeight="1" x14ac:dyDescent="0.25">
      <c r="A27" s="17" t="s">
        <v>23</v>
      </c>
      <c r="B27" s="75">
        <v>163163</v>
      </c>
      <c r="C27" s="75">
        <v>168572</v>
      </c>
      <c r="D27" s="75">
        <v>169742</v>
      </c>
      <c r="E27" s="75">
        <v>170896</v>
      </c>
      <c r="F27" s="75">
        <v>179183</v>
      </c>
      <c r="G27" s="75">
        <v>177331</v>
      </c>
      <c r="H27" s="75">
        <v>182753</v>
      </c>
      <c r="I27" s="75">
        <v>191388</v>
      </c>
      <c r="J27" s="75">
        <v>181879</v>
      </c>
      <c r="K27" s="75">
        <v>156021</v>
      </c>
      <c r="L27" s="75">
        <v>164325</v>
      </c>
      <c r="M27" s="75">
        <v>168242</v>
      </c>
      <c r="N27" s="75">
        <v>156449</v>
      </c>
      <c r="O27" s="75">
        <v>155712</v>
      </c>
      <c r="P27" s="75">
        <v>151112</v>
      </c>
      <c r="Q27" s="75">
        <v>141242</v>
      </c>
    </row>
    <row r="28" spans="1:17" ht="11.45" customHeight="1" x14ac:dyDescent="0.25">
      <c r="A28" s="15" t="s">
        <v>22</v>
      </c>
      <c r="B28" s="74">
        <v>86342.441443815129</v>
      </c>
      <c r="C28" s="74">
        <v>91858.663293125894</v>
      </c>
      <c r="D28" s="74">
        <v>97012.424862855987</v>
      </c>
      <c r="E28" s="74">
        <v>98518.546876617882</v>
      </c>
      <c r="F28" s="74">
        <v>113540.40426934336</v>
      </c>
      <c r="G28" s="74">
        <v>117206.81071988691</v>
      </c>
      <c r="H28" s="74">
        <v>121177.56686590088</v>
      </c>
      <c r="I28" s="74">
        <v>123939.21576011996</v>
      </c>
      <c r="J28" s="74">
        <v>119547.67973424128</v>
      </c>
      <c r="K28" s="74">
        <v>105727.58388974765</v>
      </c>
      <c r="L28" s="74">
        <v>110805.0027034246</v>
      </c>
      <c r="M28" s="74">
        <v>105135.04010423552</v>
      </c>
      <c r="N28" s="74">
        <v>102608.25243365948</v>
      </c>
      <c r="O28" s="74">
        <v>108003.1444730045</v>
      </c>
      <c r="P28" s="74">
        <v>108689.41982219744</v>
      </c>
      <c r="Q28" s="74">
        <v>109288.58699106349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476567.02882560575</v>
      </c>
      <c r="C30" s="68">
        <f t="shared" si="35"/>
        <v>498345.17919198266</v>
      </c>
      <c r="D30" s="68">
        <f t="shared" si="35"/>
        <v>504003.21295825171</v>
      </c>
      <c r="E30" s="68">
        <f t="shared" si="35"/>
        <v>504898.71705008706</v>
      </c>
      <c r="F30" s="68">
        <f t="shared" si="35"/>
        <v>507745.83689934399</v>
      </c>
      <c r="G30" s="68">
        <f t="shared" si="35"/>
        <v>505397.27387856715</v>
      </c>
      <c r="H30" s="68">
        <f t="shared" si="35"/>
        <v>513896.41668282915</v>
      </c>
      <c r="I30" s="68">
        <f t="shared" si="35"/>
        <v>525158.63795093447</v>
      </c>
      <c r="J30" s="68">
        <f t="shared" si="35"/>
        <v>524356.63693440217</v>
      </c>
      <c r="K30" s="68">
        <f t="shared" si="35"/>
        <v>538066.66805961053</v>
      </c>
      <c r="L30" s="68">
        <f t="shared" si="35"/>
        <v>537839.94932161958</v>
      </c>
      <c r="M30" s="68">
        <f t="shared" si="35"/>
        <v>537868.4142808672</v>
      </c>
      <c r="N30" s="68">
        <f t="shared" si="35"/>
        <v>550464.96074305498</v>
      </c>
      <c r="O30" s="68">
        <f t="shared" si="35"/>
        <v>552487.99000823114</v>
      </c>
      <c r="P30" s="68">
        <f t="shared" si="35"/>
        <v>569707.06753018638</v>
      </c>
      <c r="Q30" s="68">
        <f t="shared" si="35"/>
        <v>588243.8521573653</v>
      </c>
    </row>
    <row r="31" spans="1:17" ht="11.45" customHeight="1" x14ac:dyDescent="0.25">
      <c r="A31" s="25" t="s">
        <v>39</v>
      </c>
      <c r="B31" s="79">
        <f t="shared" ref="B31:Q31" si="36">B32+B33+B40</f>
        <v>376973.299567701</v>
      </c>
      <c r="C31" s="79">
        <f t="shared" si="36"/>
        <v>394332.88055539317</v>
      </c>
      <c r="D31" s="79">
        <f t="shared" si="36"/>
        <v>397309.54018709663</v>
      </c>
      <c r="E31" s="79">
        <f t="shared" si="36"/>
        <v>396035.69417325663</v>
      </c>
      <c r="F31" s="79">
        <f t="shared" si="36"/>
        <v>396244.51966610295</v>
      </c>
      <c r="G31" s="79">
        <f t="shared" si="36"/>
        <v>392517.55243326223</v>
      </c>
      <c r="H31" s="79">
        <f t="shared" si="36"/>
        <v>399178.8735074522</v>
      </c>
      <c r="I31" s="79">
        <f t="shared" si="36"/>
        <v>408681.20261241944</v>
      </c>
      <c r="J31" s="79">
        <f t="shared" si="36"/>
        <v>408953.78041575424</v>
      </c>
      <c r="K31" s="79">
        <f t="shared" si="36"/>
        <v>421071.60467947117</v>
      </c>
      <c r="L31" s="79">
        <f t="shared" si="36"/>
        <v>414849.81923206919</v>
      </c>
      <c r="M31" s="79">
        <f t="shared" si="36"/>
        <v>412346.85250859224</v>
      </c>
      <c r="N31" s="79">
        <f t="shared" si="36"/>
        <v>424160.20727467287</v>
      </c>
      <c r="O31" s="79">
        <f t="shared" si="36"/>
        <v>423178.90872188431</v>
      </c>
      <c r="P31" s="79">
        <f t="shared" si="36"/>
        <v>437319.45772534254</v>
      </c>
      <c r="Q31" s="79">
        <f t="shared" si="36"/>
        <v>452627.95533660962</v>
      </c>
    </row>
    <row r="32" spans="1:17" ht="11.45" customHeight="1" x14ac:dyDescent="0.25">
      <c r="A32" s="23" t="s">
        <v>30</v>
      </c>
      <c r="B32" s="78">
        <v>9800.7568577540969</v>
      </c>
      <c r="C32" s="78">
        <v>10759.053785945445</v>
      </c>
      <c r="D32" s="78">
        <v>11972.752414596795</v>
      </c>
      <c r="E32" s="78">
        <v>12007.178992436851</v>
      </c>
      <c r="F32" s="78">
        <v>12820.638752390581</v>
      </c>
      <c r="G32" s="78">
        <v>13181.525198208627</v>
      </c>
      <c r="H32" s="78">
        <v>13246.737497712062</v>
      </c>
      <c r="I32" s="78">
        <v>13770.325744143469</v>
      </c>
      <c r="J32" s="78">
        <v>14587.470000000001</v>
      </c>
      <c r="K32" s="78">
        <v>15170.62</v>
      </c>
      <c r="L32" s="78">
        <v>15170.62</v>
      </c>
      <c r="M32" s="78">
        <v>15185.880000000001</v>
      </c>
      <c r="N32" s="78">
        <v>15325.2</v>
      </c>
      <c r="O32" s="78">
        <v>15603.840000000002</v>
      </c>
      <c r="P32" s="78">
        <v>16021.8</v>
      </c>
      <c r="Q32" s="78">
        <v>16161.119999999999</v>
      </c>
    </row>
    <row r="33" spans="1:17" ht="11.45" customHeight="1" x14ac:dyDescent="0.25">
      <c r="A33" s="19" t="s">
        <v>29</v>
      </c>
      <c r="B33" s="76">
        <v>364333.42458758556</v>
      </c>
      <c r="C33" s="76">
        <v>380725.10576154059</v>
      </c>
      <c r="D33" s="76">
        <v>382463.31036071281</v>
      </c>
      <c r="E33" s="76">
        <v>381127.75501477491</v>
      </c>
      <c r="F33" s="76">
        <v>380414.63911519008</v>
      </c>
      <c r="G33" s="76">
        <v>376205.74029583251</v>
      </c>
      <c r="H33" s="76">
        <v>382660.88945566129</v>
      </c>
      <c r="I33" s="76">
        <v>391480.16246852814</v>
      </c>
      <c r="J33" s="76">
        <v>390894.54892430449</v>
      </c>
      <c r="K33" s="76">
        <v>402450.0605007846</v>
      </c>
      <c r="L33" s="76">
        <v>396282.19923206919</v>
      </c>
      <c r="M33" s="76">
        <v>393703.17000785394</v>
      </c>
      <c r="N33" s="76">
        <v>405395.65995427017</v>
      </c>
      <c r="O33" s="76">
        <v>404014.06872188428</v>
      </c>
      <c r="P33" s="76">
        <v>417674.65772534255</v>
      </c>
      <c r="Q33" s="76">
        <v>432788.83533660963</v>
      </c>
    </row>
    <row r="34" spans="1:17" ht="11.45" customHeight="1" x14ac:dyDescent="0.25">
      <c r="A34" s="62" t="s">
        <v>59</v>
      </c>
      <c r="B34" s="77">
        <v>178689.29906090442</v>
      </c>
      <c r="C34" s="77">
        <v>177347.57133734069</v>
      </c>
      <c r="D34" s="77">
        <v>172370.52429336499</v>
      </c>
      <c r="E34" s="77">
        <v>162762.1143343494</v>
      </c>
      <c r="F34" s="77">
        <v>155230.1676351052</v>
      </c>
      <c r="G34" s="77">
        <v>146519.05800030957</v>
      </c>
      <c r="H34" s="77">
        <v>137920.20254607892</v>
      </c>
      <c r="I34" s="77">
        <v>130973.84031810379</v>
      </c>
      <c r="J34" s="77">
        <v>118852.80367236794</v>
      </c>
      <c r="K34" s="77">
        <v>115332.24062852403</v>
      </c>
      <c r="L34" s="77">
        <v>107542.53253868486</v>
      </c>
      <c r="M34" s="77">
        <v>102361.06189568561</v>
      </c>
      <c r="N34" s="77">
        <v>98044.05788805912</v>
      </c>
      <c r="O34" s="77">
        <v>96079.477888521622</v>
      </c>
      <c r="P34" s="77">
        <v>100315.56735134036</v>
      </c>
      <c r="Q34" s="77">
        <v>105137.95465312831</v>
      </c>
    </row>
    <row r="35" spans="1:17" ht="11.45" customHeight="1" x14ac:dyDescent="0.25">
      <c r="A35" s="62" t="s">
        <v>58</v>
      </c>
      <c r="B35" s="77">
        <v>182649.07009561628</v>
      </c>
      <c r="C35" s="77">
        <v>200497.24556449716</v>
      </c>
      <c r="D35" s="77">
        <v>207560.64194680043</v>
      </c>
      <c r="E35" s="77">
        <v>216178.06327250472</v>
      </c>
      <c r="F35" s="77">
        <v>223234.73100524361</v>
      </c>
      <c r="G35" s="77">
        <v>227934.07715653841</v>
      </c>
      <c r="H35" s="77">
        <v>243148.10897600901</v>
      </c>
      <c r="I35" s="77">
        <v>259027.11353304013</v>
      </c>
      <c r="J35" s="77">
        <v>270645.84578200954</v>
      </c>
      <c r="K35" s="77">
        <v>285943.23577456473</v>
      </c>
      <c r="L35" s="77">
        <v>287016.43239137897</v>
      </c>
      <c r="M35" s="77">
        <v>289477.88503583497</v>
      </c>
      <c r="N35" s="77">
        <v>305574.99131846312</v>
      </c>
      <c r="O35" s="77">
        <v>306208.99243603391</v>
      </c>
      <c r="P35" s="77">
        <v>315625.55029386334</v>
      </c>
      <c r="Q35" s="77">
        <v>325752.87172757246</v>
      </c>
    </row>
    <row r="36" spans="1:17" ht="11.45" customHeight="1" x14ac:dyDescent="0.25">
      <c r="A36" s="62" t="s">
        <v>57</v>
      </c>
      <c r="B36" s="77">
        <v>2995.0554310648645</v>
      </c>
      <c r="C36" s="77">
        <v>2880.2888597027372</v>
      </c>
      <c r="D36" s="77">
        <v>2532.144120547388</v>
      </c>
      <c r="E36" s="77">
        <v>2187.577407920799</v>
      </c>
      <c r="F36" s="77">
        <v>1949.7404748412794</v>
      </c>
      <c r="G36" s="77">
        <v>1752.6051389845368</v>
      </c>
      <c r="H36" s="77">
        <v>1592.390034747018</v>
      </c>
      <c r="I36" s="77">
        <v>1468.7823080814962</v>
      </c>
      <c r="J36" s="77">
        <v>1376.3071127383921</v>
      </c>
      <c r="K36" s="77">
        <v>1147.0584202212262</v>
      </c>
      <c r="L36" s="77">
        <v>1691.8675505455813</v>
      </c>
      <c r="M36" s="77">
        <v>1795.0412412729449</v>
      </c>
      <c r="N36" s="77">
        <v>1630.1401955485101</v>
      </c>
      <c r="O36" s="77">
        <v>1444.0139205322278</v>
      </c>
      <c r="P36" s="77">
        <v>1295.8421533962801</v>
      </c>
      <c r="Q36" s="77">
        <v>1160.6577823481689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10.157602204739744</v>
      </c>
      <c r="J37" s="77">
        <v>19.28314448784802</v>
      </c>
      <c r="K37" s="77">
        <v>27.054209227941215</v>
      </c>
      <c r="L37" s="77">
        <v>28.87426193001393</v>
      </c>
      <c r="M37" s="77">
        <v>30.696081355786205</v>
      </c>
      <c r="N37" s="77">
        <v>33.392126229485818</v>
      </c>
      <c r="O37" s="77">
        <v>32.504512928279347</v>
      </c>
      <c r="P37" s="77">
        <v>34.215028275090603</v>
      </c>
      <c r="Q37" s="77">
        <v>37.38849569440427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5.7586056272616482</v>
      </c>
      <c r="P38" s="77">
        <v>25.430565605552975</v>
      </c>
      <c r="Q38" s="77">
        <v>89.972815331861554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0.1878988264053961</v>
      </c>
      <c r="I39" s="77">
        <v>0.2687070979390655</v>
      </c>
      <c r="J39" s="77">
        <v>0.30921270081297431</v>
      </c>
      <c r="K39" s="77">
        <v>0.47146824667954645</v>
      </c>
      <c r="L39" s="77">
        <v>2.4924895297895695</v>
      </c>
      <c r="M39" s="77">
        <v>38.485753704601208</v>
      </c>
      <c r="N39" s="77">
        <v>113.07842596991493</v>
      </c>
      <c r="O39" s="77">
        <v>243.32135824094794</v>
      </c>
      <c r="P39" s="77">
        <v>378.05233286185143</v>
      </c>
      <c r="Q39" s="77">
        <v>609.98986253437818</v>
      </c>
    </row>
    <row r="40" spans="1:17" ht="11.45" customHeight="1" x14ac:dyDescent="0.25">
      <c r="A40" s="19" t="s">
        <v>28</v>
      </c>
      <c r="B40" s="76">
        <v>2839.1181223613899</v>
      </c>
      <c r="C40" s="76">
        <v>2848.7210079071137</v>
      </c>
      <c r="D40" s="76">
        <v>2873.4774117870393</v>
      </c>
      <c r="E40" s="76">
        <v>2900.7601660448809</v>
      </c>
      <c r="F40" s="76">
        <v>3009.2417985222964</v>
      </c>
      <c r="G40" s="76">
        <v>3130.2869392210887</v>
      </c>
      <c r="H40" s="76">
        <v>3271.2465540788003</v>
      </c>
      <c r="I40" s="76">
        <v>3430.7143997478274</v>
      </c>
      <c r="J40" s="76">
        <v>3471.7614914497199</v>
      </c>
      <c r="K40" s="76">
        <v>3450.9241786865873</v>
      </c>
      <c r="L40" s="76">
        <v>3396.9999999999991</v>
      </c>
      <c r="M40" s="76">
        <v>3457.8025007383135</v>
      </c>
      <c r="N40" s="76">
        <v>3439.3473204027082</v>
      </c>
      <c r="O40" s="76">
        <v>3561.0000000000005</v>
      </c>
      <c r="P40" s="76">
        <v>3623</v>
      </c>
      <c r="Q40" s="76">
        <v>3678</v>
      </c>
    </row>
    <row r="41" spans="1:17" ht="11.45" customHeight="1" x14ac:dyDescent="0.25">
      <c r="A41" s="62" t="s">
        <v>59</v>
      </c>
      <c r="B41" s="75">
        <v>20.761263941811798</v>
      </c>
      <c r="C41" s="75">
        <v>19.5132800209782</v>
      </c>
      <c r="D41" s="75">
        <v>18.955368328999064</v>
      </c>
      <c r="E41" s="75">
        <v>17.724844381193009</v>
      </c>
      <c r="F41" s="75">
        <v>16.941296392434882</v>
      </c>
      <c r="G41" s="75">
        <v>16.055889677757758</v>
      </c>
      <c r="H41" s="75">
        <v>15.079431485184886</v>
      </c>
      <c r="I41" s="75">
        <v>14.042545024986692</v>
      </c>
      <c r="J41" s="75">
        <v>12.936373924622469</v>
      </c>
      <c r="K41" s="75">
        <v>11.776926223878945</v>
      </c>
      <c r="L41" s="75">
        <v>10.612965284817355</v>
      </c>
      <c r="M41" s="75">
        <v>9.2294908903920039</v>
      </c>
      <c r="N41" s="75">
        <v>7.8321208863637963</v>
      </c>
      <c r="O41" s="75">
        <v>6.5568869494217417</v>
      </c>
      <c r="P41" s="75">
        <v>5.4412774223448661</v>
      </c>
      <c r="Q41" s="75">
        <v>4.4908827370530764</v>
      </c>
    </row>
    <row r="42" spans="1:17" ht="11.45" customHeight="1" x14ac:dyDescent="0.25">
      <c r="A42" s="62" t="s">
        <v>58</v>
      </c>
      <c r="B42" s="75">
        <v>2804.8938368604495</v>
      </c>
      <c r="C42" s="75">
        <v>2765.529421017698</v>
      </c>
      <c r="D42" s="75">
        <v>2779.6332165851391</v>
      </c>
      <c r="E42" s="75">
        <v>2784.3344258377483</v>
      </c>
      <c r="F42" s="75">
        <v>2880.9598980165606</v>
      </c>
      <c r="G42" s="75">
        <v>2994.8042599104647</v>
      </c>
      <c r="H42" s="75">
        <v>3104.1933828339324</v>
      </c>
      <c r="I42" s="75">
        <v>3248.5670940120331</v>
      </c>
      <c r="J42" s="75">
        <v>3256.3759932407665</v>
      </c>
      <c r="K42" s="75">
        <v>3232.2968854764031</v>
      </c>
      <c r="L42" s="75">
        <v>3178.6640495717447</v>
      </c>
      <c r="M42" s="75">
        <v>3237.9717209721971</v>
      </c>
      <c r="N42" s="75">
        <v>3221.3505068467039</v>
      </c>
      <c r="O42" s="75">
        <v>3338.2025433618728</v>
      </c>
      <c r="P42" s="75">
        <v>3314.6035049744564</v>
      </c>
      <c r="Q42" s="75">
        <v>3372.6271507252577</v>
      </c>
    </row>
    <row r="43" spans="1:17" ht="11.45" customHeight="1" x14ac:dyDescent="0.25">
      <c r="A43" s="62" t="s">
        <v>57</v>
      </c>
      <c r="B43" s="75">
        <v>3.2572500004101617</v>
      </c>
      <c r="C43" s="75">
        <v>3.8022875525074569</v>
      </c>
      <c r="D43" s="75">
        <v>3.8372034831274742</v>
      </c>
      <c r="E43" s="75">
        <v>4.0264560188894656</v>
      </c>
      <c r="F43" s="75">
        <v>4.2468067280198092</v>
      </c>
      <c r="G43" s="75">
        <v>4.4093418850531947</v>
      </c>
      <c r="H43" s="75">
        <v>3.6486064668399831</v>
      </c>
      <c r="I43" s="75">
        <v>4.4348648746433836</v>
      </c>
      <c r="J43" s="75">
        <v>4.3451121738268457</v>
      </c>
      <c r="K43" s="75">
        <v>4.2677649585545225</v>
      </c>
      <c r="L43" s="75">
        <v>4.1526979725522093</v>
      </c>
      <c r="M43" s="75">
        <v>3.9128700931252669</v>
      </c>
      <c r="N43" s="75">
        <v>3.6317432013179003</v>
      </c>
      <c r="O43" s="75">
        <v>3.5760665524202331</v>
      </c>
      <c r="P43" s="75">
        <v>3.4657092760075607</v>
      </c>
      <c r="Q43" s="75">
        <v>3.3433282354818159</v>
      </c>
    </row>
    <row r="44" spans="1:17" ht="11.45" customHeight="1" x14ac:dyDescent="0.25">
      <c r="A44" s="62" t="s">
        <v>56</v>
      </c>
      <c r="B44" s="75">
        <v>3.6024683870608798</v>
      </c>
      <c r="C44" s="75">
        <v>52.502177941847435</v>
      </c>
      <c r="D44" s="75">
        <v>62.81540628977752</v>
      </c>
      <c r="E44" s="75">
        <v>85.759705516460286</v>
      </c>
      <c r="F44" s="75">
        <v>97.494100454021108</v>
      </c>
      <c r="G44" s="75">
        <v>105.49784208242052</v>
      </c>
      <c r="H44" s="75">
        <v>139.02118955847018</v>
      </c>
      <c r="I44" s="75">
        <v>154.62722184353811</v>
      </c>
      <c r="J44" s="75">
        <v>189.32392726976306</v>
      </c>
      <c r="K44" s="75">
        <v>194.24720316192605</v>
      </c>
      <c r="L44" s="75">
        <v>195.72595118093673</v>
      </c>
      <c r="M44" s="75">
        <v>199.29666855502265</v>
      </c>
      <c r="N44" s="75">
        <v>198.31708399533079</v>
      </c>
      <c r="O44" s="75">
        <v>200.71625915124017</v>
      </c>
      <c r="P44" s="75">
        <v>285.67131418756594</v>
      </c>
      <c r="Q44" s="75">
        <v>281.44251884530377</v>
      </c>
    </row>
    <row r="45" spans="1:17" ht="11.45" customHeight="1" x14ac:dyDescent="0.25">
      <c r="A45" s="62" t="s">
        <v>55</v>
      </c>
      <c r="B45" s="75">
        <v>6.6033031716576032</v>
      </c>
      <c r="C45" s="75">
        <v>7.3738413740825761</v>
      </c>
      <c r="D45" s="75">
        <v>8.2362170999961339</v>
      </c>
      <c r="E45" s="75">
        <v>8.914734290589891</v>
      </c>
      <c r="F45" s="75">
        <v>9.5996969312598406</v>
      </c>
      <c r="G45" s="75">
        <v>9.5196056653925538</v>
      </c>
      <c r="H45" s="75">
        <v>9.3039437343723197</v>
      </c>
      <c r="I45" s="75">
        <v>9.0426739926254758</v>
      </c>
      <c r="J45" s="75">
        <v>8.7800848407414929</v>
      </c>
      <c r="K45" s="75">
        <v>8.3353988658248976</v>
      </c>
      <c r="L45" s="75">
        <v>7.8443359899485454</v>
      </c>
      <c r="M45" s="75">
        <v>7.3917502275766171</v>
      </c>
      <c r="N45" s="75">
        <v>8.2158654729916822</v>
      </c>
      <c r="O45" s="75">
        <v>11.948243985045172</v>
      </c>
      <c r="P45" s="75">
        <v>13.818194139625177</v>
      </c>
      <c r="Q45" s="75">
        <v>16.096119456903654</v>
      </c>
    </row>
    <row r="46" spans="1:17" ht="11.45" customHeight="1" x14ac:dyDescent="0.25">
      <c r="A46" s="25" t="s">
        <v>18</v>
      </c>
      <c r="B46" s="79">
        <f t="shared" ref="B46" si="37">B47+B53</f>
        <v>99593.729257904764</v>
      </c>
      <c r="C46" s="79">
        <f t="shared" ref="C46:Q46" si="38">C47+C53</f>
        <v>104012.29863658948</v>
      </c>
      <c r="D46" s="79">
        <f t="shared" si="38"/>
        <v>106693.67277115509</v>
      </c>
      <c r="E46" s="79">
        <f t="shared" si="38"/>
        <v>108863.02287683045</v>
      </c>
      <c r="F46" s="79">
        <f t="shared" si="38"/>
        <v>111501.31723324102</v>
      </c>
      <c r="G46" s="79">
        <f t="shared" si="38"/>
        <v>112879.72144530495</v>
      </c>
      <c r="H46" s="79">
        <f t="shared" si="38"/>
        <v>114717.54317537697</v>
      </c>
      <c r="I46" s="79">
        <f t="shared" si="38"/>
        <v>116477.43533851509</v>
      </c>
      <c r="J46" s="79">
        <f t="shared" si="38"/>
        <v>115402.85651864798</v>
      </c>
      <c r="K46" s="79">
        <f t="shared" si="38"/>
        <v>116995.0633801393</v>
      </c>
      <c r="L46" s="79">
        <f t="shared" si="38"/>
        <v>122990.13008955037</v>
      </c>
      <c r="M46" s="79">
        <f t="shared" si="38"/>
        <v>125521.56177227499</v>
      </c>
      <c r="N46" s="79">
        <f t="shared" si="38"/>
        <v>126304.7534683821</v>
      </c>
      <c r="O46" s="79">
        <f t="shared" si="38"/>
        <v>129309.0812863468</v>
      </c>
      <c r="P46" s="79">
        <f t="shared" si="38"/>
        <v>132387.60980484379</v>
      </c>
      <c r="Q46" s="79">
        <f t="shared" si="38"/>
        <v>135615.89682075562</v>
      </c>
    </row>
    <row r="47" spans="1:17" ht="11.45" customHeight="1" x14ac:dyDescent="0.25">
      <c r="A47" s="23" t="s">
        <v>27</v>
      </c>
      <c r="B47" s="78">
        <v>79635.155869590264</v>
      </c>
      <c r="C47" s="78">
        <v>83321.817891807936</v>
      </c>
      <c r="D47" s="78">
        <v>85667.307966910274</v>
      </c>
      <c r="E47" s="78">
        <v>87673.690240921293</v>
      </c>
      <c r="F47" s="78">
        <v>88287.685984364827</v>
      </c>
      <c r="G47" s="78">
        <v>89426.92274982587</v>
      </c>
      <c r="H47" s="78">
        <v>90861.384525619666</v>
      </c>
      <c r="I47" s="78">
        <v>91900.371838283798</v>
      </c>
      <c r="J47" s="78">
        <v>92071.922215404789</v>
      </c>
      <c r="K47" s="78">
        <v>96477.23046049838</v>
      </c>
      <c r="L47" s="78">
        <v>101661.81608641407</v>
      </c>
      <c r="M47" s="78">
        <v>104055.28720979577</v>
      </c>
      <c r="N47" s="78">
        <v>106047.82599006349</v>
      </c>
      <c r="O47" s="78">
        <v>108753.88073912621</v>
      </c>
      <c r="P47" s="78">
        <v>111994.63536695509</v>
      </c>
      <c r="Q47" s="78">
        <v>115795.02089870397</v>
      </c>
    </row>
    <row r="48" spans="1:17" ht="11.45" customHeight="1" x14ac:dyDescent="0.25">
      <c r="A48" s="62" t="s">
        <v>59</v>
      </c>
      <c r="B48" s="77">
        <v>11622.051633265692</v>
      </c>
      <c r="C48" s="77">
        <v>10066.507395188128</v>
      </c>
      <c r="D48" s="77">
        <v>8593.1636830428106</v>
      </c>
      <c r="E48" s="77">
        <v>7028.7562172293374</v>
      </c>
      <c r="F48" s="77">
        <v>5632.8418514632713</v>
      </c>
      <c r="G48" s="77">
        <v>4791.6806606340342</v>
      </c>
      <c r="H48" s="77">
        <v>4141.5305798082045</v>
      </c>
      <c r="I48" s="77">
        <v>3642.2387730207747</v>
      </c>
      <c r="J48" s="77">
        <v>3298.9342366286473</v>
      </c>
      <c r="K48" s="77">
        <v>3072.1418295179201</v>
      </c>
      <c r="L48" s="77">
        <v>2910.9738981912574</v>
      </c>
      <c r="M48" s="77">
        <v>2766.9790600692254</v>
      </c>
      <c r="N48" s="77">
        <v>2613.511043375313</v>
      </c>
      <c r="O48" s="77">
        <v>2505.6446970834063</v>
      </c>
      <c r="P48" s="77">
        <v>2227.6930253646083</v>
      </c>
      <c r="Q48" s="77">
        <v>2020.0136113106701</v>
      </c>
    </row>
    <row r="49" spans="1:17" ht="11.45" customHeight="1" x14ac:dyDescent="0.25">
      <c r="A49" s="62" t="s">
        <v>58</v>
      </c>
      <c r="B49" s="77">
        <v>67819.48240381846</v>
      </c>
      <c r="C49" s="77">
        <v>73038.185307220891</v>
      </c>
      <c r="D49" s="77">
        <v>76844.060802988068</v>
      </c>
      <c r="E49" s="77">
        <v>80404.405242433451</v>
      </c>
      <c r="F49" s="77">
        <v>82406.263911243965</v>
      </c>
      <c r="G49" s="77">
        <v>84377.073760209925</v>
      </c>
      <c r="H49" s="77">
        <v>86437.953494775866</v>
      </c>
      <c r="I49" s="77">
        <v>88014.727612443981</v>
      </c>
      <c r="J49" s="77">
        <v>88542.193065082713</v>
      </c>
      <c r="K49" s="77">
        <v>93171.932673838877</v>
      </c>
      <c r="L49" s="77">
        <v>98525.796079668085</v>
      </c>
      <c r="M49" s="77">
        <v>101064.62433225343</v>
      </c>
      <c r="N49" s="77">
        <v>103183.21204955969</v>
      </c>
      <c r="O49" s="77">
        <v>105954.24083382977</v>
      </c>
      <c r="P49" s="77">
        <v>109443.71145946297</v>
      </c>
      <c r="Q49" s="77">
        <v>113417.4317365686</v>
      </c>
    </row>
    <row r="50" spans="1:17" ht="11.45" customHeight="1" x14ac:dyDescent="0.25">
      <c r="A50" s="62" t="s">
        <v>57</v>
      </c>
      <c r="B50" s="77">
        <v>154.06085848207525</v>
      </c>
      <c r="C50" s="77">
        <v>171.12267275716408</v>
      </c>
      <c r="D50" s="77">
        <v>180.94064714370884</v>
      </c>
      <c r="E50" s="77">
        <v>188.07759453168231</v>
      </c>
      <c r="F50" s="77">
        <v>194.13642450594028</v>
      </c>
      <c r="G50" s="77">
        <v>204.37318599669646</v>
      </c>
      <c r="H50" s="77">
        <v>224.22425107100591</v>
      </c>
      <c r="I50" s="77">
        <v>183.60458442784508</v>
      </c>
      <c r="J50" s="77">
        <v>175.46198656689103</v>
      </c>
      <c r="K50" s="77">
        <v>172.64751106882221</v>
      </c>
      <c r="L50" s="77">
        <v>168.94654691103744</v>
      </c>
      <c r="M50" s="77">
        <v>161.57498031043585</v>
      </c>
      <c r="N50" s="77">
        <v>151.87775381680538</v>
      </c>
      <c r="O50" s="77">
        <v>142.26074735871998</v>
      </c>
      <c r="P50" s="77">
        <v>130.47132439510415</v>
      </c>
      <c r="Q50" s="77">
        <v>119.8170999623575</v>
      </c>
    </row>
    <row r="51" spans="1:17" ht="11.45" customHeight="1" x14ac:dyDescent="0.25">
      <c r="A51" s="62" t="s">
        <v>56</v>
      </c>
      <c r="B51" s="77">
        <v>2.4092345079703943</v>
      </c>
      <c r="C51" s="77">
        <v>2.2852773053680888</v>
      </c>
      <c r="D51" s="77">
        <v>2.3956472916619731</v>
      </c>
      <c r="E51" s="77">
        <v>3.9453193847436112</v>
      </c>
      <c r="F51" s="77">
        <v>3.7885596890548157</v>
      </c>
      <c r="G51" s="77">
        <v>3.692054784437798</v>
      </c>
      <c r="H51" s="77">
        <v>7.7111204185106752</v>
      </c>
      <c r="I51" s="77">
        <v>7.3512135908121596</v>
      </c>
      <c r="J51" s="77">
        <v>7.6041828900459585</v>
      </c>
      <c r="K51" s="77">
        <v>9.8354301119892611</v>
      </c>
      <c r="L51" s="77">
        <v>9.9977901592081615</v>
      </c>
      <c r="M51" s="77">
        <v>12.516257179389969</v>
      </c>
      <c r="N51" s="77">
        <v>17.786218658580665</v>
      </c>
      <c r="O51" s="77">
        <v>23.630706665966642</v>
      </c>
      <c r="P51" s="77">
        <v>29.320881746217079</v>
      </c>
      <c r="Q51" s="77">
        <v>33.825818780142725</v>
      </c>
    </row>
    <row r="52" spans="1:17" ht="11.45" customHeight="1" x14ac:dyDescent="0.25">
      <c r="A52" s="62" t="s">
        <v>55</v>
      </c>
      <c r="B52" s="77">
        <v>37.151739516082543</v>
      </c>
      <c r="C52" s="77">
        <v>43.71723933637692</v>
      </c>
      <c r="D52" s="77">
        <v>46.747186444036771</v>
      </c>
      <c r="E52" s="77">
        <v>48.505867342069735</v>
      </c>
      <c r="F52" s="77">
        <v>50.655237462608412</v>
      </c>
      <c r="G52" s="77">
        <v>50.103088200782999</v>
      </c>
      <c r="H52" s="77">
        <v>49.965079546094422</v>
      </c>
      <c r="I52" s="77">
        <v>52.449654800402186</v>
      </c>
      <c r="J52" s="77">
        <v>47.728744236492048</v>
      </c>
      <c r="K52" s="77">
        <v>50.673015960785925</v>
      </c>
      <c r="L52" s="77">
        <v>46.101771484482818</v>
      </c>
      <c r="M52" s="77">
        <v>49.592579983288147</v>
      </c>
      <c r="N52" s="77">
        <v>81.438924653094205</v>
      </c>
      <c r="O52" s="77">
        <v>128.10375418833573</v>
      </c>
      <c r="P52" s="77">
        <v>163.4386759861909</v>
      </c>
      <c r="Q52" s="77">
        <v>203.93263208219324</v>
      </c>
    </row>
    <row r="53" spans="1:17" ht="11.45" customHeight="1" x14ac:dyDescent="0.25">
      <c r="A53" s="19" t="s">
        <v>24</v>
      </c>
      <c r="B53" s="76">
        <v>19958.573388314497</v>
      </c>
      <c r="C53" s="76">
        <v>20690.480744781536</v>
      </c>
      <c r="D53" s="76">
        <v>21026.364804244815</v>
      </c>
      <c r="E53" s="76">
        <v>21189.332635909152</v>
      </c>
      <c r="F53" s="76">
        <v>23213.631248876194</v>
      </c>
      <c r="G53" s="76">
        <v>23452.798695479083</v>
      </c>
      <c r="H53" s="76">
        <v>23856.158649757304</v>
      </c>
      <c r="I53" s="76">
        <v>24577.063500231292</v>
      </c>
      <c r="J53" s="76">
        <v>23330.934303243197</v>
      </c>
      <c r="K53" s="76">
        <v>20517.83291964091</v>
      </c>
      <c r="L53" s="76">
        <v>21328.314003136304</v>
      </c>
      <c r="M53" s="76">
        <v>21466.274562479215</v>
      </c>
      <c r="N53" s="76">
        <v>20256.927478318612</v>
      </c>
      <c r="O53" s="76">
        <v>20555.2005472206</v>
      </c>
      <c r="P53" s="76">
        <v>20392.974437888694</v>
      </c>
      <c r="Q53" s="76">
        <v>19820.875922051651</v>
      </c>
    </row>
    <row r="54" spans="1:17" ht="11.45" customHeight="1" x14ac:dyDescent="0.25">
      <c r="A54" s="17" t="s">
        <v>23</v>
      </c>
      <c r="B54" s="75">
        <v>13753</v>
      </c>
      <c r="C54" s="75">
        <v>14091</v>
      </c>
      <c r="D54" s="75">
        <v>14109</v>
      </c>
      <c r="E54" s="75">
        <v>14138</v>
      </c>
      <c r="F54" s="75">
        <v>14995</v>
      </c>
      <c r="G54" s="75">
        <v>14974</v>
      </c>
      <c r="H54" s="75">
        <v>15163</v>
      </c>
      <c r="I54" s="75">
        <v>15701</v>
      </c>
      <c r="J54" s="75">
        <v>14660</v>
      </c>
      <c r="K54" s="75">
        <v>12755</v>
      </c>
      <c r="L54" s="75">
        <v>13449</v>
      </c>
      <c r="M54" s="75">
        <v>13964</v>
      </c>
      <c r="N54" s="75">
        <v>12911</v>
      </c>
      <c r="O54" s="75">
        <v>12835</v>
      </c>
      <c r="P54" s="75">
        <v>12639</v>
      </c>
      <c r="Q54" s="75">
        <v>11963</v>
      </c>
    </row>
    <row r="55" spans="1:17" ht="11.45" customHeight="1" x14ac:dyDescent="0.25">
      <c r="A55" s="15" t="s">
        <v>22</v>
      </c>
      <c r="B55" s="74">
        <v>6205.5733883144958</v>
      </c>
      <c r="C55" s="74">
        <v>6599.4807447815356</v>
      </c>
      <c r="D55" s="74">
        <v>6917.3648042448158</v>
      </c>
      <c r="E55" s="74">
        <v>7051.3326359091516</v>
      </c>
      <c r="F55" s="74">
        <v>8218.6312488761941</v>
      </c>
      <c r="G55" s="74">
        <v>8478.7986954790831</v>
      </c>
      <c r="H55" s="74">
        <v>8693.1586497573044</v>
      </c>
      <c r="I55" s="74">
        <v>8876.0635002312938</v>
      </c>
      <c r="J55" s="74">
        <v>8670.9343032431971</v>
      </c>
      <c r="K55" s="74">
        <v>7762.8329196409086</v>
      </c>
      <c r="L55" s="74">
        <v>7879.3140031363046</v>
      </c>
      <c r="M55" s="74">
        <v>7502.2745624792169</v>
      </c>
      <c r="N55" s="74">
        <v>7345.9274783186102</v>
      </c>
      <c r="O55" s="74">
        <v>7720.2005472206019</v>
      </c>
      <c r="P55" s="74">
        <v>7753.9744378886944</v>
      </c>
      <c r="Q55" s="74">
        <v>7857.8759220516495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38145873.745744877</v>
      </c>
      <c r="C57" s="41">
        <f t="shared" ref="C57:Q57" si="40">C58+C73</f>
        <v>38680453.94993861</v>
      </c>
      <c r="D57" s="41">
        <f t="shared" si="40"/>
        <v>39189167.762402877</v>
      </c>
      <c r="E57" s="41">
        <f t="shared" si="40"/>
        <v>39645870.85454011</v>
      </c>
      <c r="F57" s="41">
        <f t="shared" si="40"/>
        <v>40055386.779398546</v>
      </c>
      <c r="G57" s="41">
        <f t="shared" si="40"/>
        <v>40308103.572887987</v>
      </c>
      <c r="H57" s="41">
        <f t="shared" si="40"/>
        <v>40744647.454703026</v>
      </c>
      <c r="I57" s="41">
        <f t="shared" si="40"/>
        <v>41340239.276473314</v>
      </c>
      <c r="J57" s="41">
        <f t="shared" si="40"/>
        <v>41619016.991802864</v>
      </c>
      <c r="K57" s="41">
        <f t="shared" si="40"/>
        <v>42026693.446113423</v>
      </c>
      <c r="L57" s="41">
        <f t="shared" si="40"/>
        <v>42416210.811801605</v>
      </c>
      <c r="M57" s="41">
        <f t="shared" si="40"/>
        <v>42595592.053676225</v>
      </c>
      <c r="N57" s="41">
        <f t="shared" si="40"/>
        <v>42594392.676215515</v>
      </c>
      <c r="O57" s="41">
        <f t="shared" si="40"/>
        <v>43667416.888790831</v>
      </c>
      <c r="P57" s="41">
        <f t="shared" si="40"/>
        <v>43268168.228681043</v>
      </c>
      <c r="Q57" s="41">
        <f t="shared" si="40"/>
        <v>42933863.599082962</v>
      </c>
    </row>
    <row r="58" spans="1:17" ht="11.45" customHeight="1" x14ac:dyDescent="0.25">
      <c r="A58" s="25" t="s">
        <v>39</v>
      </c>
      <c r="B58" s="40">
        <f t="shared" ref="B58" si="41">B59+B60+B67</f>
        <v>31727690</v>
      </c>
      <c r="C58" s="40">
        <f t="shared" ref="C58:Q58" si="42">C59+C60+C67</f>
        <v>32201798</v>
      </c>
      <c r="D58" s="40">
        <f t="shared" si="42"/>
        <v>32663179</v>
      </c>
      <c r="E58" s="40">
        <f t="shared" si="42"/>
        <v>33076055</v>
      </c>
      <c r="F58" s="40">
        <f t="shared" si="42"/>
        <v>33436297</v>
      </c>
      <c r="G58" s="40">
        <f t="shared" si="42"/>
        <v>33655782</v>
      </c>
      <c r="H58" s="40">
        <f t="shared" si="42"/>
        <v>34058329</v>
      </c>
      <c r="I58" s="40">
        <f t="shared" si="42"/>
        <v>34612811</v>
      </c>
      <c r="J58" s="40">
        <f t="shared" si="42"/>
        <v>34850185</v>
      </c>
      <c r="K58" s="40">
        <f t="shared" si="42"/>
        <v>35237721</v>
      </c>
      <c r="L58" s="40">
        <f t="shared" si="42"/>
        <v>35590142</v>
      </c>
      <c r="M58" s="40">
        <f t="shared" si="42"/>
        <v>35816955</v>
      </c>
      <c r="N58" s="40">
        <f t="shared" si="42"/>
        <v>35831606</v>
      </c>
      <c r="O58" s="40">
        <f t="shared" si="42"/>
        <v>36889788</v>
      </c>
      <c r="P58" s="40">
        <f t="shared" si="42"/>
        <v>36403162</v>
      </c>
      <c r="Q58" s="40">
        <f t="shared" si="42"/>
        <v>36038327</v>
      </c>
    </row>
    <row r="59" spans="1:17" ht="11.45" customHeight="1" x14ac:dyDescent="0.25">
      <c r="A59" s="23" t="s">
        <v>30</v>
      </c>
      <c r="B59" s="39">
        <v>3228941</v>
      </c>
      <c r="C59" s="39">
        <v>3269135</v>
      </c>
      <c r="D59" s="39">
        <v>3270475</v>
      </c>
      <c r="E59" s="39">
        <v>3279854</v>
      </c>
      <c r="F59" s="39">
        <v>3298611</v>
      </c>
      <c r="G59" s="39">
        <v>3316438</v>
      </c>
      <c r="H59" s="39">
        <v>3407887</v>
      </c>
      <c r="I59" s="39">
        <v>3659899</v>
      </c>
      <c r="J59" s="39">
        <v>3905029</v>
      </c>
      <c r="K59" s="39">
        <v>4094912</v>
      </c>
      <c r="L59" s="39">
        <v>4200457</v>
      </c>
      <c r="M59" s="39">
        <v>4175456</v>
      </c>
      <c r="N59" s="39">
        <v>4138839</v>
      </c>
      <c r="O59" s="39">
        <v>3934073</v>
      </c>
      <c r="P59" s="39">
        <v>3771690</v>
      </c>
      <c r="Q59" s="39">
        <v>3609669</v>
      </c>
    </row>
    <row r="60" spans="1:17" ht="11.45" customHeight="1" x14ac:dyDescent="0.25">
      <c r="A60" s="19" t="s">
        <v>29</v>
      </c>
      <c r="B60" s="38">
        <f>SUM(B61:B66)</f>
        <v>28413000</v>
      </c>
      <c r="C60" s="38">
        <f t="shared" ref="C60:Q60" si="43">SUM(C61:C66)</f>
        <v>28845000</v>
      </c>
      <c r="D60" s="38">
        <f t="shared" si="43"/>
        <v>29306000</v>
      </c>
      <c r="E60" s="38">
        <f t="shared" si="43"/>
        <v>29708000</v>
      </c>
      <c r="F60" s="38">
        <f t="shared" si="43"/>
        <v>30048000</v>
      </c>
      <c r="G60" s="38">
        <f t="shared" si="43"/>
        <v>30248000</v>
      </c>
      <c r="H60" s="38">
        <f t="shared" si="43"/>
        <v>30557000</v>
      </c>
      <c r="I60" s="38">
        <f t="shared" si="43"/>
        <v>30857000</v>
      </c>
      <c r="J60" s="38">
        <f t="shared" si="43"/>
        <v>30850000</v>
      </c>
      <c r="K60" s="38">
        <f t="shared" si="43"/>
        <v>31050000</v>
      </c>
      <c r="L60" s="38">
        <f t="shared" si="43"/>
        <v>31300000</v>
      </c>
      <c r="M60" s="38">
        <f t="shared" si="43"/>
        <v>31550000</v>
      </c>
      <c r="N60" s="38">
        <f t="shared" si="43"/>
        <v>31600000</v>
      </c>
      <c r="O60" s="38">
        <f t="shared" si="43"/>
        <v>32858000</v>
      </c>
      <c r="P60" s="38">
        <f t="shared" si="43"/>
        <v>32531000</v>
      </c>
      <c r="Q60" s="38">
        <f t="shared" si="43"/>
        <v>32326000</v>
      </c>
    </row>
    <row r="61" spans="1:17" ht="11.45" customHeight="1" x14ac:dyDescent="0.25">
      <c r="A61" s="62" t="s">
        <v>59</v>
      </c>
      <c r="B61" s="42">
        <v>18086443</v>
      </c>
      <c r="C61" s="42">
        <v>17689745</v>
      </c>
      <c r="D61" s="42">
        <v>17237258</v>
      </c>
      <c r="E61" s="42">
        <v>16753192</v>
      </c>
      <c r="F61" s="42">
        <v>16244787</v>
      </c>
      <c r="G61" s="42">
        <v>15701047</v>
      </c>
      <c r="H61" s="42">
        <v>15225334</v>
      </c>
      <c r="I61" s="42">
        <v>14760887</v>
      </c>
      <c r="J61" s="42">
        <v>13568578</v>
      </c>
      <c r="K61" s="42">
        <v>12656783</v>
      </c>
      <c r="L61" s="42">
        <v>11765384</v>
      </c>
      <c r="M61" s="42">
        <v>10999101</v>
      </c>
      <c r="N61" s="42">
        <v>10247340</v>
      </c>
      <c r="O61" s="42">
        <v>10257842</v>
      </c>
      <c r="P61" s="42">
        <v>9767186</v>
      </c>
      <c r="Q61" s="42">
        <v>9558580</v>
      </c>
    </row>
    <row r="62" spans="1:17" ht="11.45" customHeight="1" x14ac:dyDescent="0.25">
      <c r="A62" s="62" t="s">
        <v>58</v>
      </c>
      <c r="B62" s="42">
        <v>9983557</v>
      </c>
      <c r="C62" s="42">
        <v>10814869</v>
      </c>
      <c r="D62" s="42">
        <v>11753309</v>
      </c>
      <c r="E62" s="42">
        <v>12670155</v>
      </c>
      <c r="F62" s="42">
        <v>13535663</v>
      </c>
      <c r="G62" s="42">
        <v>14299705</v>
      </c>
      <c r="H62" s="42">
        <v>15103566</v>
      </c>
      <c r="I62" s="42">
        <v>15888228</v>
      </c>
      <c r="J62" s="42">
        <v>17093681</v>
      </c>
      <c r="K62" s="42">
        <v>18232612</v>
      </c>
      <c r="L62" s="42">
        <v>19268119</v>
      </c>
      <c r="M62" s="42">
        <v>20289662</v>
      </c>
      <c r="N62" s="42">
        <v>21103789</v>
      </c>
      <c r="O62" s="42">
        <v>22357630</v>
      </c>
      <c r="P62" s="42">
        <v>22526082</v>
      </c>
      <c r="Q62" s="42">
        <v>22523435</v>
      </c>
    </row>
    <row r="63" spans="1:17" ht="11.45" customHeight="1" x14ac:dyDescent="0.25">
      <c r="A63" s="62" t="s">
        <v>57</v>
      </c>
      <c r="B63" s="42">
        <v>343000</v>
      </c>
      <c r="C63" s="42">
        <v>340386</v>
      </c>
      <c r="D63" s="42">
        <v>315433</v>
      </c>
      <c r="E63" s="42">
        <v>284653</v>
      </c>
      <c r="F63" s="42">
        <v>267550</v>
      </c>
      <c r="G63" s="42">
        <v>247248</v>
      </c>
      <c r="H63" s="42">
        <v>228086</v>
      </c>
      <c r="I63" s="42">
        <v>207390</v>
      </c>
      <c r="J63" s="42">
        <v>186797</v>
      </c>
      <c r="K63" s="42">
        <v>159283</v>
      </c>
      <c r="L63" s="42">
        <v>264876</v>
      </c>
      <c r="M63" s="42">
        <v>256802</v>
      </c>
      <c r="N63" s="42">
        <v>238793</v>
      </c>
      <c r="O63" s="42">
        <v>222158</v>
      </c>
      <c r="P63" s="42">
        <v>205642</v>
      </c>
      <c r="Q63" s="42">
        <v>189225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475</v>
      </c>
      <c r="J64" s="42">
        <v>921</v>
      </c>
      <c r="K64" s="42">
        <v>1287</v>
      </c>
      <c r="L64" s="42">
        <v>1436</v>
      </c>
      <c r="M64" s="42">
        <v>1581</v>
      </c>
      <c r="N64" s="42">
        <v>1704</v>
      </c>
      <c r="O64" s="42">
        <v>1769</v>
      </c>
      <c r="P64" s="42">
        <v>1815</v>
      </c>
      <c r="Q64" s="42">
        <v>1936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601</v>
      </c>
      <c r="P65" s="42">
        <v>2435</v>
      </c>
      <c r="Q65" s="42">
        <v>8059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14</v>
      </c>
      <c r="I66" s="42">
        <v>20</v>
      </c>
      <c r="J66" s="42">
        <v>23</v>
      </c>
      <c r="K66" s="42">
        <v>35</v>
      </c>
      <c r="L66" s="42">
        <v>185</v>
      </c>
      <c r="M66" s="42">
        <v>2854</v>
      </c>
      <c r="N66" s="42">
        <v>8374</v>
      </c>
      <c r="O66" s="42">
        <v>18000</v>
      </c>
      <c r="P66" s="42">
        <v>27840</v>
      </c>
      <c r="Q66" s="42">
        <v>44765</v>
      </c>
    </row>
    <row r="67" spans="1:17" ht="11.45" customHeight="1" x14ac:dyDescent="0.25">
      <c r="A67" s="19" t="s">
        <v>28</v>
      </c>
      <c r="B67" s="38">
        <f>SUM(B68:B72)</f>
        <v>85749</v>
      </c>
      <c r="C67" s="38">
        <f t="shared" ref="C67:Q67" si="44">SUM(C68:C72)</f>
        <v>87663</v>
      </c>
      <c r="D67" s="38">
        <f t="shared" si="44"/>
        <v>86704</v>
      </c>
      <c r="E67" s="38">
        <f t="shared" si="44"/>
        <v>88201</v>
      </c>
      <c r="F67" s="38">
        <f t="shared" si="44"/>
        <v>89686</v>
      </c>
      <c r="G67" s="38">
        <f t="shared" si="44"/>
        <v>91344</v>
      </c>
      <c r="H67" s="38">
        <f t="shared" si="44"/>
        <v>93442</v>
      </c>
      <c r="I67" s="38">
        <f t="shared" si="44"/>
        <v>95912</v>
      </c>
      <c r="J67" s="38">
        <f t="shared" si="44"/>
        <v>95156</v>
      </c>
      <c r="K67" s="38">
        <f t="shared" si="44"/>
        <v>92809</v>
      </c>
      <c r="L67" s="38">
        <f t="shared" si="44"/>
        <v>89685</v>
      </c>
      <c r="M67" s="38">
        <f t="shared" si="44"/>
        <v>91499</v>
      </c>
      <c r="N67" s="38">
        <f t="shared" si="44"/>
        <v>92767</v>
      </c>
      <c r="O67" s="38">
        <f t="shared" si="44"/>
        <v>97715</v>
      </c>
      <c r="P67" s="38">
        <f t="shared" si="44"/>
        <v>100472</v>
      </c>
      <c r="Q67" s="38">
        <f t="shared" si="44"/>
        <v>102658</v>
      </c>
    </row>
    <row r="68" spans="1:17" ht="11.45" customHeight="1" x14ac:dyDescent="0.25">
      <c r="A68" s="62" t="s">
        <v>59</v>
      </c>
      <c r="B68" s="37">
        <v>1273</v>
      </c>
      <c r="C68" s="37">
        <v>1208</v>
      </c>
      <c r="D68" s="37">
        <v>1138</v>
      </c>
      <c r="E68" s="37">
        <v>1062</v>
      </c>
      <c r="F68" s="37">
        <v>984</v>
      </c>
      <c r="G68" s="37">
        <v>903</v>
      </c>
      <c r="H68" s="37">
        <v>821</v>
      </c>
      <c r="I68" s="37">
        <v>740</v>
      </c>
      <c r="J68" s="37">
        <v>661</v>
      </c>
      <c r="K68" s="37">
        <v>584</v>
      </c>
      <c r="L68" s="37">
        <v>511</v>
      </c>
      <c r="M68" s="37">
        <v>441</v>
      </c>
      <c r="N68" s="37">
        <v>378</v>
      </c>
      <c r="O68" s="37">
        <v>319</v>
      </c>
      <c r="P68" s="37">
        <v>265</v>
      </c>
      <c r="Q68" s="37">
        <v>218</v>
      </c>
    </row>
    <row r="69" spans="1:17" ht="11.45" customHeight="1" x14ac:dyDescent="0.25">
      <c r="A69" s="62" t="s">
        <v>58</v>
      </c>
      <c r="B69" s="37">
        <v>84091</v>
      </c>
      <c r="C69" s="37">
        <v>84777</v>
      </c>
      <c r="D69" s="37">
        <v>83635</v>
      </c>
      <c r="E69" s="37">
        <v>84612</v>
      </c>
      <c r="F69" s="37">
        <v>85935</v>
      </c>
      <c r="G69" s="37">
        <v>87561</v>
      </c>
      <c r="H69" s="37">
        <v>89037</v>
      </c>
      <c r="I69" s="37">
        <v>91250</v>
      </c>
      <c r="J69" s="37">
        <v>89840</v>
      </c>
      <c r="K69" s="37">
        <v>87535</v>
      </c>
      <c r="L69" s="37">
        <v>84598</v>
      </c>
      <c r="M69" s="37">
        <v>86412</v>
      </c>
      <c r="N69" s="37">
        <v>87678</v>
      </c>
      <c r="O69" s="37">
        <v>92459</v>
      </c>
      <c r="P69" s="37">
        <v>93174</v>
      </c>
      <c r="Q69" s="37">
        <v>95350</v>
      </c>
    </row>
    <row r="70" spans="1:17" ht="11.45" customHeight="1" x14ac:dyDescent="0.25">
      <c r="A70" s="62" t="s">
        <v>57</v>
      </c>
      <c r="B70" s="37">
        <v>147</v>
      </c>
      <c r="C70" s="37">
        <v>175</v>
      </c>
      <c r="D70" s="37">
        <v>173</v>
      </c>
      <c r="E70" s="37">
        <v>183</v>
      </c>
      <c r="F70" s="37">
        <v>189</v>
      </c>
      <c r="G70" s="37">
        <v>191</v>
      </c>
      <c r="H70" s="37">
        <v>153</v>
      </c>
      <c r="I70" s="37">
        <v>180</v>
      </c>
      <c r="J70" s="37">
        <v>171</v>
      </c>
      <c r="K70" s="37">
        <v>163</v>
      </c>
      <c r="L70" s="37">
        <v>154</v>
      </c>
      <c r="M70" s="37">
        <v>144</v>
      </c>
      <c r="N70" s="37">
        <v>135</v>
      </c>
      <c r="O70" s="37">
        <v>134</v>
      </c>
      <c r="P70" s="37">
        <v>130</v>
      </c>
      <c r="Q70" s="37">
        <v>125</v>
      </c>
    </row>
    <row r="71" spans="1:17" ht="11.45" customHeight="1" x14ac:dyDescent="0.25">
      <c r="A71" s="62" t="s">
        <v>56</v>
      </c>
      <c r="B71" s="37">
        <v>91</v>
      </c>
      <c r="C71" s="37">
        <v>1339</v>
      </c>
      <c r="D71" s="37">
        <v>1575</v>
      </c>
      <c r="E71" s="37">
        <v>2146</v>
      </c>
      <c r="F71" s="37">
        <v>2365</v>
      </c>
      <c r="G71" s="37">
        <v>2478</v>
      </c>
      <c r="H71" s="37">
        <v>3225</v>
      </c>
      <c r="I71" s="37">
        <v>3542</v>
      </c>
      <c r="J71" s="37">
        <v>4290</v>
      </c>
      <c r="K71" s="37">
        <v>4343</v>
      </c>
      <c r="L71" s="37">
        <v>4249</v>
      </c>
      <c r="M71" s="37">
        <v>4339</v>
      </c>
      <c r="N71" s="37">
        <v>4395</v>
      </c>
      <c r="O71" s="37">
        <v>4540</v>
      </c>
      <c r="P71" s="37">
        <v>6599</v>
      </c>
      <c r="Q71" s="37">
        <v>6611</v>
      </c>
    </row>
    <row r="72" spans="1:17" ht="11.45" customHeight="1" x14ac:dyDescent="0.25">
      <c r="A72" s="62" t="s">
        <v>55</v>
      </c>
      <c r="B72" s="37">
        <v>147</v>
      </c>
      <c r="C72" s="37">
        <v>164</v>
      </c>
      <c r="D72" s="37">
        <v>183</v>
      </c>
      <c r="E72" s="37">
        <v>198</v>
      </c>
      <c r="F72" s="37">
        <v>213</v>
      </c>
      <c r="G72" s="37">
        <v>211</v>
      </c>
      <c r="H72" s="37">
        <v>206</v>
      </c>
      <c r="I72" s="37">
        <v>200</v>
      </c>
      <c r="J72" s="37">
        <v>194</v>
      </c>
      <c r="K72" s="37">
        <v>184</v>
      </c>
      <c r="L72" s="37">
        <v>173</v>
      </c>
      <c r="M72" s="37">
        <v>163</v>
      </c>
      <c r="N72" s="37">
        <v>181</v>
      </c>
      <c r="O72" s="37">
        <v>263</v>
      </c>
      <c r="P72" s="37">
        <v>304</v>
      </c>
      <c r="Q72" s="37">
        <v>354</v>
      </c>
    </row>
    <row r="73" spans="1:17" ht="11.45" customHeight="1" x14ac:dyDescent="0.25">
      <c r="A73" s="25" t="s">
        <v>18</v>
      </c>
      <c r="B73" s="40">
        <f t="shared" ref="B73" si="45">B74+B80</f>
        <v>6418183.7457448766</v>
      </c>
      <c r="C73" s="40">
        <f t="shared" ref="C73:Q73" si="46">C74+C80</f>
        <v>6478655.9499386065</v>
      </c>
      <c r="D73" s="40">
        <f t="shared" si="46"/>
        <v>6525988.76240288</v>
      </c>
      <c r="E73" s="40">
        <f t="shared" si="46"/>
        <v>6569815.8545401078</v>
      </c>
      <c r="F73" s="40">
        <f t="shared" si="46"/>
        <v>6619089.7793985438</v>
      </c>
      <c r="G73" s="40">
        <f t="shared" si="46"/>
        <v>6652321.5728879888</v>
      </c>
      <c r="H73" s="40">
        <f t="shared" si="46"/>
        <v>6686318.4547030274</v>
      </c>
      <c r="I73" s="40">
        <f t="shared" si="46"/>
        <v>6727428.2764733098</v>
      </c>
      <c r="J73" s="40">
        <f t="shared" si="46"/>
        <v>6768831.991802861</v>
      </c>
      <c r="K73" s="40">
        <f t="shared" si="46"/>
        <v>6788972.4461134225</v>
      </c>
      <c r="L73" s="40">
        <f t="shared" si="46"/>
        <v>6826068.8118016031</v>
      </c>
      <c r="M73" s="40">
        <f t="shared" si="46"/>
        <v>6778637.0536762262</v>
      </c>
      <c r="N73" s="40">
        <f t="shared" si="46"/>
        <v>6762786.6762155127</v>
      </c>
      <c r="O73" s="40">
        <f t="shared" si="46"/>
        <v>6777628.888790831</v>
      </c>
      <c r="P73" s="40">
        <f t="shared" si="46"/>
        <v>6865006.2286810437</v>
      </c>
      <c r="Q73" s="40">
        <f t="shared" si="46"/>
        <v>6895536.5990829607</v>
      </c>
    </row>
    <row r="74" spans="1:17" ht="11.45" customHeight="1" x14ac:dyDescent="0.25">
      <c r="A74" s="23" t="s">
        <v>27</v>
      </c>
      <c r="B74" s="39">
        <f>SUM(B75:B79)</f>
        <v>5894666</v>
      </c>
      <c r="C74" s="39">
        <f t="shared" ref="C74:Q74" si="47">SUM(C75:C79)</f>
        <v>5936465</v>
      </c>
      <c r="D74" s="39">
        <f t="shared" si="47"/>
        <v>5969141</v>
      </c>
      <c r="E74" s="39">
        <f t="shared" si="47"/>
        <v>6002578</v>
      </c>
      <c r="F74" s="39">
        <f t="shared" si="47"/>
        <v>6033918</v>
      </c>
      <c r="G74" s="39">
        <f t="shared" si="47"/>
        <v>6056108</v>
      </c>
      <c r="H74" s="39">
        <f t="shared" si="47"/>
        <v>6079536</v>
      </c>
      <c r="I74" s="39">
        <f t="shared" si="47"/>
        <v>6109204</v>
      </c>
      <c r="J74" s="39">
        <f t="shared" si="47"/>
        <v>6136275</v>
      </c>
      <c r="K74" s="39">
        <f t="shared" si="47"/>
        <v>6154035</v>
      </c>
      <c r="L74" s="39">
        <f t="shared" si="47"/>
        <v>6168004</v>
      </c>
      <c r="M74" s="39">
        <f t="shared" si="47"/>
        <v>6128783</v>
      </c>
      <c r="N74" s="39">
        <f t="shared" si="47"/>
        <v>6124619</v>
      </c>
      <c r="O74" s="39">
        <f t="shared" si="47"/>
        <v>6145325</v>
      </c>
      <c r="P74" s="39">
        <f t="shared" si="47"/>
        <v>6231811</v>
      </c>
      <c r="Q74" s="39">
        <f t="shared" si="47"/>
        <v>6270612</v>
      </c>
    </row>
    <row r="75" spans="1:17" ht="11.45" customHeight="1" x14ac:dyDescent="0.25">
      <c r="A75" s="62" t="s">
        <v>59</v>
      </c>
      <c r="B75" s="42">
        <v>770989</v>
      </c>
      <c r="C75" s="42">
        <v>643004</v>
      </c>
      <c r="D75" s="42">
        <v>536982</v>
      </c>
      <c r="E75" s="42">
        <v>431848</v>
      </c>
      <c r="F75" s="42">
        <v>346145</v>
      </c>
      <c r="G75" s="42">
        <v>291811</v>
      </c>
      <c r="H75" s="42">
        <v>249479</v>
      </c>
      <c r="I75" s="42">
        <v>221454</v>
      </c>
      <c r="J75" s="42">
        <v>210763</v>
      </c>
      <c r="K75" s="42">
        <v>196991</v>
      </c>
      <c r="L75" s="42">
        <v>185893</v>
      </c>
      <c r="M75" s="42">
        <v>179792</v>
      </c>
      <c r="N75" s="42">
        <v>174754</v>
      </c>
      <c r="O75" s="42">
        <v>171996</v>
      </c>
      <c r="P75" s="42">
        <v>157933</v>
      </c>
      <c r="Q75" s="42">
        <v>146189</v>
      </c>
    </row>
    <row r="76" spans="1:17" ht="11.45" customHeight="1" x14ac:dyDescent="0.25">
      <c r="A76" s="62" t="s">
        <v>58</v>
      </c>
      <c r="B76" s="42">
        <v>5097990</v>
      </c>
      <c r="C76" s="42">
        <v>5265605</v>
      </c>
      <c r="D76" s="42">
        <v>5403184</v>
      </c>
      <c r="E76" s="42">
        <v>5540874</v>
      </c>
      <c r="F76" s="42">
        <v>5656919</v>
      </c>
      <c r="G76" s="42">
        <v>5732573</v>
      </c>
      <c r="H76" s="42">
        <v>5795993</v>
      </c>
      <c r="I76" s="42">
        <v>5858848</v>
      </c>
      <c r="J76" s="42">
        <v>5898297</v>
      </c>
      <c r="K76" s="42">
        <v>5930790</v>
      </c>
      <c r="L76" s="42">
        <v>5958014</v>
      </c>
      <c r="M76" s="42">
        <v>5925820</v>
      </c>
      <c r="N76" s="42">
        <v>5924253</v>
      </c>
      <c r="O76" s="42">
        <v>5943607</v>
      </c>
      <c r="P76" s="42">
        <v>6041366</v>
      </c>
      <c r="Q76" s="42">
        <v>6088689</v>
      </c>
    </row>
    <row r="77" spans="1:17" ht="11.45" customHeight="1" x14ac:dyDescent="0.25">
      <c r="A77" s="62" t="s">
        <v>57</v>
      </c>
      <c r="B77" s="42">
        <v>21292</v>
      </c>
      <c r="C77" s="42">
        <v>22772</v>
      </c>
      <c r="D77" s="42">
        <v>23556</v>
      </c>
      <c r="E77" s="42">
        <v>24074</v>
      </c>
      <c r="F77" s="42">
        <v>24854</v>
      </c>
      <c r="G77" s="42">
        <v>25804</v>
      </c>
      <c r="H77" s="42">
        <v>27723</v>
      </c>
      <c r="I77" s="42">
        <v>22343</v>
      </c>
      <c r="J77" s="42">
        <v>21154</v>
      </c>
      <c r="K77" s="42">
        <v>19697</v>
      </c>
      <c r="L77" s="42">
        <v>18099</v>
      </c>
      <c r="M77" s="42">
        <v>16606</v>
      </c>
      <c r="N77" s="42">
        <v>15145</v>
      </c>
      <c r="O77" s="42">
        <v>13731</v>
      </c>
      <c r="P77" s="42">
        <v>12263</v>
      </c>
      <c r="Q77" s="42">
        <v>10839</v>
      </c>
    </row>
    <row r="78" spans="1:17" ht="11.45" customHeight="1" x14ac:dyDescent="0.25">
      <c r="A78" s="62" t="s">
        <v>56</v>
      </c>
      <c r="B78" s="42">
        <v>300</v>
      </c>
      <c r="C78" s="42">
        <v>274</v>
      </c>
      <c r="D78" s="42">
        <v>281</v>
      </c>
      <c r="E78" s="42">
        <v>455</v>
      </c>
      <c r="F78" s="42">
        <v>437</v>
      </c>
      <c r="G78" s="42">
        <v>420</v>
      </c>
      <c r="H78" s="42">
        <v>859</v>
      </c>
      <c r="I78" s="42">
        <v>806</v>
      </c>
      <c r="J78" s="42">
        <v>826</v>
      </c>
      <c r="K78" s="42">
        <v>1011</v>
      </c>
      <c r="L78" s="42">
        <v>965</v>
      </c>
      <c r="M78" s="42">
        <v>1159</v>
      </c>
      <c r="N78" s="42">
        <v>1598</v>
      </c>
      <c r="O78" s="42">
        <v>2055</v>
      </c>
      <c r="P78" s="42">
        <v>2483</v>
      </c>
      <c r="Q78" s="42">
        <v>2757</v>
      </c>
    </row>
    <row r="79" spans="1:17" ht="11.45" customHeight="1" x14ac:dyDescent="0.25">
      <c r="A79" s="62" t="s">
        <v>55</v>
      </c>
      <c r="B79" s="42">
        <v>4095</v>
      </c>
      <c r="C79" s="42">
        <v>4810</v>
      </c>
      <c r="D79" s="42">
        <v>5138</v>
      </c>
      <c r="E79" s="42">
        <v>5327</v>
      </c>
      <c r="F79" s="42">
        <v>5563</v>
      </c>
      <c r="G79" s="42">
        <v>5500</v>
      </c>
      <c r="H79" s="42">
        <v>5482</v>
      </c>
      <c r="I79" s="42">
        <v>5753</v>
      </c>
      <c r="J79" s="42">
        <v>5235</v>
      </c>
      <c r="K79" s="42">
        <v>5546</v>
      </c>
      <c r="L79" s="42">
        <v>5033</v>
      </c>
      <c r="M79" s="42">
        <v>5406</v>
      </c>
      <c r="N79" s="42">
        <v>8869</v>
      </c>
      <c r="O79" s="42">
        <v>13936</v>
      </c>
      <c r="P79" s="42">
        <v>17766</v>
      </c>
      <c r="Q79" s="42">
        <v>22138</v>
      </c>
    </row>
    <row r="80" spans="1:17" ht="11.45" customHeight="1" x14ac:dyDescent="0.25">
      <c r="A80" s="19" t="s">
        <v>24</v>
      </c>
      <c r="B80" s="38">
        <f>SUM(B81:B82)</f>
        <v>523517.74574487645</v>
      </c>
      <c r="C80" s="38">
        <f t="shared" ref="C80:Q80" si="48">SUM(C81:C82)</f>
        <v>542190.94993860624</v>
      </c>
      <c r="D80" s="38">
        <f t="shared" si="48"/>
        <v>556847.76240288024</v>
      </c>
      <c r="E80" s="38">
        <f t="shared" si="48"/>
        <v>567237.85454010766</v>
      </c>
      <c r="F80" s="38">
        <f t="shared" si="48"/>
        <v>585171.77939854341</v>
      </c>
      <c r="G80" s="38">
        <f t="shared" si="48"/>
        <v>596213.57288798923</v>
      </c>
      <c r="H80" s="38">
        <f t="shared" si="48"/>
        <v>606782.45470302715</v>
      </c>
      <c r="I80" s="38">
        <f t="shared" si="48"/>
        <v>618224.27647330938</v>
      </c>
      <c r="J80" s="38">
        <f t="shared" si="48"/>
        <v>632556.9918028611</v>
      </c>
      <c r="K80" s="38">
        <f t="shared" si="48"/>
        <v>634937.44611342251</v>
      </c>
      <c r="L80" s="38">
        <f t="shared" si="48"/>
        <v>658064.81180160353</v>
      </c>
      <c r="M80" s="38">
        <f t="shared" si="48"/>
        <v>649854.05367622606</v>
      </c>
      <c r="N80" s="38">
        <f t="shared" si="48"/>
        <v>638167.67621551303</v>
      </c>
      <c r="O80" s="38">
        <f t="shared" si="48"/>
        <v>632303.88879083062</v>
      </c>
      <c r="P80" s="38">
        <f t="shared" si="48"/>
        <v>633195.22868104349</v>
      </c>
      <c r="Q80" s="38">
        <f t="shared" si="48"/>
        <v>624924.59908296051</v>
      </c>
    </row>
    <row r="81" spans="1:17" ht="11.45" customHeight="1" x14ac:dyDescent="0.25">
      <c r="A81" s="17" t="s">
        <v>23</v>
      </c>
      <c r="B81" s="37">
        <v>450511</v>
      </c>
      <c r="C81" s="37">
        <v>464550</v>
      </c>
      <c r="D81" s="37">
        <v>475467</v>
      </c>
      <c r="E81" s="37">
        <v>484281</v>
      </c>
      <c r="F81" s="37">
        <v>488482</v>
      </c>
      <c r="G81" s="37">
        <v>496463</v>
      </c>
      <c r="H81" s="37">
        <v>504510</v>
      </c>
      <c r="I81" s="37">
        <v>513800</v>
      </c>
      <c r="J81" s="37">
        <v>530546</v>
      </c>
      <c r="K81" s="37">
        <v>543610</v>
      </c>
      <c r="L81" s="37">
        <v>565367</v>
      </c>
      <c r="M81" s="37">
        <v>561592</v>
      </c>
      <c r="N81" s="37">
        <v>551745</v>
      </c>
      <c r="O81" s="37">
        <v>541478</v>
      </c>
      <c r="P81" s="37">
        <v>541972</v>
      </c>
      <c r="Q81" s="37">
        <v>532479</v>
      </c>
    </row>
    <row r="82" spans="1:17" ht="11.45" customHeight="1" x14ac:dyDescent="0.25">
      <c r="A82" s="15" t="s">
        <v>22</v>
      </c>
      <c r="B82" s="36">
        <v>73006.745744876418</v>
      </c>
      <c r="C82" s="36">
        <v>77640.949938606296</v>
      </c>
      <c r="D82" s="36">
        <v>81380.76240288018</v>
      </c>
      <c r="E82" s="36">
        <v>82956.85454010767</v>
      </c>
      <c r="F82" s="36">
        <v>96689.779398543455</v>
      </c>
      <c r="G82" s="36">
        <v>99750.572887989212</v>
      </c>
      <c r="H82" s="36">
        <v>102272.45470302712</v>
      </c>
      <c r="I82" s="36">
        <v>104424.27647330935</v>
      </c>
      <c r="J82" s="36">
        <v>102010.99180286113</v>
      </c>
      <c r="K82" s="36">
        <v>91327.446113422455</v>
      </c>
      <c r="L82" s="36">
        <v>92697.811801603588</v>
      </c>
      <c r="M82" s="36">
        <v>88262.053676226074</v>
      </c>
      <c r="N82" s="36">
        <v>86422.676215513056</v>
      </c>
      <c r="O82" s="36">
        <v>90825.888790830606</v>
      </c>
      <c r="P82" s="36">
        <v>91223.228681043474</v>
      </c>
      <c r="Q82" s="36">
        <v>92445.599082960573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38145873.745744877</v>
      </c>
      <c r="C84" s="41">
        <f t="shared" si="49"/>
        <v>38680453.94993861</v>
      </c>
      <c r="D84" s="41">
        <f t="shared" si="49"/>
        <v>39189167.762402877</v>
      </c>
      <c r="E84" s="41">
        <f t="shared" si="49"/>
        <v>39645870.85454011</v>
      </c>
      <c r="F84" s="41">
        <f t="shared" si="49"/>
        <v>40055386.779398546</v>
      </c>
      <c r="G84" s="41">
        <f t="shared" si="49"/>
        <v>40308103.572887987</v>
      </c>
      <c r="H84" s="41">
        <f t="shared" si="49"/>
        <v>40744647.454703026</v>
      </c>
      <c r="I84" s="41">
        <f t="shared" si="49"/>
        <v>41340239.276473314</v>
      </c>
      <c r="J84" s="41">
        <f t="shared" si="49"/>
        <v>41619016.991802864</v>
      </c>
      <c r="K84" s="41">
        <f t="shared" si="49"/>
        <v>42026693.446113423</v>
      </c>
      <c r="L84" s="41">
        <f t="shared" si="49"/>
        <v>42416210.811801605</v>
      </c>
      <c r="M84" s="41">
        <f t="shared" si="49"/>
        <v>42595592.053676225</v>
      </c>
      <c r="N84" s="41">
        <f t="shared" si="49"/>
        <v>42594392.676215515</v>
      </c>
      <c r="O84" s="41">
        <f t="shared" si="49"/>
        <v>43667416.888790831</v>
      </c>
      <c r="P84" s="41">
        <f t="shared" si="49"/>
        <v>43268168.228681043</v>
      </c>
      <c r="Q84" s="41">
        <f t="shared" si="49"/>
        <v>42933863.599082962</v>
      </c>
    </row>
    <row r="85" spans="1:17" ht="11.45" customHeight="1" x14ac:dyDescent="0.25">
      <c r="A85" s="25" t="s">
        <v>39</v>
      </c>
      <c r="B85" s="40">
        <f t="shared" ref="B85:Q85" si="50">B86+B87+B94</f>
        <v>31727690</v>
      </c>
      <c r="C85" s="40">
        <f t="shared" si="50"/>
        <v>32201798</v>
      </c>
      <c r="D85" s="40">
        <f t="shared" si="50"/>
        <v>32663179</v>
      </c>
      <c r="E85" s="40">
        <f t="shared" si="50"/>
        <v>33076055</v>
      </c>
      <c r="F85" s="40">
        <f t="shared" si="50"/>
        <v>33436297</v>
      </c>
      <c r="G85" s="40">
        <f t="shared" si="50"/>
        <v>33655782</v>
      </c>
      <c r="H85" s="40">
        <f t="shared" si="50"/>
        <v>34058329</v>
      </c>
      <c r="I85" s="40">
        <f t="shared" si="50"/>
        <v>34612811</v>
      </c>
      <c r="J85" s="40">
        <f t="shared" si="50"/>
        <v>34850185</v>
      </c>
      <c r="K85" s="40">
        <f t="shared" si="50"/>
        <v>35237721</v>
      </c>
      <c r="L85" s="40">
        <f t="shared" si="50"/>
        <v>35590142</v>
      </c>
      <c r="M85" s="40">
        <f t="shared" si="50"/>
        <v>35816955</v>
      </c>
      <c r="N85" s="40">
        <f t="shared" si="50"/>
        <v>35831606</v>
      </c>
      <c r="O85" s="40">
        <f t="shared" si="50"/>
        <v>36889788</v>
      </c>
      <c r="P85" s="40">
        <f t="shared" si="50"/>
        <v>36403162</v>
      </c>
      <c r="Q85" s="40">
        <f t="shared" si="50"/>
        <v>36038327</v>
      </c>
    </row>
    <row r="86" spans="1:17" ht="11.45" customHeight="1" x14ac:dyDescent="0.25">
      <c r="A86" s="23" t="s">
        <v>30</v>
      </c>
      <c r="B86" s="39">
        <v>3228941</v>
      </c>
      <c r="C86" s="39">
        <v>3269135</v>
      </c>
      <c r="D86" s="39">
        <v>3270475</v>
      </c>
      <c r="E86" s="39">
        <v>3279854</v>
      </c>
      <c r="F86" s="39">
        <v>3298611</v>
      </c>
      <c r="G86" s="39">
        <v>3316438</v>
      </c>
      <c r="H86" s="39">
        <v>3407887</v>
      </c>
      <c r="I86" s="39">
        <v>3659899</v>
      </c>
      <c r="J86" s="39">
        <v>3905029</v>
      </c>
      <c r="K86" s="39">
        <v>4094912</v>
      </c>
      <c r="L86" s="39">
        <v>4200457</v>
      </c>
      <c r="M86" s="39">
        <v>4175456</v>
      </c>
      <c r="N86" s="39">
        <v>4138839</v>
      </c>
      <c r="O86" s="39">
        <v>3934073</v>
      </c>
      <c r="P86" s="39">
        <v>3771690</v>
      </c>
      <c r="Q86" s="39">
        <v>3609669</v>
      </c>
    </row>
    <row r="87" spans="1:17" ht="11.45" customHeight="1" x14ac:dyDescent="0.25">
      <c r="A87" s="19" t="s">
        <v>29</v>
      </c>
      <c r="B87" s="38">
        <f>SUM(B88:B93)</f>
        <v>28413000</v>
      </c>
      <c r="C87" s="38">
        <f t="shared" ref="C87" si="51">SUM(C88:C93)</f>
        <v>28845000</v>
      </c>
      <c r="D87" s="38">
        <f t="shared" ref="D87" si="52">SUM(D88:D93)</f>
        <v>29306000</v>
      </c>
      <c r="E87" s="38">
        <f t="shared" ref="E87" si="53">SUM(E88:E93)</f>
        <v>29708000</v>
      </c>
      <c r="F87" s="38">
        <f t="shared" ref="F87" si="54">SUM(F88:F93)</f>
        <v>30048000</v>
      </c>
      <c r="G87" s="38">
        <f t="shared" ref="G87" si="55">SUM(G88:G93)</f>
        <v>30248000</v>
      </c>
      <c r="H87" s="38">
        <f t="shared" ref="H87" si="56">SUM(H88:H93)</f>
        <v>30557000</v>
      </c>
      <c r="I87" s="38">
        <f t="shared" ref="I87" si="57">SUM(I88:I93)</f>
        <v>30857000</v>
      </c>
      <c r="J87" s="38">
        <f t="shared" ref="J87" si="58">SUM(J88:J93)</f>
        <v>30850000</v>
      </c>
      <c r="K87" s="38">
        <f t="shared" ref="K87" si="59">SUM(K88:K93)</f>
        <v>31050000</v>
      </c>
      <c r="L87" s="38">
        <f t="shared" ref="L87" si="60">SUM(L88:L93)</f>
        <v>31300000</v>
      </c>
      <c r="M87" s="38">
        <f t="shared" ref="M87" si="61">SUM(M88:M93)</f>
        <v>31550000</v>
      </c>
      <c r="N87" s="38">
        <f t="shared" ref="N87" si="62">SUM(N88:N93)</f>
        <v>31600000</v>
      </c>
      <c r="O87" s="38">
        <f t="shared" ref="O87" si="63">SUM(O88:O93)</f>
        <v>32858000</v>
      </c>
      <c r="P87" s="38">
        <f t="shared" ref="P87" si="64">SUM(P88:P93)</f>
        <v>32531000</v>
      </c>
      <c r="Q87" s="38">
        <f t="shared" ref="Q87" si="65">SUM(Q88:Q93)</f>
        <v>32326000</v>
      </c>
    </row>
    <row r="88" spans="1:17" ht="11.45" customHeight="1" x14ac:dyDescent="0.25">
      <c r="A88" s="62" t="s">
        <v>59</v>
      </c>
      <c r="B88" s="42">
        <v>18086443</v>
      </c>
      <c r="C88" s="42">
        <v>17689745</v>
      </c>
      <c r="D88" s="42">
        <v>17237258</v>
      </c>
      <c r="E88" s="42">
        <v>16753192</v>
      </c>
      <c r="F88" s="42">
        <v>16244787</v>
      </c>
      <c r="G88" s="42">
        <v>15701047</v>
      </c>
      <c r="H88" s="42">
        <v>15225334</v>
      </c>
      <c r="I88" s="42">
        <v>14760887</v>
      </c>
      <c r="J88" s="42">
        <v>13568578</v>
      </c>
      <c r="K88" s="42">
        <v>12656783</v>
      </c>
      <c r="L88" s="42">
        <v>11765384</v>
      </c>
      <c r="M88" s="42">
        <v>10999101</v>
      </c>
      <c r="N88" s="42">
        <v>10247340</v>
      </c>
      <c r="O88" s="42">
        <v>10257842</v>
      </c>
      <c r="P88" s="42">
        <v>9767186</v>
      </c>
      <c r="Q88" s="42">
        <v>9558580</v>
      </c>
    </row>
    <row r="89" spans="1:17" ht="11.45" customHeight="1" x14ac:dyDescent="0.25">
      <c r="A89" s="62" t="s">
        <v>58</v>
      </c>
      <c r="B89" s="42">
        <v>9983557</v>
      </c>
      <c r="C89" s="42">
        <v>10814869</v>
      </c>
      <c r="D89" s="42">
        <v>11753309</v>
      </c>
      <c r="E89" s="42">
        <v>12670155</v>
      </c>
      <c r="F89" s="42">
        <v>13535663</v>
      </c>
      <c r="G89" s="42">
        <v>14299705</v>
      </c>
      <c r="H89" s="42">
        <v>15103566</v>
      </c>
      <c r="I89" s="42">
        <v>15888228</v>
      </c>
      <c r="J89" s="42">
        <v>17093681</v>
      </c>
      <c r="K89" s="42">
        <v>18232612</v>
      </c>
      <c r="L89" s="42">
        <v>19268119</v>
      </c>
      <c r="M89" s="42">
        <v>20289662</v>
      </c>
      <c r="N89" s="42">
        <v>21103789</v>
      </c>
      <c r="O89" s="42">
        <v>22357630</v>
      </c>
      <c r="P89" s="42">
        <v>22526082</v>
      </c>
      <c r="Q89" s="42">
        <v>22523435</v>
      </c>
    </row>
    <row r="90" spans="1:17" ht="11.45" customHeight="1" x14ac:dyDescent="0.25">
      <c r="A90" s="62" t="s">
        <v>57</v>
      </c>
      <c r="B90" s="42">
        <v>343000</v>
      </c>
      <c r="C90" s="42">
        <v>340386</v>
      </c>
      <c r="D90" s="42">
        <v>315433</v>
      </c>
      <c r="E90" s="42">
        <v>284653</v>
      </c>
      <c r="F90" s="42">
        <v>267550</v>
      </c>
      <c r="G90" s="42">
        <v>247248</v>
      </c>
      <c r="H90" s="42">
        <v>228086</v>
      </c>
      <c r="I90" s="42">
        <v>207390</v>
      </c>
      <c r="J90" s="42">
        <v>186797</v>
      </c>
      <c r="K90" s="42">
        <v>159283</v>
      </c>
      <c r="L90" s="42">
        <v>264876</v>
      </c>
      <c r="M90" s="42">
        <v>256802</v>
      </c>
      <c r="N90" s="42">
        <v>238793</v>
      </c>
      <c r="O90" s="42">
        <v>222158</v>
      </c>
      <c r="P90" s="42">
        <v>205642</v>
      </c>
      <c r="Q90" s="42">
        <v>189225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475</v>
      </c>
      <c r="J91" s="42">
        <v>921</v>
      </c>
      <c r="K91" s="42">
        <v>1287</v>
      </c>
      <c r="L91" s="42">
        <v>1436</v>
      </c>
      <c r="M91" s="42">
        <v>1581</v>
      </c>
      <c r="N91" s="42">
        <v>1704</v>
      </c>
      <c r="O91" s="42">
        <v>1769</v>
      </c>
      <c r="P91" s="42">
        <v>1815</v>
      </c>
      <c r="Q91" s="42">
        <v>1936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601</v>
      </c>
      <c r="P92" s="42">
        <v>2435</v>
      </c>
      <c r="Q92" s="42">
        <v>8059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14</v>
      </c>
      <c r="I93" s="42">
        <v>20</v>
      </c>
      <c r="J93" s="42">
        <v>23</v>
      </c>
      <c r="K93" s="42">
        <v>35</v>
      </c>
      <c r="L93" s="42">
        <v>185</v>
      </c>
      <c r="M93" s="42">
        <v>2854</v>
      </c>
      <c r="N93" s="42">
        <v>8374</v>
      </c>
      <c r="O93" s="42">
        <v>18000</v>
      </c>
      <c r="P93" s="42">
        <v>27840</v>
      </c>
      <c r="Q93" s="42">
        <v>44765</v>
      </c>
    </row>
    <row r="94" spans="1:17" ht="11.45" customHeight="1" x14ac:dyDescent="0.25">
      <c r="A94" s="19" t="s">
        <v>28</v>
      </c>
      <c r="B94" s="38">
        <f>SUM(B95:B99)</f>
        <v>85749</v>
      </c>
      <c r="C94" s="38">
        <f t="shared" ref="C94" si="66">SUM(C95:C99)</f>
        <v>87663</v>
      </c>
      <c r="D94" s="38">
        <f t="shared" ref="D94" si="67">SUM(D95:D99)</f>
        <v>86704</v>
      </c>
      <c r="E94" s="38">
        <f t="shared" ref="E94" si="68">SUM(E95:E99)</f>
        <v>88201</v>
      </c>
      <c r="F94" s="38">
        <f t="shared" ref="F94" si="69">SUM(F95:F99)</f>
        <v>89686</v>
      </c>
      <c r="G94" s="38">
        <f t="shared" ref="G94" si="70">SUM(G95:G99)</f>
        <v>91344</v>
      </c>
      <c r="H94" s="38">
        <f t="shared" ref="H94" si="71">SUM(H95:H99)</f>
        <v>93442</v>
      </c>
      <c r="I94" s="38">
        <f t="shared" ref="I94" si="72">SUM(I95:I99)</f>
        <v>95912</v>
      </c>
      <c r="J94" s="38">
        <f t="shared" ref="J94" si="73">SUM(J95:J99)</f>
        <v>95156</v>
      </c>
      <c r="K94" s="38">
        <f t="shared" ref="K94" si="74">SUM(K95:K99)</f>
        <v>92809</v>
      </c>
      <c r="L94" s="38">
        <f t="shared" ref="L94" si="75">SUM(L95:L99)</f>
        <v>89685</v>
      </c>
      <c r="M94" s="38">
        <f t="shared" ref="M94" si="76">SUM(M95:M99)</f>
        <v>91499</v>
      </c>
      <c r="N94" s="38">
        <f t="shared" ref="N94" si="77">SUM(N95:N99)</f>
        <v>92767</v>
      </c>
      <c r="O94" s="38">
        <f t="shared" ref="O94" si="78">SUM(O95:O99)</f>
        <v>97715</v>
      </c>
      <c r="P94" s="38">
        <f t="shared" ref="P94" si="79">SUM(P95:P99)</f>
        <v>100472</v>
      </c>
      <c r="Q94" s="38">
        <f t="shared" ref="Q94" si="80">SUM(Q95:Q99)</f>
        <v>102658</v>
      </c>
    </row>
    <row r="95" spans="1:17" ht="11.45" customHeight="1" x14ac:dyDescent="0.25">
      <c r="A95" s="62" t="s">
        <v>59</v>
      </c>
      <c r="B95" s="37">
        <v>1273</v>
      </c>
      <c r="C95" s="37">
        <v>1208</v>
      </c>
      <c r="D95" s="37">
        <v>1138</v>
      </c>
      <c r="E95" s="37">
        <v>1062</v>
      </c>
      <c r="F95" s="37">
        <v>984</v>
      </c>
      <c r="G95" s="37">
        <v>903</v>
      </c>
      <c r="H95" s="37">
        <v>821</v>
      </c>
      <c r="I95" s="37">
        <v>740</v>
      </c>
      <c r="J95" s="37">
        <v>661</v>
      </c>
      <c r="K95" s="37">
        <v>584</v>
      </c>
      <c r="L95" s="37">
        <v>511</v>
      </c>
      <c r="M95" s="37">
        <v>441</v>
      </c>
      <c r="N95" s="37">
        <v>378</v>
      </c>
      <c r="O95" s="37">
        <v>319</v>
      </c>
      <c r="P95" s="37">
        <v>265</v>
      </c>
      <c r="Q95" s="37">
        <v>218</v>
      </c>
    </row>
    <row r="96" spans="1:17" ht="11.45" customHeight="1" x14ac:dyDescent="0.25">
      <c r="A96" s="62" t="s">
        <v>58</v>
      </c>
      <c r="B96" s="37">
        <v>84091</v>
      </c>
      <c r="C96" s="37">
        <v>84777</v>
      </c>
      <c r="D96" s="37">
        <v>83635</v>
      </c>
      <c r="E96" s="37">
        <v>84612</v>
      </c>
      <c r="F96" s="37">
        <v>85935</v>
      </c>
      <c r="G96" s="37">
        <v>87561</v>
      </c>
      <c r="H96" s="37">
        <v>89037</v>
      </c>
      <c r="I96" s="37">
        <v>91250</v>
      </c>
      <c r="J96" s="37">
        <v>89840</v>
      </c>
      <c r="K96" s="37">
        <v>87535</v>
      </c>
      <c r="L96" s="37">
        <v>84598</v>
      </c>
      <c r="M96" s="37">
        <v>86412</v>
      </c>
      <c r="N96" s="37">
        <v>87678</v>
      </c>
      <c r="O96" s="37">
        <v>92459</v>
      </c>
      <c r="P96" s="37">
        <v>93174</v>
      </c>
      <c r="Q96" s="37">
        <v>95350</v>
      </c>
    </row>
    <row r="97" spans="1:17" ht="11.45" customHeight="1" x14ac:dyDescent="0.25">
      <c r="A97" s="62" t="s">
        <v>57</v>
      </c>
      <c r="B97" s="37">
        <v>147</v>
      </c>
      <c r="C97" s="37">
        <v>175</v>
      </c>
      <c r="D97" s="37">
        <v>173</v>
      </c>
      <c r="E97" s="37">
        <v>183</v>
      </c>
      <c r="F97" s="37">
        <v>189</v>
      </c>
      <c r="G97" s="37">
        <v>191</v>
      </c>
      <c r="H97" s="37">
        <v>153</v>
      </c>
      <c r="I97" s="37">
        <v>180</v>
      </c>
      <c r="J97" s="37">
        <v>171</v>
      </c>
      <c r="K97" s="37">
        <v>163</v>
      </c>
      <c r="L97" s="37">
        <v>154</v>
      </c>
      <c r="M97" s="37">
        <v>144</v>
      </c>
      <c r="N97" s="37">
        <v>135</v>
      </c>
      <c r="O97" s="37">
        <v>134</v>
      </c>
      <c r="P97" s="37">
        <v>130</v>
      </c>
      <c r="Q97" s="37">
        <v>125</v>
      </c>
    </row>
    <row r="98" spans="1:17" ht="11.45" customHeight="1" x14ac:dyDescent="0.25">
      <c r="A98" s="62" t="s">
        <v>56</v>
      </c>
      <c r="B98" s="37">
        <v>91</v>
      </c>
      <c r="C98" s="37">
        <v>1339</v>
      </c>
      <c r="D98" s="37">
        <v>1575</v>
      </c>
      <c r="E98" s="37">
        <v>2146</v>
      </c>
      <c r="F98" s="37">
        <v>2365</v>
      </c>
      <c r="G98" s="37">
        <v>2478</v>
      </c>
      <c r="H98" s="37">
        <v>3225</v>
      </c>
      <c r="I98" s="37">
        <v>3542</v>
      </c>
      <c r="J98" s="37">
        <v>4290</v>
      </c>
      <c r="K98" s="37">
        <v>4343</v>
      </c>
      <c r="L98" s="37">
        <v>4249</v>
      </c>
      <c r="M98" s="37">
        <v>4339</v>
      </c>
      <c r="N98" s="37">
        <v>4395</v>
      </c>
      <c r="O98" s="37">
        <v>4540</v>
      </c>
      <c r="P98" s="37">
        <v>6599</v>
      </c>
      <c r="Q98" s="37">
        <v>6611</v>
      </c>
    </row>
    <row r="99" spans="1:17" ht="11.45" customHeight="1" x14ac:dyDescent="0.25">
      <c r="A99" s="62" t="s">
        <v>55</v>
      </c>
      <c r="B99" s="37">
        <v>147</v>
      </c>
      <c r="C99" s="37">
        <v>164</v>
      </c>
      <c r="D99" s="37">
        <v>183</v>
      </c>
      <c r="E99" s="37">
        <v>198</v>
      </c>
      <c r="F99" s="37">
        <v>213</v>
      </c>
      <c r="G99" s="37">
        <v>211</v>
      </c>
      <c r="H99" s="37">
        <v>206</v>
      </c>
      <c r="I99" s="37">
        <v>200</v>
      </c>
      <c r="J99" s="37">
        <v>194</v>
      </c>
      <c r="K99" s="37">
        <v>184</v>
      </c>
      <c r="L99" s="37">
        <v>173</v>
      </c>
      <c r="M99" s="37">
        <v>163</v>
      </c>
      <c r="N99" s="37">
        <v>181</v>
      </c>
      <c r="O99" s="37">
        <v>263</v>
      </c>
      <c r="P99" s="37">
        <v>304</v>
      </c>
      <c r="Q99" s="37">
        <v>354</v>
      </c>
    </row>
    <row r="100" spans="1:17" ht="11.45" customHeight="1" x14ac:dyDescent="0.25">
      <c r="A100" s="25" t="s">
        <v>18</v>
      </c>
      <c r="B100" s="40">
        <f t="shared" ref="B100:Q100" si="81">B101+B107</f>
        <v>6418183.7457448766</v>
      </c>
      <c r="C100" s="40">
        <f t="shared" si="81"/>
        <v>6478655.9499386065</v>
      </c>
      <c r="D100" s="40">
        <f t="shared" si="81"/>
        <v>6525988.76240288</v>
      </c>
      <c r="E100" s="40">
        <f t="shared" si="81"/>
        <v>6569815.8545401078</v>
      </c>
      <c r="F100" s="40">
        <f t="shared" si="81"/>
        <v>6619089.7793985438</v>
      </c>
      <c r="G100" s="40">
        <f t="shared" si="81"/>
        <v>6652321.5728879888</v>
      </c>
      <c r="H100" s="40">
        <f t="shared" si="81"/>
        <v>6686318.4547030274</v>
      </c>
      <c r="I100" s="40">
        <f t="shared" si="81"/>
        <v>6727428.2764733098</v>
      </c>
      <c r="J100" s="40">
        <f t="shared" si="81"/>
        <v>6768831.991802861</v>
      </c>
      <c r="K100" s="40">
        <f t="shared" si="81"/>
        <v>6788972.4461134225</v>
      </c>
      <c r="L100" s="40">
        <f t="shared" si="81"/>
        <v>6826068.8118016031</v>
      </c>
      <c r="M100" s="40">
        <f t="shared" si="81"/>
        <v>6778637.0536762262</v>
      </c>
      <c r="N100" s="40">
        <f t="shared" si="81"/>
        <v>6762786.6762155127</v>
      </c>
      <c r="O100" s="40">
        <f t="shared" si="81"/>
        <v>6777628.888790831</v>
      </c>
      <c r="P100" s="40">
        <f t="shared" si="81"/>
        <v>6865006.2286810437</v>
      </c>
      <c r="Q100" s="40">
        <f t="shared" si="81"/>
        <v>6895536.5990829607</v>
      </c>
    </row>
    <row r="101" spans="1:17" ht="11.45" customHeight="1" x14ac:dyDescent="0.25">
      <c r="A101" s="23" t="s">
        <v>27</v>
      </c>
      <c r="B101" s="39">
        <f>SUM(B102:B106)</f>
        <v>5894666</v>
      </c>
      <c r="C101" s="39">
        <f t="shared" ref="C101" si="82">SUM(C102:C106)</f>
        <v>5936465</v>
      </c>
      <c r="D101" s="39">
        <f t="shared" ref="D101" si="83">SUM(D102:D106)</f>
        <v>5969141</v>
      </c>
      <c r="E101" s="39">
        <f t="shared" ref="E101" si="84">SUM(E102:E106)</f>
        <v>6002578</v>
      </c>
      <c r="F101" s="39">
        <f t="shared" ref="F101" si="85">SUM(F102:F106)</f>
        <v>6033918</v>
      </c>
      <c r="G101" s="39">
        <f t="shared" ref="G101" si="86">SUM(G102:G106)</f>
        <v>6056108</v>
      </c>
      <c r="H101" s="39">
        <f t="shared" ref="H101" si="87">SUM(H102:H106)</f>
        <v>6079536</v>
      </c>
      <c r="I101" s="39">
        <f t="shared" ref="I101" si="88">SUM(I102:I106)</f>
        <v>6109204</v>
      </c>
      <c r="J101" s="39">
        <f t="shared" ref="J101" si="89">SUM(J102:J106)</f>
        <v>6136275</v>
      </c>
      <c r="K101" s="39">
        <f t="shared" ref="K101" si="90">SUM(K102:K106)</f>
        <v>6154035</v>
      </c>
      <c r="L101" s="39">
        <f t="shared" ref="L101" si="91">SUM(L102:L106)</f>
        <v>6168004</v>
      </c>
      <c r="M101" s="39">
        <f t="shared" ref="M101" si="92">SUM(M102:M106)</f>
        <v>6128783</v>
      </c>
      <c r="N101" s="39">
        <f t="shared" ref="N101" si="93">SUM(N102:N106)</f>
        <v>6124619</v>
      </c>
      <c r="O101" s="39">
        <f t="shared" ref="O101" si="94">SUM(O102:O106)</f>
        <v>6145325</v>
      </c>
      <c r="P101" s="39">
        <f t="shared" ref="P101" si="95">SUM(P102:P106)</f>
        <v>6231811</v>
      </c>
      <c r="Q101" s="39">
        <f t="shared" ref="Q101" si="96">SUM(Q102:Q106)</f>
        <v>6270612</v>
      </c>
    </row>
    <row r="102" spans="1:17" ht="11.45" customHeight="1" x14ac:dyDescent="0.25">
      <c r="A102" s="62" t="s">
        <v>59</v>
      </c>
      <c r="B102" s="42">
        <v>770989</v>
      </c>
      <c r="C102" s="42">
        <v>643004</v>
      </c>
      <c r="D102" s="42">
        <v>536982</v>
      </c>
      <c r="E102" s="42">
        <v>431848</v>
      </c>
      <c r="F102" s="42">
        <v>346145</v>
      </c>
      <c r="G102" s="42">
        <v>291811</v>
      </c>
      <c r="H102" s="42">
        <v>249479</v>
      </c>
      <c r="I102" s="42">
        <v>221454</v>
      </c>
      <c r="J102" s="42">
        <v>210763</v>
      </c>
      <c r="K102" s="42">
        <v>196991</v>
      </c>
      <c r="L102" s="42">
        <v>185893</v>
      </c>
      <c r="M102" s="42">
        <v>179792</v>
      </c>
      <c r="N102" s="42">
        <v>174754</v>
      </c>
      <c r="O102" s="42">
        <v>171996</v>
      </c>
      <c r="P102" s="42">
        <v>157933</v>
      </c>
      <c r="Q102" s="42">
        <v>146189</v>
      </c>
    </row>
    <row r="103" spans="1:17" ht="11.45" customHeight="1" x14ac:dyDescent="0.25">
      <c r="A103" s="62" t="s">
        <v>58</v>
      </c>
      <c r="B103" s="42">
        <v>5097990</v>
      </c>
      <c r="C103" s="42">
        <v>5265605</v>
      </c>
      <c r="D103" s="42">
        <v>5403184</v>
      </c>
      <c r="E103" s="42">
        <v>5540874</v>
      </c>
      <c r="F103" s="42">
        <v>5656919</v>
      </c>
      <c r="G103" s="42">
        <v>5732573</v>
      </c>
      <c r="H103" s="42">
        <v>5795993</v>
      </c>
      <c r="I103" s="42">
        <v>5858848</v>
      </c>
      <c r="J103" s="42">
        <v>5898297</v>
      </c>
      <c r="K103" s="42">
        <v>5930790</v>
      </c>
      <c r="L103" s="42">
        <v>5958014</v>
      </c>
      <c r="M103" s="42">
        <v>5925820</v>
      </c>
      <c r="N103" s="42">
        <v>5924253</v>
      </c>
      <c r="O103" s="42">
        <v>5943607</v>
      </c>
      <c r="P103" s="42">
        <v>6041366</v>
      </c>
      <c r="Q103" s="42">
        <v>6088689</v>
      </c>
    </row>
    <row r="104" spans="1:17" ht="11.45" customHeight="1" x14ac:dyDescent="0.25">
      <c r="A104" s="62" t="s">
        <v>57</v>
      </c>
      <c r="B104" s="42">
        <v>21292</v>
      </c>
      <c r="C104" s="42">
        <v>22772</v>
      </c>
      <c r="D104" s="42">
        <v>23556</v>
      </c>
      <c r="E104" s="42">
        <v>24074</v>
      </c>
      <c r="F104" s="42">
        <v>24854</v>
      </c>
      <c r="G104" s="42">
        <v>25804</v>
      </c>
      <c r="H104" s="42">
        <v>27723</v>
      </c>
      <c r="I104" s="42">
        <v>22343</v>
      </c>
      <c r="J104" s="42">
        <v>21154</v>
      </c>
      <c r="K104" s="42">
        <v>19697</v>
      </c>
      <c r="L104" s="42">
        <v>18099</v>
      </c>
      <c r="M104" s="42">
        <v>16606</v>
      </c>
      <c r="N104" s="42">
        <v>15145</v>
      </c>
      <c r="O104" s="42">
        <v>13731</v>
      </c>
      <c r="P104" s="42">
        <v>12263</v>
      </c>
      <c r="Q104" s="42">
        <v>10839</v>
      </c>
    </row>
    <row r="105" spans="1:17" ht="11.45" customHeight="1" x14ac:dyDescent="0.25">
      <c r="A105" s="62" t="s">
        <v>56</v>
      </c>
      <c r="B105" s="42">
        <v>300</v>
      </c>
      <c r="C105" s="42">
        <v>274</v>
      </c>
      <c r="D105" s="42">
        <v>281</v>
      </c>
      <c r="E105" s="42">
        <v>455</v>
      </c>
      <c r="F105" s="42">
        <v>437</v>
      </c>
      <c r="G105" s="42">
        <v>420</v>
      </c>
      <c r="H105" s="42">
        <v>859</v>
      </c>
      <c r="I105" s="42">
        <v>806</v>
      </c>
      <c r="J105" s="42">
        <v>826</v>
      </c>
      <c r="K105" s="42">
        <v>1011</v>
      </c>
      <c r="L105" s="42">
        <v>965</v>
      </c>
      <c r="M105" s="42">
        <v>1159</v>
      </c>
      <c r="N105" s="42">
        <v>1598</v>
      </c>
      <c r="O105" s="42">
        <v>2055</v>
      </c>
      <c r="P105" s="42">
        <v>2483</v>
      </c>
      <c r="Q105" s="42">
        <v>2757</v>
      </c>
    </row>
    <row r="106" spans="1:17" ht="11.45" customHeight="1" x14ac:dyDescent="0.25">
      <c r="A106" s="62" t="s">
        <v>55</v>
      </c>
      <c r="B106" s="42">
        <v>4095</v>
      </c>
      <c r="C106" s="42">
        <v>4810</v>
      </c>
      <c r="D106" s="42">
        <v>5138</v>
      </c>
      <c r="E106" s="42">
        <v>5327</v>
      </c>
      <c r="F106" s="42">
        <v>5563</v>
      </c>
      <c r="G106" s="42">
        <v>5500</v>
      </c>
      <c r="H106" s="42">
        <v>5482</v>
      </c>
      <c r="I106" s="42">
        <v>5753</v>
      </c>
      <c r="J106" s="42">
        <v>5235</v>
      </c>
      <c r="K106" s="42">
        <v>5546</v>
      </c>
      <c r="L106" s="42">
        <v>5033</v>
      </c>
      <c r="M106" s="42">
        <v>5406</v>
      </c>
      <c r="N106" s="42">
        <v>8869</v>
      </c>
      <c r="O106" s="42">
        <v>13936</v>
      </c>
      <c r="P106" s="42">
        <v>17766</v>
      </c>
      <c r="Q106" s="42">
        <v>22138</v>
      </c>
    </row>
    <row r="107" spans="1:17" ht="11.45" customHeight="1" x14ac:dyDescent="0.25">
      <c r="A107" s="19" t="s">
        <v>24</v>
      </c>
      <c r="B107" s="38">
        <f>SUM(B108:B109)</f>
        <v>523517.74574487645</v>
      </c>
      <c r="C107" s="38">
        <f t="shared" ref="C107" si="97">SUM(C108:C109)</f>
        <v>542190.94993860624</v>
      </c>
      <c r="D107" s="38">
        <f t="shared" ref="D107" si="98">SUM(D108:D109)</f>
        <v>556847.76240288024</v>
      </c>
      <c r="E107" s="38">
        <f t="shared" ref="E107" si="99">SUM(E108:E109)</f>
        <v>567237.85454010766</v>
      </c>
      <c r="F107" s="38">
        <f t="shared" ref="F107" si="100">SUM(F108:F109)</f>
        <v>585171.77939854341</v>
      </c>
      <c r="G107" s="38">
        <f t="shared" ref="G107" si="101">SUM(G108:G109)</f>
        <v>596213.57288798923</v>
      </c>
      <c r="H107" s="38">
        <f t="shared" ref="H107" si="102">SUM(H108:H109)</f>
        <v>606782.45470302715</v>
      </c>
      <c r="I107" s="38">
        <f t="shared" ref="I107" si="103">SUM(I108:I109)</f>
        <v>618224.27647330938</v>
      </c>
      <c r="J107" s="38">
        <f t="shared" ref="J107" si="104">SUM(J108:J109)</f>
        <v>632556.9918028611</v>
      </c>
      <c r="K107" s="38">
        <f t="shared" ref="K107" si="105">SUM(K108:K109)</f>
        <v>634937.44611342251</v>
      </c>
      <c r="L107" s="38">
        <f t="shared" ref="L107" si="106">SUM(L108:L109)</f>
        <v>658064.81180160353</v>
      </c>
      <c r="M107" s="38">
        <f t="shared" ref="M107" si="107">SUM(M108:M109)</f>
        <v>649854.05367622606</v>
      </c>
      <c r="N107" s="38">
        <f t="shared" ref="N107" si="108">SUM(N108:N109)</f>
        <v>638167.67621551303</v>
      </c>
      <c r="O107" s="38">
        <f t="shared" ref="O107" si="109">SUM(O108:O109)</f>
        <v>632303.88879083062</v>
      </c>
      <c r="P107" s="38">
        <f t="shared" ref="P107" si="110">SUM(P108:P109)</f>
        <v>633195.22868104349</v>
      </c>
      <c r="Q107" s="38">
        <f t="shared" ref="Q107" si="111">SUM(Q108:Q109)</f>
        <v>624924.59908296051</v>
      </c>
    </row>
    <row r="108" spans="1:17" ht="11.45" customHeight="1" x14ac:dyDescent="0.25">
      <c r="A108" s="17" t="s">
        <v>23</v>
      </c>
      <c r="B108" s="37">
        <v>450511</v>
      </c>
      <c r="C108" s="37">
        <v>464550</v>
      </c>
      <c r="D108" s="37">
        <v>475467</v>
      </c>
      <c r="E108" s="37">
        <v>484281</v>
      </c>
      <c r="F108" s="37">
        <v>488482</v>
      </c>
      <c r="G108" s="37">
        <v>496463</v>
      </c>
      <c r="H108" s="37">
        <v>504510</v>
      </c>
      <c r="I108" s="37">
        <v>513800</v>
      </c>
      <c r="J108" s="37">
        <v>530546</v>
      </c>
      <c r="K108" s="37">
        <v>543610</v>
      </c>
      <c r="L108" s="37">
        <v>565367</v>
      </c>
      <c r="M108" s="37">
        <v>561592</v>
      </c>
      <c r="N108" s="37">
        <v>551745</v>
      </c>
      <c r="O108" s="37">
        <v>541478</v>
      </c>
      <c r="P108" s="37">
        <v>541972</v>
      </c>
      <c r="Q108" s="37">
        <v>532479</v>
      </c>
    </row>
    <row r="109" spans="1:17" ht="11.45" customHeight="1" x14ac:dyDescent="0.25">
      <c r="A109" s="15" t="s">
        <v>22</v>
      </c>
      <c r="B109" s="36">
        <v>73006.745744876418</v>
      </c>
      <c r="C109" s="36">
        <v>77640.949938606296</v>
      </c>
      <c r="D109" s="36">
        <v>81380.76240288018</v>
      </c>
      <c r="E109" s="36">
        <v>82956.85454010767</v>
      </c>
      <c r="F109" s="36">
        <v>96689.779398543455</v>
      </c>
      <c r="G109" s="36">
        <v>99750.572887989212</v>
      </c>
      <c r="H109" s="36">
        <v>102272.45470302712</v>
      </c>
      <c r="I109" s="36">
        <v>104424.27647330935</v>
      </c>
      <c r="J109" s="36">
        <v>102010.99180286113</v>
      </c>
      <c r="K109" s="36">
        <v>91327.446113422455</v>
      </c>
      <c r="L109" s="36">
        <v>92697.811801603588</v>
      </c>
      <c r="M109" s="36">
        <v>88262.053676226074</v>
      </c>
      <c r="N109" s="36">
        <v>86422.676215513056</v>
      </c>
      <c r="O109" s="36">
        <v>90825.888790830606</v>
      </c>
      <c r="P109" s="36">
        <v>91223.228681043474</v>
      </c>
      <c r="Q109" s="36">
        <v>92445.599082960573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2944042</v>
      </c>
      <c r="D111" s="41">
        <f t="shared" si="112"/>
        <v>2766922</v>
      </c>
      <c r="E111" s="41">
        <f t="shared" si="112"/>
        <v>2639950</v>
      </c>
      <c r="F111" s="41">
        <f t="shared" si="112"/>
        <v>2727825</v>
      </c>
      <c r="G111" s="41">
        <f t="shared" si="112"/>
        <v>2786748</v>
      </c>
      <c r="H111" s="41">
        <f t="shared" si="112"/>
        <v>2767390</v>
      </c>
      <c r="I111" s="41">
        <f t="shared" si="112"/>
        <v>3356873</v>
      </c>
      <c r="J111" s="41">
        <f t="shared" si="112"/>
        <v>2849660</v>
      </c>
      <c r="K111" s="41">
        <f t="shared" si="112"/>
        <v>2994777</v>
      </c>
      <c r="L111" s="41">
        <f t="shared" si="112"/>
        <v>3108031</v>
      </c>
      <c r="M111" s="41">
        <f t="shared" si="112"/>
        <v>2891810</v>
      </c>
      <c r="N111" s="41">
        <f t="shared" si="112"/>
        <v>2652289</v>
      </c>
      <c r="O111" s="41">
        <f t="shared" si="112"/>
        <v>2942828</v>
      </c>
      <c r="P111" s="41">
        <f t="shared" si="112"/>
        <v>2660246</v>
      </c>
      <c r="Q111" s="41">
        <f t="shared" si="112"/>
        <v>2790838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2455177</v>
      </c>
      <c r="D112" s="40">
        <f t="shared" si="113"/>
        <v>2314682</v>
      </c>
      <c r="E112" s="40">
        <f t="shared" si="113"/>
        <v>2207386</v>
      </c>
      <c r="F112" s="40">
        <f t="shared" si="113"/>
        <v>2240030</v>
      </c>
      <c r="G112" s="40">
        <f t="shared" si="113"/>
        <v>2314254</v>
      </c>
      <c r="H112" s="40">
        <f t="shared" si="113"/>
        <v>2282791</v>
      </c>
      <c r="I112" s="40">
        <f t="shared" si="113"/>
        <v>2851512</v>
      </c>
      <c r="J112" s="40">
        <f t="shared" si="113"/>
        <v>2347789</v>
      </c>
      <c r="K112" s="40">
        <f t="shared" si="113"/>
        <v>2511401</v>
      </c>
      <c r="L112" s="40">
        <f t="shared" si="113"/>
        <v>2607287</v>
      </c>
      <c r="M112" s="40">
        <f t="shared" si="113"/>
        <v>2430274</v>
      </c>
      <c r="N112" s="40">
        <f t="shared" si="113"/>
        <v>2167049</v>
      </c>
      <c r="O112" s="40">
        <f t="shared" si="113"/>
        <v>2422659</v>
      </c>
      <c r="P112" s="40">
        <f t="shared" si="113"/>
        <v>2074525</v>
      </c>
      <c r="Q112" s="40">
        <f t="shared" si="113"/>
        <v>2253089</v>
      </c>
    </row>
    <row r="113" spans="1:17" ht="11.45" customHeight="1" x14ac:dyDescent="0.25">
      <c r="A113" s="23" t="s">
        <v>30</v>
      </c>
      <c r="B113" s="39"/>
      <c r="C113" s="39">
        <v>180425</v>
      </c>
      <c r="D113" s="39">
        <v>169587</v>
      </c>
      <c r="E113" s="39">
        <v>196928</v>
      </c>
      <c r="F113" s="39">
        <v>224696</v>
      </c>
      <c r="G113" s="39">
        <v>241023</v>
      </c>
      <c r="H113" s="39">
        <v>274502</v>
      </c>
      <c r="I113" s="39">
        <v>290446</v>
      </c>
      <c r="J113" s="39">
        <v>287398</v>
      </c>
      <c r="K113" s="39">
        <v>254067</v>
      </c>
      <c r="L113" s="39">
        <v>231020</v>
      </c>
      <c r="M113" s="39">
        <v>215309</v>
      </c>
      <c r="N113" s="39">
        <v>197455</v>
      </c>
      <c r="O113" s="39">
        <v>172383</v>
      </c>
      <c r="P113" s="39">
        <v>175894</v>
      </c>
      <c r="Q113" s="39">
        <v>173432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2268266</v>
      </c>
      <c r="D114" s="38">
        <f t="shared" ref="D114" si="115">SUM(D115:D120)</f>
        <v>2139732</v>
      </c>
      <c r="E114" s="38">
        <f t="shared" ref="E114" si="116">SUM(E115:E120)</f>
        <v>2005270</v>
      </c>
      <c r="F114" s="38">
        <f t="shared" ref="F114" si="117">SUM(F115:F120)</f>
        <v>2010374</v>
      </c>
      <c r="G114" s="38">
        <f t="shared" ref="G114" si="118">SUM(G115:G120)</f>
        <v>2067789.0000000002</v>
      </c>
      <c r="H114" s="38">
        <f t="shared" ref="H114" si="119">SUM(H115:H120)</f>
        <v>2001956</v>
      </c>
      <c r="I114" s="38">
        <f t="shared" ref="I114" si="120">SUM(I115:I120)</f>
        <v>2554698</v>
      </c>
      <c r="J114" s="38">
        <f t="shared" ref="J114" si="121">SUM(J115:J120)</f>
        <v>2053067</v>
      </c>
      <c r="K114" s="38">
        <f t="shared" ref="K114" si="122">SUM(K115:K120)</f>
        <v>2249900</v>
      </c>
      <c r="L114" s="38">
        <f t="shared" ref="L114" si="123">SUM(L115:L120)</f>
        <v>2370367</v>
      </c>
      <c r="M114" s="38">
        <f t="shared" ref="M114" si="124">SUM(M115:M120)</f>
        <v>2208165</v>
      </c>
      <c r="N114" s="38">
        <f t="shared" ref="N114" si="125">SUM(N115:N120)</f>
        <v>1963420</v>
      </c>
      <c r="O114" s="38">
        <f t="shared" ref="O114" si="126">SUM(O115:O120)</f>
        <v>2242939</v>
      </c>
      <c r="P114" s="38">
        <f t="shared" ref="P114" si="127">SUM(P115:P120)</f>
        <v>1889722</v>
      </c>
      <c r="Q114" s="38">
        <f t="shared" ref="Q114" si="128">SUM(Q115:Q120)</f>
        <v>2072313</v>
      </c>
    </row>
    <row r="115" spans="1:17" ht="11.45" customHeight="1" x14ac:dyDescent="0.25">
      <c r="A115" s="62" t="s">
        <v>59</v>
      </c>
      <c r="B115" s="42"/>
      <c r="C115" s="42">
        <v>981301</v>
      </c>
      <c r="D115" s="42">
        <v>784799</v>
      </c>
      <c r="E115" s="42">
        <v>651356</v>
      </c>
      <c r="F115" s="42">
        <v>617449</v>
      </c>
      <c r="G115" s="42">
        <v>638752.00000000023</v>
      </c>
      <c r="H115" s="42">
        <v>574245</v>
      </c>
      <c r="I115" s="42">
        <v>1028778</v>
      </c>
      <c r="J115" s="42">
        <v>468154</v>
      </c>
      <c r="K115" s="42">
        <v>650960</v>
      </c>
      <c r="L115" s="42">
        <v>611856</v>
      </c>
      <c r="M115" s="42">
        <v>605044</v>
      </c>
      <c r="N115" s="42">
        <v>532509</v>
      </c>
      <c r="O115" s="42">
        <v>633521</v>
      </c>
      <c r="P115" s="42">
        <v>678485</v>
      </c>
      <c r="Q115" s="42">
        <v>844920</v>
      </c>
    </row>
    <row r="116" spans="1:17" ht="11.45" customHeight="1" x14ac:dyDescent="0.25">
      <c r="A116" s="62" t="s">
        <v>58</v>
      </c>
      <c r="B116" s="42"/>
      <c r="C116" s="42">
        <v>1267761</v>
      </c>
      <c r="D116" s="42">
        <v>1354933</v>
      </c>
      <c r="E116" s="42">
        <v>1353914</v>
      </c>
      <c r="F116" s="42">
        <v>1392925</v>
      </c>
      <c r="G116" s="42">
        <v>1429037</v>
      </c>
      <c r="H116" s="42">
        <v>1427697</v>
      </c>
      <c r="I116" s="42">
        <v>1525439</v>
      </c>
      <c r="J116" s="42">
        <v>1584438</v>
      </c>
      <c r="K116" s="42">
        <v>1598535</v>
      </c>
      <c r="L116" s="42">
        <v>1652588</v>
      </c>
      <c r="M116" s="42">
        <v>1588444</v>
      </c>
      <c r="N116" s="42">
        <v>1422910</v>
      </c>
      <c r="O116" s="42">
        <v>1596438</v>
      </c>
      <c r="P116" s="42">
        <v>1196396</v>
      </c>
      <c r="Q116" s="42">
        <v>1202408</v>
      </c>
    </row>
    <row r="117" spans="1:17" ht="11.45" customHeight="1" x14ac:dyDescent="0.25">
      <c r="A117" s="62" t="s">
        <v>57</v>
      </c>
      <c r="B117" s="42"/>
      <c r="C117" s="42">
        <v>19204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105593</v>
      </c>
      <c r="M117" s="42">
        <v>11830</v>
      </c>
      <c r="N117" s="42">
        <v>2185</v>
      </c>
      <c r="O117" s="42">
        <v>2647</v>
      </c>
      <c r="P117" s="42">
        <v>2154</v>
      </c>
      <c r="Q117" s="42">
        <v>1422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475</v>
      </c>
      <c r="J118" s="42">
        <v>471</v>
      </c>
      <c r="K118" s="42">
        <v>393</v>
      </c>
      <c r="L118" s="42">
        <v>178</v>
      </c>
      <c r="M118" s="42">
        <v>170</v>
      </c>
      <c r="N118" s="42">
        <v>155</v>
      </c>
      <c r="O118" s="42">
        <v>106</v>
      </c>
      <c r="P118" s="42">
        <v>92</v>
      </c>
      <c r="Q118" s="42">
        <v>177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601</v>
      </c>
      <c r="P119" s="42">
        <v>1865</v>
      </c>
      <c r="Q119" s="42">
        <v>5726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14</v>
      </c>
      <c r="I120" s="42">
        <v>6</v>
      </c>
      <c r="J120" s="42">
        <v>4</v>
      </c>
      <c r="K120" s="42">
        <v>12</v>
      </c>
      <c r="L120" s="42">
        <v>152</v>
      </c>
      <c r="M120" s="42">
        <v>2677</v>
      </c>
      <c r="N120" s="42">
        <v>5661</v>
      </c>
      <c r="O120" s="42">
        <v>9626</v>
      </c>
      <c r="P120" s="42">
        <v>10730</v>
      </c>
      <c r="Q120" s="42">
        <v>17660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6486</v>
      </c>
      <c r="D121" s="38">
        <f t="shared" ref="D121" si="130">SUM(D122:D126)</f>
        <v>5363</v>
      </c>
      <c r="E121" s="38">
        <f t="shared" ref="E121" si="131">SUM(E122:E126)</f>
        <v>5188</v>
      </c>
      <c r="F121" s="38">
        <f t="shared" ref="F121" si="132">SUM(F122:F126)</f>
        <v>4960</v>
      </c>
      <c r="G121" s="38">
        <f t="shared" ref="G121" si="133">SUM(G122:G126)</f>
        <v>5442</v>
      </c>
      <c r="H121" s="38">
        <f t="shared" ref="H121" si="134">SUM(H122:H126)</f>
        <v>6333</v>
      </c>
      <c r="I121" s="38">
        <f t="shared" ref="I121" si="135">SUM(I122:I126)</f>
        <v>6368</v>
      </c>
      <c r="J121" s="38">
        <f t="shared" ref="J121" si="136">SUM(J122:J126)</f>
        <v>7324</v>
      </c>
      <c r="K121" s="38">
        <f t="shared" ref="K121" si="137">SUM(K122:K126)</f>
        <v>7434</v>
      </c>
      <c r="L121" s="38">
        <f t="shared" ref="L121" si="138">SUM(L122:L126)</f>
        <v>5900</v>
      </c>
      <c r="M121" s="38">
        <f t="shared" ref="M121" si="139">SUM(M122:M126)</f>
        <v>6800</v>
      </c>
      <c r="N121" s="38">
        <f t="shared" ref="N121" si="140">SUM(N122:N126)</f>
        <v>6174</v>
      </c>
      <c r="O121" s="38">
        <f t="shared" ref="O121" si="141">SUM(O122:O126)</f>
        <v>7337</v>
      </c>
      <c r="P121" s="38">
        <f t="shared" ref="P121" si="142">SUM(P122:P126)</f>
        <v>8909</v>
      </c>
      <c r="Q121" s="38">
        <f t="shared" ref="Q121" si="143">SUM(Q122:Q126)</f>
        <v>7344</v>
      </c>
    </row>
    <row r="122" spans="1:17" ht="11.45" customHeight="1" x14ac:dyDescent="0.25">
      <c r="A122" s="62" t="s">
        <v>59</v>
      </c>
      <c r="B122" s="37"/>
      <c r="C122" s="37">
        <v>5</v>
      </c>
      <c r="D122" s="37">
        <v>4</v>
      </c>
      <c r="E122" s="37">
        <v>1</v>
      </c>
      <c r="F122" s="37">
        <v>1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1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5177</v>
      </c>
      <c r="D123" s="37">
        <v>5089</v>
      </c>
      <c r="E123" s="37">
        <v>4570</v>
      </c>
      <c r="F123" s="37">
        <v>4691</v>
      </c>
      <c r="G123" s="37">
        <v>5287</v>
      </c>
      <c r="H123" s="37">
        <v>5544</v>
      </c>
      <c r="I123" s="37">
        <v>5963</v>
      </c>
      <c r="J123" s="37">
        <v>6510</v>
      </c>
      <c r="K123" s="37">
        <v>7303</v>
      </c>
      <c r="L123" s="37">
        <v>5900</v>
      </c>
      <c r="M123" s="37">
        <v>6600</v>
      </c>
      <c r="N123" s="37">
        <v>5959</v>
      </c>
      <c r="O123" s="37">
        <v>6966</v>
      </c>
      <c r="P123" s="37">
        <v>6646</v>
      </c>
      <c r="Q123" s="37">
        <v>7100</v>
      </c>
    </row>
    <row r="124" spans="1:17" ht="11.45" customHeight="1" x14ac:dyDescent="0.25">
      <c r="A124" s="62" t="s">
        <v>57</v>
      </c>
      <c r="B124" s="37"/>
      <c r="C124" s="37">
        <v>28</v>
      </c>
      <c r="D124" s="37">
        <v>1</v>
      </c>
      <c r="E124" s="37">
        <v>10</v>
      </c>
      <c r="F124" s="37">
        <v>6</v>
      </c>
      <c r="G124" s="37">
        <v>7</v>
      </c>
      <c r="H124" s="37">
        <v>1</v>
      </c>
      <c r="I124" s="37">
        <v>36</v>
      </c>
      <c r="J124" s="37">
        <v>0</v>
      </c>
      <c r="K124" s="37">
        <v>2</v>
      </c>
      <c r="L124" s="37">
        <v>0</v>
      </c>
      <c r="M124" s="37">
        <v>0</v>
      </c>
      <c r="N124" s="37">
        <v>1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1253</v>
      </c>
      <c r="D125" s="37">
        <v>243</v>
      </c>
      <c r="E125" s="37">
        <v>584</v>
      </c>
      <c r="F125" s="37">
        <v>239</v>
      </c>
      <c r="G125" s="37">
        <v>141</v>
      </c>
      <c r="H125" s="37">
        <v>784</v>
      </c>
      <c r="I125" s="37">
        <v>365</v>
      </c>
      <c r="J125" s="37">
        <v>810</v>
      </c>
      <c r="K125" s="37">
        <v>129</v>
      </c>
      <c r="L125" s="37">
        <v>0</v>
      </c>
      <c r="M125" s="37">
        <v>200</v>
      </c>
      <c r="N125" s="37">
        <v>184</v>
      </c>
      <c r="O125" s="37">
        <v>289</v>
      </c>
      <c r="P125" s="37">
        <v>2220</v>
      </c>
      <c r="Q125" s="37">
        <v>193</v>
      </c>
    </row>
    <row r="126" spans="1:17" ht="11.45" customHeight="1" x14ac:dyDescent="0.25">
      <c r="A126" s="62" t="s">
        <v>55</v>
      </c>
      <c r="B126" s="37"/>
      <c r="C126" s="37">
        <v>23</v>
      </c>
      <c r="D126" s="37">
        <v>26</v>
      </c>
      <c r="E126" s="37">
        <v>23</v>
      </c>
      <c r="F126" s="37">
        <v>23</v>
      </c>
      <c r="G126" s="37">
        <v>7</v>
      </c>
      <c r="H126" s="37">
        <v>4</v>
      </c>
      <c r="I126" s="37">
        <v>4</v>
      </c>
      <c r="J126" s="37">
        <v>4</v>
      </c>
      <c r="K126" s="37">
        <v>0</v>
      </c>
      <c r="L126" s="37">
        <v>0</v>
      </c>
      <c r="M126" s="37">
        <v>0</v>
      </c>
      <c r="N126" s="37">
        <v>29</v>
      </c>
      <c r="O126" s="37">
        <v>82</v>
      </c>
      <c r="P126" s="37">
        <v>43</v>
      </c>
      <c r="Q126" s="37">
        <v>51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488865</v>
      </c>
      <c r="D127" s="40">
        <f t="shared" si="144"/>
        <v>452240</v>
      </c>
      <c r="E127" s="40">
        <f t="shared" si="144"/>
        <v>432564</v>
      </c>
      <c r="F127" s="40">
        <f t="shared" si="144"/>
        <v>487795</v>
      </c>
      <c r="G127" s="40">
        <f t="shared" si="144"/>
        <v>472494</v>
      </c>
      <c r="H127" s="40">
        <f t="shared" si="144"/>
        <v>484599</v>
      </c>
      <c r="I127" s="40">
        <f t="shared" si="144"/>
        <v>505361</v>
      </c>
      <c r="J127" s="40">
        <f t="shared" si="144"/>
        <v>501871</v>
      </c>
      <c r="K127" s="40">
        <f t="shared" si="144"/>
        <v>483376</v>
      </c>
      <c r="L127" s="40">
        <f t="shared" si="144"/>
        <v>500744</v>
      </c>
      <c r="M127" s="40">
        <f t="shared" si="144"/>
        <v>461536</v>
      </c>
      <c r="N127" s="40">
        <f t="shared" si="144"/>
        <v>485240</v>
      </c>
      <c r="O127" s="40">
        <f t="shared" si="144"/>
        <v>520169</v>
      </c>
      <c r="P127" s="40">
        <f t="shared" si="144"/>
        <v>585721</v>
      </c>
      <c r="Q127" s="40">
        <f t="shared" si="144"/>
        <v>537749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411239</v>
      </c>
      <c r="D128" s="39">
        <f t="shared" ref="D128" si="146">SUM(D129:D133)</f>
        <v>382489</v>
      </c>
      <c r="E128" s="39">
        <f t="shared" ref="E128" si="147">SUM(E129:E133)</f>
        <v>372062</v>
      </c>
      <c r="F128" s="39">
        <f t="shared" ref="F128" si="148">SUM(F129:F133)</f>
        <v>415172</v>
      </c>
      <c r="G128" s="39">
        <f t="shared" ref="G128" si="149">SUM(G129:G133)</f>
        <v>402185</v>
      </c>
      <c r="H128" s="39">
        <f t="shared" ref="H128" si="150">SUM(H129:H133)</f>
        <v>415658</v>
      </c>
      <c r="I128" s="39">
        <f t="shared" ref="I128" si="151">SUM(I129:I133)</f>
        <v>435249</v>
      </c>
      <c r="J128" s="39">
        <f t="shared" ref="J128" si="152">SUM(J129:J133)</f>
        <v>430402</v>
      </c>
      <c r="K128" s="39">
        <f t="shared" ref="K128" si="153">SUM(K129:K133)</f>
        <v>439856</v>
      </c>
      <c r="L128" s="39">
        <f t="shared" ref="L128" si="154">SUM(L129:L133)</f>
        <v>447031</v>
      </c>
      <c r="M128" s="39">
        <f t="shared" ref="M128" si="155">SUM(M129:M133)</f>
        <v>401715</v>
      </c>
      <c r="N128" s="39">
        <f t="shared" ref="N128" si="156">SUM(N129:N133)</f>
        <v>427260</v>
      </c>
      <c r="O128" s="39">
        <f t="shared" ref="O128" si="157">SUM(O129:O133)</f>
        <v>456977</v>
      </c>
      <c r="P128" s="39">
        <f t="shared" ref="P128" si="158">SUM(P129:P133)</f>
        <v>532097</v>
      </c>
      <c r="Q128" s="39">
        <f t="shared" ref="Q128" si="159">SUM(Q129:Q133)</f>
        <v>479177</v>
      </c>
    </row>
    <row r="129" spans="1:17" ht="11.45" customHeight="1" x14ac:dyDescent="0.25">
      <c r="A129" s="62" t="s">
        <v>59</v>
      </c>
      <c r="B129" s="42"/>
      <c r="C129" s="42">
        <v>12705</v>
      </c>
      <c r="D129" s="42">
        <v>9481</v>
      </c>
      <c r="E129" s="42">
        <v>6995</v>
      </c>
      <c r="F129" s="42">
        <v>6749</v>
      </c>
      <c r="G129" s="42">
        <v>6275</v>
      </c>
      <c r="H129" s="42">
        <v>5374</v>
      </c>
      <c r="I129" s="42">
        <v>4575</v>
      </c>
      <c r="J129" s="42">
        <v>3969</v>
      </c>
      <c r="K129" s="42">
        <v>4829</v>
      </c>
      <c r="L129" s="42">
        <v>5399</v>
      </c>
      <c r="M129" s="42">
        <v>5578</v>
      </c>
      <c r="N129" s="42">
        <v>4973</v>
      </c>
      <c r="O129" s="42">
        <v>5131</v>
      </c>
      <c r="P129" s="42">
        <v>3783</v>
      </c>
      <c r="Q129" s="42">
        <v>3855</v>
      </c>
    </row>
    <row r="130" spans="1:17" ht="11.45" customHeight="1" x14ac:dyDescent="0.25">
      <c r="A130" s="62" t="s">
        <v>58</v>
      </c>
      <c r="B130" s="42"/>
      <c r="C130" s="42">
        <v>395934</v>
      </c>
      <c r="D130" s="42">
        <v>371128</v>
      </c>
      <c r="E130" s="42">
        <v>363195</v>
      </c>
      <c r="F130" s="42">
        <v>406453</v>
      </c>
      <c r="G130" s="42">
        <v>394206</v>
      </c>
      <c r="H130" s="42">
        <v>407668</v>
      </c>
      <c r="I130" s="42">
        <v>429755</v>
      </c>
      <c r="J130" s="42">
        <v>425585</v>
      </c>
      <c r="K130" s="42">
        <v>434089</v>
      </c>
      <c r="L130" s="42">
        <v>440516</v>
      </c>
      <c r="M130" s="42">
        <v>394808</v>
      </c>
      <c r="N130" s="42">
        <v>418299</v>
      </c>
      <c r="O130" s="42">
        <v>446201</v>
      </c>
      <c r="P130" s="42">
        <v>523386</v>
      </c>
      <c r="Q130" s="42">
        <v>470274</v>
      </c>
    </row>
    <row r="131" spans="1:17" ht="11.45" customHeight="1" x14ac:dyDescent="0.25">
      <c r="A131" s="62" t="s">
        <v>57</v>
      </c>
      <c r="B131" s="42"/>
      <c r="C131" s="42">
        <v>1885</v>
      </c>
      <c r="D131" s="42">
        <v>1530</v>
      </c>
      <c r="E131" s="42">
        <v>1433</v>
      </c>
      <c r="F131" s="42">
        <v>1576</v>
      </c>
      <c r="G131" s="42">
        <v>1438</v>
      </c>
      <c r="H131" s="42">
        <v>1919</v>
      </c>
      <c r="I131" s="42">
        <v>454</v>
      </c>
      <c r="J131" s="42">
        <v>332</v>
      </c>
      <c r="K131" s="42">
        <v>116</v>
      </c>
      <c r="L131" s="42">
        <v>116</v>
      </c>
      <c r="M131" s="42">
        <v>110</v>
      </c>
      <c r="N131" s="42">
        <v>86</v>
      </c>
      <c r="O131" s="42">
        <v>90</v>
      </c>
      <c r="P131" s="42">
        <v>42</v>
      </c>
      <c r="Q131" s="42">
        <v>14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7</v>
      </c>
      <c r="E132" s="42">
        <v>204</v>
      </c>
      <c r="F132" s="42">
        <v>9</v>
      </c>
      <c r="G132" s="42">
        <v>3</v>
      </c>
      <c r="H132" s="42">
        <v>439</v>
      </c>
      <c r="I132" s="42">
        <v>14</v>
      </c>
      <c r="J132" s="42">
        <v>49</v>
      </c>
      <c r="K132" s="42">
        <v>219</v>
      </c>
      <c r="L132" s="42">
        <v>247</v>
      </c>
      <c r="M132" s="42">
        <v>295</v>
      </c>
      <c r="N132" s="42">
        <v>439</v>
      </c>
      <c r="O132" s="42">
        <v>457</v>
      </c>
      <c r="P132" s="42">
        <v>428</v>
      </c>
      <c r="Q132" s="42">
        <v>298</v>
      </c>
    </row>
    <row r="133" spans="1:17" ht="11.45" customHeight="1" x14ac:dyDescent="0.25">
      <c r="A133" s="62" t="s">
        <v>55</v>
      </c>
      <c r="B133" s="42"/>
      <c r="C133" s="42">
        <v>715</v>
      </c>
      <c r="D133" s="42">
        <v>343</v>
      </c>
      <c r="E133" s="42">
        <v>235</v>
      </c>
      <c r="F133" s="42">
        <v>385</v>
      </c>
      <c r="G133" s="42">
        <v>263</v>
      </c>
      <c r="H133" s="42">
        <v>258</v>
      </c>
      <c r="I133" s="42">
        <v>451</v>
      </c>
      <c r="J133" s="42">
        <v>467</v>
      </c>
      <c r="K133" s="42">
        <v>603</v>
      </c>
      <c r="L133" s="42">
        <v>753</v>
      </c>
      <c r="M133" s="42">
        <v>924</v>
      </c>
      <c r="N133" s="42">
        <v>3463</v>
      </c>
      <c r="O133" s="42">
        <v>5098</v>
      </c>
      <c r="P133" s="42">
        <v>4458</v>
      </c>
      <c r="Q133" s="42">
        <v>4736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77626</v>
      </c>
      <c r="D134" s="38">
        <f t="shared" ref="D134" si="161">SUM(D135:D136)</f>
        <v>69751</v>
      </c>
      <c r="E134" s="38">
        <f t="shared" ref="E134" si="162">SUM(E135:E136)</f>
        <v>60502</v>
      </c>
      <c r="F134" s="38">
        <f t="shared" ref="F134" si="163">SUM(F135:F136)</f>
        <v>72623</v>
      </c>
      <c r="G134" s="38">
        <f t="shared" ref="G134" si="164">SUM(G135:G136)</f>
        <v>70309</v>
      </c>
      <c r="H134" s="38">
        <f t="shared" ref="H134" si="165">SUM(H135:H136)</f>
        <v>68941</v>
      </c>
      <c r="I134" s="38">
        <f t="shared" ref="I134" si="166">SUM(I135:I136)</f>
        <v>70112</v>
      </c>
      <c r="J134" s="38">
        <f t="shared" ref="J134" si="167">SUM(J135:J136)</f>
        <v>71469</v>
      </c>
      <c r="K134" s="38">
        <f t="shared" ref="K134" si="168">SUM(K135:K136)</f>
        <v>43520</v>
      </c>
      <c r="L134" s="38">
        <f t="shared" ref="L134" si="169">SUM(L135:L136)</f>
        <v>53713</v>
      </c>
      <c r="M134" s="38">
        <f t="shared" ref="M134" si="170">SUM(M135:M136)</f>
        <v>59821</v>
      </c>
      <c r="N134" s="38">
        <f t="shared" ref="N134" si="171">SUM(N135:N136)</f>
        <v>57980</v>
      </c>
      <c r="O134" s="38">
        <f t="shared" ref="O134" si="172">SUM(O135:O136)</f>
        <v>63192</v>
      </c>
      <c r="P134" s="38">
        <f t="shared" ref="P134" si="173">SUM(P135:P136)</f>
        <v>53624</v>
      </c>
      <c r="Q134" s="38">
        <f t="shared" ref="Q134" si="174">SUM(Q135:Q136)</f>
        <v>58572</v>
      </c>
    </row>
    <row r="135" spans="1:17" ht="11.45" customHeight="1" x14ac:dyDescent="0.25">
      <c r="A135" s="17" t="s">
        <v>23</v>
      </c>
      <c r="B135" s="37"/>
      <c r="C135" s="37">
        <v>50753</v>
      </c>
      <c r="D135" s="37">
        <v>45136</v>
      </c>
      <c r="E135" s="37">
        <v>40159</v>
      </c>
      <c r="F135" s="37">
        <v>41834</v>
      </c>
      <c r="G135" s="37">
        <v>49820</v>
      </c>
      <c r="H135" s="37">
        <v>47575</v>
      </c>
      <c r="I135" s="37">
        <v>47275</v>
      </c>
      <c r="J135" s="37">
        <v>51727</v>
      </c>
      <c r="K135" s="37">
        <v>31527</v>
      </c>
      <c r="L135" s="37">
        <v>30385</v>
      </c>
      <c r="M135" s="37">
        <v>42982</v>
      </c>
      <c r="N135" s="37">
        <v>39514</v>
      </c>
      <c r="O135" s="37">
        <v>39289</v>
      </c>
      <c r="P135" s="37">
        <v>33928</v>
      </c>
      <c r="Q135" s="37">
        <v>38042</v>
      </c>
    </row>
    <row r="136" spans="1:17" ht="11.45" customHeight="1" x14ac:dyDescent="0.25">
      <c r="A136" s="15" t="s">
        <v>22</v>
      </c>
      <c r="B136" s="36"/>
      <c r="C136" s="36">
        <v>26873</v>
      </c>
      <c r="D136" s="36">
        <v>24615</v>
      </c>
      <c r="E136" s="36">
        <v>20343</v>
      </c>
      <c r="F136" s="36">
        <v>30789</v>
      </c>
      <c r="G136" s="36">
        <v>20489</v>
      </c>
      <c r="H136" s="36">
        <v>21366</v>
      </c>
      <c r="I136" s="36">
        <v>22837</v>
      </c>
      <c r="J136" s="36">
        <v>19742</v>
      </c>
      <c r="K136" s="36">
        <v>11993</v>
      </c>
      <c r="L136" s="36">
        <v>23328</v>
      </c>
      <c r="M136" s="36">
        <v>16839</v>
      </c>
      <c r="N136" s="36">
        <v>18466</v>
      </c>
      <c r="O136" s="36">
        <v>23903</v>
      </c>
      <c r="P136" s="36">
        <v>19696</v>
      </c>
      <c r="Q136" s="36">
        <v>20530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2.0023459833339232</v>
      </c>
      <c r="C141" s="24">
        <f t="shared" ref="C141:Q141" si="176">IF(C4=0,0,C4/C31)</f>
        <v>1.9754227501807395</v>
      </c>
      <c r="D141" s="24">
        <f t="shared" si="176"/>
        <v>1.9773276441842784</v>
      </c>
      <c r="E141" s="24">
        <f t="shared" si="176"/>
        <v>1.9888298646827909</v>
      </c>
      <c r="F141" s="24">
        <f t="shared" si="176"/>
        <v>1.9841505545097755</v>
      </c>
      <c r="G141" s="24">
        <f t="shared" si="176"/>
        <v>1.9782501489915389</v>
      </c>
      <c r="H141" s="24">
        <f t="shared" si="176"/>
        <v>1.9419132210993122</v>
      </c>
      <c r="I141" s="24">
        <f t="shared" si="176"/>
        <v>1.914749303978263</v>
      </c>
      <c r="J141" s="24">
        <f t="shared" si="176"/>
        <v>1.8829382207105883</v>
      </c>
      <c r="K141" s="24">
        <f t="shared" si="176"/>
        <v>1.8324974846069688</v>
      </c>
      <c r="L141" s="24">
        <f t="shared" si="176"/>
        <v>1.8803961324458291</v>
      </c>
      <c r="M141" s="24">
        <f t="shared" si="176"/>
        <v>1.8959604885520895</v>
      </c>
      <c r="N141" s="24">
        <f t="shared" si="176"/>
        <v>1.8467341138906481</v>
      </c>
      <c r="O141" s="24">
        <f t="shared" si="176"/>
        <v>1.8574324683085432</v>
      </c>
      <c r="P141" s="24">
        <f t="shared" si="176"/>
        <v>1.8173059105085325</v>
      </c>
      <c r="Q141" s="24">
        <f t="shared" si="176"/>
        <v>1.7963002796892997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1.1593924208258375</v>
      </c>
      <c r="F142" s="22">
        <f t="shared" si="178"/>
        <v>1.1632003911715167</v>
      </c>
      <c r="G142" s="22">
        <f t="shared" si="178"/>
        <v>1.169547592467151</v>
      </c>
      <c r="H142" s="22">
        <f t="shared" si="178"/>
        <v>1.16979883653808</v>
      </c>
      <c r="I142" s="22">
        <f t="shared" si="178"/>
        <v>1.1637961343866963</v>
      </c>
      <c r="J142" s="22">
        <f t="shared" si="178"/>
        <v>1.1708968384000362</v>
      </c>
      <c r="K142" s="22">
        <f t="shared" si="178"/>
        <v>1.1609748452142219</v>
      </c>
      <c r="L142" s="22">
        <f t="shared" si="178"/>
        <v>1.1589803003582224</v>
      </c>
      <c r="M142" s="22">
        <f t="shared" si="178"/>
        <v>1.1711851548658032</v>
      </c>
      <c r="N142" s="22">
        <f t="shared" si="178"/>
        <v>1.1721473870595756</v>
      </c>
      <c r="O142" s="22">
        <f t="shared" si="178"/>
        <v>1.1647954350029754</v>
      </c>
      <c r="P142" s="22">
        <f t="shared" si="178"/>
        <v>1.1586299996270717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1.8876547901154583</v>
      </c>
      <c r="C143" s="21">
        <f t="shared" ref="C143:Q143" si="180">IF(C6=0,0,C6/C33)</f>
        <v>1.8706863492318517</v>
      </c>
      <c r="D143" s="21">
        <f t="shared" si="180"/>
        <v>1.8743745201559752</v>
      </c>
      <c r="E143" s="21">
        <f t="shared" si="180"/>
        <v>1.8846597759819563</v>
      </c>
      <c r="F143" s="21">
        <f t="shared" si="180"/>
        <v>1.8794393360164205</v>
      </c>
      <c r="G143" s="21">
        <f t="shared" si="180"/>
        <v>1.872952691151059</v>
      </c>
      <c r="H143" s="21">
        <f t="shared" si="180"/>
        <v>1.83168492961411</v>
      </c>
      <c r="I143" s="21">
        <f t="shared" si="180"/>
        <v>1.8017509368863054</v>
      </c>
      <c r="J143" s="21">
        <f t="shared" si="180"/>
        <v>1.7643283005280557</v>
      </c>
      <c r="K143" s="21">
        <f t="shared" si="180"/>
        <v>1.7148225831326571</v>
      </c>
      <c r="L143" s="21">
        <f t="shared" si="180"/>
        <v>1.7559993821910136</v>
      </c>
      <c r="M143" s="21">
        <f t="shared" si="180"/>
        <v>1.7675618052841684</v>
      </c>
      <c r="N143" s="21">
        <f t="shared" si="180"/>
        <v>1.7186533944511639</v>
      </c>
      <c r="O143" s="21">
        <f t="shared" si="180"/>
        <v>1.7301781479140392</v>
      </c>
      <c r="P143" s="21">
        <f t="shared" si="180"/>
        <v>1.692570999707153</v>
      </c>
      <c r="Q143" s="21">
        <f t="shared" si="180"/>
        <v>1.6731091078007563</v>
      </c>
    </row>
    <row r="144" spans="1:17" ht="11.45" customHeight="1" x14ac:dyDescent="0.25">
      <c r="A144" s="62" t="s">
        <v>59</v>
      </c>
      <c r="B144" s="70">
        <v>1.8508678021362612</v>
      </c>
      <c r="C144" s="70">
        <v>1.8323941230542777</v>
      </c>
      <c r="D144" s="70">
        <v>1.8348322492659914</v>
      </c>
      <c r="E144" s="70">
        <v>1.8431149884914841</v>
      </c>
      <c r="F144" s="70">
        <v>1.8365907722558397</v>
      </c>
      <c r="G144" s="70">
        <v>1.8288834389525481</v>
      </c>
      <c r="H144" s="70">
        <v>1.786520695464699</v>
      </c>
      <c r="I144" s="70">
        <v>1.7555249941475015</v>
      </c>
      <c r="J144" s="70">
        <v>1.7170076034437796</v>
      </c>
      <c r="K144" s="70">
        <v>1.6676511798798632</v>
      </c>
      <c r="L144" s="70">
        <v>1.7067882036846045</v>
      </c>
      <c r="M144" s="70">
        <v>1.7173046518341379</v>
      </c>
      <c r="N144" s="70">
        <v>1.6686077620574542</v>
      </c>
      <c r="O144" s="70">
        <v>1.6795645388391951</v>
      </c>
      <c r="P144" s="70">
        <v>1.6432354328376195</v>
      </c>
      <c r="Q144" s="70">
        <v>1.6245873214708002</v>
      </c>
    </row>
    <row r="145" spans="1:17" ht="11.45" customHeight="1" x14ac:dyDescent="0.25">
      <c r="A145" s="62" t="s">
        <v>58</v>
      </c>
      <c r="B145" s="70">
        <v>1.9245728538919011</v>
      </c>
      <c r="C145" s="70">
        <v>1.9053635180162329</v>
      </c>
      <c r="D145" s="70">
        <v>1.9078987350187711</v>
      </c>
      <c r="E145" s="70">
        <v>1.9165113085644618</v>
      </c>
      <c r="F145" s="70">
        <v>1.9097272857155321</v>
      </c>
      <c r="G145" s="70">
        <v>1.9017130318426767</v>
      </c>
      <c r="H145" s="70">
        <v>1.8576633238954108</v>
      </c>
      <c r="I145" s="70">
        <v>1.8254333152078273</v>
      </c>
      <c r="J145" s="70">
        <v>1.7853820892555627</v>
      </c>
      <c r="K145" s="70">
        <v>1.7340601996821057</v>
      </c>
      <c r="L145" s="70">
        <v>1.7747557336958208</v>
      </c>
      <c r="M145" s="70">
        <v>1.7856909666738832</v>
      </c>
      <c r="N145" s="70">
        <v>1.7350548747687777</v>
      </c>
      <c r="O145" s="70">
        <v>1.7464479710968641</v>
      </c>
      <c r="P145" s="70">
        <v>1.7086721714767643</v>
      </c>
      <c r="Q145" s="70">
        <v>1.6892814570932142</v>
      </c>
    </row>
    <row r="146" spans="1:17" ht="11.45" customHeight="1" x14ac:dyDescent="0.25">
      <c r="A146" s="62" t="s">
        <v>57</v>
      </c>
      <c r="B146" s="70">
        <v>1.8310251464119947</v>
      </c>
      <c r="C146" s="70">
        <v>1.8145657587548962</v>
      </c>
      <c r="D146" s="70">
        <v>1.8181432845512964</v>
      </c>
      <c r="E146" s="70">
        <v>1.8281199827024979</v>
      </c>
      <c r="F146" s="70">
        <v>1.823056155935928</v>
      </c>
      <c r="G146" s="70">
        <v>1.8167641104165273</v>
      </c>
      <c r="H146" s="70">
        <v>1.7767343817256869</v>
      </c>
      <c r="I146" s="70">
        <v>1.7476984087797165</v>
      </c>
      <c r="J146" s="70">
        <v>1.711398451512214</v>
      </c>
      <c r="K146" s="70">
        <v>1.6633779056386775</v>
      </c>
      <c r="L146" s="70">
        <v>1.7033194007252834</v>
      </c>
      <c r="M146" s="70">
        <v>1.7145349511256436</v>
      </c>
      <c r="N146" s="70">
        <v>1.6670937926176292</v>
      </c>
      <c r="O146" s="70">
        <v>1.6782728034766181</v>
      </c>
      <c r="P146" s="70">
        <v>1.6417938697159382</v>
      </c>
      <c r="Q146" s="70">
        <v>1.6229158345667343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>
        <v>1.7476984087797165</v>
      </c>
      <c r="J147" s="70">
        <v>1.7113984515122143</v>
      </c>
      <c r="K147" s="70">
        <v>1.6633779056386775</v>
      </c>
      <c r="L147" s="70">
        <v>1.7033194007252834</v>
      </c>
      <c r="M147" s="70">
        <v>1.7145349511256436</v>
      </c>
      <c r="N147" s="70">
        <v>1.6670937926176292</v>
      </c>
      <c r="O147" s="70">
        <v>1.6782728034766181</v>
      </c>
      <c r="P147" s="70">
        <v>1.6417938697159382</v>
      </c>
      <c r="Q147" s="70">
        <v>1.6229158345667343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1.6782728034766181</v>
      </c>
      <c r="P148" s="70">
        <v>1.6417938697159382</v>
      </c>
      <c r="Q148" s="70">
        <v>1.6229158345667343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>
        <v>1.648516436652699</v>
      </c>
      <c r="I149" s="70">
        <v>1.621575843197675</v>
      </c>
      <c r="J149" s="70">
        <v>1.5878954704752504</v>
      </c>
      <c r="K149" s="70">
        <v>1.5433403248193915</v>
      </c>
      <c r="L149" s="70">
        <v>1.5803994439719125</v>
      </c>
      <c r="M149" s="70">
        <v>1.5908056247557518</v>
      </c>
      <c r="N149" s="70">
        <v>1.5467880550060478</v>
      </c>
      <c r="O149" s="70">
        <v>1.5571603331226356</v>
      </c>
      <c r="P149" s="70">
        <v>1.5233138997364377</v>
      </c>
      <c r="Q149" s="70">
        <v>1.5057981970206815</v>
      </c>
    </row>
    <row r="150" spans="1:17" ht="11.45" customHeight="1" x14ac:dyDescent="0.25">
      <c r="A150" s="19" t="s">
        <v>28</v>
      </c>
      <c r="B150" s="21">
        <f t="shared" ref="B150" si="181">IF(B13=0,0,B13/B40)</f>
        <v>19.645494947690803</v>
      </c>
      <c r="C150" s="21">
        <f t="shared" ref="C150:Q150" si="182">IF(C13=0,0,C13/C40)</f>
        <v>19.072062037068527</v>
      </c>
      <c r="D150" s="21">
        <f t="shared" si="182"/>
        <v>19.108005967533863</v>
      </c>
      <c r="E150" s="21">
        <f t="shared" si="182"/>
        <v>19.1089339253266</v>
      </c>
      <c r="F150" s="21">
        <f t="shared" si="182"/>
        <v>18.718859575588219</v>
      </c>
      <c r="G150" s="21">
        <f t="shared" si="182"/>
        <v>18.038580138209252</v>
      </c>
      <c r="H150" s="21">
        <f t="shared" si="182"/>
        <v>17.962733347925219</v>
      </c>
      <c r="I150" s="21">
        <f t="shared" si="182"/>
        <v>17.823240222290352</v>
      </c>
      <c r="J150" s="21">
        <f t="shared" si="182"/>
        <v>18.229353056717898</v>
      </c>
      <c r="K150" s="21">
        <f t="shared" si="182"/>
        <v>18.50793948846076</v>
      </c>
      <c r="L150" s="21">
        <f t="shared" si="182"/>
        <v>19.613850126819031</v>
      </c>
      <c r="M150" s="21">
        <f t="shared" si="182"/>
        <v>19.698400002836397</v>
      </c>
      <c r="N150" s="21">
        <f t="shared" si="182"/>
        <v>19.949454918292798</v>
      </c>
      <c r="O150" s="21">
        <f t="shared" si="182"/>
        <v>19.330146085493769</v>
      </c>
      <c r="P150" s="21">
        <f t="shared" si="182"/>
        <v>19.110097763759399</v>
      </c>
      <c r="Q150" s="21">
        <f t="shared" si="182"/>
        <v>19.121451781995788</v>
      </c>
    </row>
    <row r="151" spans="1:17" ht="11.45" customHeight="1" x14ac:dyDescent="0.25">
      <c r="A151" s="62" t="s">
        <v>59</v>
      </c>
      <c r="B151" s="20">
        <v>7.5559595952656933</v>
      </c>
      <c r="C151" s="20">
        <v>7.335408475795588</v>
      </c>
      <c r="D151" s="20">
        <v>7.3492330644361008</v>
      </c>
      <c r="E151" s="20">
        <v>7.349589971279463</v>
      </c>
      <c r="F151" s="20">
        <v>7.1995613752262395</v>
      </c>
      <c r="G151" s="20">
        <v>6.9379154377727899</v>
      </c>
      <c r="H151" s="20">
        <v>6.9087435953558556</v>
      </c>
      <c r="I151" s="20">
        <v>6.8550923931885999</v>
      </c>
      <c r="J151" s="20">
        <v>7.0112896371991917</v>
      </c>
      <c r="K151" s="20">
        <v>7.1184382647926014</v>
      </c>
      <c r="L151" s="20">
        <v>7.5437885103150109</v>
      </c>
      <c r="M151" s="20">
        <v>7.576307693398614</v>
      </c>
      <c r="N151" s="20">
        <v>7.6728672762664614</v>
      </c>
      <c r="O151" s="20">
        <v>7.4346715713437579</v>
      </c>
      <c r="P151" s="20">
        <v>7.3500376014459228</v>
      </c>
      <c r="Q151" s="20">
        <v>7.3544045315368409</v>
      </c>
    </row>
    <row r="152" spans="1:17" ht="11.45" customHeight="1" x14ac:dyDescent="0.25">
      <c r="A152" s="62" t="s">
        <v>58</v>
      </c>
      <c r="B152" s="20">
        <v>19.734551815573145</v>
      </c>
      <c r="C152" s="20">
        <v>19.153010708738332</v>
      </c>
      <c r="D152" s="20">
        <v>19.186089747613995</v>
      </c>
      <c r="E152" s="20">
        <v>19.181230140376137</v>
      </c>
      <c r="F152" s="20">
        <v>18.78407757254617</v>
      </c>
      <c r="G152" s="20">
        <v>18.095811295738851</v>
      </c>
      <c r="H152" s="20">
        <v>18.013924787073172</v>
      </c>
      <c r="I152" s="20">
        <v>17.868319385956006</v>
      </c>
      <c r="J152" s="20">
        <v>18.27130980739885</v>
      </c>
      <c r="K152" s="20">
        <v>18.546941399629837</v>
      </c>
      <c r="L152" s="20">
        <v>19.651677800858753</v>
      </c>
      <c r="M152" s="20">
        <v>19.730842621920566</v>
      </c>
      <c r="N152" s="20">
        <v>19.977475111383576</v>
      </c>
      <c r="O152" s="20">
        <v>19.352089686535695</v>
      </c>
      <c r="P152" s="20">
        <v>19.127786419218467</v>
      </c>
      <c r="Q152" s="20">
        <v>19.135837054408711</v>
      </c>
    </row>
    <row r="153" spans="1:17" ht="11.45" customHeight="1" x14ac:dyDescent="0.25">
      <c r="A153" s="62" t="s">
        <v>57</v>
      </c>
      <c r="B153" s="20">
        <v>19.734551815573145</v>
      </c>
      <c r="C153" s="20">
        <v>19.153010708738332</v>
      </c>
      <c r="D153" s="20">
        <v>19.186089747613991</v>
      </c>
      <c r="E153" s="20">
        <v>19.18123014037614</v>
      </c>
      <c r="F153" s="20">
        <v>18.78407757254617</v>
      </c>
      <c r="G153" s="20">
        <v>18.095811295738855</v>
      </c>
      <c r="H153" s="20">
        <v>18.013924787073172</v>
      </c>
      <c r="I153" s="20">
        <v>17.868319385956006</v>
      </c>
      <c r="J153" s="20">
        <v>18.271309807398847</v>
      </c>
      <c r="K153" s="20">
        <v>18.546941399629837</v>
      </c>
      <c r="L153" s="20">
        <v>19.651677800858753</v>
      </c>
      <c r="M153" s="20">
        <v>19.730842621920566</v>
      </c>
      <c r="N153" s="20">
        <v>19.977475111383576</v>
      </c>
      <c r="O153" s="20">
        <v>19.352089686535699</v>
      </c>
      <c r="P153" s="20">
        <v>19.127786419218467</v>
      </c>
      <c r="Q153" s="20">
        <v>19.135837054408711</v>
      </c>
    </row>
    <row r="154" spans="1:17" ht="11.45" customHeight="1" x14ac:dyDescent="0.25">
      <c r="A154" s="62" t="s">
        <v>56</v>
      </c>
      <c r="B154" s="20">
        <v>19.734551815573145</v>
      </c>
      <c r="C154" s="20">
        <v>19.153010708738332</v>
      </c>
      <c r="D154" s="20">
        <v>19.186089747613991</v>
      </c>
      <c r="E154" s="20">
        <v>19.18123014037614</v>
      </c>
      <c r="F154" s="20">
        <v>18.78407757254617</v>
      </c>
      <c r="G154" s="20">
        <v>18.095811295738855</v>
      </c>
      <c r="H154" s="20">
        <v>18.013924787073172</v>
      </c>
      <c r="I154" s="20">
        <v>17.868319385956006</v>
      </c>
      <c r="J154" s="20">
        <v>18.271309807398847</v>
      </c>
      <c r="K154" s="20">
        <v>18.546941399629837</v>
      </c>
      <c r="L154" s="20">
        <v>19.651677800858753</v>
      </c>
      <c r="M154" s="20">
        <v>19.730842621920566</v>
      </c>
      <c r="N154" s="20">
        <v>19.977475111383576</v>
      </c>
      <c r="O154" s="20">
        <v>19.352089686535699</v>
      </c>
      <c r="P154" s="20">
        <v>19.127786419218467</v>
      </c>
      <c r="Q154" s="20">
        <v>19.135837054408711</v>
      </c>
    </row>
    <row r="155" spans="1:17" ht="11.45" customHeight="1" x14ac:dyDescent="0.25">
      <c r="A155" s="62" t="s">
        <v>55</v>
      </c>
      <c r="B155" s="20">
        <v>19.734551815573145</v>
      </c>
      <c r="C155" s="20">
        <v>19.153010708738332</v>
      </c>
      <c r="D155" s="20">
        <v>19.186089747613991</v>
      </c>
      <c r="E155" s="20">
        <v>19.18123014037614</v>
      </c>
      <c r="F155" s="20">
        <v>18.78407757254617</v>
      </c>
      <c r="G155" s="20">
        <v>18.095811295738855</v>
      </c>
      <c r="H155" s="20">
        <v>18.013924787073172</v>
      </c>
      <c r="I155" s="20">
        <v>17.868319385956006</v>
      </c>
      <c r="J155" s="20">
        <v>18.271309807398847</v>
      </c>
      <c r="K155" s="20">
        <v>18.546941399629837</v>
      </c>
      <c r="L155" s="20">
        <v>19.651677800858753</v>
      </c>
      <c r="M155" s="20">
        <v>19.730842621920566</v>
      </c>
      <c r="N155" s="20">
        <v>19.977475111383576</v>
      </c>
      <c r="O155" s="20">
        <v>19.352089686535699</v>
      </c>
      <c r="P155" s="20">
        <v>19.127786419218467</v>
      </c>
      <c r="Q155" s="20">
        <v>19.135837054408711</v>
      </c>
    </row>
    <row r="156" spans="1:17" ht="11.45" customHeight="1" x14ac:dyDescent="0.25">
      <c r="A156" s="25" t="s">
        <v>66</v>
      </c>
      <c r="B156" s="24">
        <f t="shared" ref="B156" si="183">IF(B19=0,0,B19/B46)</f>
        <v>2.7036953557501926</v>
      </c>
      <c r="C156" s="24">
        <f t="shared" ref="C156:Q156" si="184">IF(C19=0,0,C19/C46)</f>
        <v>2.702400403037005</v>
      </c>
      <c r="D156" s="24">
        <f t="shared" si="184"/>
        <v>2.6993329068379315</v>
      </c>
      <c r="E156" s="24">
        <f t="shared" si="184"/>
        <v>2.6748446400026236</v>
      </c>
      <c r="F156" s="24">
        <f t="shared" si="184"/>
        <v>2.8226905966077114</v>
      </c>
      <c r="G156" s="24">
        <f t="shared" si="184"/>
        <v>2.8069443635805214</v>
      </c>
      <c r="H156" s="24">
        <f t="shared" si="184"/>
        <v>2.8468715216711749</v>
      </c>
      <c r="I156" s="24">
        <f t="shared" si="184"/>
        <v>2.9039865153635085</v>
      </c>
      <c r="J156" s="24">
        <f t="shared" si="184"/>
        <v>2.8112321088996692</v>
      </c>
      <c r="K156" s="24">
        <f t="shared" si="184"/>
        <v>2.4416310427749468</v>
      </c>
      <c r="L156" s="24">
        <f t="shared" si="184"/>
        <v>2.4399848318461101</v>
      </c>
      <c r="M156" s="24">
        <f t="shared" si="184"/>
        <v>2.3803831929947279</v>
      </c>
      <c r="N156" s="24">
        <f t="shared" si="184"/>
        <v>2.2553626486045704</v>
      </c>
      <c r="O156" s="24">
        <f t="shared" si="184"/>
        <v>2.2432228252958866</v>
      </c>
      <c r="P156" s="24">
        <f t="shared" si="184"/>
        <v>2.1669334131140654</v>
      </c>
      <c r="Q156" s="24">
        <f t="shared" si="184"/>
        <v>2.0527423169827448</v>
      </c>
    </row>
    <row r="157" spans="1:17" ht="11.45" customHeight="1" x14ac:dyDescent="0.25">
      <c r="A157" s="23" t="s">
        <v>27</v>
      </c>
      <c r="B157" s="22">
        <f t="shared" ref="B157" si="185">IF(B20=0,0,B20/B47)</f>
        <v>0.24820271394950416</v>
      </c>
      <c r="C157" s="22">
        <f t="shared" ref="C157:Q157" si="186">IF(C20=0,0,C20/C47)</f>
        <v>0.24786082428032724</v>
      </c>
      <c r="D157" s="22">
        <f t="shared" si="186"/>
        <v>0.24802129895254935</v>
      </c>
      <c r="E157" s="22">
        <f t="shared" si="186"/>
        <v>0.2483883853880566</v>
      </c>
      <c r="F157" s="22">
        <f t="shared" si="186"/>
        <v>0.24930221184183379</v>
      </c>
      <c r="G157" s="22">
        <f t="shared" si="186"/>
        <v>0.249469471469592</v>
      </c>
      <c r="H157" s="22">
        <f t="shared" si="186"/>
        <v>0.24934178534089133</v>
      </c>
      <c r="I157" s="22">
        <f t="shared" si="186"/>
        <v>0.24941885814551379</v>
      </c>
      <c r="J157" s="22">
        <f t="shared" si="186"/>
        <v>0.2497779498501192</v>
      </c>
      <c r="K157" s="22">
        <f t="shared" si="186"/>
        <v>0.24783251547019333</v>
      </c>
      <c r="L157" s="22">
        <f t="shared" si="186"/>
        <v>0.24555974054839125</v>
      </c>
      <c r="M157" s="22">
        <f t="shared" si="186"/>
        <v>0.24421993901858202</v>
      </c>
      <c r="N157" s="22">
        <f t="shared" si="186"/>
        <v>0.24334087605488516</v>
      </c>
      <c r="O157" s="22">
        <f t="shared" si="186"/>
        <v>0.24232641637668484</v>
      </c>
      <c r="P157" s="22">
        <f t="shared" si="186"/>
        <v>0.24174118034776951</v>
      </c>
      <c r="Q157" s="22">
        <f t="shared" si="186"/>
        <v>0.24054491335023367</v>
      </c>
    </row>
    <row r="158" spans="1:17" ht="11.45" customHeight="1" x14ac:dyDescent="0.25">
      <c r="A158" s="62" t="s">
        <v>59</v>
      </c>
      <c r="B158" s="70">
        <v>0.18958545400548737</v>
      </c>
      <c r="C158" s="70">
        <v>0.18815636234396046</v>
      </c>
      <c r="D158" s="70">
        <v>0.18733255887166425</v>
      </c>
      <c r="E158" s="70">
        <v>0.18669918539775651</v>
      </c>
      <c r="F158" s="70">
        <v>0.18670589806177135</v>
      </c>
      <c r="G158" s="70">
        <v>0.18636943776166218</v>
      </c>
      <c r="H158" s="70">
        <v>0.18596300744352828</v>
      </c>
      <c r="I158" s="70">
        <v>0.18630948262781516</v>
      </c>
      <c r="J158" s="70">
        <v>0.18816380183935774</v>
      </c>
      <c r="K158" s="70">
        <v>0.18830114520601995</v>
      </c>
      <c r="L158" s="70">
        <v>0.18814681967585759</v>
      </c>
      <c r="M158" s="70">
        <v>0.18880123676271168</v>
      </c>
      <c r="N158" s="70">
        <v>0.18988580225854673</v>
      </c>
      <c r="O158" s="70">
        <v>0.19088495878413209</v>
      </c>
      <c r="P158" s="70">
        <v>0.1921212681434567</v>
      </c>
      <c r="Q158" s="70">
        <v>0.19291412015779605</v>
      </c>
    </row>
    <row r="159" spans="1:17" ht="11.45" customHeight="1" x14ac:dyDescent="0.25">
      <c r="A159" s="62" t="s">
        <v>58</v>
      </c>
      <c r="B159" s="70">
        <v>0.25836595794127698</v>
      </c>
      <c r="C159" s="70">
        <v>0.25621588379620186</v>
      </c>
      <c r="D159" s="70">
        <v>0.25493782672662779</v>
      </c>
      <c r="E159" s="70">
        <v>0.25391366568116674</v>
      </c>
      <c r="F159" s="70">
        <v>0.25371744908461619</v>
      </c>
      <c r="G159" s="70">
        <v>0.25319283757361466</v>
      </c>
      <c r="H159" s="70">
        <v>0.2525288869036601</v>
      </c>
      <c r="I159" s="70">
        <v>0.25216091141473718</v>
      </c>
      <c r="J159" s="70">
        <v>0.25219801364364391</v>
      </c>
      <c r="K159" s="70">
        <v>0.24991474348611281</v>
      </c>
      <c r="L159" s="70">
        <v>0.24736411818208151</v>
      </c>
      <c r="M159" s="70">
        <v>0.24584209435913426</v>
      </c>
      <c r="N159" s="70">
        <v>0.24481120974646178</v>
      </c>
      <c r="O159" s="70">
        <v>0.24367598904479709</v>
      </c>
      <c r="P159" s="70">
        <v>0.24289314384245977</v>
      </c>
      <c r="Q159" s="70">
        <v>0.2415434058742161</v>
      </c>
    </row>
    <row r="160" spans="1:17" ht="11.45" customHeight="1" x14ac:dyDescent="0.25">
      <c r="A160" s="62" t="s">
        <v>57</v>
      </c>
      <c r="B160" s="70">
        <v>0.20997846802592446</v>
      </c>
      <c r="C160" s="70">
        <v>0.20839565420020043</v>
      </c>
      <c r="D160" s="70">
        <v>0.20748323720083411</v>
      </c>
      <c r="E160" s="70">
        <v>0.20678173405842765</v>
      </c>
      <c r="F160" s="70">
        <v>0.20678916877916401</v>
      </c>
      <c r="G160" s="70">
        <v>0.20621609454801451</v>
      </c>
      <c r="H160" s="70">
        <v>0.20535319423919923</v>
      </c>
      <c r="I160" s="70">
        <v>0.20470173657064708</v>
      </c>
      <c r="J160" s="70">
        <v>0.20432044492929857</v>
      </c>
      <c r="K160" s="70">
        <v>0.20207746570763657</v>
      </c>
      <c r="L160" s="70">
        <v>0.1995496572319701</v>
      </c>
      <c r="M160" s="70">
        <v>0.1979010591141051</v>
      </c>
      <c r="N160" s="70">
        <v>0.1967093287850645</v>
      </c>
      <c r="O160" s="70">
        <v>0.19543095321635948</v>
      </c>
      <c r="P160" s="70">
        <v>0.1943955260407372</v>
      </c>
      <c r="Q160" s="70">
        <v>0.19291412015779605</v>
      </c>
    </row>
    <row r="161" spans="1:17" ht="11.45" customHeight="1" x14ac:dyDescent="0.25">
      <c r="A161" s="62" t="s">
        <v>56</v>
      </c>
      <c r="B161" s="70">
        <v>0.20997846802592451</v>
      </c>
      <c r="C161" s="70">
        <v>0.20839565420020054</v>
      </c>
      <c r="D161" s="70">
        <v>0.2074832372008342</v>
      </c>
      <c r="E161" s="70">
        <v>0.20678173405842776</v>
      </c>
      <c r="F161" s="70">
        <v>0.20678916877916412</v>
      </c>
      <c r="G161" s="70">
        <v>0.20621609454801457</v>
      </c>
      <c r="H161" s="70">
        <v>0.20535319423919929</v>
      </c>
      <c r="I161" s="70">
        <v>0.20470173657064714</v>
      </c>
      <c r="J161" s="70">
        <v>0.2043204449292986</v>
      </c>
      <c r="K161" s="70">
        <v>0.20207746570763663</v>
      </c>
      <c r="L161" s="70">
        <v>0.1995496572319701</v>
      </c>
      <c r="M161" s="70">
        <v>0.1979010591141051</v>
      </c>
      <c r="N161" s="70">
        <v>0.1967093287850645</v>
      </c>
      <c r="O161" s="70">
        <v>0.19543095321635948</v>
      </c>
      <c r="P161" s="70">
        <v>0.1943955260407372</v>
      </c>
      <c r="Q161" s="70">
        <v>0.19291412015779605</v>
      </c>
    </row>
    <row r="162" spans="1:17" ht="11.45" customHeight="1" x14ac:dyDescent="0.25">
      <c r="A162" s="62" t="s">
        <v>55</v>
      </c>
      <c r="B162" s="70">
        <v>0.19350341566172091</v>
      </c>
      <c r="C162" s="70">
        <v>0.19343370676790897</v>
      </c>
      <c r="D162" s="70">
        <v>0.19339329343477529</v>
      </c>
      <c r="E162" s="70">
        <v>0.19336210677128704</v>
      </c>
      <c r="F162" s="70">
        <v>0.19336177571915997</v>
      </c>
      <c r="G162" s="70">
        <v>0.19334516837893526</v>
      </c>
      <c r="H162" s="70">
        <v>0.19332506926845569</v>
      </c>
      <c r="I162" s="70">
        <v>0.19331432297557977</v>
      </c>
      <c r="J162" s="70">
        <v>0.19331298210660899</v>
      </c>
      <c r="K162" s="70">
        <v>0.19322989025168322</v>
      </c>
      <c r="L162" s="70">
        <v>0.19313258268907041</v>
      </c>
      <c r="M162" s="70">
        <v>0.19307478177111176</v>
      </c>
      <c r="N162" s="70">
        <v>0.19303773348059111</v>
      </c>
      <c r="O162" s="70">
        <v>0.19299628126775067</v>
      </c>
      <c r="P162" s="70">
        <v>0.19296593552312113</v>
      </c>
      <c r="Q162" s="70">
        <v>0.19291412015779605</v>
      </c>
    </row>
    <row r="163" spans="1:17" ht="11.45" customHeight="1" x14ac:dyDescent="0.25">
      <c r="A163" s="19" t="s">
        <v>24</v>
      </c>
      <c r="B163" s="21">
        <f t="shared" ref="B163" si="187">IF(B26=0,0,B26/B53)</f>
        <v>12.501166119914039</v>
      </c>
      <c r="C163" s="21">
        <f t="shared" ref="C163:Q163" si="188">IF(C26=0,0,C26/C53)</f>
        <v>12.586979805136263</v>
      </c>
      <c r="D163" s="21">
        <f t="shared" si="188"/>
        <v>12.686663973841235</v>
      </c>
      <c r="E163" s="21">
        <f t="shared" si="188"/>
        <v>12.714631060161199</v>
      </c>
      <c r="F163" s="21">
        <f t="shared" si="188"/>
        <v>12.609979073546045</v>
      </c>
      <c r="G163" s="21">
        <f t="shared" si="188"/>
        <v>12.558748938422601</v>
      </c>
      <c r="H163" s="21">
        <f t="shared" si="188"/>
        <v>12.740130183070896</v>
      </c>
      <c r="I163" s="21">
        <f t="shared" si="188"/>
        <v>12.830142045128884</v>
      </c>
      <c r="J163" s="21">
        <f t="shared" si="188"/>
        <v>12.919614611933497</v>
      </c>
      <c r="K163" s="21">
        <f t="shared" si="188"/>
        <v>12.757126199189685</v>
      </c>
      <c r="L163" s="21">
        <f t="shared" si="188"/>
        <v>12.899753945059468</v>
      </c>
      <c r="M163" s="21">
        <f t="shared" si="188"/>
        <v>12.735187901773593</v>
      </c>
      <c r="N163" s="21">
        <f t="shared" si="188"/>
        <v>12.788575795166052</v>
      </c>
      <c r="O163" s="21">
        <f t="shared" si="188"/>
        <v>12.829606982777072</v>
      </c>
      <c r="P163" s="21">
        <f t="shared" si="188"/>
        <v>12.739751163494077</v>
      </c>
      <c r="Q163" s="21">
        <f t="shared" si="188"/>
        <v>12.639733378903628</v>
      </c>
    </row>
    <row r="164" spans="1:17" ht="11.45" customHeight="1" x14ac:dyDescent="0.25">
      <c r="A164" s="17" t="s">
        <v>23</v>
      </c>
      <c r="B164" s="20">
        <f t="shared" ref="B164" si="189">IF(B27=0,0,B27/B54)</f>
        <v>11.863811532029375</v>
      </c>
      <c r="C164" s="20">
        <f t="shared" ref="C164:Q164" si="190">IF(C27=0,0,C27/C54)</f>
        <v>11.963097012277339</v>
      </c>
      <c r="D164" s="20">
        <f t="shared" si="190"/>
        <v>12.030760507477497</v>
      </c>
      <c r="E164" s="20">
        <f t="shared" si="190"/>
        <v>12.087706889234687</v>
      </c>
      <c r="F164" s="20">
        <f t="shared" si="190"/>
        <v>11.949516505501833</v>
      </c>
      <c r="G164" s="20">
        <f t="shared" si="190"/>
        <v>11.842593829304127</v>
      </c>
      <c r="H164" s="20">
        <f t="shared" si="190"/>
        <v>12.052562157884324</v>
      </c>
      <c r="I164" s="20">
        <f t="shared" si="190"/>
        <v>12.189542067384243</v>
      </c>
      <c r="J164" s="20">
        <f t="shared" si="190"/>
        <v>12.406480218281036</v>
      </c>
      <c r="K164" s="20">
        <f t="shared" si="190"/>
        <v>12.232144257154058</v>
      </c>
      <c r="L164" s="20">
        <f t="shared" si="190"/>
        <v>12.218380548739683</v>
      </c>
      <c r="M164" s="20">
        <f t="shared" si="190"/>
        <v>12.048266972214265</v>
      </c>
      <c r="N164" s="20">
        <f t="shared" si="190"/>
        <v>12.11749670823329</v>
      </c>
      <c r="O164" s="20">
        <f t="shared" si="190"/>
        <v>12.131827035449941</v>
      </c>
      <c r="P164" s="20">
        <f t="shared" si="190"/>
        <v>11.956009177941294</v>
      </c>
      <c r="Q164" s="20">
        <f t="shared" si="190"/>
        <v>11.806570258296414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13.815001650654267</v>
      </c>
      <c r="G165" s="69">
        <f t="shared" si="192"/>
        <v>13.823516152398085</v>
      </c>
      <c r="H165" s="69">
        <f t="shared" si="192"/>
        <v>13.939417391086486</v>
      </c>
      <c r="I165" s="69">
        <f t="shared" si="192"/>
        <v>13.963308820051854</v>
      </c>
      <c r="J165" s="69">
        <f t="shared" si="192"/>
        <v>13.787173971497714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12493.278617815544</v>
      </c>
      <c r="C167" s="68">
        <f t="shared" ref="C167:Q167" si="194">IF(C30=0,"",C30*1000000/C84)</f>
        <v>12883.643502140791</v>
      </c>
      <c r="D167" s="68">
        <f t="shared" si="194"/>
        <v>12860.778672666276</v>
      </c>
      <c r="E167" s="68">
        <f t="shared" si="194"/>
        <v>12735.215702602425</v>
      </c>
      <c r="F167" s="68">
        <f t="shared" si="194"/>
        <v>12676.093722317768</v>
      </c>
      <c r="G167" s="68">
        <f t="shared" si="194"/>
        <v>12538.354054902924</v>
      </c>
      <c r="H167" s="68">
        <f t="shared" si="194"/>
        <v>12612.61168731776</v>
      </c>
      <c r="I167" s="68">
        <f t="shared" si="194"/>
        <v>12703.328455329036</v>
      </c>
      <c r="J167" s="68">
        <f t="shared" si="194"/>
        <v>12598.967367193647</v>
      </c>
      <c r="K167" s="68">
        <f t="shared" si="194"/>
        <v>12802.974108575041</v>
      </c>
      <c r="L167" s="68">
        <f t="shared" si="194"/>
        <v>12680.056493211659</v>
      </c>
      <c r="M167" s="68">
        <f t="shared" si="194"/>
        <v>12627.325700816178</v>
      </c>
      <c r="N167" s="68">
        <f t="shared" si="194"/>
        <v>12923.413767804035</v>
      </c>
      <c r="O167" s="68">
        <f t="shared" si="194"/>
        <v>12652.179344962617</v>
      </c>
      <c r="P167" s="68">
        <f t="shared" si="194"/>
        <v>13166.886671031902</v>
      </c>
      <c r="Q167" s="68">
        <f t="shared" si="194"/>
        <v>13701.162738354855</v>
      </c>
    </row>
    <row r="168" spans="1:17" ht="11.45" customHeight="1" x14ac:dyDescent="0.25">
      <c r="A168" s="25" t="s">
        <v>39</v>
      </c>
      <c r="B168" s="66">
        <f t="shared" si="193"/>
        <v>11881.523664902834</v>
      </c>
      <c r="C168" s="66">
        <f t="shared" ref="C168:Q168" si="195">IF(C31=0,"",C31*1000000/C85)</f>
        <v>12245.678969708249</v>
      </c>
      <c r="D168" s="66">
        <f t="shared" si="195"/>
        <v>12163.835620136564</v>
      </c>
      <c r="E168" s="66">
        <f t="shared" si="195"/>
        <v>11973.486383828322</v>
      </c>
      <c r="F168" s="66">
        <f t="shared" si="195"/>
        <v>11850.729752343777</v>
      </c>
      <c r="G168" s="66">
        <f t="shared" si="195"/>
        <v>11662.707835261775</v>
      </c>
      <c r="H168" s="66">
        <f t="shared" si="195"/>
        <v>11720.447985203626</v>
      </c>
      <c r="I168" s="66">
        <f t="shared" si="195"/>
        <v>11807.223707211166</v>
      </c>
      <c r="J168" s="66">
        <f t="shared" si="195"/>
        <v>11734.62294147805</v>
      </c>
      <c r="K168" s="66">
        <f t="shared" si="195"/>
        <v>11949.456228439722</v>
      </c>
      <c r="L168" s="66">
        <f t="shared" si="195"/>
        <v>11656.312560710468</v>
      </c>
      <c r="M168" s="66">
        <f t="shared" si="195"/>
        <v>11512.616092255532</v>
      </c>
      <c r="N168" s="66">
        <f t="shared" si="195"/>
        <v>11837.59966758601</v>
      </c>
      <c r="O168" s="66">
        <f t="shared" si="195"/>
        <v>11471.437806091059</v>
      </c>
      <c r="P168" s="66">
        <f t="shared" si="195"/>
        <v>12013.227250021373</v>
      </c>
      <c r="Q168" s="66">
        <f t="shared" si="195"/>
        <v>12559.627291705567</v>
      </c>
    </row>
    <row r="169" spans="1:17" ht="11.45" customHeight="1" x14ac:dyDescent="0.25">
      <c r="A169" s="23" t="s">
        <v>30</v>
      </c>
      <c r="B169" s="65">
        <f t="shared" si="193"/>
        <v>3035.2852089134167</v>
      </c>
      <c r="C169" s="65">
        <f t="shared" ref="C169:Q169" si="196">IF(C32=0,"",C32*1000000/C86)</f>
        <v>3291.1010973684006</v>
      </c>
      <c r="D169" s="65">
        <f t="shared" si="196"/>
        <v>3660.8603993599691</v>
      </c>
      <c r="E169" s="65">
        <f t="shared" si="196"/>
        <v>3660.8882567446149</v>
      </c>
      <c r="F169" s="65">
        <f t="shared" si="196"/>
        <v>3886.677984275982</v>
      </c>
      <c r="G169" s="65">
        <f t="shared" si="196"/>
        <v>3974.603233411457</v>
      </c>
      <c r="H169" s="65">
        <f t="shared" si="196"/>
        <v>3887.0823761797446</v>
      </c>
      <c r="I169" s="65">
        <f t="shared" si="196"/>
        <v>3762.4879113176262</v>
      </c>
      <c r="J169" s="65">
        <f t="shared" si="196"/>
        <v>3735.5599663920552</v>
      </c>
      <c r="K169" s="65">
        <f t="shared" si="196"/>
        <v>3704.7487223168655</v>
      </c>
      <c r="L169" s="65">
        <f t="shared" si="196"/>
        <v>3611.6593980131211</v>
      </c>
      <c r="M169" s="65">
        <f t="shared" si="196"/>
        <v>3636.9392947740325</v>
      </c>
      <c r="N169" s="65">
        <f t="shared" si="196"/>
        <v>3702.7775180431036</v>
      </c>
      <c r="O169" s="65">
        <f t="shared" si="196"/>
        <v>3966.3320939901223</v>
      </c>
      <c r="P169" s="65">
        <f t="shared" si="196"/>
        <v>4247.9100880507149</v>
      </c>
      <c r="Q169" s="65">
        <f t="shared" si="196"/>
        <v>4477.1750540007961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12822.772132037644</v>
      </c>
      <c r="C170" s="63">
        <f t="shared" ref="C170:Q170" si="198">IF(C33=0,"",C33*1000000/C87)</f>
        <v>13198.99829299846</v>
      </c>
      <c r="D170" s="63">
        <f t="shared" si="198"/>
        <v>13050.682807640511</v>
      </c>
      <c r="E170" s="63">
        <f t="shared" si="198"/>
        <v>12829.128686373197</v>
      </c>
      <c r="F170" s="63">
        <f t="shared" si="198"/>
        <v>12660.231599946421</v>
      </c>
      <c r="G170" s="63">
        <f t="shared" si="198"/>
        <v>12437.375704041011</v>
      </c>
      <c r="H170" s="63">
        <f t="shared" si="198"/>
        <v>12522.855301752834</v>
      </c>
      <c r="I170" s="63">
        <f t="shared" si="198"/>
        <v>12686.915852757174</v>
      </c>
      <c r="J170" s="63">
        <f t="shared" si="198"/>
        <v>12670.811958648444</v>
      </c>
      <c r="K170" s="63">
        <f t="shared" si="198"/>
        <v>12961.35460550031</v>
      </c>
      <c r="L170" s="63">
        <f t="shared" si="198"/>
        <v>12660.773138404767</v>
      </c>
      <c r="M170" s="63">
        <f t="shared" si="198"/>
        <v>12478.705863957335</v>
      </c>
      <c r="N170" s="63">
        <f t="shared" si="198"/>
        <v>12828.976580831335</v>
      </c>
      <c r="O170" s="63">
        <f t="shared" si="198"/>
        <v>12295.759593459257</v>
      </c>
      <c r="P170" s="63">
        <f t="shared" si="198"/>
        <v>12839.281230990211</v>
      </c>
      <c r="Q170" s="63">
        <f t="shared" si="198"/>
        <v>13388.258223615963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9879.7369422447755</v>
      </c>
      <c r="C171" s="64">
        <f t="shared" ref="C171:Q171" si="200">IF(C34=0,"",C34*1000000/C88)</f>
        <v>10025.445326506442</v>
      </c>
      <c r="D171" s="64">
        <f t="shared" si="200"/>
        <v>9999.8807405078569</v>
      </c>
      <c r="E171" s="64">
        <f t="shared" si="200"/>
        <v>9715.2897390747621</v>
      </c>
      <c r="F171" s="64">
        <f t="shared" si="200"/>
        <v>9555.6911663480223</v>
      </c>
      <c r="G171" s="64">
        <f t="shared" si="200"/>
        <v>9331.8017582081993</v>
      </c>
      <c r="H171" s="64">
        <f t="shared" si="200"/>
        <v>9058.599472831198</v>
      </c>
      <c r="I171" s="64">
        <f t="shared" si="200"/>
        <v>8873.0331936084731</v>
      </c>
      <c r="J171" s="64">
        <f t="shared" si="200"/>
        <v>8759.4148533743137</v>
      </c>
      <c r="K171" s="64">
        <f t="shared" si="200"/>
        <v>9112.287113441389</v>
      </c>
      <c r="L171" s="64">
        <f t="shared" si="200"/>
        <v>9140.5884022727059</v>
      </c>
      <c r="M171" s="64">
        <f t="shared" si="200"/>
        <v>9306.3116608971595</v>
      </c>
      <c r="N171" s="64">
        <f t="shared" si="200"/>
        <v>9567.7568898913396</v>
      </c>
      <c r="O171" s="64">
        <f t="shared" si="200"/>
        <v>9366.4415857176991</v>
      </c>
      <c r="P171" s="64">
        <f t="shared" si="200"/>
        <v>10270.672366773844</v>
      </c>
      <c r="Q171" s="64">
        <f t="shared" si="200"/>
        <v>10999.327792739958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18294.989460731907</v>
      </c>
      <c r="C172" s="64">
        <f t="shared" ref="C172:Q172" si="202">IF(C35=0,"",C35*1000000/C89)</f>
        <v>18539.035985040333</v>
      </c>
      <c r="D172" s="64">
        <f t="shared" si="202"/>
        <v>17659.762195208212</v>
      </c>
      <c r="E172" s="64">
        <f t="shared" si="202"/>
        <v>17061.990423361414</v>
      </c>
      <c r="F172" s="64">
        <f t="shared" si="202"/>
        <v>16492.338129668537</v>
      </c>
      <c r="G172" s="64">
        <f t="shared" si="202"/>
        <v>15939.774782524422</v>
      </c>
      <c r="H172" s="64">
        <f t="shared" si="202"/>
        <v>16098.721916136163</v>
      </c>
      <c r="I172" s="64">
        <f t="shared" si="202"/>
        <v>16303.083863917369</v>
      </c>
      <c r="J172" s="64">
        <f t="shared" si="202"/>
        <v>15833.093280611094</v>
      </c>
      <c r="K172" s="64">
        <f t="shared" si="202"/>
        <v>15683.064816745113</v>
      </c>
      <c r="L172" s="64">
        <f t="shared" si="202"/>
        <v>14895.923799898628</v>
      </c>
      <c r="M172" s="64">
        <f t="shared" si="202"/>
        <v>14267.260097079732</v>
      </c>
      <c r="N172" s="64">
        <f t="shared" si="202"/>
        <v>14479.626920002996</v>
      </c>
      <c r="O172" s="64">
        <f t="shared" si="202"/>
        <v>13695.950440007904</v>
      </c>
      <c r="P172" s="64">
        <f t="shared" si="202"/>
        <v>14011.56003489037</v>
      </c>
      <c r="Q172" s="64">
        <f t="shared" si="202"/>
        <v>14462.841557141372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8731.9400322590809</v>
      </c>
      <c r="C173" s="64">
        <f t="shared" ref="C173:Q173" si="204">IF(C36=0,"",C36*1000000/C90)</f>
        <v>8461.8311555197251</v>
      </c>
      <c r="D173" s="64">
        <f t="shared" si="204"/>
        <v>8027.5181117618895</v>
      </c>
      <c r="E173" s="64">
        <f t="shared" si="204"/>
        <v>7685.0671095010393</v>
      </c>
      <c r="F173" s="64">
        <f t="shared" si="204"/>
        <v>7287.3873101897934</v>
      </c>
      <c r="G173" s="64">
        <f t="shared" si="204"/>
        <v>7088.4502159149388</v>
      </c>
      <c r="H173" s="64">
        <f t="shared" si="204"/>
        <v>6981.5334336479136</v>
      </c>
      <c r="I173" s="64">
        <f t="shared" si="204"/>
        <v>7082.2233862842768</v>
      </c>
      <c r="J173" s="64">
        <f t="shared" si="204"/>
        <v>7367.9294246609534</v>
      </c>
      <c r="K173" s="64">
        <f t="shared" si="204"/>
        <v>7201.3863389139215</v>
      </c>
      <c r="L173" s="64">
        <f t="shared" si="204"/>
        <v>6387.3946697533238</v>
      </c>
      <c r="M173" s="64">
        <f t="shared" si="204"/>
        <v>6989.981547156739</v>
      </c>
      <c r="N173" s="64">
        <f t="shared" si="204"/>
        <v>6826.5828376397549</v>
      </c>
      <c r="O173" s="64">
        <f t="shared" si="204"/>
        <v>6499.94112538026</v>
      </c>
      <c r="P173" s="64">
        <f t="shared" si="204"/>
        <v>6301.4469485624531</v>
      </c>
      <c r="Q173" s="64">
        <f t="shared" si="204"/>
        <v>6133.7443907949209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>
        <f t="shared" si="206"/>
        <v>21384.425694188936</v>
      </c>
      <c r="J174" s="64">
        <f t="shared" si="206"/>
        <v>20937.181854340957</v>
      </c>
      <c r="K174" s="64">
        <f t="shared" si="206"/>
        <v>21021.141591251915</v>
      </c>
      <c r="L174" s="64">
        <f t="shared" si="206"/>
        <v>20107.424742349533</v>
      </c>
      <c r="M174" s="64">
        <f t="shared" si="206"/>
        <v>19415.611230731312</v>
      </c>
      <c r="N174" s="64">
        <f t="shared" si="206"/>
        <v>19596.318209792145</v>
      </c>
      <c r="O174" s="64">
        <f t="shared" si="206"/>
        <v>18374.512678507264</v>
      </c>
      <c r="P174" s="64">
        <f t="shared" si="206"/>
        <v>18851.255247983805</v>
      </c>
      <c r="Q174" s="64">
        <f t="shared" si="206"/>
        <v>19312.23951157245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9581.706534545172</v>
      </c>
      <c r="P175" s="64">
        <f t="shared" si="208"/>
        <v>10443.764109056663</v>
      </c>
      <c r="Q175" s="64">
        <f t="shared" si="208"/>
        <v>11164.2654587246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>
        <f t="shared" si="210"/>
        <v>13421.344743242578</v>
      </c>
      <c r="I176" s="64">
        <f t="shared" si="210"/>
        <v>13435.354896953275</v>
      </c>
      <c r="J176" s="64">
        <f t="shared" si="210"/>
        <v>13444.030470129317</v>
      </c>
      <c r="K176" s="64">
        <f t="shared" si="210"/>
        <v>13470.521333701327</v>
      </c>
      <c r="L176" s="64">
        <f t="shared" si="210"/>
        <v>13472.916377240916</v>
      </c>
      <c r="M176" s="64">
        <f t="shared" si="210"/>
        <v>13484.847128451718</v>
      </c>
      <c r="N176" s="64">
        <f t="shared" si="210"/>
        <v>13503.513968224854</v>
      </c>
      <c r="O176" s="64">
        <f t="shared" si="210"/>
        <v>13517.853235608218</v>
      </c>
      <c r="P176" s="64">
        <f t="shared" si="210"/>
        <v>13579.465979233169</v>
      </c>
      <c r="Q176" s="64">
        <f t="shared" si="210"/>
        <v>13626.490841826833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33109.635358562664</v>
      </c>
      <c r="C177" s="63">
        <f t="shared" ref="C177:Q177" si="212">IF(C40=0,"",C40*1000000/C94)</f>
        <v>32496.27559982106</v>
      </c>
      <c r="D177" s="63">
        <f t="shared" si="212"/>
        <v>33141.232374366111</v>
      </c>
      <c r="E177" s="63">
        <f t="shared" si="212"/>
        <v>32888.064376196198</v>
      </c>
      <c r="F177" s="63">
        <f t="shared" si="212"/>
        <v>33553.082961914864</v>
      </c>
      <c r="G177" s="63">
        <f t="shared" si="212"/>
        <v>34269.212419218435</v>
      </c>
      <c r="H177" s="63">
        <f t="shared" si="212"/>
        <v>35008.310546422385</v>
      </c>
      <c r="I177" s="63">
        <f t="shared" si="212"/>
        <v>35769.396944572392</v>
      </c>
      <c r="J177" s="63">
        <f t="shared" si="212"/>
        <v>36484.945683401151</v>
      </c>
      <c r="K177" s="63">
        <f t="shared" si="212"/>
        <v>37183.076842618575</v>
      </c>
      <c r="L177" s="63">
        <f t="shared" si="212"/>
        <v>37877.013993421409</v>
      </c>
      <c r="M177" s="63">
        <f t="shared" si="212"/>
        <v>37790.604276968203</v>
      </c>
      <c r="N177" s="63">
        <f t="shared" si="212"/>
        <v>37075.116371152544</v>
      </c>
      <c r="O177" s="63">
        <f t="shared" si="212"/>
        <v>36442.716062017098</v>
      </c>
      <c r="P177" s="63">
        <f t="shared" si="212"/>
        <v>36059.797754598294</v>
      </c>
      <c r="Q177" s="63">
        <f t="shared" si="212"/>
        <v>35827.699740887219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16308.926898516729</v>
      </c>
      <c r="C178" s="67">
        <f t="shared" ref="C178:Q178" si="214">IF(C41=0,"",C41*1000000/C95)</f>
        <v>16153.377500809769</v>
      </c>
      <c r="D178" s="67">
        <f t="shared" si="214"/>
        <v>16656.738426185471</v>
      </c>
      <c r="E178" s="67">
        <f t="shared" si="214"/>
        <v>16690.060622592286</v>
      </c>
      <c r="F178" s="67">
        <f t="shared" si="214"/>
        <v>17216.764626458214</v>
      </c>
      <c r="G178" s="67">
        <f t="shared" si="214"/>
        <v>17780.608723984227</v>
      </c>
      <c r="H178" s="67">
        <f t="shared" si="214"/>
        <v>18367.151626290968</v>
      </c>
      <c r="I178" s="67">
        <f t="shared" si="214"/>
        <v>18976.412195927962</v>
      </c>
      <c r="J178" s="67">
        <f t="shared" si="214"/>
        <v>19570.913652984069</v>
      </c>
      <c r="K178" s="67">
        <f t="shared" si="214"/>
        <v>20165.969561436548</v>
      </c>
      <c r="L178" s="67">
        <f t="shared" si="214"/>
        <v>20769.012299055488</v>
      </c>
      <c r="M178" s="67">
        <f t="shared" si="214"/>
        <v>20928.550771863953</v>
      </c>
      <c r="N178" s="67">
        <f t="shared" si="214"/>
        <v>20719.896524771946</v>
      </c>
      <c r="O178" s="67">
        <f t="shared" si="214"/>
        <v>20554.504543641826</v>
      </c>
      <c r="P178" s="67">
        <f t="shared" si="214"/>
        <v>20533.122348471192</v>
      </c>
      <c r="Q178" s="67">
        <f t="shared" si="214"/>
        <v>20600.379527766407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33355.458216223487</v>
      </c>
      <c r="C179" s="67">
        <f t="shared" ref="C179:Q179" si="216">IF(C42=0,"",C42*1000000/C96)</f>
        <v>32621.222985216482</v>
      </c>
      <c r="D179" s="67">
        <f t="shared" si="216"/>
        <v>33235.286860586348</v>
      </c>
      <c r="E179" s="67">
        <f t="shared" si="216"/>
        <v>32907.086770644215</v>
      </c>
      <c r="F179" s="67">
        <f t="shared" si="216"/>
        <v>33524.872264113117</v>
      </c>
      <c r="G179" s="67">
        <f t="shared" si="216"/>
        <v>34202.490377113842</v>
      </c>
      <c r="H179" s="67">
        <f t="shared" si="216"/>
        <v>34864.083278119571</v>
      </c>
      <c r="I179" s="67">
        <f t="shared" si="216"/>
        <v>35600.7352768442</v>
      </c>
      <c r="J179" s="67">
        <f t="shared" si="216"/>
        <v>36246.393513365612</v>
      </c>
      <c r="K179" s="67">
        <f t="shared" si="216"/>
        <v>36925.765527804913</v>
      </c>
      <c r="L179" s="67">
        <f t="shared" si="216"/>
        <v>37573.749374355713</v>
      </c>
      <c r="M179" s="67">
        <f t="shared" si="216"/>
        <v>37471.320198261783</v>
      </c>
      <c r="N179" s="67">
        <f t="shared" si="216"/>
        <v>36740.693296456397</v>
      </c>
      <c r="O179" s="67">
        <f t="shared" si="216"/>
        <v>36104.679299601688</v>
      </c>
      <c r="P179" s="67">
        <f t="shared" si="216"/>
        <v>35574.339461378244</v>
      </c>
      <c r="Q179" s="67">
        <f t="shared" si="216"/>
        <v>35371.024129263322</v>
      </c>
    </row>
    <row r="180" spans="1:17" ht="11.45" customHeight="1" x14ac:dyDescent="0.25">
      <c r="A180" s="62" t="s">
        <v>57</v>
      </c>
      <c r="B180" s="67">
        <f t="shared" ref="B180" si="217">IF(B43=0,"",B43*1000000/B97)</f>
        <v>22158.163268096338</v>
      </c>
      <c r="C180" s="67">
        <f t="shared" ref="C180:Q180" si="218">IF(C43=0,"",C43*1000000/C97)</f>
        <v>21727.357442899753</v>
      </c>
      <c r="D180" s="67">
        <f t="shared" si="218"/>
        <v>22180.366954494071</v>
      </c>
      <c r="E180" s="67">
        <f t="shared" si="218"/>
        <v>22002.49190649981</v>
      </c>
      <c r="F180" s="67">
        <f t="shared" si="218"/>
        <v>22469.87686782968</v>
      </c>
      <c r="G180" s="67">
        <f t="shared" si="218"/>
        <v>23085.559607608349</v>
      </c>
      <c r="H180" s="67">
        <f t="shared" si="218"/>
        <v>23847.101090457407</v>
      </c>
      <c r="I180" s="67">
        <f t="shared" si="218"/>
        <v>24638.138192463241</v>
      </c>
      <c r="J180" s="67">
        <f t="shared" si="218"/>
        <v>25410.012712437692</v>
      </c>
      <c r="K180" s="67">
        <f t="shared" si="218"/>
        <v>26182.607107696454</v>
      </c>
      <c r="L180" s="67">
        <f t="shared" si="218"/>
        <v>26965.57125033902</v>
      </c>
      <c r="M180" s="67">
        <f t="shared" si="218"/>
        <v>27172.708980036576</v>
      </c>
      <c r="N180" s="67">
        <f t="shared" si="218"/>
        <v>26901.801491243707</v>
      </c>
      <c r="O180" s="67">
        <f t="shared" si="218"/>
        <v>26687.063824031589</v>
      </c>
      <c r="P180" s="67">
        <f t="shared" si="218"/>
        <v>26659.302123135079</v>
      </c>
      <c r="Q180" s="67">
        <f t="shared" si="218"/>
        <v>26746.625883854525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39587.564692976703</v>
      </c>
      <c r="C181" s="67">
        <f t="shared" ref="C181:Q181" si="220">IF(C44=0,"",C44*1000000/C98)</f>
        <v>39209.990994658277</v>
      </c>
      <c r="D181" s="67">
        <f t="shared" si="220"/>
        <v>39882.797644303188</v>
      </c>
      <c r="E181" s="67">
        <f t="shared" si="220"/>
        <v>39962.584117642255</v>
      </c>
      <c r="F181" s="67">
        <f t="shared" si="220"/>
        <v>41223.721122207658</v>
      </c>
      <c r="G181" s="67">
        <f t="shared" si="220"/>
        <v>42573.786151097869</v>
      </c>
      <c r="H181" s="67">
        <f t="shared" si="220"/>
        <v>43107.345599525637</v>
      </c>
      <c r="I181" s="67">
        <f t="shared" si="220"/>
        <v>43655.34213538625</v>
      </c>
      <c r="J181" s="67">
        <f t="shared" si="220"/>
        <v>44131.451578033346</v>
      </c>
      <c r="K181" s="67">
        <f t="shared" si="220"/>
        <v>44726.503145734758</v>
      </c>
      <c r="L181" s="67">
        <f t="shared" si="220"/>
        <v>46064.003572825779</v>
      </c>
      <c r="M181" s="67">
        <f t="shared" si="220"/>
        <v>45931.474661217486</v>
      </c>
      <c r="N181" s="67">
        <f t="shared" si="220"/>
        <v>45123.341068334652</v>
      </c>
      <c r="O181" s="67">
        <f t="shared" si="220"/>
        <v>44210.629768995634</v>
      </c>
      <c r="P181" s="67">
        <f t="shared" si="220"/>
        <v>43290.091557442931</v>
      </c>
      <c r="Q181" s="67">
        <f t="shared" si="220"/>
        <v>42571.852797655993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44920.429739167368</v>
      </c>
      <c r="C182" s="67">
        <f t="shared" ref="C182:Q182" si="222">IF(C45=0,"",C45*1000000/C99)</f>
        <v>44962.44740294254</v>
      </c>
      <c r="D182" s="67">
        <f t="shared" si="222"/>
        <v>45006.650819651004</v>
      </c>
      <c r="E182" s="67">
        <f t="shared" si="222"/>
        <v>45023.910558534808</v>
      </c>
      <c r="F182" s="67">
        <f t="shared" si="222"/>
        <v>45068.999677276246</v>
      </c>
      <c r="G182" s="67">
        <f t="shared" si="222"/>
        <v>45116.614527926795</v>
      </c>
      <c r="H182" s="67">
        <f t="shared" si="222"/>
        <v>45164.775409574366</v>
      </c>
      <c r="I182" s="67">
        <f t="shared" si="222"/>
        <v>45213.369963127378</v>
      </c>
      <c r="J182" s="67">
        <f t="shared" si="222"/>
        <v>45258.169282172646</v>
      </c>
      <c r="K182" s="67">
        <f t="shared" si="222"/>
        <v>45301.08079252662</v>
      </c>
      <c r="L182" s="67">
        <f t="shared" si="222"/>
        <v>45342.982600858646</v>
      </c>
      <c r="M182" s="67">
        <f t="shared" si="222"/>
        <v>45348.160905378019</v>
      </c>
      <c r="N182" s="67">
        <f t="shared" si="222"/>
        <v>45391.521950230293</v>
      </c>
      <c r="O182" s="67">
        <f t="shared" si="222"/>
        <v>45430.585494468338</v>
      </c>
      <c r="P182" s="67">
        <f t="shared" si="222"/>
        <v>45454.585985609134</v>
      </c>
      <c r="Q182" s="67">
        <f t="shared" si="222"/>
        <v>45469.2640025527</v>
      </c>
    </row>
    <row r="183" spans="1:17" ht="11.45" customHeight="1" x14ac:dyDescent="0.25">
      <c r="A183" s="25" t="s">
        <v>18</v>
      </c>
      <c r="B183" s="66">
        <f t="shared" si="221"/>
        <v>15517.431909601117</v>
      </c>
      <c r="C183" s="66">
        <f t="shared" ref="C183:Q183" si="223">IF(C46=0,"",C46*1000000/C100)</f>
        <v>16054.610622991197</v>
      </c>
      <c r="D183" s="66">
        <f t="shared" si="223"/>
        <v>16349.043287636661</v>
      </c>
      <c r="E183" s="66">
        <f t="shared" si="223"/>
        <v>16570.178721462955</v>
      </c>
      <c r="F183" s="66">
        <f t="shared" si="223"/>
        <v>16845.415449761855</v>
      </c>
      <c r="G183" s="66">
        <f t="shared" si="223"/>
        <v>16968.470361588399</v>
      </c>
      <c r="H183" s="66">
        <f t="shared" si="223"/>
        <v>17157.056450801691</v>
      </c>
      <c r="I183" s="66">
        <f t="shared" si="223"/>
        <v>17313.813028055876</v>
      </c>
      <c r="J183" s="66">
        <f t="shared" si="223"/>
        <v>17049.153629223219</v>
      </c>
      <c r="K183" s="66">
        <f t="shared" si="223"/>
        <v>17233.103287540529</v>
      </c>
      <c r="L183" s="66">
        <f t="shared" si="223"/>
        <v>18017.710263470024</v>
      </c>
      <c r="M183" s="66">
        <f t="shared" si="223"/>
        <v>18517.227103079884</v>
      </c>
      <c r="N183" s="66">
        <f t="shared" si="223"/>
        <v>18676.436137279259</v>
      </c>
      <c r="O183" s="66">
        <f t="shared" si="223"/>
        <v>19078.808150768535</v>
      </c>
      <c r="P183" s="66">
        <f t="shared" si="223"/>
        <v>19284.412190588657</v>
      </c>
      <c r="Q183" s="66">
        <f t="shared" si="223"/>
        <v>19667.19991578193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13509.697728351406</v>
      </c>
      <c r="C184" s="65">
        <f t="shared" ref="C184:Q184" si="225">IF(C47=0,"",C47*1000000/C101)</f>
        <v>14035.594902321152</v>
      </c>
      <c r="D184" s="65">
        <f t="shared" si="225"/>
        <v>14351.697835067102</v>
      </c>
      <c r="E184" s="65">
        <f t="shared" si="225"/>
        <v>14606.005992911929</v>
      </c>
      <c r="F184" s="65">
        <f t="shared" si="225"/>
        <v>14631.900198903071</v>
      </c>
      <c r="G184" s="65">
        <f t="shared" si="225"/>
        <v>14766.401581647135</v>
      </c>
      <c r="H184" s="65">
        <f t="shared" si="225"/>
        <v>14945.447239003051</v>
      </c>
      <c r="I184" s="65">
        <f t="shared" si="225"/>
        <v>15042.937154870553</v>
      </c>
      <c r="J184" s="65">
        <f t="shared" si="225"/>
        <v>15004.529982017557</v>
      </c>
      <c r="K184" s="65">
        <f t="shared" si="225"/>
        <v>15677.068859780353</v>
      </c>
      <c r="L184" s="65">
        <f t="shared" si="225"/>
        <v>16482.12551198314</v>
      </c>
      <c r="M184" s="65">
        <f t="shared" si="225"/>
        <v>16978.13207121149</v>
      </c>
      <c r="N184" s="65">
        <f t="shared" si="225"/>
        <v>17315.007838048947</v>
      </c>
      <c r="O184" s="65">
        <f t="shared" si="225"/>
        <v>17697.010449264475</v>
      </c>
      <c r="P184" s="65">
        <f t="shared" si="225"/>
        <v>17971.442870612587</v>
      </c>
      <c r="Q184" s="65">
        <f t="shared" si="225"/>
        <v>18466.302953954728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15074.211996884122</v>
      </c>
      <c r="C185" s="64">
        <f t="shared" ref="C185:Q185" si="227">IF(C48=0,"",C48*1000000/C102)</f>
        <v>15655.435106450546</v>
      </c>
      <c r="D185" s="64">
        <f t="shared" si="227"/>
        <v>16002.703410994802</v>
      </c>
      <c r="E185" s="64">
        <f t="shared" si="227"/>
        <v>16275.995760613312</v>
      </c>
      <c r="F185" s="64">
        <f t="shared" si="227"/>
        <v>16273.070104907687</v>
      </c>
      <c r="G185" s="64">
        <f t="shared" si="227"/>
        <v>16420.493609336296</v>
      </c>
      <c r="H185" s="64">
        <f t="shared" si="227"/>
        <v>16600.718215994952</v>
      </c>
      <c r="I185" s="64">
        <f t="shared" si="227"/>
        <v>16446.931520861104</v>
      </c>
      <c r="J185" s="64">
        <f t="shared" si="227"/>
        <v>15652.340480201208</v>
      </c>
      <c r="K185" s="64">
        <f t="shared" si="227"/>
        <v>15595.341053743166</v>
      </c>
      <c r="L185" s="64">
        <f t="shared" si="227"/>
        <v>15659.405669881369</v>
      </c>
      <c r="M185" s="64">
        <f t="shared" si="227"/>
        <v>15389.889761887211</v>
      </c>
      <c r="N185" s="64">
        <f t="shared" si="227"/>
        <v>14955.371799073628</v>
      </c>
      <c r="O185" s="64">
        <f t="shared" si="227"/>
        <v>14568.04051886908</v>
      </c>
      <c r="P185" s="64">
        <f t="shared" si="227"/>
        <v>14105.304308565077</v>
      </c>
      <c r="Q185" s="64">
        <f t="shared" si="227"/>
        <v>13817.822211730501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13303.180744532347</v>
      </c>
      <c r="C186" s="64">
        <f t="shared" ref="C186:Q186" si="229">IF(C49=0,"",C49*1000000/C103)</f>
        <v>13870.805977132901</v>
      </c>
      <c r="D186" s="64">
        <f t="shared" si="229"/>
        <v>14221.995919996074</v>
      </c>
      <c r="E186" s="64">
        <f t="shared" si="229"/>
        <v>14511.141246387024</v>
      </c>
      <c r="F186" s="64">
        <f t="shared" si="229"/>
        <v>14567.340262648971</v>
      </c>
      <c r="G186" s="64">
        <f t="shared" si="229"/>
        <v>14718.88343335705</v>
      </c>
      <c r="H186" s="64">
        <f t="shared" si="229"/>
        <v>14913.398531498548</v>
      </c>
      <c r="I186" s="64">
        <f t="shared" si="229"/>
        <v>15022.531325687914</v>
      </c>
      <c r="J186" s="64">
        <f t="shared" si="229"/>
        <v>15011.484342867563</v>
      </c>
      <c r="K186" s="64">
        <f t="shared" si="229"/>
        <v>15709.868782040652</v>
      </c>
      <c r="L186" s="64">
        <f t="shared" si="229"/>
        <v>16536.684217201921</v>
      </c>
      <c r="M186" s="64">
        <f t="shared" si="229"/>
        <v>17054.960213481583</v>
      </c>
      <c r="N186" s="64">
        <f t="shared" si="229"/>
        <v>17417.083985028945</v>
      </c>
      <c r="O186" s="64">
        <f t="shared" si="229"/>
        <v>17826.589280521031</v>
      </c>
      <c r="P186" s="64">
        <f t="shared" si="229"/>
        <v>18115.722745396153</v>
      </c>
      <c r="Q186" s="64">
        <f t="shared" si="229"/>
        <v>18627.561981991297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7235.6217585043796</v>
      </c>
      <c r="C187" s="64">
        <f t="shared" ref="C187:Q187" si="231">IF(C50=0,"",C50*1000000/C104)</f>
        <v>7514.6088510962627</v>
      </c>
      <c r="D187" s="64">
        <f t="shared" si="231"/>
        <v>7681.2976372775029</v>
      </c>
      <c r="E187" s="64">
        <f t="shared" si="231"/>
        <v>7812.4779650943883</v>
      </c>
      <c r="F187" s="64">
        <f t="shared" si="231"/>
        <v>7811.0736503556891</v>
      </c>
      <c r="G187" s="64">
        <f t="shared" si="231"/>
        <v>7920.2133776428645</v>
      </c>
      <c r="H187" s="64">
        <f t="shared" si="231"/>
        <v>8088.0226191611982</v>
      </c>
      <c r="I187" s="64">
        <f t="shared" si="231"/>
        <v>8217.5439478962126</v>
      </c>
      <c r="J187" s="64">
        <f t="shared" si="231"/>
        <v>8294.5063140252914</v>
      </c>
      <c r="K187" s="64">
        <f t="shared" si="231"/>
        <v>8765.1678463127482</v>
      </c>
      <c r="L187" s="64">
        <f t="shared" si="231"/>
        <v>9334.5790878522257</v>
      </c>
      <c r="M187" s="64">
        <f t="shared" si="231"/>
        <v>9729.9157118171661</v>
      </c>
      <c r="N187" s="64">
        <f t="shared" si="231"/>
        <v>10028.243896784774</v>
      </c>
      <c r="O187" s="64">
        <f t="shared" si="231"/>
        <v>10360.552571460197</v>
      </c>
      <c r="P187" s="64">
        <f t="shared" si="231"/>
        <v>10639.429535603373</v>
      </c>
      <c r="Q187" s="64">
        <f t="shared" si="231"/>
        <v>11054.2577693844</v>
      </c>
    </row>
    <row r="188" spans="1:17" ht="11.45" customHeight="1" x14ac:dyDescent="0.25">
      <c r="A188" s="62" t="s">
        <v>56</v>
      </c>
      <c r="B188" s="64">
        <f t="shared" ref="B188" si="232">IF(B51=0,"",B51*1000000/B105)</f>
        <v>8030.7816932346468</v>
      </c>
      <c r="C188" s="64">
        <f t="shared" ref="C188:Q188" si="233">IF(C51=0,"",C51*1000000/C105)</f>
        <v>8340.4281217813459</v>
      </c>
      <c r="D188" s="64">
        <f t="shared" si="233"/>
        <v>8525.4352016440316</v>
      </c>
      <c r="E188" s="64">
        <f t="shared" si="233"/>
        <v>8671.0316148211241</v>
      </c>
      <c r="F188" s="64">
        <f t="shared" si="233"/>
        <v>8669.4729726654823</v>
      </c>
      <c r="G188" s="64">
        <f t="shared" si="233"/>
        <v>8790.6066296138051</v>
      </c>
      <c r="H188" s="64">
        <f t="shared" si="233"/>
        <v>8976.8572974513099</v>
      </c>
      <c r="I188" s="64">
        <f t="shared" si="233"/>
        <v>9120.6123955485855</v>
      </c>
      <c r="J188" s="64">
        <f t="shared" si="233"/>
        <v>9206.0325545350588</v>
      </c>
      <c r="K188" s="64">
        <f t="shared" si="233"/>
        <v>9728.4175192772127</v>
      </c>
      <c r="L188" s="64">
        <f t="shared" si="233"/>
        <v>10360.404310060272</v>
      </c>
      <c r="M188" s="64">
        <f t="shared" si="233"/>
        <v>10799.186522338196</v>
      </c>
      <c r="N188" s="64">
        <f t="shared" si="233"/>
        <v>11130.299536032957</v>
      </c>
      <c r="O188" s="64">
        <f t="shared" si="233"/>
        <v>11499.127331370628</v>
      </c>
      <c r="P188" s="64">
        <f t="shared" si="233"/>
        <v>11808.651528883238</v>
      </c>
      <c r="Q188" s="64">
        <f t="shared" si="233"/>
        <v>12269.067384890361</v>
      </c>
    </row>
    <row r="189" spans="1:17" ht="11.45" customHeight="1" x14ac:dyDescent="0.25">
      <c r="A189" s="62" t="s">
        <v>55</v>
      </c>
      <c r="B189" s="64">
        <f t="shared" ref="B189" si="234">IF(B52=0,"",B52*1000000/B106)</f>
        <v>9072.4638622912189</v>
      </c>
      <c r="C189" s="64">
        <f t="shared" ref="C189:Q189" si="235">IF(C52=0,"",C52*1000000/C106)</f>
        <v>9088.8231468559079</v>
      </c>
      <c r="D189" s="64">
        <f t="shared" si="235"/>
        <v>9098.3235585902639</v>
      </c>
      <c r="E189" s="64">
        <f t="shared" si="235"/>
        <v>9105.6631015711919</v>
      </c>
      <c r="F189" s="64">
        <f t="shared" si="235"/>
        <v>9105.7410502621624</v>
      </c>
      <c r="G189" s="64">
        <f t="shared" si="235"/>
        <v>9109.6524001423641</v>
      </c>
      <c r="H189" s="64">
        <f t="shared" si="235"/>
        <v>9114.3888263579756</v>
      </c>
      <c r="I189" s="64">
        <f t="shared" si="235"/>
        <v>9116.9224405357527</v>
      </c>
      <c r="J189" s="64">
        <f t="shared" si="235"/>
        <v>9117.2386316126158</v>
      </c>
      <c r="K189" s="64">
        <f t="shared" si="235"/>
        <v>9136.8582691644297</v>
      </c>
      <c r="L189" s="64">
        <f t="shared" si="235"/>
        <v>9159.8989637359064</v>
      </c>
      <c r="M189" s="64">
        <f t="shared" si="235"/>
        <v>9173.618198906428</v>
      </c>
      <c r="N189" s="64">
        <f t="shared" si="235"/>
        <v>9182.4246987365204</v>
      </c>
      <c r="O189" s="64">
        <f t="shared" si="235"/>
        <v>9192.2900536980287</v>
      </c>
      <c r="P189" s="64">
        <f t="shared" si="235"/>
        <v>9199.5202063599518</v>
      </c>
      <c r="Q189" s="64">
        <f t="shared" si="235"/>
        <v>9211.8814744870015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38123.967239958314</v>
      </c>
      <c r="C190" s="63">
        <f t="shared" ref="C190:Q190" si="237">IF(C53=0,"",C53*1000000/C107)</f>
        <v>38160.87440619283</v>
      </c>
      <c r="D190" s="63">
        <f t="shared" si="237"/>
        <v>37759.628796051817</v>
      </c>
      <c r="E190" s="63">
        <f t="shared" si="237"/>
        <v>37355.286616208934</v>
      </c>
      <c r="F190" s="63">
        <f t="shared" si="237"/>
        <v>39669.772306408624</v>
      </c>
      <c r="G190" s="63">
        <f t="shared" si="237"/>
        <v>39336.237485967409</v>
      </c>
      <c r="H190" s="63">
        <f t="shared" si="237"/>
        <v>39315.8346370332</v>
      </c>
      <c r="I190" s="63">
        <f t="shared" si="237"/>
        <v>39754.284060846578</v>
      </c>
      <c r="J190" s="63">
        <f t="shared" si="237"/>
        <v>36883.52924018327</v>
      </c>
      <c r="K190" s="63">
        <f t="shared" si="237"/>
        <v>32314.731230981284</v>
      </c>
      <c r="L190" s="63">
        <f t="shared" si="237"/>
        <v>32410.658677745047</v>
      </c>
      <c r="M190" s="63">
        <f t="shared" si="237"/>
        <v>33032.454658156617</v>
      </c>
      <c r="N190" s="63">
        <f t="shared" si="237"/>
        <v>31742.327656654496</v>
      </c>
      <c r="O190" s="63">
        <f t="shared" si="237"/>
        <v>32508.420257431575</v>
      </c>
      <c r="P190" s="63">
        <f t="shared" si="237"/>
        <v>32206.456262103569</v>
      </c>
      <c r="Q190" s="63">
        <f t="shared" si="237"/>
        <v>31717.227888192592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30527.556485857171</v>
      </c>
      <c r="C191" s="67">
        <f t="shared" ref="C191:Q191" si="239">IF(C54=0,"",C54*1000000/C108)</f>
        <v>30332.579916047787</v>
      </c>
      <c r="D191" s="67">
        <f t="shared" si="239"/>
        <v>29673.983683410206</v>
      </c>
      <c r="E191" s="67">
        <f t="shared" si="239"/>
        <v>29193.79451186398</v>
      </c>
      <c r="F191" s="67">
        <f t="shared" si="239"/>
        <v>30697.139300936371</v>
      </c>
      <c r="G191" s="67">
        <f t="shared" si="239"/>
        <v>30161.361471046181</v>
      </c>
      <c r="H191" s="67">
        <f t="shared" si="239"/>
        <v>30054.904759073161</v>
      </c>
      <c r="I191" s="67">
        <f t="shared" si="239"/>
        <v>30558.58310626703</v>
      </c>
      <c r="J191" s="67">
        <f t="shared" si="239"/>
        <v>27631.911276307805</v>
      </c>
      <c r="K191" s="67">
        <f t="shared" si="239"/>
        <v>23463.512444583434</v>
      </c>
      <c r="L191" s="67">
        <f t="shared" si="239"/>
        <v>23788.0880914521</v>
      </c>
      <c r="M191" s="67">
        <f t="shared" si="239"/>
        <v>24865.02656733002</v>
      </c>
      <c r="N191" s="67">
        <f t="shared" si="239"/>
        <v>23400.30267605506</v>
      </c>
      <c r="O191" s="67">
        <f t="shared" si="239"/>
        <v>23703.640775802527</v>
      </c>
      <c r="P191" s="67">
        <f t="shared" si="239"/>
        <v>23320.392935428397</v>
      </c>
      <c r="Q191" s="67">
        <f t="shared" si="239"/>
        <v>22466.613706831631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23790.921186305146</v>
      </c>
      <c r="C195" s="66">
        <f t="shared" ref="C195:Q195" si="243">IF(C4=0,"",C4*1000000/C85)</f>
        <v>24190.392828171516</v>
      </c>
      <c r="D195" s="66">
        <f t="shared" si="243"/>
        <v>24051.888431009447</v>
      </c>
      <c r="E195" s="66">
        <f t="shared" si="243"/>
        <v>23813.227304530519</v>
      </c>
      <c r="F195" s="66">
        <f t="shared" si="243"/>
        <v>23513.632009458401</v>
      </c>
      <c r="G195" s="66">
        <f t="shared" si="243"/>
        <v>23071.753512751395</v>
      </c>
      <c r="H195" s="66">
        <f t="shared" si="243"/>
        <v>22760.092899673717</v>
      </c>
      <c r="I195" s="66">
        <f t="shared" si="243"/>
        <v>22607.873375298226</v>
      </c>
      <c r="J195" s="66">
        <f t="shared" si="243"/>
        <v>22095.570042136333</v>
      </c>
      <c r="K195" s="66">
        <f t="shared" si="243"/>
        <v>21897.348481036868</v>
      </c>
      <c r="L195" s="66">
        <f t="shared" si="243"/>
        <v>21918.485057739705</v>
      </c>
      <c r="M195" s="66">
        <f t="shared" si="243"/>
        <v>21827.465230785445</v>
      </c>
      <c r="N195" s="66">
        <f t="shared" si="243"/>
        <v>21860.899132711682</v>
      </c>
      <c r="O195" s="66">
        <f t="shared" si="243"/>
        <v>21307.421039215656</v>
      </c>
      <c r="P195" s="66">
        <f t="shared" si="243"/>
        <v>21831.708885746008</v>
      </c>
      <c r="Q195" s="66">
        <f t="shared" si="243"/>
        <v>22560.862016884072</v>
      </c>
    </row>
    <row r="196" spans="1:17" ht="11.45" customHeight="1" x14ac:dyDescent="0.25">
      <c r="A196" s="23" t="s">
        <v>30</v>
      </c>
      <c r="B196" s="65">
        <f t="shared" si="242"/>
        <v>3505.5943613862682</v>
      </c>
      <c r="C196" s="65">
        <f t="shared" ref="C196:Q196" si="244">IF(C5=0,"",C5*1000000/C86)</f>
        <v>3800.9753180446901</v>
      </c>
      <c r="D196" s="65">
        <f t="shared" si="244"/>
        <v>4227.2849489640994</v>
      </c>
      <c r="E196" s="65">
        <f t="shared" si="244"/>
        <v>4244.4060983600193</v>
      </c>
      <c r="F196" s="65">
        <f t="shared" si="244"/>
        <v>4520.9853516675448</v>
      </c>
      <c r="G196" s="65">
        <f t="shared" si="244"/>
        <v>4648.4876426485243</v>
      </c>
      <c r="H196" s="65">
        <f t="shared" si="244"/>
        <v>4547.1044411827406</v>
      </c>
      <c r="I196" s="65">
        <f t="shared" si="244"/>
        <v>4378.7688868681289</v>
      </c>
      <c r="J196" s="65">
        <f t="shared" si="244"/>
        <v>4373.955354302203</v>
      </c>
      <c r="K196" s="65">
        <f t="shared" si="244"/>
        <v>4301.120074449409</v>
      </c>
      <c r="L196" s="65">
        <f t="shared" si="244"/>
        <v>4185.8420939008438</v>
      </c>
      <c r="M196" s="65">
        <f t="shared" si="244"/>
        <v>4259.5293111874498</v>
      </c>
      <c r="N196" s="65">
        <f t="shared" si="244"/>
        <v>4340.2009926371638</v>
      </c>
      <c r="O196" s="65">
        <f t="shared" si="244"/>
        <v>4619.9655167854871</v>
      </c>
      <c r="P196" s="65">
        <f t="shared" si="244"/>
        <v>4921.7560637340339</v>
      </c>
      <c r="Q196" s="65">
        <f t="shared" si="244"/>
        <v>5159.4982686788453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24204.967237599863</v>
      </c>
      <c r="C197" s="63">
        <f t="shared" ref="C197:Q197" si="246">IF(C6=0,"",C6*1000000/C87)</f>
        <v>24691.185930246735</v>
      </c>
      <c r="D197" s="63">
        <f t="shared" si="246"/>
        <v>24461.867325279014</v>
      </c>
      <c r="E197" s="63">
        <f t="shared" si="246"/>
        <v>24178.542796103797</v>
      </c>
      <c r="F197" s="63">
        <f t="shared" si="246"/>
        <v>23794.137272017408</v>
      </c>
      <c r="G197" s="63">
        <f t="shared" si="246"/>
        <v>23294.616295740409</v>
      </c>
      <c r="H197" s="63">
        <f t="shared" si="246"/>
        <v>22937.925331958821</v>
      </c>
      <c r="I197" s="63">
        <f t="shared" si="246"/>
        <v>22858.66252390296</v>
      </c>
      <c r="J197" s="63">
        <f t="shared" si="246"/>
        <v>22355.472129312773</v>
      </c>
      <c r="K197" s="63">
        <f t="shared" si="246"/>
        <v>22226.423585502402</v>
      </c>
      <c r="L197" s="63">
        <f t="shared" si="246"/>
        <v>22232.309809099352</v>
      </c>
      <c r="M197" s="63">
        <f t="shared" si="246"/>
        <v>22056.883864506566</v>
      </c>
      <c r="N197" s="63">
        <f t="shared" si="246"/>
        <v>22048.564147980262</v>
      </c>
      <c r="O197" s="63">
        <f t="shared" si="246"/>
        <v>21273.854560607619</v>
      </c>
      <c r="P197" s="63">
        <f t="shared" si="246"/>
        <v>21731.395068658388</v>
      </c>
      <c r="Q197" s="63">
        <f t="shared" si="246"/>
        <v>22400.016771520244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18286.086999977011</v>
      </c>
      <c r="C198" s="64">
        <f t="shared" ref="C198:Q198" si="248">IF(C7=0,"",C7*1000000/C88)</f>
        <v>18370.56709729238</v>
      </c>
      <c r="D198" s="64">
        <f t="shared" si="248"/>
        <v>18348.103671497698</v>
      </c>
      <c r="E198" s="64">
        <f t="shared" si="248"/>
        <v>17906.396135626215</v>
      </c>
      <c r="F198" s="64">
        <f t="shared" si="248"/>
        <v>17549.894218641421</v>
      </c>
      <c r="G198" s="64">
        <f t="shared" si="248"/>
        <v>17066.777691175248</v>
      </c>
      <c r="H198" s="64">
        <f t="shared" si="248"/>
        <v>16183.375430138547</v>
      </c>
      <c r="I198" s="64">
        <f t="shared" si="248"/>
        <v>15576.8315452801</v>
      </c>
      <c r="J198" s="64">
        <f t="shared" si="248"/>
        <v>15039.981904962076</v>
      </c>
      <c r="K198" s="64">
        <f t="shared" si="248"/>
        <v>15196.116356134604</v>
      </c>
      <c r="L198" s="64">
        <f t="shared" si="248"/>
        <v>15601.048459735361</v>
      </c>
      <c r="M198" s="64">
        <f t="shared" si="248"/>
        <v>15981.772306676974</v>
      </c>
      <c r="N198" s="64">
        <f t="shared" si="248"/>
        <v>15964.833411951377</v>
      </c>
      <c r="O198" s="64">
        <f t="shared" si="248"/>
        <v>15731.543142480206</v>
      </c>
      <c r="P198" s="64">
        <f t="shared" si="248"/>
        <v>16877.132752148998</v>
      </c>
      <c r="Q198" s="64">
        <f t="shared" si="248"/>
        <v>17869.368476786738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35210.040078363068</v>
      </c>
      <c r="C199" s="64">
        <f t="shared" ref="C199:Q199" si="250">IF(C8=0,"",C8*1000000/C89)</f>
        <v>35323.602825085982</v>
      </c>
      <c r="D199" s="64">
        <f t="shared" si="250"/>
        <v>33693.037952970066</v>
      </c>
      <c r="E199" s="64">
        <f t="shared" si="250"/>
        <v>32699.497592990694</v>
      </c>
      <c r="F199" s="64">
        <f t="shared" si="250"/>
        <v>31495.868131474668</v>
      </c>
      <c r="G199" s="64">
        <f t="shared" si="250"/>
        <v>30312.877428563963</v>
      </c>
      <c r="H199" s="64">
        <f t="shared" si="250"/>
        <v>29906.005265197404</v>
      </c>
      <c r="I199" s="64">
        <f t="shared" si="250"/>
        <v>29760.192425821919</v>
      </c>
      <c r="J199" s="64">
        <f t="shared" si="250"/>
        <v>28268.121160715647</v>
      </c>
      <c r="K199" s="64">
        <f t="shared" si="250"/>
        <v>27195.378507752434</v>
      </c>
      <c r="L199" s="64">
        <f t="shared" si="250"/>
        <v>26436.626172566132</v>
      </c>
      <c r="M199" s="64">
        <f t="shared" si="250"/>
        <v>25476.917474542028</v>
      </c>
      <c r="N199" s="64">
        <f t="shared" si="250"/>
        <v>25122.947272384423</v>
      </c>
      <c r="O199" s="64">
        <f t="shared" si="250"/>
        <v>23919.264858195005</v>
      </c>
      <c r="P199" s="64">
        <f t="shared" si="250"/>
        <v>23941.162710593177</v>
      </c>
      <c r="Q199" s="64">
        <f t="shared" si="250"/>
        <v>24431.810059356063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15988.40177602794</v>
      </c>
      <c r="C200" s="64">
        <f t="shared" ref="C200:Q200" si="252">IF(C9=0,"",C9*1000000/C90)</f>
        <v>15354.549071171472</v>
      </c>
      <c r="D200" s="64">
        <f t="shared" si="252"/>
        <v>14595.178146513783</v>
      </c>
      <c r="E200" s="64">
        <f t="shared" si="252"/>
        <v>14049.224751288573</v>
      </c>
      <c r="F200" s="64">
        <f t="shared" si="252"/>
        <v>13285.316296530867</v>
      </c>
      <c r="G200" s="64">
        <f t="shared" si="252"/>
        <v>12878.041950748544</v>
      </c>
      <c r="H200" s="64">
        <f t="shared" si="252"/>
        <v>12404.330488729638</v>
      </c>
      <c r="I200" s="64">
        <f t="shared" si="252"/>
        <v>12377.590542831525</v>
      </c>
      <c r="J200" s="64">
        <f t="shared" si="252"/>
        <v>12609.463008216035</v>
      </c>
      <c r="K200" s="64">
        <f t="shared" si="252"/>
        <v>11978.626926117622</v>
      </c>
      <c r="L200" s="64">
        <f t="shared" si="252"/>
        <v>10879.773261080101</v>
      </c>
      <c r="M200" s="64">
        <f t="shared" si="252"/>
        <v>11984.567670323529</v>
      </c>
      <c r="N200" s="64">
        <f t="shared" si="252"/>
        <v>11380.553873419278</v>
      </c>
      <c r="O200" s="64">
        <f t="shared" si="252"/>
        <v>10908.674414924892</v>
      </c>
      <c r="P200" s="64">
        <f t="shared" si="252"/>
        <v>10345.676970490042</v>
      </c>
      <c r="Q200" s="64">
        <f t="shared" si="252"/>
        <v>9954.5508970059636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>
        <f t="shared" si="254"/>
        <v>37373.526758402084</v>
      </c>
      <c r="J201" s="64">
        <f t="shared" si="254"/>
        <v>35831.860604548747</v>
      </c>
      <c r="K201" s="64">
        <f t="shared" si="254"/>
        <v>34966.102474190702</v>
      </c>
      <c r="L201" s="64">
        <f t="shared" si="254"/>
        <v>34249.366662267545</v>
      </c>
      <c r="M201" s="64">
        <f t="shared" si="254"/>
        <v>33288.744052556409</v>
      </c>
      <c r="N201" s="64">
        <f t="shared" si="254"/>
        <v>32668.900445704305</v>
      </c>
      <c r="O201" s="64">
        <f t="shared" si="254"/>
        <v>30837.444905475044</v>
      </c>
      <c r="P201" s="64">
        <f t="shared" si="254"/>
        <v>30949.875302590215</v>
      </c>
      <c r="Q201" s="64">
        <f t="shared" si="254"/>
        <v>31342.139304276268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16080.717487821355</v>
      </c>
      <c r="P202" s="64">
        <f t="shared" si="256"/>
        <v>17146.507891008569</v>
      </c>
      <c r="Q202" s="64">
        <f t="shared" si="256"/>
        <v>18118.663194270597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>
        <f t="shared" si="258"/>
        <v>22125.307411217687</v>
      </c>
      <c r="I203" s="64">
        <f t="shared" si="258"/>
        <v>21786.446945687021</v>
      </c>
      <c r="J203" s="64">
        <f t="shared" si="258"/>
        <v>21347.715088449597</v>
      </c>
      <c r="K203" s="64">
        <f t="shared" si="258"/>
        <v>20789.598770641151</v>
      </c>
      <c r="L203" s="64">
        <f t="shared" si="258"/>
        <v>21292.589551271616</v>
      </c>
      <c r="M203" s="64">
        <f t="shared" si="258"/>
        <v>21451.770660912443</v>
      </c>
      <c r="N203" s="64">
        <f t="shared" si="258"/>
        <v>20887.074106657517</v>
      </c>
      <c r="O203" s="64">
        <f t="shared" si="258"/>
        <v>21049.46484746259</v>
      </c>
      <c r="P203" s="64">
        <f t="shared" si="258"/>
        <v>20685.789277163967</v>
      </c>
      <c r="Q203" s="64">
        <f t="shared" si="258"/>
        <v>20518.745341341673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650455.17415652762</v>
      </c>
      <c r="C204" s="63">
        <f t="shared" ref="C204:Q204" si="260">IF(C13=0,"",C13*1000000/C94)</f>
        <v>619770.9842134635</v>
      </c>
      <c r="D204" s="63">
        <f t="shared" si="260"/>
        <v>633262.86598081409</v>
      </c>
      <c r="E204" s="63">
        <f t="shared" si="260"/>
        <v>628455.84909662069</v>
      </c>
      <c r="F204" s="63">
        <f t="shared" si="260"/>
        <v>628075.44829214597</v>
      </c>
      <c r="G204" s="63">
        <f t="shared" si="260"/>
        <v>618167.9344973875</v>
      </c>
      <c r="H204" s="63">
        <f t="shared" si="260"/>
        <v>628844.94730674336</v>
      </c>
      <c r="I204" s="63">
        <f t="shared" si="260"/>
        <v>637526.5543495724</v>
      </c>
      <c r="J204" s="63">
        <f t="shared" si="260"/>
        <v>665096.9561178952</v>
      </c>
      <c r="K204" s="63">
        <f t="shared" si="260"/>
        <v>688182.13619797118</v>
      </c>
      <c r="L204" s="63">
        <f t="shared" si="260"/>
        <v>742914.0757183946</v>
      </c>
      <c r="M204" s="63">
        <f t="shared" si="260"/>
        <v>744414.43939661956</v>
      </c>
      <c r="N204" s="63">
        <f t="shared" si="260"/>
        <v>739628.36263676698</v>
      </c>
      <c r="O204" s="63">
        <f t="shared" si="260"/>
        <v>704443.02523096057</v>
      </c>
      <c r="P204" s="63">
        <f t="shared" si="260"/>
        <v>689106.26043176523</v>
      </c>
      <c r="Q204" s="63">
        <f t="shared" si="260"/>
        <v>685077.63305519801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123229.59268733425</v>
      </c>
      <c r="C205" s="67">
        <f t="shared" ref="C205:Q205" si="262">IF(C14=0,"",C14*1000000/C95)</f>
        <v>118491.62223216573</v>
      </c>
      <c r="D205" s="67">
        <f t="shared" si="262"/>
        <v>122414.2527873856</v>
      </c>
      <c r="E205" s="67">
        <f t="shared" si="262"/>
        <v>122665.10217185055</v>
      </c>
      <c r="F205" s="67">
        <f t="shared" si="262"/>
        <v>123953.15361100997</v>
      </c>
      <c r="G205" s="67">
        <f t="shared" si="262"/>
        <v>123360.35975912772</v>
      </c>
      <c r="H205" s="67">
        <f t="shared" si="262"/>
        <v>126893.94116306762</v>
      </c>
      <c r="I205" s="67">
        <f t="shared" si="262"/>
        <v>130085.05889431716</v>
      </c>
      <c r="J205" s="67">
        <f t="shared" si="262"/>
        <v>137217.34408568739</v>
      </c>
      <c r="K205" s="67">
        <f t="shared" si="262"/>
        <v>143550.20937277284</v>
      </c>
      <c r="L205" s="67">
        <f t="shared" si="262"/>
        <v>156677.03635220593</v>
      </c>
      <c r="M205" s="67">
        <f t="shared" si="262"/>
        <v>158561.14022455641</v>
      </c>
      <c r="N205" s="67">
        <f t="shared" si="262"/>
        <v>158981.01601254987</v>
      </c>
      <c r="O205" s="67">
        <f t="shared" si="262"/>
        <v>152815.99059366997</v>
      </c>
      <c r="P205" s="67">
        <f t="shared" si="262"/>
        <v>150919.22133635287</v>
      </c>
      <c r="Q205" s="67">
        <f t="shared" si="262"/>
        <v>151503.52455038403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658255.01850024739</v>
      </c>
      <c r="C206" s="67">
        <f t="shared" ref="C206:Q206" si="264">IF(C15=0,"",C15*1000000/C96)</f>
        <v>624794.63316799246</v>
      </c>
      <c r="D206" s="67">
        <f t="shared" si="264"/>
        <v>637655.19649490586</v>
      </c>
      <c r="E206" s="67">
        <f t="shared" si="264"/>
        <v>631198.40459705365</v>
      </c>
      <c r="F206" s="67">
        <f t="shared" si="264"/>
        <v>629733.80121880234</v>
      </c>
      <c r="G206" s="67">
        <f t="shared" si="264"/>
        <v>618921.81170857593</v>
      </c>
      <c r="H206" s="67">
        <f t="shared" si="264"/>
        <v>628038.97394230147</v>
      </c>
      <c r="I206" s="67">
        <f t="shared" si="264"/>
        <v>636125.30830152298</v>
      </c>
      <c r="J206" s="67">
        <f t="shared" si="264"/>
        <v>662269.08528359525</v>
      </c>
      <c r="K206" s="67">
        <f t="shared" si="264"/>
        <v>684860.00938066922</v>
      </c>
      <c r="L206" s="67">
        <f t="shared" si="264"/>
        <v>738387.2164750566</v>
      </c>
      <c r="M206" s="67">
        <f t="shared" si="264"/>
        <v>739340.7216674966</v>
      </c>
      <c r="N206" s="67">
        <f t="shared" si="264"/>
        <v>733986.28590493498</v>
      </c>
      <c r="O206" s="67">
        <f t="shared" si="264"/>
        <v>698700.99190950068</v>
      </c>
      <c r="P206" s="67">
        <f t="shared" si="264"/>
        <v>680458.36722201842</v>
      </c>
      <c r="Q206" s="67">
        <f t="shared" si="264"/>
        <v>676854.15418514167</v>
      </c>
    </row>
    <row r="207" spans="1:17" ht="11.45" customHeight="1" x14ac:dyDescent="0.25">
      <c r="A207" s="62" t="s">
        <v>57</v>
      </c>
      <c r="B207" s="67">
        <f t="shared" ref="B207" si="265">IF(B16=0,"",B16*1000000/B97)</f>
        <v>437281.42115217674</v>
      </c>
      <c r="C207" s="67">
        <f t="shared" ref="C207:Q207" si="266">IF(C16=0,"",C16*1000000/C97)</f>
        <v>416144.30977644451</v>
      </c>
      <c r="D207" s="67">
        <f t="shared" si="266"/>
        <v>425554.51102393487</v>
      </c>
      <c r="E207" s="67">
        <f t="shared" si="266"/>
        <v>422034.86092033621</v>
      </c>
      <c r="F207" s="67">
        <f t="shared" si="266"/>
        <v>422075.91013087338</v>
      </c>
      <c r="G207" s="67">
        <f t="shared" si="266"/>
        <v>417751.93031581183</v>
      </c>
      <c r="H207" s="67">
        <f t="shared" si="266"/>
        <v>429579.88543323032</v>
      </c>
      <c r="I207" s="67">
        <f t="shared" si="266"/>
        <v>440242.12229825399</v>
      </c>
      <c r="J207" s="67">
        <f t="shared" si="266"/>
        <v>464274.21447889227</v>
      </c>
      <c r="K207" s="67">
        <f t="shared" si="266"/>
        <v>485607.27971597784</v>
      </c>
      <c r="L207" s="67">
        <f t="shared" si="266"/>
        <v>529918.71792776231</v>
      </c>
      <c r="M207" s="67">
        <f t="shared" si="266"/>
        <v>536140.44449634932</v>
      </c>
      <c r="N207" s="67">
        <f t="shared" si="266"/>
        <v>537430.06974270276</v>
      </c>
      <c r="O207" s="67">
        <f t="shared" si="266"/>
        <v>516450.45259296172</v>
      </c>
      <c r="P207" s="67">
        <f t="shared" si="266"/>
        <v>509933.43709674524</v>
      </c>
      <c r="Q207" s="67">
        <f t="shared" si="266"/>
        <v>511819.0746686706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781242.8466859028</v>
      </c>
      <c r="C208" s="67">
        <f t="shared" ref="C208:Q208" si="268">IF(C17=0,"",C17*1000000/C98)</f>
        <v>750989.37741022359</v>
      </c>
      <c r="D208" s="67">
        <f t="shared" si="268"/>
        <v>765194.93498952885</v>
      </c>
      <c r="E208" s="67">
        <f t="shared" si="268"/>
        <v>766531.52296463656</v>
      </c>
      <c r="F208" s="67">
        <f t="shared" si="268"/>
        <v>774349.57538855879</v>
      </c>
      <c r="G208" s="67">
        <f t="shared" si="268"/>
        <v>770407.20033540728</v>
      </c>
      <c r="H208" s="67">
        <f t="shared" si="268"/>
        <v>776532.4814002245</v>
      </c>
      <c r="I208" s="67">
        <f t="shared" si="268"/>
        <v>780047.59617826424</v>
      </c>
      <c r="J208" s="67">
        <f t="shared" si="268"/>
        <v>806339.424032468</v>
      </c>
      <c r="K208" s="67">
        <f t="shared" si="268"/>
        <v>829539.83285430213</v>
      </c>
      <c r="L208" s="67">
        <f t="shared" si="268"/>
        <v>905234.95643077872</v>
      </c>
      <c r="M208" s="67">
        <f t="shared" si="268"/>
        <v>906266.69793321425</v>
      </c>
      <c r="N208" s="67">
        <f t="shared" si="268"/>
        <v>901450.42313512787</v>
      </c>
      <c r="O208" s="67">
        <f t="shared" si="268"/>
        <v>855568.07238782861</v>
      </c>
      <c r="P208" s="67">
        <f t="shared" si="268"/>
        <v>828043.625379181</v>
      </c>
      <c r="Q208" s="67">
        <f t="shared" si="268"/>
        <v>814648.03824021865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886484.54826541129</v>
      </c>
      <c r="C209" s="67">
        <f t="shared" ref="C209:Q209" si="270">IF(C18=0,"",C18*1000000/C99)</f>
        <v>861166.23659964232</v>
      </c>
      <c r="D209" s="67">
        <f t="shared" si="270"/>
        <v>863501.64186534903</v>
      </c>
      <c r="E209" s="67">
        <f t="shared" si="270"/>
        <v>863613.99024296727</v>
      </c>
      <c r="F209" s="67">
        <f t="shared" si="270"/>
        <v>846579.58605501533</v>
      </c>
      <c r="G209" s="67">
        <f t="shared" si="270"/>
        <v>816421.74279995344</v>
      </c>
      <c r="H209" s="67">
        <f t="shared" si="270"/>
        <v>813594.8672531246</v>
      </c>
      <c r="I209" s="67">
        <f t="shared" si="270"/>
        <v>807886.93501654977</v>
      </c>
      <c r="J209" s="67">
        <f t="shared" si="270"/>
        <v>826926.03227027832</v>
      </c>
      <c r="K209" s="67">
        <f t="shared" si="270"/>
        <v>840196.4907988878</v>
      </c>
      <c r="L209" s="67">
        <f t="shared" si="270"/>
        <v>891065.68460201856</v>
      </c>
      <c r="M209" s="67">
        <f t="shared" si="270"/>
        <v>894757.42601754458</v>
      </c>
      <c r="N209" s="67">
        <f t="shared" si="270"/>
        <v>906808.00002854678</v>
      </c>
      <c r="O209" s="67">
        <f t="shared" si="270"/>
        <v>879176.76500077907</v>
      </c>
      <c r="P209" s="67">
        <f t="shared" si="270"/>
        <v>869445.61250673258</v>
      </c>
      <c r="Q209" s="67">
        <f t="shared" si="270"/>
        <v>870092.42693673994</v>
      </c>
    </row>
    <row r="210" spans="1:17" ht="11.45" customHeight="1" x14ac:dyDescent="0.25">
      <c r="A210" s="25" t="s">
        <v>62</v>
      </c>
      <c r="B210" s="66">
        <f t="shared" si="269"/>
        <v>41954.408587158381</v>
      </c>
      <c r="C210" s="66">
        <f t="shared" ref="C210:Q210" si="271">IF(C19=0,"",C19*1000000/C100)</f>
        <v>43385.986218173588</v>
      </c>
      <c r="D210" s="66">
        <f t="shared" si="271"/>
        <v>44131.510541635442</v>
      </c>
      <c r="E210" s="66">
        <f t="shared" si="271"/>
        <v>44322.653736990709</v>
      </c>
      <c r="F210" s="66">
        <f t="shared" si="271"/>
        <v>47549.395785993045</v>
      </c>
      <c r="G210" s="66">
        <f t="shared" si="271"/>
        <v>47629.552240043689</v>
      </c>
      <c r="H210" s="66">
        <f t="shared" si="271"/>
        <v>48843.935405492048</v>
      </c>
      <c r="I210" s="66">
        <f t="shared" si="271"/>
        <v>50279.079562999308</v>
      </c>
      <c r="J210" s="66">
        <f t="shared" si="271"/>
        <v>47929.128112035643</v>
      </c>
      <c r="K210" s="66">
        <f t="shared" si="271"/>
        <v>42076.879950205948</v>
      </c>
      <c r="L210" s="66">
        <f t="shared" si="271"/>
        <v>43962.939747464829</v>
      </c>
      <c r="M210" s="66">
        <f t="shared" si="271"/>
        <v>44078.096177037813</v>
      </c>
      <c r="N210" s="66">
        <f t="shared" si="271"/>
        <v>42122.136473068262</v>
      </c>
      <c r="O210" s="66">
        <f t="shared" si="271"/>
        <v>42798.017923245185</v>
      </c>
      <c r="P210" s="66">
        <f t="shared" si="271"/>
        <v>41788.037128050768</v>
      </c>
      <c r="Q210" s="66">
        <f t="shared" si="271"/>
        <v>40371.693523685033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3353.1436408142699</v>
      </c>
      <c r="C211" s="65">
        <f t="shared" ref="C211:Q211" si="273">IF(C20=0,"",C20*1000000/C101)</f>
        <v>3478.8741217540796</v>
      </c>
      <c r="D211" s="65">
        <f t="shared" si="273"/>
        <v>3559.5267392278329</v>
      </c>
      <c r="E211" s="65">
        <f t="shared" si="273"/>
        <v>3627.9622455476724</v>
      </c>
      <c r="F211" s="65">
        <f t="shared" si="273"/>
        <v>3647.7650830355042</v>
      </c>
      <c r="G211" s="65">
        <f t="shared" si="273"/>
        <v>3683.7663980812586</v>
      </c>
      <c r="H211" s="65">
        <f t="shared" si="273"/>
        <v>3726.5244972911159</v>
      </c>
      <c r="I211" s="65">
        <f t="shared" si="273"/>
        <v>3751.992208322537</v>
      </c>
      <c r="J211" s="65">
        <f t="shared" si="273"/>
        <v>3747.8007373729915</v>
      </c>
      <c r="K211" s="65">
        <f t="shared" si="273"/>
        <v>3885.2874107187999</v>
      </c>
      <c r="L211" s="65">
        <f t="shared" si="273"/>
        <v>4047.3464644086012</v>
      </c>
      <c r="M211" s="65">
        <f t="shared" si="273"/>
        <v>4146.3983790807024</v>
      </c>
      <c r="N211" s="65">
        <f t="shared" si="273"/>
        <v>4213.4491762080334</v>
      </c>
      <c r="O211" s="65">
        <f t="shared" si="273"/>
        <v>4288.453122751006</v>
      </c>
      <c r="P211" s="65">
        <f t="shared" si="273"/>
        <v>4344.4378120943929</v>
      </c>
      <c r="Q211" s="65">
        <f t="shared" si="273"/>
        <v>4441.9752439582044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2857.8513252042408</v>
      </c>
      <c r="C212" s="64">
        <f t="shared" ref="C212:Q212" si="275">IF(C21=0,"",C21*1000000/C102)</f>
        <v>2945.6697205416685</v>
      </c>
      <c r="D212" s="64">
        <f t="shared" si="275"/>
        <v>2997.827378845966</v>
      </c>
      <c r="E212" s="64">
        <f t="shared" si="275"/>
        <v>3038.715150043844</v>
      </c>
      <c r="F212" s="64">
        <f t="shared" si="275"/>
        <v>3038.2781681589531</v>
      </c>
      <c r="G212" s="64">
        <f t="shared" si="275"/>
        <v>3060.2781617409723</v>
      </c>
      <c r="H212" s="64">
        <f t="shared" si="275"/>
        <v>3087.1194851689852</v>
      </c>
      <c r="I212" s="64">
        <f t="shared" si="275"/>
        <v>3064.2193024667372</v>
      </c>
      <c r="J212" s="64">
        <f t="shared" si="275"/>
        <v>2945.2038924387375</v>
      </c>
      <c r="K212" s="64">
        <f t="shared" si="275"/>
        <v>2936.6205802982959</v>
      </c>
      <c r="L212" s="64">
        <f t="shared" si="275"/>
        <v>2946.2673748022717</v>
      </c>
      <c r="M212" s="64">
        <f t="shared" si="275"/>
        <v>2905.6302206861001</v>
      </c>
      <c r="N212" s="64">
        <f t="shared" si="275"/>
        <v>2839.8127721419414</v>
      </c>
      <c r="O212" s="64">
        <f t="shared" si="275"/>
        <v>2780.8198140098907</v>
      </c>
      <c r="P212" s="64">
        <f t="shared" si="275"/>
        <v>2709.9289513108865</v>
      </c>
      <c r="Q212" s="64">
        <f t="shared" si="275"/>
        <v>2665.6530144728408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3437.0890367270504</v>
      </c>
      <c r="C213" s="64">
        <f t="shared" ref="C213:Q213" si="277">IF(C22=0,"",C22*1000000/C103)</f>
        <v>3553.920812396746</v>
      </c>
      <c r="D213" s="64">
        <f t="shared" si="277"/>
        <v>3625.7247315587661</v>
      </c>
      <c r="E213" s="64">
        <f t="shared" si="277"/>
        <v>3684.5770670873039</v>
      </c>
      <c r="F213" s="64">
        <f t="shared" si="277"/>
        <v>3695.9884113869198</v>
      </c>
      <c r="G213" s="64">
        <f t="shared" si="277"/>
        <v>3726.7158624069398</v>
      </c>
      <c r="H213" s="64">
        <f t="shared" si="277"/>
        <v>3766.0639311100076</v>
      </c>
      <c r="I213" s="64">
        <f t="shared" si="277"/>
        <v>3788.0951908419042</v>
      </c>
      <c r="J213" s="64">
        <f t="shared" si="277"/>
        <v>3785.8665331138609</v>
      </c>
      <c r="K213" s="64">
        <f t="shared" si="277"/>
        <v>3926.1278268641809</v>
      </c>
      <c r="L213" s="64">
        <f t="shared" si="277"/>
        <v>4090.5823090436975</v>
      </c>
      <c r="M213" s="64">
        <f t="shared" si="277"/>
        <v>4192.8271380940196</v>
      </c>
      <c r="N213" s="64">
        <f t="shared" si="277"/>
        <v>4263.8974006306617</v>
      </c>
      <c r="O213" s="64">
        <f t="shared" si="277"/>
        <v>4343.9117742263406</v>
      </c>
      <c r="P213" s="64">
        <f t="shared" si="277"/>
        <v>4400.1848506076276</v>
      </c>
      <c r="Q213" s="64">
        <f t="shared" si="277"/>
        <v>4499.3647642632413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1519.3247720657951</v>
      </c>
      <c r="C214" s="64">
        <f t="shared" ref="C214:Q214" si="279">IF(C23=0,"",C23*1000000/C104)</f>
        <v>1566.011827582822</v>
      </c>
      <c r="D214" s="64">
        <f t="shared" si="279"/>
        <v>1593.7404996854548</v>
      </c>
      <c r="E214" s="64">
        <f t="shared" si="279"/>
        <v>1615.4777409154738</v>
      </c>
      <c r="F214" s="64">
        <f t="shared" si="279"/>
        <v>1615.2454274298832</v>
      </c>
      <c r="G214" s="64">
        <f t="shared" si="279"/>
        <v>1633.2754707244503</v>
      </c>
      <c r="H214" s="64">
        <f t="shared" si="279"/>
        <v>1660.9012799236466</v>
      </c>
      <c r="I214" s="64">
        <f t="shared" si="279"/>
        <v>1682.1455164799659</v>
      </c>
      <c r="J214" s="64">
        <f t="shared" si="279"/>
        <v>1694.7372205505239</v>
      </c>
      <c r="K214" s="64">
        <f t="shared" si="279"/>
        <v>1771.2429048849431</v>
      </c>
      <c r="L214" s="64">
        <f t="shared" si="279"/>
        <v>1862.712057385628</v>
      </c>
      <c r="M214" s="64">
        <f t="shared" si="279"/>
        <v>1925.560624459589</v>
      </c>
      <c r="N214" s="64">
        <f t="shared" si="279"/>
        <v>1972.6491258294523</v>
      </c>
      <c r="O214" s="64">
        <f t="shared" si="279"/>
        <v>2024.772664888671</v>
      </c>
      <c r="P214" s="64">
        <f t="shared" si="279"/>
        <v>2068.2575013469741</v>
      </c>
      <c r="Q214" s="64">
        <f t="shared" si="279"/>
        <v>2132.5224115782726</v>
      </c>
    </row>
    <row r="215" spans="1:17" ht="11.45" customHeight="1" x14ac:dyDescent="0.25">
      <c r="A215" s="62" t="s">
        <v>56</v>
      </c>
      <c r="B215" s="64">
        <f t="shared" ref="B215" si="280">IF(B24=0,"",B24*1000000/B105)</f>
        <v>1686.2912369960513</v>
      </c>
      <c r="C215" s="64">
        <f t="shared" ref="C215:Q215" si="281">IF(C24=0,"",C24*1000000/C105)</f>
        <v>1738.1089747483736</v>
      </c>
      <c r="D215" s="64">
        <f t="shared" si="281"/>
        <v>1768.8848941830506</v>
      </c>
      <c r="E215" s="64">
        <f t="shared" si="281"/>
        <v>1793.0109533881609</v>
      </c>
      <c r="F215" s="64">
        <f t="shared" si="281"/>
        <v>1792.7531097709239</v>
      </c>
      <c r="G215" s="64">
        <f t="shared" si="281"/>
        <v>1812.7645678668441</v>
      </c>
      <c r="H215" s="64">
        <f t="shared" si="281"/>
        <v>1843.4263202610923</v>
      </c>
      <c r="I215" s="64">
        <f t="shared" si="281"/>
        <v>1867.0051959565653</v>
      </c>
      <c r="J215" s="64">
        <f t="shared" si="281"/>
        <v>1880.9806675762106</v>
      </c>
      <c r="K215" s="64">
        <f t="shared" si="281"/>
        <v>1965.8939576413122</v>
      </c>
      <c r="L215" s="64">
        <f t="shared" si="281"/>
        <v>2067.4151288571525</v>
      </c>
      <c r="M215" s="64">
        <f t="shared" si="281"/>
        <v>2137.1704503414985</v>
      </c>
      <c r="N215" s="64">
        <f t="shared" si="281"/>
        <v>2189.4337509097577</v>
      </c>
      <c r="O215" s="64">
        <f t="shared" si="281"/>
        <v>2247.2854155260538</v>
      </c>
      <c r="P215" s="64">
        <f t="shared" si="281"/>
        <v>2295.5490257890128</v>
      </c>
      <c r="Q215" s="64">
        <f t="shared" si="281"/>
        <v>2366.8763397128355</v>
      </c>
    </row>
    <row r="216" spans="1:17" ht="11.45" customHeight="1" x14ac:dyDescent="0.25">
      <c r="A216" s="62" t="s">
        <v>55</v>
      </c>
      <c r="B216" s="64">
        <f t="shared" ref="B216" si="282">IF(B25=0,"",B25*1000000/B106)</f>
        <v>1755.5527458208799</v>
      </c>
      <c r="C216" s="64">
        <f t="shared" ref="C216:Q216" si="283">IF(C25=0,"",C25*1000000/C106)</f>
        <v>1758.0847514543093</v>
      </c>
      <c r="D216" s="64">
        <f t="shared" si="283"/>
        <v>1759.554757730976</v>
      </c>
      <c r="E216" s="64">
        <f t="shared" si="283"/>
        <v>1760.6902008693771</v>
      </c>
      <c r="F216" s="64">
        <f t="shared" si="283"/>
        <v>1760.7022587175406</v>
      </c>
      <c r="G216" s="64">
        <f t="shared" si="283"/>
        <v>1761.3072771790969</v>
      </c>
      <c r="H216" s="64">
        <f t="shared" si="283"/>
        <v>1762.0398511952942</v>
      </c>
      <c r="I216" s="64">
        <f t="shared" si="283"/>
        <v>1762.4316892130396</v>
      </c>
      <c r="J216" s="64">
        <f t="shared" si="283"/>
        <v>1762.480588454614</v>
      </c>
      <c r="K216" s="64">
        <f t="shared" si="283"/>
        <v>1765.5141205958269</v>
      </c>
      <c r="L216" s="64">
        <f t="shared" si="283"/>
        <v>1769.0749440372554</v>
      </c>
      <c r="M216" s="64">
        <f t="shared" si="283"/>
        <v>1771.1943318053579</v>
      </c>
      <c r="N216" s="64">
        <f t="shared" si="283"/>
        <v>1772.5544517002977</v>
      </c>
      <c r="O216" s="64">
        <f t="shared" si="283"/>
        <v>1774.0777966982516</v>
      </c>
      <c r="P216" s="64">
        <f t="shared" si="283"/>
        <v>1775.1940229841045</v>
      </c>
      <c r="Q216" s="64">
        <f t="shared" si="283"/>
        <v>1777.1020096485611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476594.04761687963</v>
      </c>
      <c r="C217" s="63">
        <f t="shared" ref="C217:Q217" si="285">IF(C26=0,"",C26*1000000/C107)</f>
        <v>480330.15549709037</v>
      </c>
      <c r="D217" s="63">
        <f t="shared" si="285"/>
        <v>479043.72231248859</v>
      </c>
      <c r="E217" s="63">
        <f t="shared" si="285"/>
        <v>474958.68747167406</v>
      </c>
      <c r="F217" s="63">
        <f t="shared" si="285"/>
        <v>500234.99863614922</v>
      </c>
      <c r="G217" s="63">
        <f t="shared" si="285"/>
        <v>494013.9307684325</v>
      </c>
      <c r="H217" s="63">
        <f t="shared" si="285"/>
        <v>500888.85153189092</v>
      </c>
      <c r="I217" s="63">
        <f t="shared" si="285"/>
        <v>510053.11140306469</v>
      </c>
      <c r="J217" s="63">
        <f t="shared" si="285"/>
        <v>476520.98331114819</v>
      </c>
      <c r="K217" s="63">
        <f t="shared" si="285"/>
        <v>412243.10440652451</v>
      </c>
      <c r="L217" s="63">
        <f t="shared" si="285"/>
        <v>418089.52214021754</v>
      </c>
      <c r="M217" s="63">
        <f t="shared" si="285"/>
        <v>420674.51692844095</v>
      </c>
      <c r="N217" s="63">
        <f t="shared" si="285"/>
        <v>405939.16315212165</v>
      </c>
      <c r="O217" s="63">
        <f t="shared" si="285"/>
        <v>417070.2555337958</v>
      </c>
      <c r="P217" s="63">
        <f t="shared" si="285"/>
        <v>410302.23863715504</v>
      </c>
      <c r="Q217" s="63">
        <f t="shared" si="285"/>
        <v>400897.30402468098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362173.17668159044</v>
      </c>
      <c r="C218" s="61">
        <f t="shared" ref="C218:Q218" si="287">IF(C27=0,"",C27*1000000/C108)</f>
        <v>362871.59616833495</v>
      </c>
      <c r="D218" s="61">
        <f t="shared" si="287"/>
        <v>357000.59099790314</v>
      </c>
      <c r="E218" s="61">
        <f t="shared" si="287"/>
        <v>352886.03104396001</v>
      </c>
      <c r="F218" s="61">
        <f t="shared" si="287"/>
        <v>366815.97274822817</v>
      </c>
      <c r="G218" s="61">
        <f t="shared" si="287"/>
        <v>357188.75324042275</v>
      </c>
      <c r="H218" s="61">
        <f t="shared" si="287"/>
        <v>362238.60775802261</v>
      </c>
      <c r="I218" s="61">
        <f t="shared" si="287"/>
        <v>372495.1342934994</v>
      </c>
      <c r="J218" s="61">
        <f t="shared" si="287"/>
        <v>342814.7606428095</v>
      </c>
      <c r="K218" s="61">
        <f t="shared" si="287"/>
        <v>287009.06900167401</v>
      </c>
      <c r="L218" s="61">
        <f t="shared" si="287"/>
        <v>290651.91282830446</v>
      </c>
      <c r="M218" s="61">
        <f t="shared" si="287"/>
        <v>299580.47835439252</v>
      </c>
      <c r="N218" s="61">
        <f t="shared" si="287"/>
        <v>283553.09064875985</v>
      </c>
      <c r="O218" s="61">
        <f t="shared" si="287"/>
        <v>287568.47000247473</v>
      </c>
      <c r="P218" s="61">
        <f t="shared" si="287"/>
        <v>278818.83196917921</v>
      </c>
      <c r="Q218" s="61">
        <f t="shared" si="287"/>
        <v>265253.65319571289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1183121.3214902973</v>
      </c>
      <c r="D219" s="60">
        <f t="shared" si="289"/>
        <v>1192080.5605456282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1186881.2497044075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1191466.4871402814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1.4995883554771501E-2</v>
      </c>
      <c r="C223" s="54">
        <f t="shared" si="291"/>
        <v>1.5951622466216078E-2</v>
      </c>
      <c r="D223" s="54">
        <f t="shared" si="291"/>
        <v>1.7598057219911815E-2</v>
      </c>
      <c r="E223" s="54">
        <f t="shared" si="291"/>
        <v>1.7674188349741334E-2</v>
      </c>
      <c r="F223" s="54">
        <f t="shared" si="291"/>
        <v>1.896820835177631E-2</v>
      </c>
      <c r="G223" s="54">
        <f t="shared" si="291"/>
        <v>1.985378315886574E-2</v>
      </c>
      <c r="H223" s="54">
        <f t="shared" si="291"/>
        <v>1.9990458194694007E-2</v>
      </c>
      <c r="I223" s="54">
        <f t="shared" si="291"/>
        <v>2.0479744827760698E-2</v>
      </c>
      <c r="J223" s="54">
        <f t="shared" si="291"/>
        <v>2.2181367180359002E-2</v>
      </c>
      <c r="K223" s="54">
        <f t="shared" si="291"/>
        <v>2.2825841515022156E-2</v>
      </c>
      <c r="L223" s="54">
        <f t="shared" si="291"/>
        <v>2.2539232827729187E-2</v>
      </c>
      <c r="M223" s="54">
        <f t="shared" si="291"/>
        <v>2.2749589067936799E-2</v>
      </c>
      <c r="N223" s="54">
        <f t="shared" si="291"/>
        <v>2.2932641416225454E-2</v>
      </c>
      <c r="O223" s="54">
        <f t="shared" si="291"/>
        <v>2.3122995850301423E-2</v>
      </c>
      <c r="P223" s="54">
        <f t="shared" si="291"/>
        <v>2.3357654778790381E-2</v>
      </c>
      <c r="Q223" s="54">
        <f t="shared" si="291"/>
        <v>2.290627866517804E-2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0.91111223497514682</v>
      </c>
      <c r="C224" s="50">
        <f t="shared" si="292"/>
        <v>0.91430153901559652</v>
      </c>
      <c r="D224" s="50">
        <f t="shared" si="292"/>
        <v>0.91251186493066194</v>
      </c>
      <c r="E224" s="50">
        <f t="shared" si="292"/>
        <v>0.91195115016902484</v>
      </c>
      <c r="F224" s="50">
        <f t="shared" si="292"/>
        <v>0.90938469758916951</v>
      </c>
      <c r="G224" s="50">
        <f t="shared" si="292"/>
        <v>0.90742749946916246</v>
      </c>
      <c r="H224" s="50">
        <f t="shared" si="292"/>
        <v>0.90420620308659816</v>
      </c>
      <c r="I224" s="50">
        <f t="shared" si="292"/>
        <v>0.90138003277539658</v>
      </c>
      <c r="J224" s="50">
        <f t="shared" si="292"/>
        <v>0.89563017344702278</v>
      </c>
      <c r="K224" s="50">
        <f t="shared" si="292"/>
        <v>0.89440011979154899</v>
      </c>
      <c r="L224" s="50">
        <f t="shared" si="292"/>
        <v>0.89204891399008213</v>
      </c>
      <c r="M224" s="50">
        <f t="shared" si="292"/>
        <v>0.89012613740473312</v>
      </c>
      <c r="N224" s="50">
        <f t="shared" si="292"/>
        <v>0.88947367815701461</v>
      </c>
      <c r="O224" s="50">
        <f t="shared" si="292"/>
        <v>0.88930403740525099</v>
      </c>
      <c r="P224" s="50">
        <f t="shared" si="292"/>
        <v>0.88952504604525628</v>
      </c>
      <c r="Q224" s="50">
        <f t="shared" si="292"/>
        <v>0.89059448433923982</v>
      </c>
    </row>
    <row r="225" spans="1:17" ht="11.45" customHeight="1" x14ac:dyDescent="0.25">
      <c r="A225" s="53" t="s">
        <v>59</v>
      </c>
      <c r="B225" s="52">
        <f t="shared" ref="B225:Q225" si="293">IF(B7=0,0,B7/B$4)</f>
        <v>0.43815143044311955</v>
      </c>
      <c r="C225" s="52">
        <f t="shared" si="293"/>
        <v>0.41717770764614842</v>
      </c>
      <c r="D225" s="52">
        <f t="shared" si="293"/>
        <v>0.40257957385860332</v>
      </c>
      <c r="E225" s="52">
        <f t="shared" si="293"/>
        <v>0.38086739091754018</v>
      </c>
      <c r="F225" s="52">
        <f t="shared" si="293"/>
        <v>0.36261906438555325</v>
      </c>
      <c r="G225" s="52">
        <f t="shared" si="293"/>
        <v>0.34509594474880562</v>
      </c>
      <c r="H225" s="52">
        <f t="shared" si="293"/>
        <v>0.31786197025316287</v>
      </c>
      <c r="I225" s="52">
        <f t="shared" si="293"/>
        <v>0.29382922918502324</v>
      </c>
      <c r="J225" s="52">
        <f t="shared" si="293"/>
        <v>0.26501554622025336</v>
      </c>
      <c r="K225" s="52">
        <f t="shared" si="293"/>
        <v>0.24926230222306578</v>
      </c>
      <c r="L225" s="52">
        <f t="shared" si="293"/>
        <v>0.23529875956590415</v>
      </c>
      <c r="M225" s="52">
        <f t="shared" si="293"/>
        <v>0.22484858693569088</v>
      </c>
      <c r="N225" s="52">
        <f t="shared" si="293"/>
        <v>0.2088532524212289</v>
      </c>
      <c r="O225" s="52">
        <f t="shared" si="293"/>
        <v>0.20530063087048495</v>
      </c>
      <c r="P225" s="52">
        <f t="shared" si="293"/>
        <v>0.20741553675979604</v>
      </c>
      <c r="Q225" s="52">
        <f t="shared" si="293"/>
        <v>0.21007882160117283</v>
      </c>
    </row>
    <row r="226" spans="1:17" ht="11.45" customHeight="1" x14ac:dyDescent="0.25">
      <c r="A226" s="53" t="s">
        <v>58</v>
      </c>
      <c r="B226" s="52">
        <f t="shared" ref="B226:Q226" si="294">IF(B8=0,0,B8/B$4)</f>
        <v>0.46569557296224179</v>
      </c>
      <c r="C226" s="52">
        <f t="shared" si="294"/>
        <v>0.49041440001737285</v>
      </c>
      <c r="D226" s="52">
        <f t="shared" si="294"/>
        <v>0.50407213887866631</v>
      </c>
      <c r="E226" s="52">
        <f t="shared" si="294"/>
        <v>0.52600642023385002</v>
      </c>
      <c r="F226" s="52">
        <f t="shared" si="294"/>
        <v>0.54224458682241372</v>
      </c>
      <c r="G226" s="52">
        <f t="shared" si="294"/>
        <v>0.55823100262711212</v>
      </c>
      <c r="H226" s="52">
        <f t="shared" si="294"/>
        <v>0.58269398681513984</v>
      </c>
      <c r="I226" s="52">
        <f t="shared" si="294"/>
        <v>0.60424715653965499</v>
      </c>
      <c r="J226" s="52">
        <f t="shared" si="294"/>
        <v>0.62751229691452581</v>
      </c>
      <c r="K226" s="52">
        <f t="shared" si="294"/>
        <v>0.6426058209426212</v>
      </c>
      <c r="L226" s="52">
        <f t="shared" si="294"/>
        <v>0.6529878421822114</v>
      </c>
      <c r="M226" s="52">
        <f t="shared" si="294"/>
        <v>0.66119525193609141</v>
      </c>
      <c r="N226" s="52">
        <f t="shared" si="294"/>
        <v>0.67685669422004036</v>
      </c>
      <c r="O226" s="52">
        <f t="shared" si="294"/>
        <v>0.68035651099210293</v>
      </c>
      <c r="P226" s="52">
        <f t="shared" si="294"/>
        <v>0.678584693064336</v>
      </c>
      <c r="Q226" s="52">
        <f t="shared" si="294"/>
        <v>0.67681497146585101</v>
      </c>
    </row>
    <row r="227" spans="1:17" ht="11.45" customHeight="1" x14ac:dyDescent="0.25">
      <c r="A227" s="53" t="s">
        <v>57</v>
      </c>
      <c r="B227" s="52">
        <f t="shared" ref="B227:Q227" si="295">IF(B9=0,0,B9/B$4)</f>
        <v>7.2652315697855291E-3</v>
      </c>
      <c r="C227" s="52">
        <f t="shared" si="295"/>
        <v>6.7094313520751807E-3</v>
      </c>
      <c r="D227" s="52">
        <f t="shared" si="295"/>
        <v>5.8601521933925099E-3</v>
      </c>
      <c r="E227" s="52">
        <f t="shared" si="295"/>
        <v>5.0773390176346916E-3</v>
      </c>
      <c r="F227" s="52">
        <f t="shared" si="295"/>
        <v>4.5210463812024697E-3</v>
      </c>
      <c r="G227" s="52">
        <f t="shared" si="295"/>
        <v>4.1005520932447742E-3</v>
      </c>
      <c r="H227" s="52">
        <f t="shared" si="295"/>
        <v>3.6498464233534395E-3</v>
      </c>
      <c r="I227" s="52">
        <f t="shared" si="295"/>
        <v>3.2804040581538014E-3</v>
      </c>
      <c r="J227" s="52">
        <f t="shared" si="295"/>
        <v>3.0588359854228863E-3</v>
      </c>
      <c r="K227" s="52">
        <f t="shared" si="295"/>
        <v>2.4727324219105604E-3</v>
      </c>
      <c r="L227" s="52">
        <f t="shared" si="295"/>
        <v>3.6942152728125835E-3</v>
      </c>
      <c r="M227" s="52">
        <f t="shared" si="295"/>
        <v>3.9366681572522554E-3</v>
      </c>
      <c r="N227" s="52">
        <f t="shared" si="295"/>
        <v>3.4693706191511729E-3</v>
      </c>
      <c r="O227" s="52">
        <f t="shared" si="295"/>
        <v>3.0831658690782162E-3</v>
      </c>
      <c r="P227" s="52">
        <f t="shared" si="295"/>
        <v>2.6769723969402143E-3</v>
      </c>
      <c r="Q227" s="52">
        <f t="shared" si="295"/>
        <v>2.316753748533996E-3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2.2686166159683495E-5</v>
      </c>
      <c r="J228" s="52">
        <f t="shared" si="296"/>
        <v>4.28566965364148E-5</v>
      </c>
      <c r="K228" s="52">
        <f t="shared" si="296"/>
        <v>5.832119718381905E-5</v>
      </c>
      <c r="L228" s="52">
        <f t="shared" si="296"/>
        <v>6.3047334514247853E-5</v>
      </c>
      <c r="M228" s="52">
        <f t="shared" si="296"/>
        <v>6.7318946911801799E-5</v>
      </c>
      <c r="N228" s="52">
        <f t="shared" si="296"/>
        <v>7.1067299590501918E-5</v>
      </c>
      <c r="O228" s="52">
        <f t="shared" si="296"/>
        <v>6.9401550377398762E-5</v>
      </c>
      <c r="P228" s="52">
        <f t="shared" si="296"/>
        <v>7.0681977749288905E-5</v>
      </c>
      <c r="Q228" s="52">
        <f t="shared" si="296"/>
        <v>7.4630040714339E-5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1.229540523882963E-5</v>
      </c>
      <c r="P229" s="52">
        <f t="shared" si="297"/>
        <v>5.2534887822733132E-5</v>
      </c>
      <c r="Q229" s="52">
        <f t="shared" si="297"/>
        <v>1.7959200408283559E-4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3.9959494205723748E-7</v>
      </c>
      <c r="I230" s="52">
        <f t="shared" si="298"/>
        <v>5.5682640493971717E-7</v>
      </c>
      <c r="J230" s="52">
        <f t="shared" si="298"/>
        <v>6.3763028433353182E-7</v>
      </c>
      <c r="K230" s="52">
        <f t="shared" si="298"/>
        <v>9.430067676099859E-7</v>
      </c>
      <c r="L230" s="52">
        <f t="shared" si="298"/>
        <v>5.0496346397596529E-6</v>
      </c>
      <c r="M230" s="52">
        <f t="shared" si="298"/>
        <v>7.8311428786699536E-5</v>
      </c>
      <c r="N230" s="52">
        <f t="shared" si="298"/>
        <v>2.2329359700375311E-4</v>
      </c>
      <c r="O230" s="52">
        <f t="shared" si="298"/>
        <v>4.8203271796855394E-4</v>
      </c>
      <c r="P230" s="52">
        <f t="shared" si="298"/>
        <v>7.246269586119675E-4</v>
      </c>
      <c r="Q230" s="52">
        <f t="shared" si="298"/>
        <v>1.1297154788849823E-3</v>
      </c>
    </row>
    <row r="231" spans="1:17" ht="11.45" customHeight="1" x14ac:dyDescent="0.25">
      <c r="A231" s="51" t="s">
        <v>28</v>
      </c>
      <c r="B231" s="50">
        <f t="shared" ref="B231:Q231" si="299">IF(B13=0,0,B13/B$4)</f>
        <v>7.3891881470081688E-2</v>
      </c>
      <c r="C231" s="50">
        <f t="shared" si="299"/>
        <v>6.9746838518187512E-2</v>
      </c>
      <c r="D231" s="50">
        <f t="shared" si="299"/>
        <v>6.9890077849426233E-2</v>
      </c>
      <c r="E231" s="50">
        <f t="shared" si="299"/>
        <v>7.0374661481233738E-2</v>
      </c>
      <c r="F231" s="50">
        <f t="shared" si="299"/>
        <v>7.164709405905427E-2</v>
      </c>
      <c r="G231" s="50">
        <f t="shared" si="299"/>
        <v>7.2718717371971858E-2</v>
      </c>
      <c r="H231" s="50">
        <f t="shared" si="299"/>
        <v>7.5803338718707688E-2</v>
      </c>
      <c r="I231" s="50">
        <f t="shared" si="299"/>
        <v>7.8140222396842748E-2</v>
      </c>
      <c r="J231" s="50">
        <f t="shared" si="299"/>
        <v>8.2188459372618192E-2</v>
      </c>
      <c r="K231" s="50">
        <f t="shared" si="299"/>
        <v>8.277403869342892E-2</v>
      </c>
      <c r="L231" s="50">
        <f t="shared" si="299"/>
        <v>8.5411853182188774E-2</v>
      </c>
      <c r="M231" s="50">
        <f t="shared" si="299"/>
        <v>8.7124273527330195E-2</v>
      </c>
      <c r="N231" s="50">
        <f t="shared" si="299"/>
        <v>8.7593680426759857E-2</v>
      </c>
      <c r="O231" s="50">
        <f t="shared" si="299"/>
        <v>8.7572966744447603E-2</v>
      </c>
      <c r="P231" s="50">
        <f t="shared" si="299"/>
        <v>8.7117299175953233E-2</v>
      </c>
      <c r="Q231" s="50">
        <f t="shared" si="299"/>
        <v>8.6499236995581985E-2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2.0782304551038181E-4</v>
      </c>
      <c r="C232" s="52">
        <f t="shared" si="300"/>
        <v>1.8375177259787829E-4</v>
      </c>
      <c r="D232" s="52">
        <f t="shared" si="300"/>
        <v>1.773236313635955E-4</v>
      </c>
      <c r="E232" s="52">
        <f t="shared" si="300"/>
        <v>1.6539164957985424E-4</v>
      </c>
      <c r="F232" s="52">
        <f t="shared" si="300"/>
        <v>1.5513678519735936E-4</v>
      </c>
      <c r="G232" s="52">
        <f t="shared" si="300"/>
        <v>1.4345744388764866E-4</v>
      </c>
      <c r="H232" s="52">
        <f t="shared" si="300"/>
        <v>1.3439610319094755E-4</v>
      </c>
      <c r="I232" s="52">
        <f t="shared" si="300"/>
        <v>1.2301627001684389E-4</v>
      </c>
      <c r="J232" s="52">
        <f t="shared" si="300"/>
        <v>1.1778776204610331E-4</v>
      </c>
      <c r="K232" s="52">
        <f t="shared" si="300"/>
        <v>1.0864689890293824E-4</v>
      </c>
      <c r="L232" s="52">
        <f t="shared" si="300"/>
        <v>1.026327565877682E-4</v>
      </c>
      <c r="M232" s="52">
        <f t="shared" si="300"/>
        <v>8.9442387479066467E-5</v>
      </c>
      <c r="N232" s="52">
        <f t="shared" si="300"/>
        <v>7.6718971773665761E-5</v>
      </c>
      <c r="O232" s="52">
        <f t="shared" si="300"/>
        <v>6.2018668348218161E-5</v>
      </c>
      <c r="P232" s="52">
        <f t="shared" si="300"/>
        <v>5.0322660046049525E-5</v>
      </c>
      <c r="Q232" s="52">
        <f t="shared" si="300"/>
        <v>4.0621777114623529E-5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7.3332076714316782E-2</v>
      </c>
      <c r="C233" s="52">
        <f t="shared" si="301"/>
        <v>6.7997397686832883E-2</v>
      </c>
      <c r="D233" s="52">
        <f t="shared" si="301"/>
        <v>6.7883829339575749E-2</v>
      </c>
      <c r="E233" s="52">
        <f t="shared" si="301"/>
        <v>6.7805651056816796E-2</v>
      </c>
      <c r="F233" s="52">
        <f t="shared" si="301"/>
        <v>6.883181077237828E-2</v>
      </c>
      <c r="G233" s="52">
        <f t="shared" si="301"/>
        <v>6.9792091254310656E-2</v>
      </c>
      <c r="H233" s="52">
        <f t="shared" si="301"/>
        <v>7.2137277390735194E-2</v>
      </c>
      <c r="I233" s="52">
        <f t="shared" si="301"/>
        <v>7.4178656706533494E-2</v>
      </c>
      <c r="J233" s="52">
        <f t="shared" si="301"/>
        <v>7.7266978150384691E-2</v>
      </c>
      <c r="K233" s="52">
        <f t="shared" si="301"/>
        <v>7.7693413168859443E-2</v>
      </c>
      <c r="L233" s="52">
        <f t="shared" si="301"/>
        <v>8.0076302349372963E-2</v>
      </c>
      <c r="M233" s="52">
        <f t="shared" si="301"/>
        <v>8.1719691352237347E-2</v>
      </c>
      <c r="N233" s="52">
        <f t="shared" si="301"/>
        <v>8.215694576566028E-2</v>
      </c>
      <c r="O233" s="52">
        <f t="shared" si="301"/>
        <v>8.2187071264990821E-2</v>
      </c>
      <c r="P233" s="52">
        <f t="shared" si="301"/>
        <v>7.9775486082924174E-2</v>
      </c>
      <c r="Q233" s="52">
        <f t="shared" si="301"/>
        <v>7.9377146970896997E-2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8.515862660069379E-5</v>
      </c>
      <c r="C234" s="52">
        <f t="shared" si="302"/>
        <v>9.348866689416768E-5</v>
      </c>
      <c r="D234" s="52">
        <f t="shared" si="302"/>
        <v>9.3711668444465996E-5</v>
      </c>
      <c r="E234" s="52">
        <f t="shared" si="302"/>
        <v>9.8054482708302495E-5</v>
      </c>
      <c r="F234" s="52">
        <f t="shared" si="302"/>
        <v>1.0146458383234396E-4</v>
      </c>
      <c r="G234" s="52">
        <f t="shared" si="302"/>
        <v>1.0275703001113242E-4</v>
      </c>
      <c r="H234" s="52">
        <f t="shared" si="302"/>
        <v>8.478870493170779E-5</v>
      </c>
      <c r="I234" s="52">
        <f t="shared" si="302"/>
        <v>1.0126690000721183E-4</v>
      </c>
      <c r="J234" s="52">
        <f t="shared" si="302"/>
        <v>1.0310040612414816E-4</v>
      </c>
      <c r="K234" s="52">
        <f t="shared" si="302"/>
        <v>1.0258254052170278E-4</v>
      </c>
      <c r="L234" s="52">
        <f t="shared" si="302"/>
        <v>1.0461398034829138E-4</v>
      </c>
      <c r="M234" s="52">
        <f t="shared" si="302"/>
        <v>9.8752726665441638E-5</v>
      </c>
      <c r="N234" s="52">
        <f t="shared" si="302"/>
        <v>9.2623552945050272E-5</v>
      </c>
      <c r="O234" s="52">
        <f t="shared" si="302"/>
        <v>8.804332055182049E-5</v>
      </c>
      <c r="P234" s="52">
        <f t="shared" si="302"/>
        <v>8.3412281951874968E-5</v>
      </c>
      <c r="Q234" s="52">
        <f t="shared" si="302"/>
        <v>7.8687576438065806E-5</v>
      </c>
    </row>
    <row r="235" spans="1:17" ht="11.45" customHeight="1" x14ac:dyDescent="0.25">
      <c r="A235" s="53" t="s">
        <v>56</v>
      </c>
      <c r="B235" s="52">
        <f t="shared" ref="B235:Q235" si="303">IF(B17=0,0,B17/B$4)</f>
        <v>9.4184130839171194E-5</v>
      </c>
      <c r="C235" s="52">
        <f t="shared" si="303"/>
        <v>1.2908962189318971E-3</v>
      </c>
      <c r="D235" s="52">
        <f t="shared" si="303"/>
        <v>1.5340694214720904E-3</v>
      </c>
      <c r="E235" s="52">
        <f t="shared" si="303"/>
        <v>2.0884677548153588E-3</v>
      </c>
      <c r="F235" s="52">
        <f t="shared" si="303"/>
        <v>2.3293262355003615E-3</v>
      </c>
      <c r="G235" s="52">
        <f t="shared" si="303"/>
        <v>2.4585630254076365E-3</v>
      </c>
      <c r="H235" s="52">
        <f t="shared" si="303"/>
        <v>3.2306653863213432E-3</v>
      </c>
      <c r="I235" s="52">
        <f t="shared" si="303"/>
        <v>3.5307996647996349E-3</v>
      </c>
      <c r="J235" s="52">
        <f t="shared" si="303"/>
        <v>4.4922600406286104E-3</v>
      </c>
      <c r="K235" s="52">
        <f t="shared" si="303"/>
        <v>4.6690414732527127E-3</v>
      </c>
      <c r="L235" s="52">
        <f t="shared" si="303"/>
        <v>4.9306910701981529E-3</v>
      </c>
      <c r="M235" s="52">
        <f t="shared" si="303"/>
        <v>5.0298346141687753E-3</v>
      </c>
      <c r="N235" s="52">
        <f t="shared" si="303"/>
        <v>5.0578556663047518E-3</v>
      </c>
      <c r="O235" s="52">
        <f t="shared" si="303"/>
        <v>4.9416658458033809E-3</v>
      </c>
      <c r="P235" s="52">
        <f t="shared" si="303"/>
        <v>6.8755034848237296E-3</v>
      </c>
      <c r="Q235" s="52">
        <f t="shared" si="303"/>
        <v>6.6239472031288885E-3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1.7263895281466175E-4</v>
      </c>
      <c r="C236" s="52">
        <f t="shared" si="304"/>
        <v>1.8130417293069409E-4</v>
      </c>
      <c r="D236" s="52">
        <f t="shared" si="304"/>
        <v>2.0114378857031759E-4</v>
      </c>
      <c r="E236" s="52">
        <f t="shared" si="304"/>
        <v>2.1709653731343898E-4</v>
      </c>
      <c r="F236" s="52">
        <f t="shared" si="304"/>
        <v>2.293556821459302E-4</v>
      </c>
      <c r="G236" s="52">
        <f t="shared" si="304"/>
        <v>2.2184861835477466E-4</v>
      </c>
      <c r="H236" s="52">
        <f t="shared" si="304"/>
        <v>2.1621113352850488E-4</v>
      </c>
      <c r="I236" s="52">
        <f t="shared" si="304"/>
        <v>2.0648285548556969E-4</v>
      </c>
      <c r="J236" s="52">
        <f t="shared" si="304"/>
        <v>2.0833301343464887E-4</v>
      </c>
      <c r="K236" s="52">
        <f t="shared" si="304"/>
        <v>2.0035461189213334E-4</v>
      </c>
      <c r="L236" s="52">
        <f t="shared" si="304"/>
        <v>1.9761302568159614E-4</v>
      </c>
      <c r="M236" s="52">
        <f t="shared" si="304"/>
        <v>1.8655244677956163E-4</v>
      </c>
      <c r="N236" s="52">
        <f t="shared" si="304"/>
        <v>2.0953647007610764E-4</v>
      </c>
      <c r="O236" s="52">
        <f t="shared" si="304"/>
        <v>2.9416764475335023E-4</v>
      </c>
      <c r="P236" s="52">
        <f t="shared" si="304"/>
        <v>3.3257466620741652E-4</v>
      </c>
      <c r="Q236" s="52">
        <f t="shared" si="304"/>
        <v>3.7883346800342402E-4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7.3404318449278028E-2</v>
      </c>
      <c r="C238" s="54">
        <f t="shared" si="306"/>
        <v>7.3473754886993051E-2</v>
      </c>
      <c r="D238" s="54">
        <f t="shared" si="306"/>
        <v>7.377496004819141E-2</v>
      </c>
      <c r="E238" s="54">
        <f t="shared" si="306"/>
        <v>7.4786226260881633E-2</v>
      </c>
      <c r="F238" s="54">
        <f t="shared" si="306"/>
        <v>6.9933134008716757E-2</v>
      </c>
      <c r="G238" s="54">
        <f t="shared" si="306"/>
        <v>7.04102619316474E-2</v>
      </c>
      <c r="H238" s="54">
        <f t="shared" si="306"/>
        <v>6.9370801057472092E-2</v>
      </c>
      <c r="I238" s="54">
        <f t="shared" si="306"/>
        <v>6.7765736121691025E-2</v>
      </c>
      <c r="J238" s="54">
        <f t="shared" si="306"/>
        <v>7.0887236083229305E-2</v>
      </c>
      <c r="K238" s="54">
        <f t="shared" si="306"/>
        <v>8.3701942673614235E-2</v>
      </c>
      <c r="L238" s="54">
        <f t="shared" si="306"/>
        <v>8.3187417494703098E-2</v>
      </c>
      <c r="M238" s="54">
        <f t="shared" si="306"/>
        <v>8.5051124758842217E-2</v>
      </c>
      <c r="N238" s="54">
        <f t="shared" si="306"/>
        <v>9.0590103903064725E-2</v>
      </c>
      <c r="O238" s="54">
        <f t="shared" si="306"/>
        <v>9.0854006035172172E-2</v>
      </c>
      <c r="P238" s="54">
        <f t="shared" si="306"/>
        <v>9.4374562404409515E-2</v>
      </c>
      <c r="Q238" s="54">
        <f t="shared" si="306"/>
        <v>0.10005551402127238</v>
      </c>
    </row>
    <row r="239" spans="1:17" ht="11.45" customHeight="1" x14ac:dyDescent="0.25">
      <c r="A239" s="53" t="s">
        <v>59</v>
      </c>
      <c r="B239" s="52">
        <f t="shared" ref="B239:Q239" si="307">IF(B21=0,0,B21/B$19)</f>
        <v>8.1827270313128246E-3</v>
      </c>
      <c r="C239" s="52">
        <f t="shared" si="307"/>
        <v>6.7385015697369556E-3</v>
      </c>
      <c r="D239" s="52">
        <f t="shared" si="307"/>
        <v>5.589477796684947E-3</v>
      </c>
      <c r="E239" s="52">
        <f t="shared" si="307"/>
        <v>4.5065267338534488E-3</v>
      </c>
      <c r="F239" s="52">
        <f t="shared" si="307"/>
        <v>3.3415065841731887E-3</v>
      </c>
      <c r="G239" s="52">
        <f t="shared" si="307"/>
        <v>2.8184661833718467E-3</v>
      </c>
      <c r="H239" s="52">
        <f t="shared" si="307"/>
        <v>2.3582493750815932E-3</v>
      </c>
      <c r="I239" s="52">
        <f t="shared" si="307"/>
        <v>2.0061665189878199E-3</v>
      </c>
      <c r="J239" s="52">
        <f t="shared" si="307"/>
        <v>1.9133590463804573E-3</v>
      </c>
      <c r="K239" s="52">
        <f t="shared" si="307"/>
        <v>2.0251008128226704E-3</v>
      </c>
      <c r="L239" s="52">
        <f t="shared" si="307"/>
        <v>1.8250627683666482E-3</v>
      </c>
      <c r="M239" s="52">
        <f t="shared" si="307"/>
        <v>1.7484189220261556E-3</v>
      </c>
      <c r="N239" s="52">
        <f t="shared" si="307"/>
        <v>1.7421307806461651E-3</v>
      </c>
      <c r="O239" s="52">
        <f t="shared" si="307"/>
        <v>1.648882674241319E-3</v>
      </c>
      <c r="P239" s="52">
        <f t="shared" si="307"/>
        <v>1.4918937077488875E-3</v>
      </c>
      <c r="Q239" s="52">
        <f t="shared" si="307"/>
        <v>1.3998234893383354E-3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6.5072877581137611E-2</v>
      </c>
      <c r="C240" s="52">
        <f t="shared" si="308"/>
        <v>6.6576603131206877E-2</v>
      </c>
      <c r="D240" s="52">
        <f t="shared" si="308"/>
        <v>6.8022011711687494E-2</v>
      </c>
      <c r="E240" s="52">
        <f t="shared" si="308"/>
        <v>7.0111130050871689E-2</v>
      </c>
      <c r="F240" s="52">
        <f t="shared" si="308"/>
        <v>6.6430464109466417E-2</v>
      </c>
      <c r="G240" s="52">
        <f t="shared" si="308"/>
        <v>6.7425805301329536E-2</v>
      </c>
      <c r="H240" s="52">
        <f t="shared" si="308"/>
        <v>6.6837136468206437E-2</v>
      </c>
      <c r="I240" s="52">
        <f t="shared" si="308"/>
        <v>6.5614031057736416E-2</v>
      </c>
      <c r="J240" s="52">
        <f t="shared" si="308"/>
        <v>6.8830143169836738E-2</v>
      </c>
      <c r="K240" s="52">
        <f t="shared" si="308"/>
        <v>8.1513474812069414E-2</v>
      </c>
      <c r="L240" s="52">
        <f t="shared" si="308"/>
        <v>8.121369454783893E-2</v>
      </c>
      <c r="M240" s="52">
        <f t="shared" si="308"/>
        <v>8.3155351498002086E-2</v>
      </c>
      <c r="N240" s="52">
        <f t="shared" si="308"/>
        <v>8.8675626178242886E-2</v>
      </c>
      <c r="O240" s="52">
        <f t="shared" si="308"/>
        <v>8.9008122451211882E-2</v>
      </c>
      <c r="P240" s="52">
        <f t="shared" si="308"/>
        <v>9.2664451851392257E-2</v>
      </c>
      <c r="Q240" s="52">
        <f t="shared" si="308"/>
        <v>9.8407898807930411E-2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1.201371504613959E-4</v>
      </c>
      <c r="C241" s="52">
        <f t="shared" si="309"/>
        <v>1.26870841875439E-4</v>
      </c>
      <c r="D241" s="52">
        <f t="shared" si="309"/>
        <v>1.3035390330557158E-4</v>
      </c>
      <c r="E241" s="52">
        <f t="shared" si="309"/>
        <v>1.3355811552757856E-4</v>
      </c>
      <c r="F241" s="52">
        <f t="shared" si="309"/>
        <v>1.2755325325880488E-4</v>
      </c>
      <c r="G241" s="52">
        <f t="shared" si="309"/>
        <v>1.3301381180208318E-4</v>
      </c>
      <c r="H241" s="52">
        <f t="shared" si="309"/>
        <v>1.4098936004442174E-4</v>
      </c>
      <c r="I241" s="52">
        <f t="shared" si="309"/>
        <v>1.111139669650872E-4</v>
      </c>
      <c r="J241" s="52">
        <f t="shared" si="309"/>
        <v>1.1050491741417705E-4</v>
      </c>
      <c r="K241" s="52">
        <f t="shared" si="309"/>
        <v>1.2213232748686643E-4</v>
      </c>
      <c r="L241" s="52">
        <f t="shared" si="309"/>
        <v>1.1234219843687562E-4</v>
      </c>
      <c r="M241" s="52">
        <f t="shared" si="309"/>
        <v>1.0701804688306098E-4</v>
      </c>
      <c r="N241" s="52">
        <f t="shared" si="309"/>
        <v>1.0487767300628799E-4</v>
      </c>
      <c r="O241" s="52">
        <f t="shared" si="309"/>
        <v>9.5846662480106516E-5</v>
      </c>
      <c r="P241" s="52">
        <f t="shared" si="309"/>
        <v>8.8411432814236061E-5</v>
      </c>
      <c r="Q241" s="52">
        <f t="shared" si="309"/>
        <v>8.3030525147244818E-5</v>
      </c>
    </row>
    <row r="242" spans="1:17" ht="11.45" customHeight="1" x14ac:dyDescent="0.25">
      <c r="A242" s="53" t="s">
        <v>56</v>
      </c>
      <c r="B242" s="52">
        <f t="shared" ref="B242:Q242" si="310">IF(B24=0,0,B24/B$19)</f>
        <v>1.8787287792148855E-6</v>
      </c>
      <c r="C242" s="52">
        <f t="shared" si="310"/>
        <v>1.6943111685867828E-6</v>
      </c>
      <c r="D242" s="52">
        <f t="shared" si="310"/>
        <v>1.7258807257582928E-6</v>
      </c>
      <c r="E242" s="52">
        <f t="shared" si="310"/>
        <v>2.8016597271612788E-6</v>
      </c>
      <c r="F242" s="52">
        <f t="shared" si="310"/>
        <v>2.4891934356673064E-6</v>
      </c>
      <c r="G242" s="52">
        <f t="shared" si="310"/>
        <v>2.4029291213776365E-6</v>
      </c>
      <c r="H242" s="52">
        <f t="shared" si="310"/>
        <v>4.848654540435998E-6</v>
      </c>
      <c r="I242" s="52">
        <f t="shared" si="310"/>
        <v>4.4488132288646984E-6</v>
      </c>
      <c r="J242" s="52">
        <f t="shared" si="310"/>
        <v>4.7890692377775014E-6</v>
      </c>
      <c r="K242" s="52">
        <f t="shared" si="310"/>
        <v>6.957667469256584E-6</v>
      </c>
      <c r="L242" s="52">
        <f t="shared" si="310"/>
        <v>6.6481011096807888E-6</v>
      </c>
      <c r="M242" s="52">
        <f t="shared" si="310"/>
        <v>8.2900545310349053E-6</v>
      </c>
      <c r="N242" s="52">
        <f t="shared" si="310"/>
        <v>1.2282096473081736E-5</v>
      </c>
      <c r="O242" s="52">
        <f t="shared" si="310"/>
        <v>1.5920936787068534E-5</v>
      </c>
      <c r="P242" s="52">
        <f t="shared" si="310"/>
        <v>1.9868742641943367E-5</v>
      </c>
      <c r="Q242" s="52">
        <f t="shared" si="310"/>
        <v>2.3440523078368166E-5</v>
      </c>
    </row>
    <row r="243" spans="1:17" ht="11.45" customHeight="1" x14ac:dyDescent="0.25">
      <c r="A243" s="53" t="s">
        <v>55</v>
      </c>
      <c r="B243" s="52">
        <f t="shared" ref="B243:Q243" si="311">IF(B25=0,0,B25/B$4)</f>
        <v>9.5239712714158816E-6</v>
      </c>
      <c r="C243" s="52">
        <f t="shared" si="311"/>
        <v>1.0855800190821295E-5</v>
      </c>
      <c r="D243" s="52">
        <f t="shared" si="311"/>
        <v>1.1507719173226105E-5</v>
      </c>
      <c r="E243" s="52">
        <f t="shared" si="311"/>
        <v>1.190785893194418E-5</v>
      </c>
      <c r="F243" s="52">
        <f t="shared" si="311"/>
        <v>1.245825138543525E-5</v>
      </c>
      <c r="G243" s="52">
        <f t="shared" si="311"/>
        <v>1.2475487625092362E-5</v>
      </c>
      <c r="H243" s="52">
        <f t="shared" si="311"/>
        <v>1.2461128967984322E-5</v>
      </c>
      <c r="I243" s="52">
        <f t="shared" si="311"/>
        <v>1.2957167827670829E-5</v>
      </c>
      <c r="J243" s="52">
        <f t="shared" si="311"/>
        <v>1.1982039039069974E-5</v>
      </c>
      <c r="K243" s="52">
        <f t="shared" si="311"/>
        <v>1.268971060988394E-5</v>
      </c>
      <c r="L243" s="52">
        <f t="shared" si="311"/>
        <v>1.1413869622962723E-5</v>
      </c>
      <c r="M243" s="52">
        <f t="shared" si="311"/>
        <v>1.2247580106699998E-5</v>
      </c>
      <c r="N243" s="52">
        <f t="shared" si="311"/>
        <v>2.0069656793884308E-5</v>
      </c>
      <c r="O243" s="52">
        <f t="shared" si="311"/>
        <v>3.1453845635825909E-5</v>
      </c>
      <c r="P243" s="52">
        <f t="shared" si="311"/>
        <v>3.9683378997552599E-5</v>
      </c>
      <c r="Q243" s="52">
        <f t="shared" si="311"/>
        <v>4.8387193138182513E-5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0.92659568155072203</v>
      </c>
      <c r="C244" s="50">
        <f t="shared" si="312"/>
        <v>0.92652624511300696</v>
      </c>
      <c r="D244" s="50">
        <f t="shared" si="312"/>
        <v>0.9262250399518086</v>
      </c>
      <c r="E244" s="50">
        <f t="shared" si="312"/>
        <v>0.92521377373911839</v>
      </c>
      <c r="F244" s="50">
        <f t="shared" si="312"/>
        <v>0.9300668659912833</v>
      </c>
      <c r="G244" s="50">
        <f t="shared" si="312"/>
        <v>0.92958973806835254</v>
      </c>
      <c r="H244" s="50">
        <f t="shared" si="312"/>
        <v>0.93062919894252794</v>
      </c>
      <c r="I244" s="50">
        <f t="shared" si="312"/>
        <v>0.93223426387830899</v>
      </c>
      <c r="J244" s="50">
        <f t="shared" si="312"/>
        <v>0.92911276391677078</v>
      </c>
      <c r="K244" s="50">
        <f t="shared" si="312"/>
        <v>0.91629805732638581</v>
      </c>
      <c r="L244" s="50">
        <f t="shared" si="312"/>
        <v>0.91681258250529685</v>
      </c>
      <c r="M244" s="50">
        <f t="shared" si="312"/>
        <v>0.91494887524115776</v>
      </c>
      <c r="N244" s="50">
        <f t="shared" si="312"/>
        <v>0.90940989609693523</v>
      </c>
      <c r="O244" s="50">
        <f t="shared" si="312"/>
        <v>0.90914599396482776</v>
      </c>
      <c r="P244" s="50">
        <f t="shared" si="312"/>
        <v>0.90562543759559044</v>
      </c>
      <c r="Q244" s="50">
        <f t="shared" si="312"/>
        <v>0.89994448597872767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0.60594322237619536</v>
      </c>
      <c r="C245" s="52">
        <f t="shared" si="313"/>
        <v>0.59972347424924899</v>
      </c>
      <c r="D245" s="52">
        <f t="shared" si="313"/>
        <v>0.58937837980505703</v>
      </c>
      <c r="E245" s="52">
        <f t="shared" si="313"/>
        <v>0.58688491363954254</v>
      </c>
      <c r="F245" s="52">
        <f t="shared" si="313"/>
        <v>0.56931618318969324</v>
      </c>
      <c r="G245" s="52">
        <f t="shared" si="313"/>
        <v>0.55967373913215834</v>
      </c>
      <c r="H245" s="52">
        <f t="shared" si="313"/>
        <v>0.55958595987281468</v>
      </c>
      <c r="I245" s="52">
        <f t="shared" si="313"/>
        <v>0.56582001926173964</v>
      </c>
      <c r="J245" s="52">
        <f t="shared" si="313"/>
        <v>0.56062091297760452</v>
      </c>
      <c r="K245" s="52">
        <f t="shared" si="313"/>
        <v>0.54617960898820994</v>
      </c>
      <c r="L245" s="52">
        <f t="shared" si="313"/>
        <v>0.54757833075217599</v>
      </c>
      <c r="M245" s="52">
        <f t="shared" si="313"/>
        <v>0.56307884747610859</v>
      </c>
      <c r="N245" s="52">
        <f t="shared" si="313"/>
        <v>0.5492078198849274</v>
      </c>
      <c r="O245" s="52">
        <f t="shared" si="313"/>
        <v>0.53681005425436501</v>
      </c>
      <c r="P245" s="52">
        <f t="shared" si="313"/>
        <v>0.52675182152431144</v>
      </c>
      <c r="Q245" s="52">
        <f t="shared" si="313"/>
        <v>0.50736303544900685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0.32065245917452667</v>
      </c>
      <c r="C246" s="46">
        <f t="shared" si="314"/>
        <v>0.32680277086375803</v>
      </c>
      <c r="D246" s="46">
        <f t="shared" si="314"/>
        <v>0.33684666014675152</v>
      </c>
      <c r="E246" s="46">
        <f t="shared" si="314"/>
        <v>0.3383288600995758</v>
      </c>
      <c r="F246" s="46">
        <f t="shared" si="314"/>
        <v>0.36075068280159006</v>
      </c>
      <c r="G246" s="46">
        <f t="shared" si="314"/>
        <v>0.36991599893619415</v>
      </c>
      <c r="H246" s="46">
        <f t="shared" si="314"/>
        <v>0.37104323906971332</v>
      </c>
      <c r="I246" s="46">
        <f t="shared" si="314"/>
        <v>0.36641424461656935</v>
      </c>
      <c r="J246" s="46">
        <f t="shared" si="314"/>
        <v>0.36849185093916625</v>
      </c>
      <c r="K246" s="46">
        <f t="shared" si="314"/>
        <v>0.37011844833817586</v>
      </c>
      <c r="L246" s="46">
        <f t="shared" si="314"/>
        <v>0.36923425175312086</v>
      </c>
      <c r="M246" s="46">
        <f t="shared" si="314"/>
        <v>0.35187002776504911</v>
      </c>
      <c r="N246" s="46">
        <f t="shared" si="314"/>
        <v>0.36020207621200789</v>
      </c>
      <c r="O246" s="46">
        <f t="shared" si="314"/>
        <v>0.37233593971046275</v>
      </c>
      <c r="P246" s="46">
        <f t="shared" si="314"/>
        <v>0.37887361607127895</v>
      </c>
      <c r="Q246" s="46">
        <f t="shared" si="314"/>
        <v>0.39258145052972077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2.5998543846456078E-2</v>
      </c>
      <c r="C250" s="54">
        <f t="shared" si="316"/>
        <v>2.7284191393809189E-2</v>
      </c>
      <c r="D250" s="54">
        <f t="shared" si="316"/>
        <v>3.0134570664874339E-2</v>
      </c>
      <c r="E250" s="54">
        <f t="shared" si="316"/>
        <v>3.0318426265850629E-2</v>
      </c>
      <c r="F250" s="54">
        <f t="shared" si="316"/>
        <v>3.235537178708224E-2</v>
      </c>
      <c r="G250" s="54">
        <f t="shared" si="316"/>
        <v>3.358200191684374E-2</v>
      </c>
      <c r="H250" s="54">
        <f t="shared" si="316"/>
        <v>3.3184966381906385E-2</v>
      </c>
      <c r="I250" s="54">
        <f t="shared" si="316"/>
        <v>3.3694541505993408E-2</v>
      </c>
      <c r="J250" s="54">
        <f t="shared" si="316"/>
        <v>3.5670216778947383E-2</v>
      </c>
      <c r="K250" s="54">
        <f t="shared" si="316"/>
        <v>3.6028599011201923E-2</v>
      </c>
      <c r="L250" s="54">
        <f t="shared" si="316"/>
        <v>3.6568944463040674E-2</v>
      </c>
      <c r="M250" s="54">
        <f t="shared" si="316"/>
        <v>3.682792752658047E-2</v>
      </c>
      <c r="N250" s="54">
        <f t="shared" si="316"/>
        <v>3.6130687738173142E-2</v>
      </c>
      <c r="O250" s="54">
        <f t="shared" si="316"/>
        <v>3.6872915162827591E-2</v>
      </c>
      <c r="P250" s="54">
        <f t="shared" si="316"/>
        <v>3.66363758048526E-2</v>
      </c>
      <c r="Q250" s="54">
        <f t="shared" si="316"/>
        <v>3.5705085842480326E-2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0.96647010545677803</v>
      </c>
      <c r="C251" s="50">
        <f t="shared" si="317"/>
        <v>0.96549165574352591</v>
      </c>
      <c r="D251" s="50">
        <f t="shared" si="317"/>
        <v>0.9626330900098885</v>
      </c>
      <c r="E251" s="50">
        <f t="shared" si="317"/>
        <v>0.96235708200594705</v>
      </c>
      <c r="F251" s="50">
        <f t="shared" si="317"/>
        <v>0.96005022210969126</v>
      </c>
      <c r="G251" s="50">
        <f t="shared" si="317"/>
        <v>0.9584431013688155</v>
      </c>
      <c r="H251" s="50">
        <f t="shared" si="317"/>
        <v>0.95862009452891916</v>
      </c>
      <c r="I251" s="50">
        <f t="shared" si="317"/>
        <v>0.9579108605095199</v>
      </c>
      <c r="J251" s="50">
        <f t="shared" si="317"/>
        <v>0.95584040946365578</v>
      </c>
      <c r="K251" s="50">
        <f t="shared" si="317"/>
        <v>0.95577582536618277</v>
      </c>
      <c r="L251" s="50">
        <f t="shared" si="317"/>
        <v>0.95524255010073134</v>
      </c>
      <c r="M251" s="50">
        <f t="shared" si="317"/>
        <v>0.95478640763882194</v>
      </c>
      <c r="N251" s="50">
        <f t="shared" si="317"/>
        <v>0.95576070786797929</v>
      </c>
      <c r="O251" s="50">
        <f t="shared" si="317"/>
        <v>0.95471220421196545</v>
      </c>
      <c r="P251" s="50">
        <f t="shared" si="317"/>
        <v>0.9550790625640585</v>
      </c>
      <c r="Q251" s="50">
        <f t="shared" si="317"/>
        <v>0.95616903515107443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0.47401049163380715</v>
      </c>
      <c r="C252" s="52">
        <f t="shared" si="318"/>
        <v>0.44974076492824472</v>
      </c>
      <c r="D252" s="52">
        <f t="shared" si="318"/>
        <v>0.43384441312985877</v>
      </c>
      <c r="E252" s="52">
        <f t="shared" si="318"/>
        <v>0.41097839596030117</v>
      </c>
      <c r="F252" s="52">
        <f t="shared" si="318"/>
        <v>0.39175347526802523</v>
      </c>
      <c r="G252" s="52">
        <f t="shared" si="318"/>
        <v>0.37328027012300669</v>
      </c>
      <c r="H252" s="52">
        <f t="shared" si="318"/>
        <v>0.34550977443826097</v>
      </c>
      <c r="I252" s="52">
        <f t="shared" si="318"/>
        <v>0.32047923780413096</v>
      </c>
      <c r="J252" s="52">
        <f t="shared" si="318"/>
        <v>0.29062649464088275</v>
      </c>
      <c r="K252" s="52">
        <f t="shared" si="318"/>
        <v>0.27390172917577149</v>
      </c>
      <c r="L252" s="52">
        <f t="shared" si="318"/>
        <v>0.25923244401493878</v>
      </c>
      <c r="M252" s="52">
        <f t="shared" si="318"/>
        <v>0.24824019214152401</v>
      </c>
      <c r="N252" s="52">
        <f t="shared" si="318"/>
        <v>0.23114864668238164</v>
      </c>
      <c r="O252" s="52">
        <f t="shared" si="318"/>
        <v>0.22704221762541957</v>
      </c>
      <c r="P252" s="52">
        <f t="shared" si="318"/>
        <v>0.22938738622131769</v>
      </c>
      <c r="Q252" s="52">
        <f t="shared" si="318"/>
        <v>0.23228338730191661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0.48451460701612409</v>
      </c>
      <c r="C253" s="52">
        <f t="shared" si="319"/>
        <v>0.50844668413678651</v>
      </c>
      <c r="D253" s="52">
        <f t="shared" si="319"/>
        <v>0.52241544929693418</v>
      </c>
      <c r="E253" s="52">
        <f t="shared" si="319"/>
        <v>0.54585499855962916</v>
      </c>
      <c r="F253" s="52">
        <f t="shared" si="319"/>
        <v>0.5633761980944324</v>
      </c>
      <c r="G253" s="52">
        <f t="shared" si="319"/>
        <v>0.58069779489744699</v>
      </c>
      <c r="H253" s="52">
        <f t="shared" si="319"/>
        <v>0.60912068526960694</v>
      </c>
      <c r="I253" s="52">
        <f t="shared" si="319"/>
        <v>0.63381215450394324</v>
      </c>
      <c r="J253" s="52">
        <f t="shared" si="319"/>
        <v>0.661800571954276</v>
      </c>
      <c r="K253" s="52">
        <f t="shared" si="319"/>
        <v>0.67908458465688015</v>
      </c>
      <c r="L253" s="52">
        <f t="shared" si="319"/>
        <v>0.69185623106375382</v>
      </c>
      <c r="M253" s="52">
        <f t="shared" si="319"/>
        <v>0.70202520832823134</v>
      </c>
      <c r="N253" s="52">
        <f t="shared" si="319"/>
        <v>0.72042352412512456</v>
      </c>
      <c r="O253" s="52">
        <f t="shared" si="319"/>
        <v>0.72359228242463347</v>
      </c>
      <c r="P253" s="52">
        <f t="shared" si="319"/>
        <v>0.72172766319510817</v>
      </c>
      <c r="Q253" s="52">
        <f t="shared" si="319"/>
        <v>0.71969233867872151</v>
      </c>
    </row>
    <row r="254" spans="1:17" ht="11.45" customHeight="1" x14ac:dyDescent="0.25">
      <c r="A254" s="53" t="s">
        <v>57</v>
      </c>
      <c r="B254" s="52">
        <f t="shared" ref="B254:Q254" si="320">IF(B36=0,0,B36/B$31)</f>
        <v>7.9450068068467519E-3</v>
      </c>
      <c r="C254" s="52">
        <f t="shared" si="320"/>
        <v>7.3042066784946534E-3</v>
      </c>
      <c r="D254" s="52">
        <f t="shared" si="320"/>
        <v>6.3732275830954838E-3</v>
      </c>
      <c r="E254" s="52">
        <f t="shared" si="320"/>
        <v>5.5236874860168121E-3</v>
      </c>
      <c r="F254" s="52">
        <f t="shared" si="320"/>
        <v>4.9205487472337439E-3</v>
      </c>
      <c r="G254" s="52">
        <f t="shared" si="320"/>
        <v>4.4650363483618311E-3</v>
      </c>
      <c r="H254" s="52">
        <f t="shared" si="320"/>
        <v>3.9891641076974229E-3</v>
      </c>
      <c r="I254" s="52">
        <f t="shared" si="320"/>
        <v>3.5939561171215496E-3</v>
      </c>
      <c r="J254" s="52">
        <f t="shared" si="320"/>
        <v>3.36543438072439E-3</v>
      </c>
      <c r="K254" s="52">
        <f t="shared" si="320"/>
        <v>2.7241409951981729E-3</v>
      </c>
      <c r="L254" s="52">
        <f t="shared" si="320"/>
        <v>4.0782651265882357E-3</v>
      </c>
      <c r="M254" s="52">
        <f t="shared" si="320"/>
        <v>4.3532313399567927E-3</v>
      </c>
      <c r="N254" s="52">
        <f t="shared" si="320"/>
        <v>3.8432181227525718E-3</v>
      </c>
      <c r="O254" s="52">
        <f t="shared" si="320"/>
        <v>3.4123012531355676E-3</v>
      </c>
      <c r="P254" s="52">
        <f t="shared" si="320"/>
        <v>2.9631477184583238E-3</v>
      </c>
      <c r="Q254" s="52">
        <f t="shared" si="320"/>
        <v>2.5642644663540783E-3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2.4854586263838758E-5</v>
      </c>
      <c r="J255" s="52">
        <f t="shared" si="321"/>
        <v>4.7152381054514811E-5</v>
      </c>
      <c r="K255" s="52">
        <f t="shared" si="321"/>
        <v>6.4250851701423719E-5</v>
      </c>
      <c r="L255" s="52">
        <f t="shared" si="321"/>
        <v>6.9601722337647961E-5</v>
      </c>
      <c r="M255" s="52">
        <f t="shared" si="321"/>
        <v>7.4442380653667241E-5</v>
      </c>
      <c r="N255" s="52">
        <f t="shared" si="321"/>
        <v>7.8725268558401391E-5</v>
      </c>
      <c r="O255" s="52">
        <f t="shared" si="321"/>
        <v>7.6810333072722931E-5</v>
      </c>
      <c r="P255" s="52">
        <f t="shared" si="321"/>
        <v>7.8238065264818999E-5</v>
      </c>
      <c r="Q255" s="52">
        <f t="shared" si="321"/>
        <v>8.2603151779697868E-5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1.3607969368450349E-5</v>
      </c>
      <c r="P256" s="52">
        <f t="shared" si="322"/>
        <v>5.8151004160268991E-5</v>
      </c>
      <c r="Q256" s="52">
        <f t="shared" si="322"/>
        <v>1.9877874150515232E-4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4.7071335402695915E-7</v>
      </c>
      <c r="I257" s="52">
        <f t="shared" si="323"/>
        <v>6.5749806015398996E-7</v>
      </c>
      <c r="J257" s="52">
        <f t="shared" si="323"/>
        <v>7.5610671821793583E-7</v>
      </c>
      <c r="K257" s="52">
        <f t="shared" si="323"/>
        <v>1.1196866315372615E-6</v>
      </c>
      <c r="L257" s="52">
        <f t="shared" si="323"/>
        <v>6.0081731128711363E-6</v>
      </c>
      <c r="M257" s="52">
        <f t="shared" si="323"/>
        <v>9.3333448455991942E-5</v>
      </c>
      <c r="N257" s="52">
        <f t="shared" si="323"/>
        <v>2.6659366916210715E-4</v>
      </c>
      <c r="O257" s="52">
        <f t="shared" si="323"/>
        <v>5.7498460633552081E-4</v>
      </c>
      <c r="P257" s="52">
        <f t="shared" si="323"/>
        <v>8.6447635974909291E-4</v>
      </c>
      <c r="Q257" s="52">
        <f t="shared" si="323"/>
        <v>1.3476628107973179E-3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7.5313506967660182E-3</v>
      </c>
      <c r="C258" s="50">
        <f t="shared" si="324"/>
        <v>7.2241528626648338E-3</v>
      </c>
      <c r="D258" s="50">
        <f t="shared" si="324"/>
        <v>7.2323393252371766E-3</v>
      </c>
      <c r="E258" s="50">
        <f t="shared" si="324"/>
        <v>7.3244917282023168E-3</v>
      </c>
      <c r="F258" s="50">
        <f t="shared" si="324"/>
        <v>7.5944061032264783E-3</v>
      </c>
      <c r="G258" s="50">
        <f t="shared" si="324"/>
        <v>7.9748967143407311E-3</v>
      </c>
      <c r="H258" s="50">
        <f t="shared" si="324"/>
        <v>8.1949390891743416E-3</v>
      </c>
      <c r="I258" s="50">
        <f t="shared" si="324"/>
        <v>8.394597984486725E-3</v>
      </c>
      <c r="J258" s="50">
        <f t="shared" si="324"/>
        <v>8.4893737573968064E-3</v>
      </c>
      <c r="K258" s="50">
        <f t="shared" si="324"/>
        <v>8.195575622615317E-3</v>
      </c>
      <c r="L258" s="50">
        <f t="shared" si="324"/>
        <v>8.1885054362279934E-3</v>
      </c>
      <c r="M258" s="50">
        <f t="shared" si="324"/>
        <v>8.3856648345976195E-3</v>
      </c>
      <c r="N258" s="50">
        <f t="shared" si="324"/>
        <v>8.1086043938475693E-3</v>
      </c>
      <c r="O258" s="50">
        <f t="shared" si="324"/>
        <v>8.4148806252069396E-3</v>
      </c>
      <c r="P258" s="50">
        <f t="shared" si="324"/>
        <v>8.284561631088953E-3</v>
      </c>
      <c r="Q258" s="50">
        <f t="shared" si="324"/>
        <v>8.1258790064452618E-3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5.5073566126884967E-5</v>
      </c>
      <c r="C259" s="52">
        <f t="shared" si="325"/>
        <v>4.9484283414294457E-5</v>
      </c>
      <c r="D259" s="52">
        <f t="shared" si="325"/>
        <v>4.7709320848607895E-5</v>
      </c>
      <c r="E259" s="52">
        <f t="shared" si="325"/>
        <v>4.4755673900036876E-5</v>
      </c>
      <c r="F259" s="52">
        <f t="shared" si="325"/>
        <v>4.2754651614388347E-5</v>
      </c>
      <c r="G259" s="52">
        <f t="shared" si="325"/>
        <v>4.0904896044076041E-5</v>
      </c>
      <c r="H259" s="52">
        <f t="shared" si="325"/>
        <v>3.7776126157897407E-5</v>
      </c>
      <c r="I259" s="52">
        <f t="shared" si="325"/>
        <v>3.4360633509009726E-5</v>
      </c>
      <c r="J259" s="52">
        <f t="shared" si="325"/>
        <v>3.1632850811333683E-5</v>
      </c>
      <c r="K259" s="52">
        <f t="shared" si="325"/>
        <v>2.7968939470149729E-5</v>
      </c>
      <c r="L259" s="52">
        <f t="shared" si="325"/>
        <v>2.5582668215845131E-5</v>
      </c>
      <c r="M259" s="52">
        <f t="shared" si="325"/>
        <v>2.2382833370116934E-5</v>
      </c>
      <c r="N259" s="52">
        <f t="shared" si="325"/>
        <v>1.8465006268944884E-5</v>
      </c>
      <c r="O259" s="52">
        <f t="shared" si="325"/>
        <v>1.5494361401954855E-5</v>
      </c>
      <c r="P259" s="52">
        <f t="shared" si="325"/>
        <v>1.2442340093091051E-5</v>
      </c>
      <c r="Q259" s="52">
        <f t="shared" si="325"/>
        <v>9.9217971053363335E-6</v>
      </c>
    </row>
    <row r="260" spans="1:17" ht="11.45" customHeight="1" x14ac:dyDescent="0.25">
      <c r="A260" s="53" t="s">
        <v>58</v>
      </c>
      <c r="B260" s="52">
        <f t="shared" ref="B260:Q260" si="326">IF(B42=0,0,B42/B$31)</f>
        <v>7.4405636687717609E-3</v>
      </c>
      <c r="C260" s="52">
        <f t="shared" si="326"/>
        <v>7.0131849444627159E-3</v>
      </c>
      <c r="D260" s="52">
        <f t="shared" si="326"/>
        <v>6.9961401260996269E-3</v>
      </c>
      <c r="E260" s="52">
        <f t="shared" si="326"/>
        <v>7.0305138319670373E-3</v>
      </c>
      <c r="F260" s="52">
        <f t="shared" si="326"/>
        <v>7.2706618136806362E-3</v>
      </c>
      <c r="G260" s="52">
        <f t="shared" si="326"/>
        <v>7.6297333491083972E-3</v>
      </c>
      <c r="H260" s="52">
        <f t="shared" si="326"/>
        <v>7.7764470738604374E-3</v>
      </c>
      <c r="I260" s="52">
        <f t="shared" si="326"/>
        <v>7.9489026489257767E-3</v>
      </c>
      <c r="J260" s="52">
        <f t="shared" si="326"/>
        <v>7.9626993298123824E-3</v>
      </c>
      <c r="K260" s="52">
        <f t="shared" si="326"/>
        <v>7.6763591977115093E-3</v>
      </c>
      <c r="L260" s="52">
        <f t="shared" si="326"/>
        <v>7.662204253712313E-3</v>
      </c>
      <c r="M260" s="52">
        <f t="shared" si="326"/>
        <v>7.8525438020767384E-3</v>
      </c>
      <c r="N260" s="52">
        <f t="shared" si="326"/>
        <v>7.5946551600033947E-3</v>
      </c>
      <c r="O260" s="52">
        <f t="shared" si="326"/>
        <v>7.8883953679169758E-3</v>
      </c>
      <c r="P260" s="52">
        <f t="shared" si="326"/>
        <v>7.5793643443511846E-3</v>
      </c>
      <c r="Q260" s="52">
        <f t="shared" si="326"/>
        <v>7.4512126592293833E-3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8.6405323776125655E-6</v>
      </c>
      <c r="C261" s="52">
        <f t="shared" si="327"/>
        <v>9.6423294632498644E-6</v>
      </c>
      <c r="D261" s="52">
        <f t="shared" si="327"/>
        <v>9.6579696559022987E-6</v>
      </c>
      <c r="E261" s="52">
        <f t="shared" si="327"/>
        <v>1.0166901817511384E-5</v>
      </c>
      <c r="F261" s="52">
        <f t="shared" si="327"/>
        <v>1.0717641550218533E-5</v>
      </c>
      <c r="G261" s="52">
        <f t="shared" si="327"/>
        <v>1.1233489706942195E-5</v>
      </c>
      <c r="H261" s="52">
        <f t="shared" si="327"/>
        <v>9.1402794811781742E-6</v>
      </c>
      <c r="I261" s="52">
        <f t="shared" si="327"/>
        <v>1.0851648782215393E-5</v>
      </c>
      <c r="J261" s="52">
        <f t="shared" si="327"/>
        <v>1.0624946832401156E-5</v>
      </c>
      <c r="K261" s="52">
        <f t="shared" si="327"/>
        <v>1.0135485060321836E-5</v>
      </c>
      <c r="L261" s="52">
        <f t="shared" si="327"/>
        <v>1.0010123615913083E-5</v>
      </c>
      <c r="M261" s="52">
        <f t="shared" si="327"/>
        <v>9.4892687292762415E-6</v>
      </c>
      <c r="N261" s="52">
        <f t="shared" si="327"/>
        <v>8.5621968752153528E-6</v>
      </c>
      <c r="O261" s="52">
        <f t="shared" si="327"/>
        <v>8.4504838939656266E-6</v>
      </c>
      <c r="P261" s="52">
        <f t="shared" si="327"/>
        <v>7.9248915518965798E-6</v>
      </c>
      <c r="Q261" s="52">
        <f t="shared" si="327"/>
        <v>7.3864819794337599E-6</v>
      </c>
    </row>
    <row r="262" spans="1:17" ht="11.45" customHeight="1" x14ac:dyDescent="0.25">
      <c r="A262" s="53" t="s">
        <v>56</v>
      </c>
      <c r="B262" s="52">
        <f t="shared" ref="B262:Q262" si="328">IF(B44=0,0,B44/B$31)</f>
        <v>9.5562958734532584E-6</v>
      </c>
      <c r="C262" s="52">
        <f t="shared" si="328"/>
        <v>1.3314177064793938E-4</v>
      </c>
      <c r="D262" s="52">
        <f t="shared" si="328"/>
        <v>1.5810193296691838E-4</v>
      </c>
      <c r="E262" s="52">
        <f t="shared" si="328"/>
        <v>2.1654539421121563E-4</v>
      </c>
      <c r="F262" s="52">
        <f t="shared" si="328"/>
        <v>2.4604529681867881E-4</v>
      </c>
      <c r="G262" s="52">
        <f t="shared" si="328"/>
        <v>2.6877229165530827E-4</v>
      </c>
      <c r="H262" s="52">
        <f t="shared" si="328"/>
        <v>3.4826790390217086E-4</v>
      </c>
      <c r="I262" s="52">
        <f t="shared" si="328"/>
        <v>3.7835657929729096E-4</v>
      </c>
      <c r="J262" s="52">
        <f t="shared" si="328"/>
        <v>4.6294700363765041E-4</v>
      </c>
      <c r="K262" s="52">
        <f t="shared" si="328"/>
        <v>4.6131632008240315E-4</v>
      </c>
      <c r="L262" s="52">
        <f t="shared" si="328"/>
        <v>4.7179953348719335E-4</v>
      </c>
      <c r="M262" s="52">
        <f t="shared" si="328"/>
        <v>4.8332288058599844E-4</v>
      </c>
      <c r="N262" s="52">
        <f t="shared" si="328"/>
        <v>4.6755230828833235E-4</v>
      </c>
      <c r="O262" s="52">
        <f t="shared" si="328"/>
        <v>4.7430591415214429E-4</v>
      </c>
      <c r="P262" s="52">
        <f t="shared" si="328"/>
        <v>6.5323257207316196E-4</v>
      </c>
      <c r="Q262" s="52">
        <f t="shared" si="328"/>
        <v>6.2179658928932272E-4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1.7516633616306581E-5</v>
      </c>
      <c r="C263" s="52">
        <f t="shared" si="329"/>
        <v>1.8699534676634071E-5</v>
      </c>
      <c r="D263" s="52">
        <f t="shared" si="329"/>
        <v>2.0729975666120741E-5</v>
      </c>
      <c r="E263" s="52">
        <f t="shared" si="329"/>
        <v>2.2509926306515939E-5</v>
      </c>
      <c r="F263" s="52">
        <f t="shared" si="329"/>
        <v>2.4226699562555628E-5</v>
      </c>
      <c r="G263" s="52">
        <f t="shared" si="329"/>
        <v>2.4252687826007791E-5</v>
      </c>
      <c r="H263" s="52">
        <f t="shared" si="329"/>
        <v>2.3307705772656893E-5</v>
      </c>
      <c r="I263" s="52">
        <f t="shared" si="329"/>
        <v>2.2126473972430942E-5</v>
      </c>
      <c r="J263" s="52">
        <f t="shared" si="329"/>
        <v>2.146962630303944E-5</v>
      </c>
      <c r="K263" s="52">
        <f t="shared" si="329"/>
        <v>1.9795680290932903E-5</v>
      </c>
      <c r="L263" s="52">
        <f t="shared" si="329"/>
        <v>1.8908857196730226E-5</v>
      </c>
      <c r="M263" s="52">
        <f t="shared" si="329"/>
        <v>1.792604983549036E-5</v>
      </c>
      <c r="N263" s="52">
        <f t="shared" si="329"/>
        <v>1.9369722411681454E-5</v>
      </c>
      <c r="O263" s="52">
        <f t="shared" si="329"/>
        <v>2.8234497841898895E-5</v>
      </c>
      <c r="P263" s="52">
        <f t="shared" si="329"/>
        <v>3.1597483019618263E-5</v>
      </c>
      <c r="Q263" s="52">
        <f t="shared" si="329"/>
        <v>3.5561478841785898E-5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0.79960009995578729</v>
      </c>
      <c r="C265" s="54">
        <f t="shared" si="331"/>
        <v>0.80107659367213491</v>
      </c>
      <c r="D265" s="54">
        <f t="shared" si="331"/>
        <v>0.80292772515813748</v>
      </c>
      <c r="E265" s="54">
        <f t="shared" si="331"/>
        <v>0.80535785176677355</v>
      </c>
      <c r="F265" s="54">
        <f t="shared" si="331"/>
        <v>0.79180845729098082</v>
      </c>
      <c r="G265" s="54">
        <f t="shared" si="331"/>
        <v>0.79223195809494473</v>
      </c>
      <c r="H265" s="54">
        <f t="shared" si="331"/>
        <v>0.79204437273132089</v>
      </c>
      <c r="I265" s="54">
        <f t="shared" si="331"/>
        <v>0.78899721281805646</v>
      </c>
      <c r="J265" s="54">
        <f t="shared" si="331"/>
        <v>0.79783053030863982</v>
      </c>
      <c r="K265" s="54">
        <f t="shared" si="331"/>
        <v>0.8246265070776998</v>
      </c>
      <c r="L265" s="54">
        <f t="shared" si="331"/>
        <v>0.82658515778780839</v>
      </c>
      <c r="M265" s="54">
        <f t="shared" si="331"/>
        <v>0.82898336939573791</v>
      </c>
      <c r="N265" s="54">
        <f t="shared" si="331"/>
        <v>0.83961864520491281</v>
      </c>
      <c r="O265" s="54">
        <f t="shared" si="331"/>
        <v>0.84103822915807125</v>
      </c>
      <c r="P265" s="54">
        <f t="shared" si="331"/>
        <v>0.84596009801860961</v>
      </c>
      <c r="Q265" s="54">
        <f t="shared" si="331"/>
        <v>0.85384548281792494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0.11669461240044135</v>
      </c>
      <c r="C266" s="52">
        <f t="shared" si="332"/>
        <v>9.6781895286822642E-2</v>
      </c>
      <c r="D266" s="52">
        <f t="shared" si="332"/>
        <v>8.0540518100582201E-2</v>
      </c>
      <c r="E266" s="52">
        <f t="shared" si="332"/>
        <v>6.4565139121497625E-2</v>
      </c>
      <c r="F266" s="52">
        <f t="shared" si="332"/>
        <v>5.0518164190655822E-2</v>
      </c>
      <c r="G266" s="52">
        <f t="shared" si="332"/>
        <v>4.2449437323920119E-2</v>
      </c>
      <c r="H266" s="52">
        <f t="shared" si="332"/>
        <v>3.6101981137067661E-2</v>
      </c>
      <c r="I266" s="52">
        <f t="shared" si="332"/>
        <v>3.1269908737563107E-2</v>
      </c>
      <c r="J266" s="52">
        <f t="shared" si="332"/>
        <v>2.8586244189679755E-2</v>
      </c>
      <c r="K266" s="52">
        <f t="shared" si="332"/>
        <v>2.6258730417846304E-2</v>
      </c>
      <c r="L266" s="52">
        <f t="shared" si="332"/>
        <v>2.3668353680671349E-2</v>
      </c>
      <c r="M266" s="52">
        <f t="shared" si="332"/>
        <v>2.204385462546397E-2</v>
      </c>
      <c r="N266" s="52">
        <f t="shared" si="332"/>
        <v>2.0692103595527415E-2</v>
      </c>
      <c r="O266" s="52">
        <f t="shared" si="332"/>
        <v>1.9377174999293471E-2</v>
      </c>
      <c r="P266" s="52">
        <f t="shared" si="332"/>
        <v>1.6827050723617655E-2</v>
      </c>
      <c r="Q266" s="52">
        <f t="shared" si="332"/>
        <v>1.489510933943485E-2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0.68096137085293074</v>
      </c>
      <c r="C267" s="52">
        <f t="shared" si="333"/>
        <v>0.7022072030386558</v>
      </c>
      <c r="D267" s="52">
        <f t="shared" si="333"/>
        <v>0.72023072040840885</v>
      </c>
      <c r="E267" s="52">
        <f t="shared" si="333"/>
        <v>0.73858325001138736</v>
      </c>
      <c r="F267" s="52">
        <f t="shared" si="333"/>
        <v>0.73906090040949601</v>
      </c>
      <c r="G267" s="52">
        <f t="shared" si="333"/>
        <v>0.74749541086610694</v>
      </c>
      <c r="H267" s="52">
        <f t="shared" si="333"/>
        <v>0.75348504772833169</v>
      </c>
      <c r="I267" s="52">
        <f t="shared" si="333"/>
        <v>0.75563758213467924</v>
      </c>
      <c r="J267" s="52">
        <f t="shared" si="333"/>
        <v>0.76724437969847958</v>
      </c>
      <c r="K267" s="52">
        <f t="shared" si="333"/>
        <v>0.79637490661555077</v>
      </c>
      <c r="L267" s="52">
        <f t="shared" si="333"/>
        <v>0.8010870141199985</v>
      </c>
      <c r="M267" s="52">
        <f t="shared" si="333"/>
        <v>0.80515747976118979</v>
      </c>
      <c r="N267" s="52">
        <f t="shared" si="333"/>
        <v>0.8169384699791965</v>
      </c>
      <c r="O267" s="52">
        <f t="shared" si="333"/>
        <v>0.81938746899918646</v>
      </c>
      <c r="P267" s="52">
        <f t="shared" si="333"/>
        <v>0.82669149794906749</v>
      </c>
      <c r="Q267" s="52">
        <f t="shared" si="333"/>
        <v>0.83631369474681228</v>
      </c>
    </row>
    <row r="268" spans="1:17" ht="11.45" customHeight="1" x14ac:dyDescent="0.25">
      <c r="A268" s="53" t="s">
        <v>57</v>
      </c>
      <c r="B268" s="52">
        <f t="shared" ref="B268:Q268" si="334">IF(B50=0,0,B50/B$46)</f>
        <v>1.546893159137802E-3</v>
      </c>
      <c r="C268" s="52">
        <f t="shared" si="334"/>
        <v>1.6452157581388794E-3</v>
      </c>
      <c r="D268" s="52">
        <f t="shared" si="334"/>
        <v>1.695889197964011E-3</v>
      </c>
      <c r="E268" s="52">
        <f t="shared" si="334"/>
        <v>1.7276536105788338E-3</v>
      </c>
      <c r="F268" s="52">
        <f t="shared" si="334"/>
        <v>1.7411132829923547E-3</v>
      </c>
      <c r="G268" s="52">
        <f t="shared" si="334"/>
        <v>1.8105394253273739E-3</v>
      </c>
      <c r="H268" s="52">
        <f t="shared" si="334"/>
        <v>1.9545768229033474E-3</v>
      </c>
      <c r="I268" s="52">
        <f t="shared" si="334"/>
        <v>1.5763103290713798E-3</v>
      </c>
      <c r="J268" s="52">
        <f t="shared" si="334"/>
        <v>1.520430185699416E-3</v>
      </c>
      <c r="K268" s="52">
        <f t="shared" si="334"/>
        <v>1.4756820166664424E-3</v>
      </c>
      <c r="L268" s="52">
        <f t="shared" si="334"/>
        <v>1.3736593886682269E-3</v>
      </c>
      <c r="M268" s="52">
        <f t="shared" si="334"/>
        <v>1.2872288874446133E-3</v>
      </c>
      <c r="N268" s="52">
        <f t="shared" si="334"/>
        <v>1.2024706089531695E-3</v>
      </c>
      <c r="O268" s="52">
        <f t="shared" si="334"/>
        <v>1.1001605296668416E-3</v>
      </c>
      <c r="P268" s="52">
        <f t="shared" si="334"/>
        <v>9.8552519066879077E-4</v>
      </c>
      <c r="Q268" s="52">
        <f t="shared" si="334"/>
        <v>8.8350335595774971E-4</v>
      </c>
    </row>
    <row r="269" spans="1:17" ht="11.45" customHeight="1" x14ac:dyDescent="0.25">
      <c r="A269" s="53" t="s">
        <v>56</v>
      </c>
      <c r="B269" s="52">
        <f t="shared" ref="B269:Q269" si="335">IF(B51=0,0,B51/B$46)</f>
        <v>2.4190624509415817E-5</v>
      </c>
      <c r="C269" s="52">
        <f t="shared" si="335"/>
        <v>2.1971222012433953E-5</v>
      </c>
      <c r="D269" s="52">
        <f t="shared" si="335"/>
        <v>2.2453508529979506E-5</v>
      </c>
      <c r="E269" s="52">
        <f t="shared" si="335"/>
        <v>3.6241133862389761E-5</v>
      </c>
      <c r="F269" s="52">
        <f t="shared" si="335"/>
        <v>3.3977712398946993E-5</v>
      </c>
      <c r="G269" s="52">
        <f t="shared" si="335"/>
        <v>3.270786583422565E-5</v>
      </c>
      <c r="H269" s="52">
        <f t="shared" si="335"/>
        <v>6.7218319056241733E-5</v>
      </c>
      <c r="I269" s="52">
        <f t="shared" si="335"/>
        <v>6.3112770035222138E-5</v>
      </c>
      <c r="J269" s="52">
        <f t="shared" si="335"/>
        <v>6.5892501446159578E-5</v>
      </c>
      <c r="K269" s="52">
        <f t="shared" si="335"/>
        <v>8.4067052299737396E-5</v>
      </c>
      <c r="L269" s="52">
        <f t="shared" si="335"/>
        <v>8.1289369739902446E-5</v>
      </c>
      <c r="M269" s="52">
        <f t="shared" si="335"/>
        <v>9.9714001345022632E-5</v>
      </c>
      <c r="N269" s="52">
        <f t="shared" si="335"/>
        <v>1.4081986758347217E-4</v>
      </c>
      <c r="O269" s="52">
        <f t="shared" si="335"/>
        <v>1.8274591723096333E-4</v>
      </c>
      <c r="P269" s="52">
        <f t="shared" si="335"/>
        <v>2.214775369797808E-4</v>
      </c>
      <c r="Q269" s="52">
        <f t="shared" si="335"/>
        <v>2.4942370012013063E-4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3.7303291876816439E-4</v>
      </c>
      <c r="C270" s="52">
        <f t="shared" si="336"/>
        <v>4.2030836650501692E-4</v>
      </c>
      <c r="D270" s="52">
        <f t="shared" si="336"/>
        <v>4.3814394265256744E-4</v>
      </c>
      <c r="E270" s="52">
        <f t="shared" si="336"/>
        <v>4.4556788944718291E-4</v>
      </c>
      <c r="F270" s="52">
        <f t="shared" si="336"/>
        <v>4.5430169543779128E-4</v>
      </c>
      <c r="G270" s="52">
        <f t="shared" si="336"/>
        <v>4.4386261375618368E-4</v>
      </c>
      <c r="H270" s="52">
        <f t="shared" si="336"/>
        <v>4.3554872396202912E-4</v>
      </c>
      <c r="I270" s="52">
        <f t="shared" si="336"/>
        <v>4.5029884670768402E-4</v>
      </c>
      <c r="J270" s="52">
        <f t="shared" si="336"/>
        <v>4.1358373333488107E-4</v>
      </c>
      <c r="K270" s="52">
        <f t="shared" si="336"/>
        <v>4.3312097533670821E-4</v>
      </c>
      <c r="L270" s="52">
        <f t="shared" si="336"/>
        <v>3.7484122873043265E-4</v>
      </c>
      <c r="M270" s="52">
        <f t="shared" si="336"/>
        <v>3.9509212029452363E-4</v>
      </c>
      <c r="N270" s="52">
        <f t="shared" si="336"/>
        <v>6.4478115365215315E-4</v>
      </c>
      <c r="O270" s="52">
        <f t="shared" si="336"/>
        <v>9.9067871269348869E-4</v>
      </c>
      <c r="P270" s="52">
        <f t="shared" si="336"/>
        <v>1.2345466182758368E-3</v>
      </c>
      <c r="Q270" s="52">
        <f t="shared" si="336"/>
        <v>1.5037516755998914E-3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0.20039990004421271</v>
      </c>
      <c r="C271" s="50">
        <f t="shared" si="337"/>
        <v>0.19892340632786509</v>
      </c>
      <c r="D271" s="50">
        <f t="shared" si="337"/>
        <v>0.19707227484186246</v>
      </c>
      <c r="E271" s="50">
        <f t="shared" si="337"/>
        <v>0.19464214823322643</v>
      </c>
      <c r="F271" s="50">
        <f t="shared" si="337"/>
        <v>0.20819154270901918</v>
      </c>
      <c r="G271" s="50">
        <f t="shared" si="337"/>
        <v>0.20776804190505524</v>
      </c>
      <c r="H271" s="50">
        <f t="shared" si="337"/>
        <v>0.20795562726867919</v>
      </c>
      <c r="I271" s="50">
        <f t="shared" si="337"/>
        <v>0.21100278718194357</v>
      </c>
      <c r="J271" s="50">
        <f t="shared" si="337"/>
        <v>0.20216946969136024</v>
      </c>
      <c r="K271" s="50">
        <f t="shared" si="337"/>
        <v>0.17537349292230009</v>
      </c>
      <c r="L271" s="50">
        <f t="shared" si="337"/>
        <v>0.17341484221219167</v>
      </c>
      <c r="M271" s="50">
        <f t="shared" si="337"/>
        <v>0.17101663060426206</v>
      </c>
      <c r="N271" s="50">
        <f t="shared" si="337"/>
        <v>0.16038135479508722</v>
      </c>
      <c r="O271" s="50">
        <f t="shared" si="337"/>
        <v>0.15896177084192878</v>
      </c>
      <c r="P271" s="50">
        <f t="shared" si="337"/>
        <v>0.15403990198139039</v>
      </c>
      <c r="Q271" s="50">
        <f t="shared" si="337"/>
        <v>0.14615451718207512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0.13809102342563825</v>
      </c>
      <c r="C272" s="48">
        <f t="shared" si="338"/>
        <v>0.13547436394260268</v>
      </c>
      <c r="D272" s="48">
        <f t="shared" si="338"/>
        <v>0.13223839458842215</v>
      </c>
      <c r="E272" s="48">
        <f t="shared" si="338"/>
        <v>0.12986962539149757</v>
      </c>
      <c r="F272" s="48">
        <f t="shared" si="338"/>
        <v>0.13448271618740715</v>
      </c>
      <c r="G272" s="48">
        <f t="shared" si="338"/>
        <v>0.13265447334803659</v>
      </c>
      <c r="H272" s="48">
        <f t="shared" si="338"/>
        <v>0.13217681951939322</v>
      </c>
      <c r="I272" s="48">
        <f t="shared" si="338"/>
        <v>0.13479864107900921</v>
      </c>
      <c r="J272" s="48">
        <f t="shared" si="338"/>
        <v>0.12703325066854898</v>
      </c>
      <c r="K272" s="48">
        <f t="shared" si="338"/>
        <v>0.10902169400563996</v>
      </c>
      <c r="L272" s="48">
        <f t="shared" si="338"/>
        <v>0.10935023802485326</v>
      </c>
      <c r="M272" s="48">
        <f t="shared" si="338"/>
        <v>0.11124781912237446</v>
      </c>
      <c r="N272" s="48">
        <f t="shared" si="338"/>
        <v>0.10222101421726787</v>
      </c>
      <c r="O272" s="48">
        <f t="shared" si="338"/>
        <v>9.925830322448663E-2</v>
      </c>
      <c r="P272" s="48">
        <f t="shared" si="338"/>
        <v>9.5469659272733279E-2</v>
      </c>
      <c r="Q272" s="48">
        <f t="shared" si="338"/>
        <v>8.8212372446362777E-2</v>
      </c>
    </row>
    <row r="273" spans="1:17" ht="11.45" customHeight="1" x14ac:dyDescent="0.25">
      <c r="A273" s="47" t="s">
        <v>22</v>
      </c>
      <c r="B273" s="46">
        <f t="shared" ref="B273:Q273" si="339">IF(B55=0,0,B55/B$46)</f>
        <v>6.2308876618574448E-2</v>
      </c>
      <c r="C273" s="46">
        <f t="shared" si="339"/>
        <v>6.3449042385262389E-2</v>
      </c>
      <c r="D273" s="46">
        <f t="shared" si="339"/>
        <v>6.4833880253440321E-2</v>
      </c>
      <c r="E273" s="46">
        <f t="shared" si="339"/>
        <v>6.4772522841728852E-2</v>
      </c>
      <c r="F273" s="46">
        <f t="shared" si="339"/>
        <v>7.370882652161205E-2</v>
      </c>
      <c r="G273" s="46">
        <f t="shared" si="339"/>
        <v>7.5113568557018659E-2</v>
      </c>
      <c r="H273" s="46">
        <f t="shared" si="339"/>
        <v>7.577880774928597E-2</v>
      </c>
      <c r="I273" s="46">
        <f t="shared" si="339"/>
        <v>7.6204146102934356E-2</v>
      </c>
      <c r="J273" s="46">
        <f t="shared" si="339"/>
        <v>7.5136219022811257E-2</v>
      </c>
      <c r="K273" s="46">
        <f t="shared" si="339"/>
        <v>6.6351798916660112E-2</v>
      </c>
      <c r="L273" s="46">
        <f t="shared" si="339"/>
        <v>6.406460418733842E-2</v>
      </c>
      <c r="M273" s="46">
        <f t="shared" si="339"/>
        <v>5.9768811481887632E-2</v>
      </c>
      <c r="N273" s="46">
        <f t="shared" si="339"/>
        <v>5.8160340577819332E-2</v>
      </c>
      <c r="O273" s="46">
        <f t="shared" si="339"/>
        <v>5.9703467617442156E-2</v>
      </c>
      <c r="P273" s="46">
        <f t="shared" si="339"/>
        <v>5.8570242708657114E-2</v>
      </c>
      <c r="Q273" s="46">
        <f t="shared" si="339"/>
        <v>5.7942144735712311E-2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42631.410120118366</v>
      </c>
      <c r="C4" s="96">
        <f t="shared" ref="C4:Q4" si="0">C5+C9+C10+C15</f>
        <v>43334.267425793361</v>
      </c>
      <c r="D4" s="96">
        <f t="shared" si="0"/>
        <v>43342.316262303189</v>
      </c>
      <c r="E4" s="96">
        <f t="shared" si="0"/>
        <v>42864.107155830556</v>
      </c>
      <c r="F4" s="96">
        <f t="shared" si="0"/>
        <v>42895.828732972594</v>
      </c>
      <c r="G4" s="96">
        <f t="shared" si="0"/>
        <v>42422.277475822324</v>
      </c>
      <c r="H4" s="96">
        <f t="shared" si="0"/>
        <v>42597.815422820895</v>
      </c>
      <c r="I4" s="96">
        <f t="shared" si="0"/>
        <v>42992.468619789266</v>
      </c>
      <c r="J4" s="96">
        <f t="shared" si="0"/>
        <v>41850.167621154134</v>
      </c>
      <c r="K4" s="96">
        <f t="shared" si="0"/>
        <v>41592.926062128237</v>
      </c>
      <c r="L4" s="96">
        <f t="shared" si="0"/>
        <v>41643.499877955561</v>
      </c>
      <c r="M4" s="96">
        <f t="shared" si="0"/>
        <v>41431.303044497319</v>
      </c>
      <c r="N4" s="96">
        <f t="shared" si="0"/>
        <v>41284.217027814855</v>
      </c>
      <c r="O4" s="96">
        <f t="shared" si="0"/>
        <v>41037.933503867564</v>
      </c>
      <c r="P4" s="96">
        <f t="shared" si="0"/>
        <v>41461.608298835345</v>
      </c>
      <c r="Q4" s="96">
        <f t="shared" si="0"/>
        <v>41865.957544728539</v>
      </c>
    </row>
    <row r="5" spans="1:17" ht="11.45" customHeight="1" x14ac:dyDescent="0.25">
      <c r="A5" s="95" t="s">
        <v>91</v>
      </c>
      <c r="B5" s="94">
        <f>SUM(B6:B8)</f>
        <v>42301.068975929637</v>
      </c>
      <c r="C5" s="94">
        <f t="shared" ref="C5:Q5" si="1">SUM(C6:C8)</f>
        <v>42981.172579999999</v>
      </c>
      <c r="D5" s="94">
        <f t="shared" si="1"/>
        <v>42970.362280000001</v>
      </c>
      <c r="E5" s="94">
        <f t="shared" si="1"/>
        <v>42506.791720000001</v>
      </c>
      <c r="F5" s="94">
        <f t="shared" si="1"/>
        <v>42505.059289999997</v>
      </c>
      <c r="G5" s="94">
        <f t="shared" si="1"/>
        <v>41788.852281216212</v>
      </c>
      <c r="H5" s="94">
        <f t="shared" si="1"/>
        <v>41827.119160000002</v>
      </c>
      <c r="I5" s="94">
        <f t="shared" si="1"/>
        <v>41509.666640000003</v>
      </c>
      <c r="J5" s="94">
        <f t="shared" si="1"/>
        <v>39478.523480000003</v>
      </c>
      <c r="K5" s="94">
        <f t="shared" si="1"/>
        <v>39054.964059999998</v>
      </c>
      <c r="L5" s="94">
        <f t="shared" si="1"/>
        <v>39149.734464968613</v>
      </c>
      <c r="M5" s="94">
        <f t="shared" si="1"/>
        <v>38916.885341324873</v>
      </c>
      <c r="N5" s="94">
        <f t="shared" si="1"/>
        <v>38528.779154182863</v>
      </c>
      <c r="O5" s="94">
        <f t="shared" si="1"/>
        <v>38238.263193206185</v>
      </c>
      <c r="P5" s="94">
        <f t="shared" si="1"/>
        <v>38404.536512432875</v>
      </c>
      <c r="Q5" s="94">
        <f t="shared" si="1"/>
        <v>38754.605779539299</v>
      </c>
    </row>
    <row r="6" spans="1:17" ht="11.45" customHeight="1" x14ac:dyDescent="0.25">
      <c r="A6" s="17" t="s">
        <v>90</v>
      </c>
      <c r="B6" s="94">
        <v>238.41617908664827</v>
      </c>
      <c r="C6" s="94">
        <v>230.69955999999999</v>
      </c>
      <c r="D6" s="94">
        <v>206.59992</v>
      </c>
      <c r="E6" s="94">
        <v>182.39823000000001</v>
      </c>
      <c r="F6" s="94">
        <v>165.89479</v>
      </c>
      <c r="G6" s="94">
        <v>152.71806976123051</v>
      </c>
      <c r="H6" s="94">
        <v>142.80002999999999</v>
      </c>
      <c r="I6" s="94">
        <v>129.60301000000001</v>
      </c>
      <c r="J6" s="94">
        <v>121.99663</v>
      </c>
      <c r="K6" s="94">
        <v>108.79891000000001</v>
      </c>
      <c r="L6" s="94">
        <v>126.34949824461857</v>
      </c>
      <c r="M6" s="94">
        <v>139.53340657569797</v>
      </c>
      <c r="N6" s="94">
        <v>126.34941056877135</v>
      </c>
      <c r="O6" s="94">
        <v>112.06667818426504</v>
      </c>
      <c r="P6" s="94">
        <v>99.981047122215855</v>
      </c>
      <c r="Q6" s="94">
        <v>88.994217726176743</v>
      </c>
    </row>
    <row r="7" spans="1:17" ht="11.45" customHeight="1" x14ac:dyDescent="0.25">
      <c r="A7" s="17" t="s">
        <v>89</v>
      </c>
      <c r="B7" s="94">
        <v>14395.069539109378</v>
      </c>
      <c r="C7" s="94">
        <v>14013.31336</v>
      </c>
      <c r="D7" s="94">
        <v>13501.79442</v>
      </c>
      <c r="E7" s="94">
        <v>12635.280290000001</v>
      </c>
      <c r="F7" s="94">
        <v>11951.085489999999</v>
      </c>
      <c r="G7" s="94">
        <v>11169.221954346103</v>
      </c>
      <c r="H7" s="94">
        <v>10412.14806</v>
      </c>
      <c r="I7" s="94">
        <v>9676.4018000000015</v>
      </c>
      <c r="J7" s="94">
        <v>8575.088240000001</v>
      </c>
      <c r="K7" s="94">
        <v>8246.867110000001</v>
      </c>
      <c r="L7" s="94">
        <v>7583.0734959137799</v>
      </c>
      <c r="M7" s="94">
        <v>7097.2767641513983</v>
      </c>
      <c r="N7" s="94">
        <v>6661.8749623761996</v>
      </c>
      <c r="O7" s="94">
        <v>6440.9570368324066</v>
      </c>
      <c r="P7" s="94">
        <v>6489.2031226000681</v>
      </c>
      <c r="Q7" s="94">
        <v>6566.4252577164953</v>
      </c>
    </row>
    <row r="8" spans="1:17" ht="11.45" customHeight="1" x14ac:dyDescent="0.25">
      <c r="A8" s="17" t="s">
        <v>88</v>
      </c>
      <c r="B8" s="94">
        <v>27667.583257733611</v>
      </c>
      <c r="C8" s="94">
        <v>28737.159659999998</v>
      </c>
      <c r="D8" s="94">
        <v>29261.967939999999</v>
      </c>
      <c r="E8" s="94">
        <v>29689.1132</v>
      </c>
      <c r="F8" s="94">
        <v>30388.079009999998</v>
      </c>
      <c r="G8" s="94">
        <v>30466.912257108874</v>
      </c>
      <c r="H8" s="94">
        <v>31272.17107</v>
      </c>
      <c r="I8" s="94">
        <v>31703.661830000001</v>
      </c>
      <c r="J8" s="94">
        <v>30781.438610000001</v>
      </c>
      <c r="K8" s="94">
        <v>30699.298040000001</v>
      </c>
      <c r="L8" s="94">
        <v>31440.311470810218</v>
      </c>
      <c r="M8" s="94">
        <v>31680.075170597775</v>
      </c>
      <c r="N8" s="94">
        <v>31740.554781237894</v>
      </c>
      <c r="O8" s="94">
        <v>31685.239478189513</v>
      </c>
      <c r="P8" s="94">
        <v>31815.35234271059</v>
      </c>
      <c r="Q8" s="94">
        <v>32099.186304096631</v>
      </c>
    </row>
    <row r="9" spans="1:17" ht="11.45" customHeight="1" x14ac:dyDescent="0.25">
      <c r="A9" s="95" t="s">
        <v>25</v>
      </c>
      <c r="B9" s="94">
        <v>1.8391148144667793</v>
      </c>
      <c r="C9" s="94">
        <v>23.19998</v>
      </c>
      <c r="D9" s="94">
        <v>27.099979999999999</v>
      </c>
      <c r="E9" s="94">
        <v>37.900039999999997</v>
      </c>
      <c r="F9" s="94">
        <v>42.599980000000002</v>
      </c>
      <c r="G9" s="94">
        <v>46.813808599103965</v>
      </c>
      <c r="H9" s="94">
        <v>61.899859999999997</v>
      </c>
      <c r="I9" s="94">
        <v>69.600250000000003</v>
      </c>
      <c r="J9" s="94">
        <v>85.099829999999997</v>
      </c>
      <c r="K9" s="94">
        <v>85.099559999999997</v>
      </c>
      <c r="L9" s="94">
        <v>88.994005335282637</v>
      </c>
      <c r="M9" s="94">
        <v>90.928610314200483</v>
      </c>
      <c r="N9" s="94">
        <v>91.143790999709438</v>
      </c>
      <c r="O9" s="94">
        <v>94.010127317766049</v>
      </c>
      <c r="P9" s="94">
        <v>129.45441828355391</v>
      </c>
      <c r="Q9" s="94">
        <v>131.24569580361205</v>
      </c>
    </row>
    <row r="10" spans="1:17" ht="11.45" customHeight="1" x14ac:dyDescent="0.25">
      <c r="A10" s="95" t="s">
        <v>87</v>
      </c>
      <c r="B10" s="94">
        <f>SUM(B11:B14)</f>
        <v>324.59118944719745</v>
      </c>
      <c r="C10" s="94">
        <f t="shared" ref="C10:Q10" si="2">SUM(C11:C14)</f>
        <v>325.59980999999999</v>
      </c>
      <c r="D10" s="94">
        <f t="shared" si="2"/>
        <v>340.19862000000001</v>
      </c>
      <c r="E10" s="94">
        <f t="shared" si="2"/>
        <v>314.50897999999995</v>
      </c>
      <c r="F10" s="94">
        <f t="shared" si="2"/>
        <v>343.00256999999999</v>
      </c>
      <c r="G10" s="94">
        <f t="shared" si="2"/>
        <v>581.5183941681471</v>
      </c>
      <c r="H10" s="94">
        <f t="shared" si="2"/>
        <v>703.79030999999998</v>
      </c>
      <c r="I10" s="94">
        <f t="shared" si="2"/>
        <v>1408.1892200000002</v>
      </c>
      <c r="J10" s="94">
        <f t="shared" si="2"/>
        <v>2281.8733700000003</v>
      </c>
      <c r="K10" s="94">
        <f t="shared" si="2"/>
        <v>2448.2230500000001</v>
      </c>
      <c r="L10" s="94">
        <f t="shared" si="2"/>
        <v>2400.4725720218366</v>
      </c>
      <c r="M10" s="94">
        <f t="shared" si="2"/>
        <v>2418.2191027688368</v>
      </c>
      <c r="N10" s="94">
        <f t="shared" si="2"/>
        <v>2655.4647935649182</v>
      </c>
      <c r="O10" s="94">
        <f t="shared" si="2"/>
        <v>2690.217254341489</v>
      </c>
      <c r="P10" s="94">
        <f t="shared" si="2"/>
        <v>2906.2054005612513</v>
      </c>
      <c r="Q10" s="94">
        <f t="shared" si="2"/>
        <v>2949.0780190372589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58.254518766812119</v>
      </c>
      <c r="C12" s="94">
        <v>53.099970000000006</v>
      </c>
      <c r="D12" s="94">
        <v>56.299869999999999</v>
      </c>
      <c r="E12" s="94">
        <v>47.389870000000002</v>
      </c>
      <c r="F12" s="94">
        <v>51.200469999999996</v>
      </c>
      <c r="G12" s="94">
        <v>99.861575828148389</v>
      </c>
      <c r="H12" s="94">
        <v>142.12067999999999</v>
      </c>
      <c r="I12" s="94">
        <v>261.10122000000001</v>
      </c>
      <c r="J12" s="94">
        <v>433.39861000000002</v>
      </c>
      <c r="K12" s="94">
        <v>399.40377999999998</v>
      </c>
      <c r="L12" s="94">
        <v>395.57651902004363</v>
      </c>
      <c r="M12" s="94">
        <v>390.47013955283876</v>
      </c>
      <c r="N12" s="94">
        <v>400.06687660370716</v>
      </c>
      <c r="O12" s="94">
        <v>391.75509712014099</v>
      </c>
      <c r="P12" s="94">
        <v>406.46795066476199</v>
      </c>
      <c r="Q12" s="94">
        <v>421.20451624202116</v>
      </c>
    </row>
    <row r="13" spans="1:17" ht="11.45" customHeight="1" x14ac:dyDescent="0.25">
      <c r="A13" s="17" t="s">
        <v>84</v>
      </c>
      <c r="B13" s="94">
        <v>266.33667068038534</v>
      </c>
      <c r="C13" s="94">
        <v>272.49984000000001</v>
      </c>
      <c r="D13" s="94">
        <v>283.89875000000001</v>
      </c>
      <c r="E13" s="94">
        <v>267.11910999999998</v>
      </c>
      <c r="F13" s="94">
        <v>291.8021</v>
      </c>
      <c r="G13" s="94">
        <v>481.65681833999872</v>
      </c>
      <c r="H13" s="94">
        <v>561.66962999999998</v>
      </c>
      <c r="I13" s="94">
        <v>1147.0880000000002</v>
      </c>
      <c r="J13" s="94">
        <v>1848.4747600000001</v>
      </c>
      <c r="K13" s="94">
        <v>2048.81927</v>
      </c>
      <c r="L13" s="94">
        <v>2004.8960530017932</v>
      </c>
      <c r="M13" s="94">
        <v>2027.7489632159982</v>
      </c>
      <c r="N13" s="94">
        <v>2255.3979169612112</v>
      </c>
      <c r="O13" s="94">
        <v>2298.4621572213482</v>
      </c>
      <c r="P13" s="94">
        <v>2499.7374498964891</v>
      </c>
      <c r="Q13" s="94">
        <v>2527.8735027952375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3.9108399270596683</v>
      </c>
      <c r="C15" s="92">
        <v>4.2950557933671973</v>
      </c>
      <c r="D15" s="92">
        <v>4.6553823031878379</v>
      </c>
      <c r="E15" s="92">
        <v>4.9064158305547174</v>
      </c>
      <c r="F15" s="92">
        <v>5.1668929725972212</v>
      </c>
      <c r="G15" s="92">
        <v>5.0929918388624325</v>
      </c>
      <c r="H15" s="92">
        <v>5.0060928208957183</v>
      </c>
      <c r="I15" s="92">
        <v>5.0125097892613883</v>
      </c>
      <c r="J15" s="92">
        <v>4.6709411541341348</v>
      </c>
      <c r="K15" s="92">
        <v>4.6393921282362394</v>
      </c>
      <c r="L15" s="92">
        <v>4.2988356298298411</v>
      </c>
      <c r="M15" s="92">
        <v>5.2699900894106682</v>
      </c>
      <c r="N15" s="92">
        <v>8.8292890673629358</v>
      </c>
      <c r="O15" s="92">
        <v>15.442929002124636</v>
      </c>
      <c r="P15" s="92">
        <v>21.411967557668987</v>
      </c>
      <c r="Q15" s="92">
        <v>31.02805034836674</v>
      </c>
    </row>
    <row r="17" spans="1:17" ht="11.45" customHeight="1" x14ac:dyDescent="0.25">
      <c r="A17" s="27" t="s">
        <v>81</v>
      </c>
      <c r="B17" s="71">
        <f t="shared" ref="B17:Q17" si="3">B18+B42</f>
        <v>42631.410120118358</v>
      </c>
      <c r="C17" s="71">
        <f t="shared" si="3"/>
        <v>43334.267425793369</v>
      </c>
      <c r="D17" s="71">
        <f t="shared" si="3"/>
        <v>43342.316262303197</v>
      </c>
      <c r="E17" s="71">
        <f t="shared" si="3"/>
        <v>42864.107155830556</v>
      </c>
      <c r="F17" s="71">
        <f t="shared" si="3"/>
        <v>42895.828732972586</v>
      </c>
      <c r="G17" s="71">
        <f t="shared" si="3"/>
        <v>42422.277475822317</v>
      </c>
      <c r="H17" s="71">
        <f t="shared" si="3"/>
        <v>42597.815422820902</v>
      </c>
      <c r="I17" s="71">
        <f t="shared" si="3"/>
        <v>42992.468619789259</v>
      </c>
      <c r="J17" s="71">
        <f t="shared" si="3"/>
        <v>41850.167621154134</v>
      </c>
      <c r="K17" s="71">
        <f t="shared" si="3"/>
        <v>41592.926062128237</v>
      </c>
      <c r="L17" s="71">
        <f t="shared" si="3"/>
        <v>41643.499877955561</v>
      </c>
      <c r="M17" s="71">
        <f t="shared" si="3"/>
        <v>41431.303044497319</v>
      </c>
      <c r="N17" s="71">
        <f t="shared" si="3"/>
        <v>41284.217027814855</v>
      </c>
      <c r="O17" s="71">
        <f t="shared" si="3"/>
        <v>41037.933503867564</v>
      </c>
      <c r="P17" s="71">
        <f t="shared" si="3"/>
        <v>41461.608298835345</v>
      </c>
      <c r="Q17" s="71">
        <f t="shared" si="3"/>
        <v>41865.957544728546</v>
      </c>
    </row>
    <row r="18" spans="1:17" ht="11.45" customHeight="1" x14ac:dyDescent="0.25">
      <c r="A18" s="25" t="s">
        <v>39</v>
      </c>
      <c r="B18" s="24">
        <f t="shared" ref="B18:Q18" si="4">B19+B21+B33</f>
        <v>26205.672846706479</v>
      </c>
      <c r="C18" s="24">
        <f t="shared" si="4"/>
        <v>26653.658597533402</v>
      </c>
      <c r="D18" s="24">
        <f t="shared" si="4"/>
        <v>26508.534829770106</v>
      </c>
      <c r="E18" s="24">
        <f t="shared" si="4"/>
        <v>26030.232249438461</v>
      </c>
      <c r="F18" s="24">
        <f t="shared" si="4"/>
        <v>25503.607798213205</v>
      </c>
      <c r="G18" s="24">
        <f t="shared" si="4"/>
        <v>24984.208560303192</v>
      </c>
      <c r="H18" s="24">
        <f t="shared" si="4"/>
        <v>25037.4358707133</v>
      </c>
      <c r="I18" s="24">
        <f t="shared" si="4"/>
        <v>25199.4394587143</v>
      </c>
      <c r="J18" s="24">
        <f t="shared" si="4"/>
        <v>24717.044792887609</v>
      </c>
      <c r="K18" s="24">
        <f t="shared" si="4"/>
        <v>25261.618181460886</v>
      </c>
      <c r="L18" s="24">
        <f t="shared" si="4"/>
        <v>24574.347214650508</v>
      </c>
      <c r="M18" s="24">
        <f t="shared" si="4"/>
        <v>24171.345621589171</v>
      </c>
      <c r="N18" s="24">
        <f t="shared" si="4"/>
        <v>24478.955963302858</v>
      </c>
      <c r="O18" s="24">
        <f t="shared" si="4"/>
        <v>24117.049026341989</v>
      </c>
      <c r="P18" s="24">
        <f t="shared" si="4"/>
        <v>24517.838304818997</v>
      </c>
      <c r="Q18" s="24">
        <f t="shared" si="4"/>
        <v>25000.209048542525</v>
      </c>
    </row>
    <row r="19" spans="1:17" ht="11.45" customHeight="1" x14ac:dyDescent="0.25">
      <c r="A19" s="91" t="s">
        <v>80</v>
      </c>
      <c r="B19" s="90">
        <v>361.71767894041511</v>
      </c>
      <c r="C19" s="90">
        <v>396.59471317318707</v>
      </c>
      <c r="D19" s="90">
        <v>436.90221147083855</v>
      </c>
      <c r="E19" s="90">
        <v>438.03303274285992</v>
      </c>
      <c r="F19" s="90">
        <v>467.44215717013299</v>
      </c>
      <c r="G19" s="90">
        <v>480.34115042217479</v>
      </c>
      <c r="H19" s="90">
        <v>481.4062603339645</v>
      </c>
      <c r="I19" s="90">
        <v>496.8767004072547</v>
      </c>
      <c r="J19" s="90">
        <v>522.96048589854706</v>
      </c>
      <c r="K19" s="90">
        <v>552.70204968610915</v>
      </c>
      <c r="L19" s="90">
        <v>553.29332534734624</v>
      </c>
      <c r="M19" s="90">
        <v>553.43492929723698</v>
      </c>
      <c r="N19" s="90">
        <v>554.59404906497934</v>
      </c>
      <c r="O19" s="90">
        <v>555.88929233427893</v>
      </c>
      <c r="P19" s="90">
        <v>557.21720172737969</v>
      </c>
      <c r="Q19" s="90">
        <v>558.97260657158677</v>
      </c>
    </row>
    <row r="20" spans="1:17" ht="11.45" customHeight="1" x14ac:dyDescent="0.25">
      <c r="A20" s="89" t="s">
        <v>75</v>
      </c>
      <c r="B20" s="88">
        <v>1.457913019298791</v>
      </c>
      <c r="C20" s="88">
        <v>1.4971241692963135</v>
      </c>
      <c r="D20" s="88">
        <v>1.8142326777195408</v>
      </c>
      <c r="E20" s="88">
        <v>1.6367474842056347</v>
      </c>
      <c r="F20" s="88">
        <v>1.9940583172811424</v>
      </c>
      <c r="G20" s="88">
        <v>4.2565683436301871</v>
      </c>
      <c r="H20" s="88">
        <v>6.4824751728768337</v>
      </c>
      <c r="I20" s="88">
        <v>13.055101709635373</v>
      </c>
      <c r="J20" s="88">
        <v>25.159646836067132</v>
      </c>
      <c r="K20" s="88">
        <v>25.531386960555864</v>
      </c>
      <c r="L20" s="88">
        <v>27.431939893122767</v>
      </c>
      <c r="M20" s="88">
        <v>28.860459208256838</v>
      </c>
      <c r="N20" s="88">
        <v>31.418371044596292</v>
      </c>
      <c r="O20" s="88">
        <v>31.872038428829015</v>
      </c>
      <c r="P20" s="88">
        <v>32.84537960915916</v>
      </c>
      <c r="Q20" s="88">
        <v>33.694084254573809</v>
      </c>
    </row>
    <row r="21" spans="1:17" ht="11.45" customHeight="1" x14ac:dyDescent="0.25">
      <c r="A21" s="19" t="s">
        <v>29</v>
      </c>
      <c r="B21" s="21">
        <f>B22+B24+B26+B27+B29+B32</f>
        <v>24247.943446617308</v>
      </c>
      <c r="C21" s="21">
        <f t="shared" ref="C21:Q21" si="5">C22+C24+C26+C27+C29+C32</f>
        <v>24672.85143897637</v>
      </c>
      <c r="D21" s="21">
        <f t="shared" si="5"/>
        <v>24479.629601452889</v>
      </c>
      <c r="E21" s="21">
        <f t="shared" si="5"/>
        <v>23989.910466648096</v>
      </c>
      <c r="F21" s="21">
        <f t="shared" si="5"/>
        <v>23378.231810987611</v>
      </c>
      <c r="G21" s="21">
        <f t="shared" si="5"/>
        <v>22782.534213145624</v>
      </c>
      <c r="H21" s="21">
        <f t="shared" si="5"/>
        <v>22764.597416192333</v>
      </c>
      <c r="I21" s="21">
        <f t="shared" si="5"/>
        <v>22829.212305913981</v>
      </c>
      <c r="J21" s="21">
        <f t="shared" si="5"/>
        <v>22312.158877869522</v>
      </c>
      <c r="K21" s="21">
        <f t="shared" si="5"/>
        <v>22856.69583886287</v>
      </c>
      <c r="L21" s="21">
        <f t="shared" si="5"/>
        <v>22208.508699363756</v>
      </c>
      <c r="M21" s="21">
        <f t="shared" si="5"/>
        <v>21781.89617999598</v>
      </c>
      <c r="N21" s="21">
        <f t="shared" si="5"/>
        <v>22106.507252205462</v>
      </c>
      <c r="O21" s="21">
        <f t="shared" si="5"/>
        <v>21679.37867555553</v>
      </c>
      <c r="P21" s="21">
        <f t="shared" si="5"/>
        <v>22066.925378096865</v>
      </c>
      <c r="Q21" s="21">
        <f t="shared" si="5"/>
        <v>22524.113554854383</v>
      </c>
    </row>
    <row r="22" spans="1:17" ht="11.45" customHeight="1" x14ac:dyDescent="0.25">
      <c r="A22" s="62" t="s">
        <v>59</v>
      </c>
      <c r="B22" s="70">
        <v>12962.961143528117</v>
      </c>
      <c r="C22" s="70">
        <v>12695.230782026603</v>
      </c>
      <c r="D22" s="70">
        <v>12289.693979723539</v>
      </c>
      <c r="E22" s="70">
        <v>11565.481312404107</v>
      </c>
      <c r="F22" s="70">
        <v>10992.060992390278</v>
      </c>
      <c r="G22" s="70">
        <v>10328.761713759774</v>
      </c>
      <c r="H22" s="70">
        <v>9677.2829068163064</v>
      </c>
      <c r="I22" s="70">
        <v>9094.4557911938064</v>
      </c>
      <c r="J22" s="70">
        <v>8173.0996364333823</v>
      </c>
      <c r="K22" s="70">
        <v>7804.7326731940111</v>
      </c>
      <c r="L22" s="70">
        <v>7154.0684645501533</v>
      </c>
      <c r="M22" s="70">
        <v>6678.6309812805184</v>
      </c>
      <c r="N22" s="70">
        <v>6265.4824422358661</v>
      </c>
      <c r="O22" s="70">
        <v>6047.3811354963636</v>
      </c>
      <c r="P22" s="70">
        <v>6137.2545590436594</v>
      </c>
      <c r="Q22" s="70">
        <v>6247.8525529058779</v>
      </c>
    </row>
    <row r="23" spans="1:17" ht="11.45" customHeight="1" x14ac:dyDescent="0.25">
      <c r="A23" s="87" t="s">
        <v>75</v>
      </c>
      <c r="B23" s="70">
        <v>52.247570191135594</v>
      </c>
      <c r="C23" s="70">
        <v>47.923828047265921</v>
      </c>
      <c r="D23" s="70">
        <v>51.032848614170391</v>
      </c>
      <c r="E23" s="70">
        <v>43.21539935737475</v>
      </c>
      <c r="F23" s="70">
        <v>46.890958185356268</v>
      </c>
      <c r="G23" s="70">
        <v>91.528864643489655</v>
      </c>
      <c r="H23" s="70">
        <v>130.31144659569375</v>
      </c>
      <c r="I23" s="70">
        <v>238.95072006899048</v>
      </c>
      <c r="J23" s="70">
        <v>393.20810262621779</v>
      </c>
      <c r="K23" s="70">
        <v>360.52996386783252</v>
      </c>
      <c r="L23" s="70">
        <v>354.69427719487339</v>
      </c>
      <c r="M23" s="70">
        <v>348.27645816826652</v>
      </c>
      <c r="N23" s="70">
        <v>354.94656402363529</v>
      </c>
      <c r="O23" s="70">
        <v>346.72796652541365</v>
      </c>
      <c r="P23" s="70">
        <v>361.76280115712501</v>
      </c>
      <c r="Q23" s="70">
        <v>376.61178357012091</v>
      </c>
    </row>
    <row r="24" spans="1:17" ht="11.45" customHeight="1" x14ac:dyDescent="0.25">
      <c r="A24" s="62" t="s">
        <v>58</v>
      </c>
      <c r="B24" s="70">
        <v>11065.179580108337</v>
      </c>
      <c r="C24" s="70">
        <v>11767.205015236959</v>
      </c>
      <c r="D24" s="70">
        <v>12004.594860745046</v>
      </c>
      <c r="E24" s="70">
        <v>12264.041479187435</v>
      </c>
      <c r="F24" s="70">
        <v>12242.921903980647</v>
      </c>
      <c r="G24" s="70">
        <v>12324.778516892067</v>
      </c>
      <c r="H24" s="70">
        <v>12969.868298072211</v>
      </c>
      <c r="I24" s="70">
        <v>13625.518268238569</v>
      </c>
      <c r="J24" s="70">
        <v>14035.831540459549</v>
      </c>
      <c r="K24" s="70">
        <v>14961.016777732299</v>
      </c>
      <c r="L24" s="70">
        <v>14945.226219861197</v>
      </c>
      <c r="M24" s="70">
        <v>14978.798719283646</v>
      </c>
      <c r="N24" s="70">
        <v>15726.295331983691</v>
      </c>
      <c r="O24" s="70">
        <v>15526.872509563358</v>
      </c>
      <c r="P24" s="70">
        <v>15830.794825888934</v>
      </c>
      <c r="Q24" s="70">
        <v>16178.284911999919</v>
      </c>
    </row>
    <row r="25" spans="1:17" ht="11.45" customHeight="1" x14ac:dyDescent="0.25">
      <c r="A25" s="87" t="s">
        <v>75</v>
      </c>
      <c r="B25" s="70">
        <v>105.51961645388054</v>
      </c>
      <c r="C25" s="70">
        <v>110.55027517039518</v>
      </c>
      <c r="D25" s="70">
        <v>115.36764955431984</v>
      </c>
      <c r="E25" s="70">
        <v>109.37239591187299</v>
      </c>
      <c r="F25" s="70">
        <v>116.46254500875641</v>
      </c>
      <c r="G25" s="70">
        <v>191.8848358902907</v>
      </c>
      <c r="H25" s="70">
        <v>229.01189591546532</v>
      </c>
      <c r="I25" s="70">
        <v>476.42261185347638</v>
      </c>
      <c r="J25" s="70">
        <v>796.85590437870724</v>
      </c>
      <c r="K25" s="70">
        <v>937.68042643475212</v>
      </c>
      <c r="L25" s="70">
        <v>897.79127297378238</v>
      </c>
      <c r="M25" s="70">
        <v>903.0585266394603</v>
      </c>
      <c r="N25" s="70">
        <v>1045.541775789276</v>
      </c>
      <c r="O25" s="70">
        <v>1052.3211290102588</v>
      </c>
      <c r="P25" s="70">
        <v>1155.3171103633251</v>
      </c>
      <c r="Q25" s="70">
        <v>1183.2415251242835</v>
      </c>
    </row>
    <row r="26" spans="1:17" ht="11.45" customHeight="1" x14ac:dyDescent="0.25">
      <c r="A26" s="62" t="s">
        <v>57</v>
      </c>
      <c r="B26" s="70">
        <v>219.8027229808545</v>
      </c>
      <c r="C26" s="70">
        <v>210.41564171280703</v>
      </c>
      <c r="D26" s="70">
        <v>185.3407609843002</v>
      </c>
      <c r="E26" s="70">
        <v>160.38767505655511</v>
      </c>
      <c r="F26" s="70">
        <v>143.24891461668656</v>
      </c>
      <c r="G26" s="70">
        <v>128.99398249378422</v>
      </c>
      <c r="H26" s="70">
        <v>117.44114295769005</v>
      </c>
      <c r="I26" s="70">
        <v>108.49108576276009</v>
      </c>
      <c r="J26" s="70">
        <v>101.86169150549883</v>
      </c>
      <c r="K26" s="70">
        <v>89.080726900628349</v>
      </c>
      <c r="L26" s="70">
        <v>107.18182975243113</v>
      </c>
      <c r="M26" s="70">
        <v>121.34570264304416</v>
      </c>
      <c r="N26" s="70">
        <v>109.3985407708998</v>
      </c>
      <c r="O26" s="70">
        <v>96.075244049998062</v>
      </c>
      <c r="P26" s="70">
        <v>85.357112715195242</v>
      </c>
      <c r="Q26" s="70">
        <v>75.618013146346414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0.73989914583633676</v>
      </c>
      <c r="J27" s="70">
        <v>1.3576363323857956</v>
      </c>
      <c r="K27" s="70">
        <v>1.8528717855480357</v>
      </c>
      <c r="L27" s="70">
        <v>1.9644357986628427</v>
      </c>
      <c r="M27" s="70">
        <v>2.0703809829429516</v>
      </c>
      <c r="N27" s="70">
        <v>2.2310559344873253</v>
      </c>
      <c r="O27" s="70">
        <v>2.1530843534005406</v>
      </c>
      <c r="P27" s="70">
        <v>2.2410528151129752</v>
      </c>
      <c r="Q27" s="70">
        <v>2.4035700099774631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0.19402395954734886</v>
      </c>
      <c r="P29" s="70">
        <v>0.81106972925174992</v>
      </c>
      <c r="Q29" s="70">
        <v>2.9635706616123141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7.2762776361809441E-3</v>
      </c>
      <c r="P30" s="70">
        <v>3.1103161228664192E-2</v>
      </c>
      <c r="Q30" s="70">
        <v>0.115818110645309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6.7116330622499706E-2</v>
      </c>
      <c r="P31" s="70">
        <v>0.28340901499168808</v>
      </c>
      <c r="Q31" s="70">
        <v>1.0421903176186418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5.0683461247514284E-3</v>
      </c>
      <c r="I32" s="70">
        <v>7.2615730125739483E-3</v>
      </c>
      <c r="J32" s="70">
        <v>8.3731387061095688E-3</v>
      </c>
      <c r="K32" s="70">
        <v>1.2789250385935756E-2</v>
      </c>
      <c r="L32" s="70">
        <v>6.7749401313325255E-2</v>
      </c>
      <c r="M32" s="70">
        <v>1.0503958058287717</v>
      </c>
      <c r="N32" s="70">
        <v>3.0998812805163833</v>
      </c>
      <c r="O32" s="70">
        <v>6.7026781328627143</v>
      </c>
      <c r="P32" s="70">
        <v>10.466757904712505</v>
      </c>
      <c r="Q32" s="70">
        <v>16.990936130646745</v>
      </c>
    </row>
    <row r="33" spans="1:17" ht="11.45" customHeight="1" x14ac:dyDescent="0.25">
      <c r="A33" s="19" t="s">
        <v>28</v>
      </c>
      <c r="B33" s="21">
        <f>B34+B36+B38+B39+B41</f>
        <v>1596.0117211487564</v>
      </c>
      <c r="C33" s="21">
        <f t="shared" ref="C33:Q33" si="6">C34+C36+C38+C39+C41</f>
        <v>1584.2124453838449</v>
      </c>
      <c r="D33" s="21">
        <f t="shared" si="6"/>
        <v>1592.0030168463766</v>
      </c>
      <c r="E33" s="21">
        <f t="shared" si="6"/>
        <v>1602.288750047504</v>
      </c>
      <c r="F33" s="21">
        <f t="shared" si="6"/>
        <v>1657.9338300554621</v>
      </c>
      <c r="G33" s="21">
        <f t="shared" si="6"/>
        <v>1721.3331967353959</v>
      </c>
      <c r="H33" s="21">
        <f t="shared" si="6"/>
        <v>1791.432194187001</v>
      </c>
      <c r="I33" s="21">
        <f t="shared" si="6"/>
        <v>1873.3504523930649</v>
      </c>
      <c r="J33" s="21">
        <f t="shared" si="6"/>
        <v>1881.9254291195407</v>
      </c>
      <c r="K33" s="21">
        <f t="shared" si="6"/>
        <v>1852.2202929119078</v>
      </c>
      <c r="L33" s="21">
        <f t="shared" si="6"/>
        <v>1812.545189939407</v>
      </c>
      <c r="M33" s="21">
        <f t="shared" si="6"/>
        <v>1836.0145122959532</v>
      </c>
      <c r="N33" s="21">
        <f t="shared" si="6"/>
        <v>1817.8546620324159</v>
      </c>
      <c r="O33" s="21">
        <f t="shared" si="6"/>
        <v>1881.7810584521796</v>
      </c>
      <c r="P33" s="21">
        <f t="shared" si="6"/>
        <v>1893.6957249947523</v>
      </c>
      <c r="Q33" s="21">
        <f t="shared" si="6"/>
        <v>1917.1228871165565</v>
      </c>
    </row>
    <row r="34" spans="1:17" ht="11.45" customHeight="1" x14ac:dyDescent="0.25">
      <c r="A34" s="62" t="s">
        <v>59</v>
      </c>
      <c r="B34" s="20">
        <v>3.7419069049704712</v>
      </c>
      <c r="C34" s="20">
        <v>3.5227038176280758</v>
      </c>
      <c r="D34" s="20">
        <v>3.4287359868156582</v>
      </c>
      <c r="E34" s="20">
        <v>3.2134337513670483</v>
      </c>
      <c r="F34" s="20">
        <v>3.0782236313459941</v>
      </c>
      <c r="G34" s="20">
        <v>2.9241413827043137</v>
      </c>
      <c r="H34" s="20">
        <v>2.7526033766917819</v>
      </c>
      <c r="I34" s="20">
        <v>2.569098317366342</v>
      </c>
      <c r="J34" s="20">
        <v>2.3719241202937176</v>
      </c>
      <c r="K34" s="20">
        <v>2.1639272704518633</v>
      </c>
      <c r="L34" s="20">
        <v>1.9540388516741822</v>
      </c>
      <c r="M34" s="20">
        <v>1.7025748359722943</v>
      </c>
      <c r="N34" s="20">
        <v>1.4462052932499523</v>
      </c>
      <c r="O34" s="20">
        <v>1.2124628897523997</v>
      </c>
      <c r="P34" s="20">
        <v>1.0072777722942567</v>
      </c>
      <c r="Q34" s="20">
        <v>0.83193706050440919</v>
      </c>
    </row>
    <row r="35" spans="1:17" ht="11.45" customHeight="1" x14ac:dyDescent="0.25">
      <c r="A35" s="87" t="s">
        <v>75</v>
      </c>
      <c r="B35" s="20">
        <v>1.5081858342509006E-2</v>
      </c>
      <c r="C35" s="20">
        <v>1.3298021510287607E-2</v>
      </c>
      <c r="D35" s="20">
        <v>1.4237796713393655E-2</v>
      </c>
      <c r="E35" s="20">
        <v>1.2007267066771745E-2</v>
      </c>
      <c r="F35" s="20">
        <v>1.3131373241337238E-2</v>
      </c>
      <c r="G35" s="20">
        <v>2.5912432509641554E-2</v>
      </c>
      <c r="H35" s="20">
        <v>3.7065747831785095E-2</v>
      </c>
      <c r="I35" s="20">
        <v>6.7501333445058806E-2</v>
      </c>
      <c r="J35" s="20">
        <v>0.11411335043029674</v>
      </c>
      <c r="K35" s="20">
        <v>9.9959941396603219E-2</v>
      </c>
      <c r="L35" s="20">
        <v>9.6880034282542424E-2</v>
      </c>
      <c r="M35" s="20">
        <v>8.8785671090507903E-2</v>
      </c>
      <c r="N35" s="20">
        <v>8.1929141840940467E-2</v>
      </c>
      <c r="O35" s="20">
        <v>6.9516834284477538E-2</v>
      </c>
      <c r="P35" s="20">
        <v>5.9374370892196E-2</v>
      </c>
      <c r="Q35" s="20">
        <v>5.0147998455713418E-2</v>
      </c>
    </row>
    <row r="36" spans="1:17" ht="11.45" customHeight="1" x14ac:dyDescent="0.25">
      <c r="A36" s="62" t="s">
        <v>58</v>
      </c>
      <c r="B36" s="20">
        <v>1586.9892778151118</v>
      </c>
      <c r="C36" s="20">
        <v>1553.6655507180078</v>
      </c>
      <c r="D36" s="20">
        <v>1557.410320554922</v>
      </c>
      <c r="E36" s="20">
        <v>1557.0003178777292</v>
      </c>
      <c r="F36" s="20">
        <v>1607.7852656460084</v>
      </c>
      <c r="G36" s="20">
        <v>1667.0786803969727</v>
      </c>
      <c r="H36" s="20">
        <v>1723.0854610950007</v>
      </c>
      <c r="I36" s="20">
        <v>1797.9410651337903</v>
      </c>
      <c r="J36" s="20">
        <v>1791.9861802366131</v>
      </c>
      <c r="K36" s="20">
        <v>1763.3534487117324</v>
      </c>
      <c r="L36" s="20">
        <v>1720.2673802349464</v>
      </c>
      <c r="M36" s="20">
        <v>1742.5983968492351</v>
      </c>
      <c r="N36" s="20">
        <v>1724.994731589682</v>
      </c>
      <c r="O36" s="20">
        <v>1785.6609114211271</v>
      </c>
      <c r="P36" s="20">
        <v>1762.3837194008397</v>
      </c>
      <c r="Q36" s="20">
        <v>1784.1401088559264</v>
      </c>
    </row>
    <row r="37" spans="1:17" ht="11.45" customHeight="1" x14ac:dyDescent="0.25">
      <c r="A37" s="87" t="s">
        <v>75</v>
      </c>
      <c r="B37" s="20">
        <v>15.1311874008584</v>
      </c>
      <c r="C37" s="20">
        <v>14.5942269581827</v>
      </c>
      <c r="D37" s="20">
        <v>14.964758692471561</v>
      </c>
      <c r="E37" s="20">
        <v>13.883737675146341</v>
      </c>
      <c r="F37" s="20">
        <v>15.291943890385239</v>
      </c>
      <c r="G37" s="20">
        <v>25.944957721764411</v>
      </c>
      <c r="H37" s="20">
        <v>30.401726110085697</v>
      </c>
      <c r="I37" s="20">
        <v>62.780701414086252</v>
      </c>
      <c r="J37" s="20">
        <v>101.51515502329818</v>
      </c>
      <c r="K37" s="20">
        <v>110.32030772943429</v>
      </c>
      <c r="L37" s="20">
        <v>103.12223668005225</v>
      </c>
      <c r="M37" s="20">
        <v>104.82839003821944</v>
      </c>
      <c r="N37" s="20">
        <v>114.44100714175721</v>
      </c>
      <c r="O37" s="20">
        <v>120.77128162747914</v>
      </c>
      <c r="P37" s="20">
        <v>128.38317719251154</v>
      </c>
      <c r="Q37" s="20">
        <v>130.24674115842882</v>
      </c>
    </row>
    <row r="38" spans="1:17" ht="11.45" customHeight="1" x14ac:dyDescent="0.25">
      <c r="A38" s="62" t="s">
        <v>57</v>
      </c>
      <c r="B38" s="20">
        <v>1.5346340461413031</v>
      </c>
      <c r="C38" s="20">
        <v>1.7511921719579195</v>
      </c>
      <c r="D38" s="20">
        <v>1.7703150635454292</v>
      </c>
      <c r="E38" s="20">
        <v>1.8562259702643766</v>
      </c>
      <c r="F38" s="20">
        <v>1.9590462748556343</v>
      </c>
      <c r="G38" s="20">
        <v>2.0329908518555246</v>
      </c>
      <c r="H38" s="20">
        <v>1.6717579388515285</v>
      </c>
      <c r="I38" s="20">
        <v>2.0110757135296664</v>
      </c>
      <c r="J38" s="20">
        <v>1.9693449213969609</v>
      </c>
      <c r="K38" s="20">
        <v>1.9304651442441338</v>
      </c>
      <c r="L38" s="20">
        <v>1.8759312711399951</v>
      </c>
      <c r="M38" s="20">
        <v>1.7737173412846057</v>
      </c>
      <c r="N38" s="20">
        <v>1.6433264199802198</v>
      </c>
      <c r="O38" s="20">
        <v>1.6212961780758319</v>
      </c>
      <c r="P38" s="20">
        <v>1.5756777316054158</v>
      </c>
      <c r="Q38" s="20">
        <v>1.5234502055932211</v>
      </c>
    </row>
    <row r="39" spans="1:17" ht="11.45" customHeight="1" x14ac:dyDescent="0.25">
      <c r="A39" s="62" t="s">
        <v>56</v>
      </c>
      <c r="B39" s="20">
        <v>1.5927766103211682</v>
      </c>
      <c r="C39" s="20">
        <v>22.965813371081879</v>
      </c>
      <c r="D39" s="20">
        <v>26.854160021578291</v>
      </c>
      <c r="E39" s="20">
        <v>37.502502852391494</v>
      </c>
      <c r="F39" s="20">
        <v>42.218025475840861</v>
      </c>
      <c r="G39" s="20">
        <v>46.441185963381933</v>
      </c>
      <c r="H39" s="20">
        <v>61.141187024356071</v>
      </c>
      <c r="I39" s="20">
        <v>68.138949441057648</v>
      </c>
      <c r="J39" s="20">
        <v>82.999871412838615</v>
      </c>
      <c r="K39" s="20">
        <v>82.316447811643954</v>
      </c>
      <c r="L39" s="20">
        <v>86.127520870685572</v>
      </c>
      <c r="M39" s="20">
        <v>87.763463569189312</v>
      </c>
      <c r="N39" s="20">
        <v>87.400020582059909</v>
      </c>
      <c r="O39" s="20">
        <v>89.912580274779955</v>
      </c>
      <c r="P39" s="20">
        <v>124.84962774462856</v>
      </c>
      <c r="Q39" s="20">
        <v>126.13175842471385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2.1531257722117165</v>
      </c>
      <c r="C41" s="20">
        <v>2.3071853051692863</v>
      </c>
      <c r="D41" s="20">
        <v>2.5394852195152864</v>
      </c>
      <c r="E41" s="20">
        <v>2.7162695957517884</v>
      </c>
      <c r="F41" s="20">
        <v>2.8932690274111428</v>
      </c>
      <c r="G41" s="20">
        <v>2.8561981404812924</v>
      </c>
      <c r="H41" s="20">
        <v>2.7811847521010429</v>
      </c>
      <c r="I41" s="20">
        <v>2.6902637873210153</v>
      </c>
      <c r="J41" s="20">
        <v>2.5981084283984699</v>
      </c>
      <c r="K41" s="20">
        <v>2.456003973835267</v>
      </c>
      <c r="L41" s="20">
        <v>2.3203187109610282</v>
      </c>
      <c r="M41" s="20">
        <v>2.1763597002720809</v>
      </c>
      <c r="N41" s="20">
        <v>2.3703781474440286</v>
      </c>
      <c r="O41" s="20">
        <v>3.3738076884442028</v>
      </c>
      <c r="P41" s="20">
        <v>3.8794223453844321</v>
      </c>
      <c r="Q41" s="20">
        <v>4.4956325698184436</v>
      </c>
    </row>
    <row r="42" spans="1:17" ht="11.45" customHeight="1" x14ac:dyDescent="0.25">
      <c r="A42" s="25" t="s">
        <v>18</v>
      </c>
      <c r="B42" s="24">
        <f t="shared" ref="B42" si="7">B43+B52</f>
        <v>16425.73727341188</v>
      </c>
      <c r="C42" s="24">
        <f t="shared" ref="C42:Q42" si="8">C43+C52</f>
        <v>16680.608828259963</v>
      </c>
      <c r="D42" s="24">
        <f t="shared" si="8"/>
        <v>16833.781432533087</v>
      </c>
      <c r="E42" s="24">
        <f t="shared" si="8"/>
        <v>16833.874906392091</v>
      </c>
      <c r="F42" s="24">
        <f t="shared" si="8"/>
        <v>17392.220934759385</v>
      </c>
      <c r="G42" s="24">
        <f t="shared" si="8"/>
        <v>17438.068915519125</v>
      </c>
      <c r="H42" s="24">
        <f t="shared" si="8"/>
        <v>17560.379552107599</v>
      </c>
      <c r="I42" s="24">
        <f t="shared" si="8"/>
        <v>17793.029161074959</v>
      </c>
      <c r="J42" s="24">
        <f t="shared" si="8"/>
        <v>17133.122828266525</v>
      </c>
      <c r="K42" s="24">
        <f t="shared" si="8"/>
        <v>16331.307880667351</v>
      </c>
      <c r="L42" s="24">
        <f t="shared" si="8"/>
        <v>17069.152663305056</v>
      </c>
      <c r="M42" s="24">
        <f t="shared" si="8"/>
        <v>17259.957422908148</v>
      </c>
      <c r="N42" s="24">
        <f t="shared" si="8"/>
        <v>16805.261064512</v>
      </c>
      <c r="O42" s="24">
        <f t="shared" si="8"/>
        <v>16920.884477525575</v>
      </c>
      <c r="P42" s="24">
        <f t="shared" si="8"/>
        <v>16943.769994016351</v>
      </c>
      <c r="Q42" s="24">
        <f t="shared" si="8"/>
        <v>16865.748496186017</v>
      </c>
    </row>
    <row r="43" spans="1:17" ht="11.45" customHeight="1" x14ac:dyDescent="0.25">
      <c r="A43" s="23" t="s">
        <v>27</v>
      </c>
      <c r="B43" s="22">
        <f>B44+B46+B48+B49+B51</f>
        <v>6963.1007966079023</v>
      </c>
      <c r="C43" s="22">
        <f t="shared" ref="C43:Q43" si="9">C44+C46+C48+C49+C51</f>
        <v>7106.9811337882447</v>
      </c>
      <c r="D43" s="22">
        <f t="shared" si="9"/>
        <v>7214.2287898862387</v>
      </c>
      <c r="E43" s="22">
        <f t="shared" si="9"/>
        <v>7262.5352387636931</v>
      </c>
      <c r="F43" s="22">
        <f t="shared" si="9"/>
        <v>7120.8500263453716</v>
      </c>
      <c r="G43" s="22">
        <f t="shared" si="9"/>
        <v>7126.4530496161469</v>
      </c>
      <c r="H43" s="22">
        <f t="shared" si="9"/>
        <v>7129.6368845006546</v>
      </c>
      <c r="I43" s="22">
        <f t="shared" si="9"/>
        <v>7109.7910303501949</v>
      </c>
      <c r="J43" s="22">
        <f t="shared" si="9"/>
        <v>7054.485281748227</v>
      </c>
      <c r="K43" s="22">
        <f t="shared" si="9"/>
        <v>7364.8884392347654</v>
      </c>
      <c r="L43" s="22">
        <f t="shared" si="9"/>
        <v>7698.9794597895889</v>
      </c>
      <c r="M43" s="22">
        <f t="shared" si="9"/>
        <v>7808.1503111820775</v>
      </c>
      <c r="N43" s="22">
        <f t="shared" si="9"/>
        <v>7877.4103938812068</v>
      </c>
      <c r="O43" s="22">
        <f t="shared" si="9"/>
        <v>7902.004156625987</v>
      </c>
      <c r="P43" s="22">
        <f t="shared" si="9"/>
        <v>7980.7241613249553</v>
      </c>
      <c r="Q43" s="22">
        <f t="shared" si="9"/>
        <v>8118.6098138995203</v>
      </c>
    </row>
    <row r="44" spans="1:17" ht="11.45" customHeight="1" x14ac:dyDescent="0.25">
      <c r="A44" s="62" t="s">
        <v>59</v>
      </c>
      <c r="B44" s="70">
        <v>1124.903328502686</v>
      </c>
      <c r="C44" s="70">
        <v>971.06513098258279</v>
      </c>
      <c r="D44" s="70">
        <v>828.06936281880519</v>
      </c>
      <c r="E44" s="70">
        <v>675.94238110166827</v>
      </c>
      <c r="F44" s="70">
        <v>539.70458680824299</v>
      </c>
      <c r="G44" s="70">
        <v>457.05652460959732</v>
      </c>
      <c r="H44" s="70">
        <v>392.82696947303776</v>
      </c>
      <c r="I44" s="70">
        <v>343.60143008157524</v>
      </c>
      <c r="J44" s="70">
        <v>310.05480354777757</v>
      </c>
      <c r="K44" s="70">
        <v>286.67223984942871</v>
      </c>
      <c r="L44" s="70">
        <v>269.33418618464918</v>
      </c>
      <c r="M44" s="70">
        <v>253.97841829051066</v>
      </c>
      <c r="N44" s="70">
        <v>240.41914238581091</v>
      </c>
      <c r="O44" s="70">
        <v>228.10233560322757</v>
      </c>
      <c r="P44" s="70">
        <v>199.66437400723655</v>
      </c>
      <c r="Q44" s="70">
        <v>178.05129707655288</v>
      </c>
    </row>
    <row r="45" spans="1:17" ht="11.45" customHeight="1" x14ac:dyDescent="0.25">
      <c r="A45" s="87" t="s">
        <v>75</v>
      </c>
      <c r="B45" s="70">
        <v>4.5339536980352184</v>
      </c>
      <c r="C45" s="70">
        <v>3.6657197619274871</v>
      </c>
      <c r="D45" s="70">
        <v>3.4385509113966752</v>
      </c>
      <c r="E45" s="70">
        <v>2.5257158913528439</v>
      </c>
      <c r="F45" s="70">
        <v>2.3023221241212481</v>
      </c>
      <c r="G45" s="70">
        <v>4.0502304085189005</v>
      </c>
      <c r="H45" s="70">
        <v>5.2896924835976238</v>
      </c>
      <c r="I45" s="70">
        <v>9.0278968879290957</v>
      </c>
      <c r="J45" s="70">
        <v>14.916747187284827</v>
      </c>
      <c r="K45" s="70">
        <v>13.242469230214974</v>
      </c>
      <c r="L45" s="70">
        <v>13.353421897764937</v>
      </c>
      <c r="M45" s="70">
        <v>13.244436505224879</v>
      </c>
      <c r="N45" s="70">
        <v>13.620012393634637</v>
      </c>
      <c r="O45" s="70">
        <v>13.07829905397768</v>
      </c>
      <c r="P45" s="70">
        <v>11.769292366356922</v>
      </c>
      <c r="Q45" s="70">
        <v>10.732682308225435</v>
      </c>
    </row>
    <row r="46" spans="1:17" ht="11.45" customHeight="1" x14ac:dyDescent="0.25">
      <c r="A46" s="62" t="s">
        <v>58</v>
      </c>
      <c r="B46" s="70">
        <v>5819.1145936865696</v>
      </c>
      <c r="C46" s="70">
        <v>6115.1612395733109</v>
      </c>
      <c r="D46" s="70">
        <v>6364.3088660531848</v>
      </c>
      <c r="E46" s="70">
        <v>6563.8508453064323</v>
      </c>
      <c r="F46" s="70">
        <v>6557.8030319593254</v>
      </c>
      <c r="G46" s="70">
        <v>6645.0960122568558</v>
      </c>
      <c r="H46" s="70">
        <v>6710.1442732258438</v>
      </c>
      <c r="I46" s="70">
        <v>6744.0523659028768</v>
      </c>
      <c r="J46" s="70">
        <v>6723.4581027855393</v>
      </c>
      <c r="K46" s="70">
        <v>7057.3276421233868</v>
      </c>
      <c r="L46" s="70">
        <v>7409.5407202004017</v>
      </c>
      <c r="M46" s="70">
        <v>7534.6199059548198</v>
      </c>
      <c r="N46" s="70">
        <v>7616.81196399494</v>
      </c>
      <c r="O46" s="70">
        <v>7652.2878935267881</v>
      </c>
      <c r="P46" s="70">
        <v>7758.8654146259105</v>
      </c>
      <c r="Q46" s="70">
        <v>7917.4961037495259</v>
      </c>
    </row>
    <row r="47" spans="1:17" ht="11.45" customHeight="1" x14ac:dyDescent="0.25">
      <c r="A47" s="87" t="s">
        <v>75</v>
      </c>
      <c r="B47" s="70">
        <v>55.463682811998517</v>
      </c>
      <c r="C47" s="70">
        <v>57.425543515843813</v>
      </c>
      <c r="D47" s="70">
        <v>61.13345908576337</v>
      </c>
      <c r="E47" s="70">
        <v>58.514545830606032</v>
      </c>
      <c r="F47" s="70">
        <v>62.352989034384692</v>
      </c>
      <c r="G47" s="70">
        <v>103.33870357820922</v>
      </c>
      <c r="H47" s="70">
        <v>118.19826613922771</v>
      </c>
      <c r="I47" s="70">
        <v>234.76695004534517</v>
      </c>
      <c r="J47" s="70">
        <v>378.97058042863188</v>
      </c>
      <c r="K47" s="70">
        <v>439.68547858734348</v>
      </c>
      <c r="L47" s="70">
        <v>442.10338333836</v>
      </c>
      <c r="M47" s="70">
        <v>451.09974997100051</v>
      </c>
      <c r="N47" s="70">
        <v>502.93365198343929</v>
      </c>
      <c r="O47" s="70">
        <v>515.20616319114288</v>
      </c>
      <c r="P47" s="70">
        <v>562.95110919528179</v>
      </c>
      <c r="Q47" s="70">
        <v>575.65533144013443</v>
      </c>
    </row>
    <row r="48" spans="1:17" ht="11.45" customHeight="1" x14ac:dyDescent="0.25">
      <c r="A48" s="62" t="s">
        <v>57</v>
      </c>
      <c r="B48" s="70">
        <v>17.078822059652492</v>
      </c>
      <c r="C48" s="70">
        <v>18.532726115235061</v>
      </c>
      <c r="D48" s="70">
        <v>19.488843952154362</v>
      </c>
      <c r="E48" s="70">
        <v>20.154328973180526</v>
      </c>
      <c r="F48" s="70">
        <v>20.686829108457811</v>
      </c>
      <c r="G48" s="70">
        <v>21.691096415590767</v>
      </c>
      <c r="H48" s="70">
        <v>23.687129103458417</v>
      </c>
      <c r="I48" s="70">
        <v>19.100848523710262</v>
      </c>
      <c r="J48" s="70">
        <v>18.165593573104207</v>
      </c>
      <c r="K48" s="70">
        <v>17.787717955127519</v>
      </c>
      <c r="L48" s="70">
        <v>17.291737221047452</v>
      </c>
      <c r="M48" s="70">
        <v>16.413986591369188</v>
      </c>
      <c r="N48" s="70">
        <v>15.307543377891328</v>
      </c>
      <c r="O48" s="70">
        <v>14.370137956191138</v>
      </c>
      <c r="P48" s="70">
        <v>13.04825667541521</v>
      </c>
      <c r="Q48" s="70">
        <v>11.852754374237112</v>
      </c>
    </row>
    <row r="49" spans="1:17" ht="11.45" customHeight="1" x14ac:dyDescent="0.25">
      <c r="A49" s="62" t="s">
        <v>56</v>
      </c>
      <c r="B49" s="70">
        <v>0.246338204145611</v>
      </c>
      <c r="C49" s="70">
        <v>0.23416662891812109</v>
      </c>
      <c r="D49" s="70">
        <v>0.245819978421707</v>
      </c>
      <c r="E49" s="70">
        <v>0.39753714760850284</v>
      </c>
      <c r="F49" s="70">
        <v>0.38195452415914327</v>
      </c>
      <c r="G49" s="70">
        <v>0.3726226357220313</v>
      </c>
      <c r="H49" s="70">
        <v>0.75867297564392655</v>
      </c>
      <c r="I49" s="70">
        <v>0.72140141310602646</v>
      </c>
      <c r="J49" s="70">
        <v>0.742322254775587</v>
      </c>
      <c r="K49" s="70">
        <v>0.93024040280801079</v>
      </c>
      <c r="L49" s="70">
        <v>0.90204866593422195</v>
      </c>
      <c r="M49" s="70">
        <v>1.0947657620682174</v>
      </c>
      <c r="N49" s="70">
        <v>1.5127144831621979</v>
      </c>
      <c r="O49" s="70">
        <v>1.9444626895855537</v>
      </c>
      <c r="P49" s="70">
        <v>2.3637377238123687</v>
      </c>
      <c r="Q49" s="70">
        <v>2.7103673689207421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1.7577141548479518</v>
      </c>
      <c r="C51" s="70">
        <v>1.987870488197911</v>
      </c>
      <c r="D51" s="70">
        <v>2.1158970836725515</v>
      </c>
      <c r="E51" s="70">
        <v>2.1901462348029286</v>
      </c>
      <c r="F51" s="70">
        <v>2.2736239451860789</v>
      </c>
      <c r="G51" s="70">
        <v>2.2367936983811401</v>
      </c>
      <c r="H51" s="70">
        <v>2.2198397226699238</v>
      </c>
      <c r="I51" s="70">
        <v>2.3149844289277985</v>
      </c>
      <c r="J51" s="70">
        <v>2.064459587029555</v>
      </c>
      <c r="K51" s="70">
        <v>2.1705989040150366</v>
      </c>
      <c r="L51" s="70">
        <v>1.9107675175554879</v>
      </c>
      <c r="M51" s="70">
        <v>2.043234583309816</v>
      </c>
      <c r="N51" s="70">
        <v>3.3590296394025234</v>
      </c>
      <c r="O51" s="70">
        <v>5.299326850195218</v>
      </c>
      <c r="P51" s="70">
        <v>6.7823782925803586</v>
      </c>
      <c r="Q51" s="70">
        <v>8.4992913302829081</v>
      </c>
    </row>
    <row r="52" spans="1:17" ht="11.45" customHeight="1" x14ac:dyDescent="0.25">
      <c r="A52" s="19" t="s">
        <v>76</v>
      </c>
      <c r="B52" s="21">
        <f>B53+B55</f>
        <v>9462.6364768039784</v>
      </c>
      <c r="C52" s="21">
        <f t="shared" ref="C52:Q52" si="10">C53+C55</f>
        <v>9573.6276944717174</v>
      </c>
      <c r="D52" s="21">
        <f t="shared" si="10"/>
        <v>9619.5526426468496</v>
      </c>
      <c r="E52" s="21">
        <f t="shared" si="10"/>
        <v>9571.3396676283992</v>
      </c>
      <c r="F52" s="21">
        <f t="shared" si="10"/>
        <v>10271.370908414014</v>
      </c>
      <c r="G52" s="21">
        <f t="shared" si="10"/>
        <v>10311.615865902979</v>
      </c>
      <c r="H52" s="21">
        <f t="shared" si="10"/>
        <v>10430.742667606944</v>
      </c>
      <c r="I52" s="21">
        <f t="shared" si="10"/>
        <v>10683.238130724765</v>
      </c>
      <c r="J52" s="21">
        <f t="shared" si="10"/>
        <v>10078.637546518299</v>
      </c>
      <c r="K52" s="21">
        <f t="shared" si="10"/>
        <v>8966.4194414325848</v>
      </c>
      <c r="L52" s="21">
        <f t="shared" si="10"/>
        <v>9370.1732035154673</v>
      </c>
      <c r="M52" s="21">
        <f t="shared" si="10"/>
        <v>9451.8071117260697</v>
      </c>
      <c r="N52" s="21">
        <f t="shared" si="10"/>
        <v>8927.8506706307926</v>
      </c>
      <c r="O52" s="21">
        <f t="shared" si="10"/>
        <v>9018.8803208995887</v>
      </c>
      <c r="P52" s="21">
        <f t="shared" si="10"/>
        <v>8963.045832691394</v>
      </c>
      <c r="Q52" s="21">
        <f t="shared" si="10"/>
        <v>8747.1386822864988</v>
      </c>
    </row>
    <row r="53" spans="1:17" ht="11.45" customHeight="1" x14ac:dyDescent="0.25">
      <c r="A53" s="17" t="s">
        <v>23</v>
      </c>
      <c r="B53" s="20">
        <v>6476.4124405291277</v>
      </c>
      <c r="C53" s="20">
        <v>6537.8430672116465</v>
      </c>
      <c r="D53" s="20">
        <v>6514.4788208487416</v>
      </c>
      <c r="E53" s="20">
        <v>6480.9231393513473</v>
      </c>
      <c r="F53" s="20">
        <v>6779.9583863694324</v>
      </c>
      <c r="G53" s="20">
        <v>6730.9192136337933</v>
      </c>
      <c r="H53" s="20">
        <v>6777.1784635718723</v>
      </c>
      <c r="I53" s="20">
        <v>6975.835137740597</v>
      </c>
      <c r="J53" s="20">
        <v>6473.450592161239</v>
      </c>
      <c r="K53" s="20">
        <v>5675.3052297979502</v>
      </c>
      <c r="L53" s="20">
        <v>6006.8316476953005</v>
      </c>
      <c r="M53" s="20">
        <v>6236.4153452999208</v>
      </c>
      <c r="N53" s="20">
        <v>5759.7846264100335</v>
      </c>
      <c r="O53" s="20">
        <v>5698.4648905867616</v>
      </c>
      <c r="P53" s="20">
        <v>5614.5807762107797</v>
      </c>
      <c r="Q53" s="20">
        <v>5328.4645754220128</v>
      </c>
    </row>
    <row r="54" spans="1:17" ht="11.45" customHeight="1" x14ac:dyDescent="0.25">
      <c r="A54" s="87" t="s">
        <v>75</v>
      </c>
      <c r="B54" s="20">
        <v>61.749817441475997</v>
      </c>
      <c r="C54" s="20">
        <v>61.413176000451344</v>
      </c>
      <c r="D54" s="20">
        <v>62.596679789194937</v>
      </c>
      <c r="E54" s="20">
        <v>57.790929783781344</v>
      </c>
      <c r="F54" s="20">
        <v>64.486569328363913</v>
      </c>
      <c r="G54" s="20">
        <v>104.7589377298805</v>
      </c>
      <c r="H54" s="20">
        <v>119.58804888295781</v>
      </c>
      <c r="I54" s="20">
        <v>243.63472818325025</v>
      </c>
      <c r="J54" s="20">
        <v>366.83549913355796</v>
      </c>
      <c r="K54" s="20">
        <v>355.16979717669153</v>
      </c>
      <c r="L54" s="20">
        <v>360.19755955629978</v>
      </c>
      <c r="M54" s="20">
        <v>375.27616382902397</v>
      </c>
      <c r="N54" s="20">
        <v>382.2382180911103</v>
      </c>
      <c r="O54" s="20">
        <v>385.52410429699228</v>
      </c>
      <c r="P54" s="20">
        <v>409.1024934656964</v>
      </c>
      <c r="Q54" s="20">
        <v>389.09291324408707</v>
      </c>
    </row>
    <row r="55" spans="1:17" ht="11.45" customHeight="1" x14ac:dyDescent="0.25">
      <c r="A55" s="17" t="s">
        <v>22</v>
      </c>
      <c r="B55" s="20">
        <v>2986.2240362748498</v>
      </c>
      <c r="C55" s="20">
        <v>3035.7846272600718</v>
      </c>
      <c r="D55" s="20">
        <v>3105.073821798107</v>
      </c>
      <c r="E55" s="20">
        <v>3090.4165282770527</v>
      </c>
      <c r="F55" s="20">
        <v>3491.4125220445821</v>
      </c>
      <c r="G55" s="20">
        <v>3580.6966522691846</v>
      </c>
      <c r="H55" s="20">
        <v>3653.5642040350731</v>
      </c>
      <c r="I55" s="20">
        <v>3707.4029929841681</v>
      </c>
      <c r="J55" s="20">
        <v>3605.1869543570606</v>
      </c>
      <c r="K55" s="20">
        <v>3291.114211634635</v>
      </c>
      <c r="L55" s="20">
        <v>3363.3415558201664</v>
      </c>
      <c r="M55" s="20">
        <v>3215.391766426148</v>
      </c>
      <c r="N55" s="20">
        <v>3168.0660442207595</v>
      </c>
      <c r="O55" s="20">
        <v>3320.4154303128262</v>
      </c>
      <c r="P55" s="20">
        <v>3348.4650564806152</v>
      </c>
      <c r="Q55" s="20">
        <v>3418.674106864486</v>
      </c>
    </row>
    <row r="56" spans="1:17" ht="11.45" customHeight="1" x14ac:dyDescent="0.25">
      <c r="A56" s="86" t="s">
        <v>75</v>
      </c>
      <c r="B56" s="69">
        <v>28.472366572171865</v>
      </c>
      <c r="C56" s="69">
        <v>28.516618355126976</v>
      </c>
      <c r="D56" s="69">
        <v>29.836202878250305</v>
      </c>
      <c r="E56" s="69">
        <v>27.557500798593274</v>
      </c>
      <c r="F56" s="69">
        <v>33.208052738109771</v>
      </c>
      <c r="G56" s="69">
        <v>55.729383419853896</v>
      </c>
      <c r="H56" s="69">
        <v>64.469692952263458</v>
      </c>
      <c r="I56" s="69">
        <v>129.48300850384211</v>
      </c>
      <c r="J56" s="69">
        <v>204.29762103580492</v>
      </c>
      <c r="K56" s="69">
        <v>205.96326007177868</v>
      </c>
      <c r="L56" s="69">
        <v>201.68160045329864</v>
      </c>
      <c r="M56" s="69">
        <v>193.48613273829389</v>
      </c>
      <c r="N56" s="69">
        <v>210.24326395562852</v>
      </c>
      <c r="O56" s="69">
        <v>224.6394790954752</v>
      </c>
      <c r="P56" s="69">
        <v>243.9835596796743</v>
      </c>
      <c r="Q56" s="69">
        <v>249.63699182830365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8.9455223591892334</v>
      </c>
      <c r="C60" s="71">
        <f>IF(C17=0,"",C17/TrRoad_act!C30*100)</f>
        <v>8.6956329137277084</v>
      </c>
      <c r="D60" s="71">
        <f>IF(D17=0,"",D17/TrRoad_act!D30*100)</f>
        <v>8.5996111032517142</v>
      </c>
      <c r="E60" s="71">
        <f>IF(E17=0,"",E17/TrRoad_act!E30*100)</f>
        <v>8.4896446967161427</v>
      </c>
      <c r="F60" s="71">
        <f>IF(F17=0,"",F17/TrRoad_act!F30*100)</f>
        <v>8.448287630465849</v>
      </c>
      <c r="G60" s="71">
        <f>IF(G17=0,"",G17/TrRoad_act!G30*100)</f>
        <v>8.3938477052440934</v>
      </c>
      <c r="H60" s="71">
        <f>IF(H17=0,"",H17/TrRoad_act!H30*100)</f>
        <v>8.2891831972262562</v>
      </c>
      <c r="I60" s="71">
        <f>IF(I17=0,"",I17/TrRoad_act!I30*100)</f>
        <v>8.1865679268910814</v>
      </c>
      <c r="J60" s="71">
        <f>IF(J17=0,"",J17/TrRoad_act!J30*100)</f>
        <v>7.9812411388224032</v>
      </c>
      <c r="K60" s="71">
        <f>IF(K17=0,"",K17/TrRoad_act!K30*100)</f>
        <v>7.7300692518497165</v>
      </c>
      <c r="L60" s="71">
        <f>IF(L17=0,"",L17/TrRoad_act!L30*100)</f>
        <v>7.7427308868522555</v>
      </c>
      <c r="M60" s="71">
        <f>IF(M17=0,"",M17/TrRoad_act!M30*100)</f>
        <v>7.702869687912643</v>
      </c>
      <c r="N60" s="71">
        <f>IF(N17=0,"",N17/TrRoad_act!N30*100)</f>
        <v>7.4998810046122859</v>
      </c>
      <c r="O60" s="71">
        <f>IF(O17=0,"",O17/TrRoad_act!O30*100)</f>
        <v>7.4278417352124109</v>
      </c>
      <c r="P60" s="71">
        <f>IF(P17=0,"",P17/TrRoad_act!P30*100)</f>
        <v>7.2777065024980523</v>
      </c>
      <c r="Q60" s="71">
        <f>IF(Q17=0,"",Q17/TrRoad_act!Q30*100)</f>
        <v>7.1171092381478367</v>
      </c>
    </row>
    <row r="61" spans="1:17" ht="11.45" customHeight="1" x14ac:dyDescent="0.25">
      <c r="A61" s="25" t="s">
        <v>39</v>
      </c>
      <c r="B61" s="24">
        <f>IF(B18=0,"",B18/TrRoad_act!B31*100)</f>
        <v>6.9515991919741182</v>
      </c>
      <c r="C61" s="24">
        <f>IF(C18=0,"",C18/TrRoad_act!C31*100)</f>
        <v>6.7591773123238896</v>
      </c>
      <c r="D61" s="24">
        <f>IF(D18=0,"",D18/TrRoad_act!D31*100)</f>
        <v>6.6720106487468183</v>
      </c>
      <c r="E61" s="24">
        <f>IF(E18=0,"",E18/TrRoad_act!E31*100)</f>
        <v>6.5726985300599754</v>
      </c>
      <c r="F61" s="24">
        <f>IF(F18=0,"",F18/TrRoad_act!F31*100)</f>
        <v>6.4363307332815411</v>
      </c>
      <c r="G61" s="24">
        <f>IF(G18=0,"",G18/TrRoad_act!G31*100)</f>
        <v>6.3651188094451223</v>
      </c>
      <c r="H61" s="24">
        <f>IF(H18=0,"",H18/TrRoad_act!H31*100)</f>
        <v>6.2722347129039333</v>
      </c>
      <c r="I61" s="24">
        <f>IF(I18=0,"",I18/TrRoad_act!I31*100)</f>
        <v>6.1660382952853023</v>
      </c>
      <c r="J61" s="24">
        <f>IF(J18=0,"",J18/TrRoad_act!J31*100)</f>
        <v>6.0439702422507375</v>
      </c>
      <c r="K61" s="24">
        <f>IF(K18=0,"",K18/TrRoad_act!K31*100)</f>
        <v>5.9993639800742624</v>
      </c>
      <c r="L61" s="24">
        <f>IF(L18=0,"",L18/TrRoad_act!L31*100)</f>
        <v>5.9236731162472775</v>
      </c>
      <c r="M61" s="24">
        <f>IF(M18=0,"",M18/TrRoad_act!M31*100)</f>
        <v>5.8618964773316664</v>
      </c>
      <c r="N61" s="24">
        <f>IF(N18=0,"",N18/TrRoad_act!N31*100)</f>
        <v>5.7711580538367322</v>
      </c>
      <c r="O61" s="24">
        <f>IF(O18=0,"",O18/TrRoad_act!O31*100)</f>
        <v>5.6990196177739696</v>
      </c>
      <c r="P61" s="24">
        <f>IF(P18=0,"",P18/TrRoad_act!P31*100)</f>
        <v>5.6063909052538357</v>
      </c>
      <c r="Q61" s="24">
        <f>IF(Q18=0,"",Q18/TrRoad_act!Q31*100)</f>
        <v>5.5233462170825067</v>
      </c>
    </row>
    <row r="62" spans="1:17" ht="11.45" customHeight="1" x14ac:dyDescent="0.25">
      <c r="A62" s="23" t="s">
        <v>30</v>
      </c>
      <c r="B62" s="22">
        <f>IF(B19=0,"",B19/TrRoad_act!B32*100)</f>
        <v>3.6907116888042553</v>
      </c>
      <c r="C62" s="22">
        <f>IF(C19=0,"",C19/TrRoad_act!C32*100)</f>
        <v>3.6861486248099142</v>
      </c>
      <c r="D62" s="22">
        <f>IF(D19=0,"",D19/TrRoad_act!D32*100)</f>
        <v>3.6491376113163541</v>
      </c>
      <c r="E62" s="22">
        <f>IF(E19=0,"",E19/TrRoad_act!E32*100)</f>
        <v>3.6480928036366462</v>
      </c>
      <c r="F62" s="22">
        <f>IF(F19=0,"",F19/TrRoad_act!F32*100)</f>
        <v>3.6460130122843686</v>
      </c>
      <c r="G62" s="22">
        <f>IF(G19=0,"",G19/TrRoad_act!G32*100)</f>
        <v>3.6440483418978959</v>
      </c>
      <c r="H62" s="22">
        <f>IF(H19=0,"",H19/TrRoad_act!H32*100)</f>
        <v>3.6341496192335025</v>
      </c>
      <c r="I62" s="22">
        <f>IF(I19=0,"",I19/TrRoad_act!I32*100)</f>
        <v>3.6083147896379777</v>
      </c>
      <c r="J62" s="22">
        <f>IF(J19=0,"",J19/TrRoad_act!J32*100)</f>
        <v>3.5849978501998425</v>
      </c>
      <c r="K62" s="22">
        <f>IF(K19=0,"",K19/TrRoad_act!K32*100)</f>
        <v>3.6432396941331935</v>
      </c>
      <c r="L62" s="22">
        <f>IF(L19=0,"",L19/TrRoad_act!L32*100)</f>
        <v>3.6471371990554524</v>
      </c>
      <c r="M62" s="22">
        <f>IF(M19=0,"",M19/TrRoad_act!M32*100)</f>
        <v>3.6444047318774868</v>
      </c>
      <c r="N62" s="22">
        <f>IF(N19=0,"",N19/TrRoad_act!N32*100)</f>
        <v>3.6188372684531318</v>
      </c>
      <c r="O62" s="22">
        <f>IF(O19=0,"",O19/TrRoad_act!O32*100)</f>
        <v>3.5625159725700781</v>
      </c>
      <c r="P62" s="22">
        <f>IF(P19=0,"",P19/TrRoad_act!P32*100)</f>
        <v>3.4778689144002528</v>
      </c>
      <c r="Q62" s="22">
        <f>IF(Q19=0,"",Q19/TrRoad_act!Q32*100)</f>
        <v>3.4587491867617266</v>
      </c>
    </row>
    <row r="63" spans="1:17" ht="11.45" customHeight="1" x14ac:dyDescent="0.25">
      <c r="A63" s="19" t="s">
        <v>29</v>
      </c>
      <c r="B63" s="21">
        <f>IF(B21=0,"",B21/TrRoad_act!B33*100)</f>
        <v>6.6554265434375797</v>
      </c>
      <c r="C63" s="21">
        <f>IF(C21=0,"",C21/TrRoad_act!C33*100)</f>
        <v>6.4804897459086162</v>
      </c>
      <c r="D63" s="21">
        <f>IF(D21=0,"",D21/TrRoad_act!D33*100)</f>
        <v>6.4005171053833649</v>
      </c>
      <c r="E63" s="21">
        <f>IF(E21=0,"",E21/TrRoad_act!E33*100)</f>
        <v>6.2944538021688023</v>
      </c>
      <c r="F63" s="21">
        <f>IF(F21=0,"",F21/TrRoad_act!F33*100)</f>
        <v>6.1454606124946336</v>
      </c>
      <c r="G63" s="21">
        <f>IF(G21=0,"",G21/TrRoad_act!G33*100)</f>
        <v>6.0558709697598943</v>
      </c>
      <c r="H63" s="21">
        <f>IF(H21=0,"",H21/TrRoad_act!H33*100)</f>
        <v>5.9490264209062982</v>
      </c>
      <c r="I63" s="21">
        <f>IF(I21=0,"",I21/TrRoad_act!I33*100)</f>
        <v>5.8315119116027407</v>
      </c>
      <c r="J63" s="21">
        <f>IF(J21=0,"",J21/TrRoad_act!J33*100)</f>
        <v>5.7079739124707523</v>
      </c>
      <c r="K63" s="21">
        <f>IF(K21=0,"",K21/TrRoad_act!K33*100)</f>
        <v>5.679386856203072</v>
      </c>
      <c r="L63" s="21">
        <f>IF(L21=0,"",L21/TrRoad_act!L33*100)</f>
        <v>5.6042155671893044</v>
      </c>
      <c r="M63" s="21">
        <f>IF(M21=0,"",M21/TrRoad_act!M33*100)</f>
        <v>5.532568147612694</v>
      </c>
      <c r="N63" s="21">
        <f>IF(N21=0,"",N21/TrRoad_act!N33*100)</f>
        <v>5.4530695406801204</v>
      </c>
      <c r="O63" s="21">
        <f>IF(O21=0,"",O21/TrRoad_act!O33*100)</f>
        <v>5.3659959773527612</v>
      </c>
      <c r="P63" s="21">
        <f>IF(P21=0,"",P21/TrRoad_act!P33*100)</f>
        <v>5.2832808909866369</v>
      </c>
      <c r="Q63" s="21">
        <f>IF(Q21=0,"",Q21/TrRoad_act!Q33*100)</f>
        <v>5.2044118784477957</v>
      </c>
    </row>
    <row r="64" spans="1:17" ht="11.45" customHeight="1" x14ac:dyDescent="0.25">
      <c r="A64" s="62" t="s">
        <v>59</v>
      </c>
      <c r="B64" s="70">
        <f>IF(B22=0,"",B22/TrRoad_act!B34*100)</f>
        <v>7.2544697481351825</v>
      </c>
      <c r="C64" s="70">
        <f>IF(C22=0,"",C22/TrRoad_act!C34*100)</f>
        <v>7.1583899831807907</v>
      </c>
      <c r="D64" s="70">
        <f>IF(D22=0,"",D22/TrRoad_act!D34*100)</f>
        <v>7.1298117993811791</v>
      </c>
      <c r="E64" s="70">
        <f>IF(E22=0,"",E22/TrRoad_act!E34*100)</f>
        <v>7.1057576019478637</v>
      </c>
      <c r="F64" s="70">
        <f>IF(F22=0,"",F22/TrRoad_act!F34*100)</f>
        <v>7.0811371010234154</v>
      </c>
      <c r="G64" s="70">
        <f>IF(G22=0,"",G22/TrRoad_act!G34*100)</f>
        <v>7.0494322409156842</v>
      </c>
      <c r="H64" s="70">
        <f>IF(H22=0,"",H22/TrRoad_act!H34*100)</f>
        <v>7.0165811303700352</v>
      </c>
      <c r="I64" s="70">
        <f>IF(I22=0,"",I22/TrRoad_act!I34*100)</f>
        <v>6.9437192718069296</v>
      </c>
      <c r="J64" s="70">
        <f>IF(J22=0,"",J22/TrRoad_act!J34*100)</f>
        <v>6.8766569941114017</v>
      </c>
      <c r="K64" s="70">
        <f>IF(K22=0,"",K22/TrRoad_act!K34*100)</f>
        <v>6.7671733685747375</v>
      </c>
      <c r="L64" s="70">
        <f>IF(L22=0,"",L22/TrRoad_act!L34*100)</f>
        <v>6.6523154101626858</v>
      </c>
      <c r="M64" s="70">
        <f>IF(M22=0,"",M22/TrRoad_act!M34*100)</f>
        <v>6.5245815719326901</v>
      </c>
      <c r="N64" s="70">
        <f>IF(N22=0,"",N22/TrRoad_act!N34*100)</f>
        <v>6.3904764625199642</v>
      </c>
      <c r="O64" s="70">
        <f>IF(O22=0,"",O22/TrRoad_act!O34*100)</f>
        <v>6.2941444608108439</v>
      </c>
      <c r="P64" s="70">
        <f>IF(P22=0,"",P22/TrRoad_act!P34*100)</f>
        <v>6.1179483116003697</v>
      </c>
      <c r="Q64" s="70">
        <f>IF(Q22=0,"",Q22/TrRoad_act!Q34*100)</f>
        <v>5.9425281512454999</v>
      </c>
    </row>
    <row r="65" spans="1:17" ht="11.45" customHeight="1" x14ac:dyDescent="0.25">
      <c r="A65" s="62" t="s">
        <v>58</v>
      </c>
      <c r="B65" s="70">
        <f>IF(B24=0,"",B24/TrRoad_act!B35*100)</f>
        <v>6.0581636546606816</v>
      </c>
      <c r="C65" s="70">
        <f>IF(C24=0,"",C24/TrRoad_act!C35*100)</f>
        <v>5.8690108096530507</v>
      </c>
      <c r="D65" s="70">
        <f>IF(D24=0,"",D24/TrRoad_act!D35*100)</f>
        <v>5.7836566451851343</v>
      </c>
      <c r="E65" s="70">
        <f>IF(E24=0,"",E24/TrRoad_act!E35*100)</f>
        <v>5.6731202479725775</v>
      </c>
      <c r="F65" s="70">
        <f>IF(F24=0,"",F24/TrRoad_act!F35*100)</f>
        <v>5.4843266766106709</v>
      </c>
      <c r="G65" s="70">
        <f>IF(G24=0,"",G24/TrRoad_act!G35*100)</f>
        <v>5.4071680157012123</v>
      </c>
      <c r="H65" s="70">
        <f>IF(H24=0,"",H24/TrRoad_act!H35*100)</f>
        <v>5.3341431906229326</v>
      </c>
      <c r="I65" s="70">
        <f>IF(I24=0,"",I24/TrRoad_act!I35*100)</f>
        <v>5.2602671907165313</v>
      </c>
      <c r="J65" s="70">
        <f>IF(J24=0,"",J24/TrRoad_act!J35*100)</f>
        <v>5.1860509810908555</v>
      </c>
      <c r="K65" s="70">
        <f>IF(K24=0,"",K24/TrRoad_act!K35*100)</f>
        <v>5.2321632079198546</v>
      </c>
      <c r="L65" s="70">
        <f>IF(L24=0,"",L24/TrRoad_act!L35*100)</f>
        <v>5.2070977592954373</v>
      </c>
      <c r="M65" s="70">
        <f>IF(M24=0,"",M24/TrRoad_act!M35*100)</f>
        <v>5.1744190121567986</v>
      </c>
      <c r="N65" s="70">
        <f>IF(N24=0,"",N24/TrRoad_act!N35*100)</f>
        <v>5.1464602074042487</v>
      </c>
      <c r="O65" s="70">
        <f>IF(O24=0,"",O24/TrRoad_act!O35*100)</f>
        <v>5.0706781620095214</v>
      </c>
      <c r="P65" s="70">
        <f>IF(P24=0,"",P24/TrRoad_act!P35*100)</f>
        <v>5.0156886256989219</v>
      </c>
      <c r="Q65" s="70">
        <f>IF(Q24=0,"",Q24/TrRoad_act!Q35*100)</f>
        <v>4.9664289454153572</v>
      </c>
    </row>
    <row r="66" spans="1:17" ht="11.45" customHeight="1" x14ac:dyDescent="0.25">
      <c r="A66" s="62" t="s">
        <v>57</v>
      </c>
      <c r="B66" s="70">
        <f>IF(B26=0,"",B26/TrRoad_act!B36*100)</f>
        <v>7.3388532546359464</v>
      </c>
      <c r="C66" s="70">
        <f>IF(C26=0,"",C26/TrRoad_act!C36*100)</f>
        <v>7.3053659532788373</v>
      </c>
      <c r="D66" s="70">
        <f>IF(D26=0,"",D26/TrRoad_act!D36*100)</f>
        <v>7.3195186435215245</v>
      </c>
      <c r="E66" s="70">
        <f>IF(E26=0,"",E26/TrRoad_act!E36*100)</f>
        <v>7.3317485578257502</v>
      </c>
      <c r="F66" s="70">
        <f>IF(F26=0,"",F26/TrRoad_act!F36*100)</f>
        <v>7.3470760065309655</v>
      </c>
      <c r="G66" s="70">
        <f>IF(G26=0,"",G26/TrRoad_act!G36*100)</f>
        <v>7.3601280530606914</v>
      </c>
      <c r="H66" s="70">
        <f>IF(H26=0,"",H26/TrRoad_act!H36*100)</f>
        <v>7.3751493286849064</v>
      </c>
      <c r="I66" s="70">
        <f>IF(I26=0,"",I26/TrRoad_act!I36*100)</f>
        <v>7.3864646357614223</v>
      </c>
      <c r="J66" s="70">
        <f>IF(J26=0,"",J26/TrRoad_act!J36*100)</f>
        <v>7.4010873418235867</v>
      </c>
      <c r="K66" s="70">
        <f>IF(K26=0,"",K26/TrRoad_act!K36*100)</f>
        <v>7.7660148193191318</v>
      </c>
      <c r="L66" s="70">
        <f>IF(L26=0,"",L26/TrRoad_act!L36*100)</f>
        <v>6.3351194198309386</v>
      </c>
      <c r="M66" s="70">
        <f>IF(M26=0,"",M26/TrRoad_act!M36*100)</f>
        <v>6.760050958884511</v>
      </c>
      <c r="N66" s="70">
        <f>IF(N26=0,"",N26/TrRoad_act!N36*100)</f>
        <v>6.7109897093292235</v>
      </c>
      <c r="O66" s="70">
        <f>IF(O26=0,"",O26/TrRoad_act!O36*100)</f>
        <v>6.6533461127983529</v>
      </c>
      <c r="P66" s="70">
        <f>IF(P26=0,"",P26/TrRoad_act!P36*100)</f>
        <v>6.5869992337787675</v>
      </c>
      <c r="Q66" s="70">
        <f>IF(Q26=0,"",Q26/TrRoad_act!Q36*100)</f>
        <v>6.5150998249769083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>
        <f>IF(I27=0,"",I27/TrRoad_act!I37*100)</f>
        <v>7.2841910021942455</v>
      </c>
      <c r="J67" s="70">
        <f>IF(J27=0,"",J27/TrRoad_act!J37*100)</f>
        <v>7.0405339401017288</v>
      </c>
      <c r="K67" s="70">
        <f>IF(K27=0,"",K27/TrRoad_act!K37*100)</f>
        <v>6.8487375474069117</v>
      </c>
      <c r="L67" s="70">
        <f>IF(L27=0,"",L27/TrRoad_act!L37*100)</f>
        <v>6.8034147623384635</v>
      </c>
      <c r="M67" s="70">
        <f>IF(M27=0,"",M27/TrRoad_act!M37*100)</f>
        <v>6.7447729205105365</v>
      </c>
      <c r="N67" s="70">
        <f>IF(N27=0,"",N27/TrRoad_act!N37*100)</f>
        <v>6.6813832672843247</v>
      </c>
      <c r="O67" s="70">
        <f>IF(O27=0,"",O27/TrRoad_act!O37*100)</f>
        <v>6.623955135556975</v>
      </c>
      <c r="P67" s="70">
        <f>IF(P27=0,"",P27/TrRoad_act!P37*100)</f>
        <v>6.5499078273289575</v>
      </c>
      <c r="Q67" s="70">
        <f>IF(Q27=0,"",Q27/TrRoad_act!Q37*100)</f>
        <v>6.4286352401634401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3.3692871522374386</v>
      </c>
      <c r="P68" s="70">
        <f>IF(P29=0,"",P29/TrRoad_act!P38*100)</f>
        <v>3.1893499414525253</v>
      </c>
      <c r="Q68" s="70">
        <f>IF(Q29=0,"",Q29/TrRoad_act!Q38*100)</f>
        <v>3.2938512045902848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>
        <f>IF(H32=0,"",H32/TrRoad_act!H39*100)</f>
        <v>2.6973804050358217</v>
      </c>
      <c r="I69" s="70">
        <f>IF(I32=0,"",I32/TrRoad_act!I39*100)</f>
        <v>2.7024120569456076</v>
      </c>
      <c r="J69" s="70">
        <f>IF(J32=0,"",J32/TrRoad_act!J39*100)</f>
        <v>2.7078896449256846</v>
      </c>
      <c r="K69" s="70">
        <f>IF(K32=0,"",K32/TrRoad_act!K39*100)</f>
        <v>2.7126429989734846</v>
      </c>
      <c r="L69" s="70">
        <f>IF(L32=0,"",L32/TrRoad_act!L39*100)</f>
        <v>2.7181418619256972</v>
      </c>
      <c r="M69" s="70">
        <f>IF(M32=0,"",M32/TrRoad_act!M39*100)</f>
        <v>2.7293107311633356</v>
      </c>
      <c r="N69" s="70">
        <f>IF(N32=0,"",N32/TrRoad_act!N39*100)</f>
        <v>2.7413551735687602</v>
      </c>
      <c r="O69" s="70">
        <f>IF(O32=0,"",O32/TrRoad_act!O39*100)</f>
        <v>2.7546608244005508</v>
      </c>
      <c r="P69" s="70">
        <f>IF(P32=0,"",P32/TrRoad_act!P39*100)</f>
        <v>2.768600269036638</v>
      </c>
      <c r="Q69" s="70">
        <f>IF(Q32=0,"",Q32/TrRoad_act!Q39*100)</f>
        <v>2.7854456564332097</v>
      </c>
    </row>
    <row r="70" spans="1:17" ht="11.45" customHeight="1" x14ac:dyDescent="0.25">
      <c r="A70" s="19" t="s">
        <v>28</v>
      </c>
      <c r="B70" s="21">
        <f>IF(B33=0,"",B33/TrRoad_act!B40*100)</f>
        <v>56.215051729559598</v>
      </c>
      <c r="C70" s="21">
        <f>IF(C33=0,"",C33/TrRoad_act!C40*100)</f>
        <v>55.611358254690138</v>
      </c>
      <c r="D70" s="21">
        <f>IF(D33=0,"",D33/TrRoad_act!D40*100)</f>
        <v>55.403359369242331</v>
      </c>
      <c r="E70" s="21">
        <f>IF(E33=0,"",E33/TrRoad_act!E40*100)</f>
        <v>55.236857179826323</v>
      </c>
      <c r="F70" s="21">
        <f>IF(F33=0,"",F33/TrRoad_act!F40*100)</f>
        <v>55.09473618469606</v>
      </c>
      <c r="G70" s="21">
        <f>IF(G33=0,"",G33/TrRoad_act!G40*100)</f>
        <v>54.989629709911391</v>
      </c>
      <c r="H70" s="21">
        <f>IF(H33=0,"",H33/TrRoad_act!H40*100)</f>
        <v>54.762982996598907</v>
      </c>
      <c r="I70" s="21">
        <f>IF(I33=0,"",I33/TrRoad_act!I40*100)</f>
        <v>54.605258092330985</v>
      </c>
      <c r="J70" s="21">
        <f>IF(J33=0,"",J33/TrRoad_act!J40*100)</f>
        <v>54.206645063445769</v>
      </c>
      <c r="K70" s="21">
        <f>IF(K33=0,"",K33/TrRoad_act!K40*100)</f>
        <v>53.673166867921687</v>
      </c>
      <c r="L70" s="21">
        <f>IF(L33=0,"",L33/TrRoad_act!L40*100)</f>
        <v>53.357232556355825</v>
      </c>
      <c r="M70" s="21">
        <f>IF(M33=0,"",M33/TrRoad_act!M40*100)</f>
        <v>53.097726428965373</v>
      </c>
      <c r="N70" s="21">
        <f>IF(N33=0,"",N33/TrRoad_act!N40*100)</f>
        <v>52.854640508349881</v>
      </c>
      <c r="O70" s="21">
        <f>IF(O33=0,"",O33/TrRoad_act!O40*100)</f>
        <v>52.844174626570606</v>
      </c>
      <c r="P70" s="21">
        <f>IF(P33=0,"",P33/TrRoad_act!P40*100)</f>
        <v>52.268719983294297</v>
      </c>
      <c r="Q70" s="21">
        <f>IF(Q33=0,"",Q33/TrRoad_act!Q40*100)</f>
        <v>52.124058921059181</v>
      </c>
    </row>
    <row r="71" spans="1:17" ht="11.45" customHeight="1" x14ac:dyDescent="0.25">
      <c r="A71" s="62" t="s">
        <v>59</v>
      </c>
      <c r="B71" s="20">
        <f>IF(B34=0,"",B34/TrRoad_act!B41*100)</f>
        <v>18.023502400711358</v>
      </c>
      <c r="C71" s="20">
        <f>IF(C34=0,"",C34/TrRoad_act!C41*100)</f>
        <v>18.052853307290789</v>
      </c>
      <c r="D71" s="20">
        <f>IF(D34=0,"",D34/TrRoad_act!D41*100)</f>
        <v>18.088469331245712</v>
      </c>
      <c r="E71" s="20">
        <f>IF(E34=0,"",E34/TrRoad_act!E41*100)</f>
        <v>18.129545638080018</v>
      </c>
      <c r="F71" s="20">
        <f>IF(F34=0,"",F34/TrRoad_act!F41*100)</f>
        <v>18.169941426209693</v>
      </c>
      <c r="G71" s="20">
        <f>IF(G34=0,"",G34/TrRoad_act!G41*100)</f>
        <v>18.21226628602917</v>
      </c>
      <c r="H71" s="20">
        <f>IF(H34=0,"",H34/TrRoad_act!H41*100)</f>
        <v>18.254026217076795</v>
      </c>
      <c r="I71" s="20">
        <f>IF(I34=0,"",I34/TrRoad_act!I41*100)</f>
        <v>18.295104717805785</v>
      </c>
      <c r="J71" s="20">
        <f>IF(J34=0,"",J34/TrRoad_act!J41*100)</f>
        <v>18.335308905837298</v>
      </c>
      <c r="K71" s="20">
        <f>IF(K34=0,"",K34/TrRoad_act!K41*100)</f>
        <v>18.374295884305322</v>
      </c>
      <c r="L71" s="20">
        <f>IF(L34=0,"",L34/TrRoad_act!L41*100)</f>
        <v>18.411808568426977</v>
      </c>
      <c r="M71" s="20">
        <f>IF(M34=0,"",M34/TrRoad_act!M41*100)</f>
        <v>18.447115406383819</v>
      </c>
      <c r="N71" s="20">
        <f>IF(N34=0,"",N34/TrRoad_act!N41*100)</f>
        <v>18.465053262493491</v>
      </c>
      <c r="O71" s="20">
        <f>IF(O34=0,"",O34/TrRoad_act!O41*100)</f>
        <v>18.491441122975711</v>
      </c>
      <c r="P71" s="20">
        <f>IF(P34=0,"",P34/TrRoad_act!P41*100)</f>
        <v>18.511788576664411</v>
      </c>
      <c r="Q71" s="20">
        <f>IF(Q34=0,"",Q34/TrRoad_act!Q41*100)</f>
        <v>18.525023012520865</v>
      </c>
    </row>
    <row r="72" spans="1:17" ht="11.45" customHeight="1" x14ac:dyDescent="0.25">
      <c r="A72" s="62" t="s">
        <v>58</v>
      </c>
      <c r="B72" s="20">
        <f>IF(B36=0,"",B36/TrRoad_act!B42*100)</f>
        <v>56.579299257594982</v>
      </c>
      <c r="C72" s="20">
        <f>IF(C36=0,"",C36/TrRoad_act!C42*100)</f>
        <v>56.179678976124158</v>
      </c>
      <c r="D72" s="20">
        <f>IF(D36=0,"",D36/TrRoad_act!D42*100)</f>
        <v>56.029346291531454</v>
      </c>
      <c r="E72" s="20">
        <f>IF(E36=0,"",E36/TrRoad_act!E42*100)</f>
        <v>55.920018207197231</v>
      </c>
      <c r="F72" s="20">
        <f>IF(F36=0,"",F36/TrRoad_act!F42*100)</f>
        <v>55.807276829952123</v>
      </c>
      <c r="G72" s="20">
        <f>IF(G36=0,"",G36/TrRoad_act!G42*100)</f>
        <v>55.665697511957369</v>
      </c>
      <c r="H72" s="20">
        <f>IF(H36=0,"",H36/TrRoad_act!H42*100)</f>
        <v>55.508315642433736</v>
      </c>
      <c r="I72" s="20">
        <f>IF(I36=0,"",I36/TrRoad_act!I42*100)</f>
        <v>55.345665122566515</v>
      </c>
      <c r="J72" s="20">
        <f>IF(J36=0,"",J36/TrRoad_act!J42*100)</f>
        <v>55.030075886698107</v>
      </c>
      <c r="K72" s="20">
        <f>IF(K36=0,"",K36/TrRoad_act!K42*100)</f>
        <v>54.554191993778886</v>
      </c>
      <c r="L72" s="20">
        <f>IF(L36=0,"",L36/TrRoad_act!L42*100)</f>
        <v>54.119194523457573</v>
      </c>
      <c r="M72" s="20">
        <f>IF(M36=0,"",M36/TrRoad_act!M42*100)</f>
        <v>53.817591597928541</v>
      </c>
      <c r="N72" s="20">
        <f>IF(N36=0,"",N36/TrRoad_act!N42*100)</f>
        <v>53.548805940966496</v>
      </c>
      <c r="O72" s="20">
        <f>IF(O36=0,"",O36/TrRoad_act!O42*100)</f>
        <v>53.491688662570027</v>
      </c>
      <c r="P72" s="20">
        <f>IF(P36=0,"",P36/TrRoad_act!P42*100)</f>
        <v>53.170272605936354</v>
      </c>
      <c r="Q72" s="20">
        <f>IF(Q36=0,"",Q36/TrRoad_act!Q42*100)</f>
        <v>52.900603272207569</v>
      </c>
    </row>
    <row r="73" spans="1:17" ht="11.45" customHeight="1" x14ac:dyDescent="0.25">
      <c r="A73" s="62" t="s">
        <v>57</v>
      </c>
      <c r="B73" s="20">
        <f>IF(B38=0,"",B38/TrRoad_act!B43*100)</f>
        <v>47.114407734992945</v>
      </c>
      <c r="C73" s="20">
        <f>IF(C38=0,"",C38/TrRoad_act!C43*100)</f>
        <v>46.056279220730637</v>
      </c>
      <c r="D73" s="20">
        <f>IF(D38=0,"",D38/TrRoad_act!D43*100)</f>
        <v>46.135553439625035</v>
      </c>
      <c r="E73" s="20">
        <f>IF(E38=0,"",E38/TrRoad_act!E43*100)</f>
        <v>46.100738752793859</v>
      </c>
      <c r="F73" s="20">
        <f>IF(F38=0,"",F38/TrRoad_act!F43*100)</f>
        <v>46.129866516649642</v>
      </c>
      <c r="G73" s="20">
        <f>IF(G38=0,"",G38/TrRoad_act!G43*100)</f>
        <v>46.106446378017665</v>
      </c>
      <c r="H73" s="20">
        <f>IF(H38=0,"",H38/TrRoad_act!H43*100)</f>
        <v>45.819080628320521</v>
      </c>
      <c r="I73" s="20">
        <f>IF(I38=0,"",I38/TrRoad_act!I43*100)</f>
        <v>45.346944503949089</v>
      </c>
      <c r="J73" s="20">
        <f>IF(J38=0,"",J38/TrRoad_act!J43*100)</f>
        <v>45.323223949417887</v>
      </c>
      <c r="K73" s="20">
        <f>IF(K38=0,"",K38/TrRoad_act!K43*100)</f>
        <v>45.233633130957983</v>
      </c>
      <c r="L73" s="20">
        <f>IF(L38=0,"",L38/TrRoad_act!L43*100)</f>
        <v>45.173795049367996</v>
      </c>
      <c r="M73" s="20">
        <f>IF(M38=0,"",M38/TrRoad_act!M43*100)</f>
        <v>45.330340621349677</v>
      </c>
      <c r="N73" s="20">
        <f>IF(N38=0,"",N38/TrRoad_act!N43*100)</f>
        <v>45.248970780309669</v>
      </c>
      <c r="O73" s="20">
        <f>IF(O38=0,"",O38/TrRoad_act!O43*100)</f>
        <v>45.337416245191541</v>
      </c>
      <c r="P73" s="20">
        <f>IF(P38=0,"",P38/TrRoad_act!P43*100)</f>
        <v>45.464798288579196</v>
      </c>
      <c r="Q73" s="20">
        <f>IF(Q38=0,"",Q38/TrRoad_act!Q43*100)</f>
        <v>45.566875230055679</v>
      </c>
    </row>
    <row r="74" spans="1:17" ht="11.45" customHeight="1" x14ac:dyDescent="0.25">
      <c r="A74" s="62" t="s">
        <v>56</v>
      </c>
      <c r="B74" s="20">
        <f>IF(B39=0,"",B39/TrRoad_act!B44*100)</f>
        <v>44.21347918116377</v>
      </c>
      <c r="C74" s="20">
        <f>IF(C39=0,"",C39/TrRoad_act!C44*100)</f>
        <v>43.742591776896035</v>
      </c>
      <c r="D74" s="20">
        <f>IF(D39=0,"",D39/TrRoad_act!D44*100)</f>
        <v>42.750913522226938</v>
      </c>
      <c r="E74" s="20">
        <f>IF(E39=0,"",E39/TrRoad_act!E44*100)</f>
        <v>43.729747702076068</v>
      </c>
      <c r="F74" s="20">
        <f>IF(F39=0,"",F39/TrRoad_act!F44*100)</f>
        <v>43.303159144230655</v>
      </c>
      <c r="G74" s="20">
        <f>IF(G39=0,"",G39/TrRoad_act!G44*100)</f>
        <v>44.020981895629305</v>
      </c>
      <c r="H74" s="20">
        <f>IF(H39=0,"",H39/TrRoad_act!H44*100)</f>
        <v>43.979761084292136</v>
      </c>
      <c r="I74" s="20">
        <f>IF(I39=0,"",I39/TrRoad_act!I44*100)</f>
        <v>44.066593597604097</v>
      </c>
      <c r="J74" s="20">
        <f>IF(J39=0,"",J39/TrRoad_act!J44*100)</f>
        <v>43.840138227522672</v>
      </c>
      <c r="K74" s="20">
        <f>IF(K39=0,"",K39/TrRoad_act!K44*100)</f>
        <v>42.377159862129027</v>
      </c>
      <c r="L74" s="20">
        <f>IF(L39=0,"",L39/TrRoad_act!L44*100)</f>
        <v>44.004139640668257</v>
      </c>
      <c r="M74" s="20">
        <f>IF(M39=0,"",M39/TrRoad_act!M44*100)</f>
        <v>44.036593388895113</v>
      </c>
      <c r="N74" s="20">
        <f>IF(N39=0,"",N39/TrRoad_act!N44*100)</f>
        <v>44.070847967953014</v>
      </c>
      <c r="O74" s="20">
        <f>IF(O39=0,"",O39/TrRoad_act!O44*100)</f>
        <v>44.79586290367768</v>
      </c>
      <c r="P74" s="20">
        <f>IF(P39=0,"",P39/TrRoad_act!P44*100)</f>
        <v>43.703942798630052</v>
      </c>
      <c r="Q74" s="20">
        <f>IF(Q39=0,"",Q39/TrRoad_act!Q44*100)</f>
        <v>44.816170258212757</v>
      </c>
    </row>
    <row r="75" spans="1:17" ht="11.45" customHeight="1" x14ac:dyDescent="0.25">
      <c r="A75" s="62" t="s">
        <v>55</v>
      </c>
      <c r="B75" s="20">
        <f>IF(B41=0,"",B41/TrRoad_act!B45*100)</f>
        <v>32.60679869210405</v>
      </c>
      <c r="C75" s="20">
        <f>IF(C41=0,"",C41/TrRoad_act!C45*100)</f>
        <v>31.288784069569669</v>
      </c>
      <c r="D75" s="20">
        <f>IF(D41=0,"",D41/TrRoad_act!D45*100)</f>
        <v>30.833150567588589</v>
      </c>
      <c r="E75" s="20">
        <f>IF(E41=0,"",E41/TrRoad_act!E45*100)</f>
        <v>30.469439774766993</v>
      </c>
      <c r="F75" s="20">
        <f>IF(F41=0,"",F41/TrRoad_act!F45*100)</f>
        <v>30.139170518911762</v>
      </c>
      <c r="G75" s="20">
        <f>IF(G41=0,"",G41/TrRoad_act!G45*100)</f>
        <v>30.003324096340219</v>
      </c>
      <c r="H75" s="20">
        <f>IF(H41=0,"",H41/TrRoad_act!H45*100)</f>
        <v>29.892536235212653</v>
      </c>
      <c r="I75" s="20">
        <f>IF(I41=0,"",I41/TrRoad_act!I45*100)</f>
        <v>29.750755025725713</v>
      </c>
      <c r="J75" s="20">
        <f>IF(J41=0,"",J41/TrRoad_act!J45*100)</f>
        <v>29.590926232770382</v>
      </c>
      <c r="K75" s="20">
        <f>IF(K41=0,"",K41/TrRoad_act!K45*100)</f>
        <v>29.464744439583733</v>
      </c>
      <c r="L75" s="20">
        <f>IF(L41=0,"",L41/TrRoad_act!L45*100)</f>
        <v>29.579542665360108</v>
      </c>
      <c r="M75" s="20">
        <f>IF(M41=0,"",M41/TrRoad_act!M45*100)</f>
        <v>29.443090381391308</v>
      </c>
      <c r="N75" s="20">
        <f>IF(N41=0,"",N41/TrRoad_act!N45*100)</f>
        <v>28.851228823503263</v>
      </c>
      <c r="O75" s="20">
        <f>IF(O41=0,"",O41/TrRoad_act!O45*100)</f>
        <v>28.236849638047023</v>
      </c>
      <c r="P75" s="20">
        <f>IF(P41=0,"",P41/TrRoad_act!P45*100)</f>
        <v>28.074741939395437</v>
      </c>
      <c r="Q75" s="20">
        <f>IF(Q41=0,"",Q41/TrRoad_act!Q45*100)</f>
        <v>27.929915541787675</v>
      </c>
    </row>
    <row r="76" spans="1:17" ht="11.45" customHeight="1" x14ac:dyDescent="0.25">
      <c r="A76" s="25" t="s">
        <v>18</v>
      </c>
      <c r="B76" s="24">
        <f>IF(B42=0,"",B42/TrRoad_act!B46*100)</f>
        <v>16.492742460598407</v>
      </c>
      <c r="C76" s="24">
        <f>IF(C42=0,"",C42/TrRoad_act!C46*100)</f>
        <v>16.037150459043939</v>
      </c>
      <c r="D76" s="24">
        <f>IF(D42=0,"",D42/TrRoad_act!D46*100)</f>
        <v>15.777675465947727</v>
      </c>
      <c r="E76" s="24">
        <f>IF(E42=0,"",E42/TrRoad_act!E46*100)</f>
        <v>15.463354279109295</v>
      </c>
      <c r="F76" s="24">
        <f>IF(F42=0,"",F42/TrRoad_act!F46*100)</f>
        <v>15.598220152303616</v>
      </c>
      <c r="G76" s="24">
        <f>IF(G42=0,"",G42/TrRoad_act!G46*100)</f>
        <v>15.448362816848919</v>
      </c>
      <c r="H76" s="24">
        <f>IF(H42=0,"",H42/TrRoad_act!H46*100)</f>
        <v>15.307492704286545</v>
      </c>
      <c r="I76" s="24">
        <f>IF(I42=0,"",I42/TrRoad_act!I46*100)</f>
        <v>15.27594517286853</v>
      </c>
      <c r="J76" s="24">
        <f>IF(J42=0,"",J42/TrRoad_act!J46*100)</f>
        <v>14.8463593927573</v>
      </c>
      <c r="K76" s="24">
        <f>IF(K42=0,"",K42/TrRoad_act!K46*100)</f>
        <v>13.958971779521853</v>
      </c>
      <c r="L76" s="24">
        <f>IF(L42=0,"",L42/TrRoad_act!L46*100)</f>
        <v>13.878473541638531</v>
      </c>
      <c r="M76" s="24">
        <f>IF(M42=0,"",M42/TrRoad_act!M46*100)</f>
        <v>13.750591674617374</v>
      </c>
      <c r="N76" s="24">
        <f>IF(N42=0,"",N42/TrRoad_act!N46*100)</f>
        <v>13.305327474249703</v>
      </c>
      <c r="O76" s="24">
        <f>IF(O42=0,"",O42/TrRoad_act!O46*100)</f>
        <v>13.085611860512211</v>
      </c>
      <c r="P76" s="24">
        <f>IF(P42=0,"",P42/TrRoad_act!P46*100)</f>
        <v>12.798607074327897</v>
      </c>
      <c r="Q76" s="24">
        <f>IF(Q42=0,"",Q42/TrRoad_act!Q46*100)</f>
        <v>12.436409662561596</v>
      </c>
    </row>
    <row r="77" spans="1:17" ht="11.45" customHeight="1" x14ac:dyDescent="0.25">
      <c r="A77" s="23" t="s">
        <v>27</v>
      </c>
      <c r="B77" s="22">
        <f>IF(B43=0,"",B43/TrRoad_act!B47*100)</f>
        <v>8.7437523297004738</v>
      </c>
      <c r="C77" s="22">
        <f>IF(C43=0,"",C43/TrRoad_act!C47*100)</f>
        <v>8.5295560197888953</v>
      </c>
      <c r="D77" s="22">
        <f>IF(D43=0,"",D43/TrRoad_act!D47*100)</f>
        <v>8.4212157018787099</v>
      </c>
      <c r="E77" s="22">
        <f>IF(E43=0,"",E43/TrRoad_act!E47*100)</f>
        <v>8.2835970732003457</v>
      </c>
      <c r="F77" s="22">
        <f>IF(F43=0,"",F43/TrRoad_act!F47*100)</f>
        <v>8.0655076038649689</v>
      </c>
      <c r="G77" s="22">
        <f>IF(G43=0,"",G43/TrRoad_act!G47*100)</f>
        <v>7.9690241266073576</v>
      </c>
      <c r="H77" s="22">
        <f>IF(H43=0,"",H43/TrRoad_act!H47*100)</f>
        <v>7.8467182970234752</v>
      </c>
      <c r="I77" s="22">
        <f>IF(I43=0,"",I43/TrRoad_act!I47*100)</f>
        <v>7.736411603275366</v>
      </c>
      <c r="J77" s="22">
        <f>IF(J43=0,"",J43/TrRoad_act!J47*100)</f>
        <v>7.6619289703152553</v>
      </c>
      <c r="K77" s="22">
        <f>IF(K43=0,"",K43/TrRoad_act!K47*100)</f>
        <v>7.6338099716183745</v>
      </c>
      <c r="L77" s="22">
        <f>IF(L43=0,"",L43/TrRoad_act!L47*100)</f>
        <v>7.5731280004336545</v>
      </c>
      <c r="M77" s="22">
        <f>IF(M43=0,"",M43/TrRoad_act!M47*100)</f>
        <v>7.5038477337910967</v>
      </c>
      <c r="N77" s="22">
        <f>IF(N43=0,"",N43/TrRoad_act!N47*100)</f>
        <v>7.4281677350173183</v>
      </c>
      <c r="O77" s="22">
        <f>IF(O43=0,"",O43/TrRoad_act!O47*100)</f>
        <v>7.2659514335685644</v>
      </c>
      <c r="P77" s="22">
        <f>IF(P43=0,"",P43/TrRoad_act!P47*100)</f>
        <v>7.125987896809324</v>
      </c>
      <c r="Q77" s="22">
        <f>IF(Q43=0,"",Q43/TrRoad_act!Q47*100)</f>
        <v>7.0111907670033409</v>
      </c>
    </row>
    <row r="78" spans="1:17" ht="11.45" customHeight="1" x14ac:dyDescent="0.25">
      <c r="A78" s="62" t="s">
        <v>59</v>
      </c>
      <c r="B78" s="70">
        <f>IF(B44=0,"",B44/TrRoad_act!B48*100)</f>
        <v>9.6790425993538491</v>
      </c>
      <c r="C78" s="70">
        <f>IF(C44=0,"",C44/TrRoad_act!C48*100)</f>
        <v>9.6464949844149501</v>
      </c>
      <c r="D78" s="70">
        <f>IF(D44=0,"",D44/TrRoad_act!D48*100)</f>
        <v>9.6363736728635025</v>
      </c>
      <c r="E78" s="70">
        <f>IF(E44=0,"",E44/TrRoad_act!E48*100)</f>
        <v>9.6168135614769952</v>
      </c>
      <c r="F78" s="70">
        <f>IF(F44=0,"",F44/TrRoad_act!F48*100)</f>
        <v>9.5813907267437539</v>
      </c>
      <c r="G78" s="70">
        <f>IF(G44=0,"",G44/TrRoad_act!G48*100)</f>
        <v>9.5385430912484832</v>
      </c>
      <c r="H78" s="70">
        <f>IF(H44=0,"",H44/TrRoad_act!H48*100)</f>
        <v>9.485067462455623</v>
      </c>
      <c r="I78" s="70">
        <f>IF(I44=0,"",I44/TrRoad_act!I48*100)</f>
        <v>9.4337974936388225</v>
      </c>
      <c r="J78" s="70">
        <f>IF(J44=0,"",J44/TrRoad_act!J48*100)</f>
        <v>9.3986354776395515</v>
      </c>
      <c r="K78" s="70">
        <f>IF(K44=0,"",K44/TrRoad_act!K48*100)</f>
        <v>9.3313478269462991</v>
      </c>
      <c r="L78" s="70">
        <f>IF(L44=0,"",L44/TrRoad_act!L48*100)</f>
        <v>9.2523737966871096</v>
      </c>
      <c r="M78" s="70">
        <f>IF(M44=0,"",M44/TrRoad_act!M48*100)</f>
        <v>9.1789064093660517</v>
      </c>
      <c r="N78" s="70">
        <f>IF(N44=0,"",N44/TrRoad_act!N48*100)</f>
        <v>9.1990865313242747</v>
      </c>
      <c r="O78" s="70">
        <f>IF(O44=0,"",O44/TrRoad_act!O48*100)</f>
        <v>9.1035387367067973</v>
      </c>
      <c r="P78" s="70">
        <f>IF(P44=0,"",P44/TrRoad_act!P48*100)</f>
        <v>8.9628315810953048</v>
      </c>
      <c r="Q78" s="70">
        <f>IF(Q44=0,"",Q44/TrRoad_act!Q48*100)</f>
        <v>8.8143612537851013</v>
      </c>
    </row>
    <row r="79" spans="1:17" ht="11.45" customHeight="1" x14ac:dyDescent="0.25">
      <c r="A79" s="62" t="s">
        <v>58</v>
      </c>
      <c r="B79" s="70">
        <f>IF(B46=0,"",B46/TrRoad_act!B49*100)</f>
        <v>8.5802993290891507</v>
      </c>
      <c r="C79" s="70">
        <f>IF(C46=0,"",C46/TrRoad_act!C49*100)</f>
        <v>8.3725536359523129</v>
      </c>
      <c r="D79" s="70">
        <f>IF(D46=0,"",D46/TrRoad_act!D49*100)</f>
        <v>8.2821089874075344</v>
      </c>
      <c r="E79" s="70">
        <f>IF(E46=0,"",E46/TrRoad_act!E49*100)</f>
        <v>8.1635462951504518</v>
      </c>
      <c r="F79" s="70">
        <f>IF(F46=0,"",F46/TrRoad_act!F49*100)</f>
        <v>7.9578938793080551</v>
      </c>
      <c r="G79" s="70">
        <f>IF(G46=0,"",G46/TrRoad_act!G49*100)</f>
        <v>7.8754757852132498</v>
      </c>
      <c r="H79" s="70">
        <f>IF(H46=0,"",H46/TrRoad_act!H49*100)</f>
        <v>7.7629605999769442</v>
      </c>
      <c r="I79" s="70">
        <f>IF(I46=0,"",I46/TrRoad_act!I49*100)</f>
        <v>7.6624134947040012</v>
      </c>
      <c r="J79" s="70">
        <f>IF(J46=0,"",J46/TrRoad_act!J49*100)</f>
        <v>7.5935075358292501</v>
      </c>
      <c r="K79" s="70">
        <f>IF(K46=0,"",K46/TrRoad_act!K49*100)</f>
        <v>7.5745210382492862</v>
      </c>
      <c r="L79" s="70">
        <f>IF(L46=0,"",L46/TrRoad_act!L49*100)</f>
        <v>7.5204068528500274</v>
      </c>
      <c r="M79" s="70">
        <f>IF(M46=0,"",M46/TrRoad_act!M49*100)</f>
        <v>7.4552495056870711</v>
      </c>
      <c r="N79" s="70">
        <f>IF(N46=0,"",N46/TrRoad_act!N49*100)</f>
        <v>7.3818325798352999</v>
      </c>
      <c r="O79" s="70">
        <f>IF(O46=0,"",O46/TrRoad_act!O49*100)</f>
        <v>7.2222573002321155</v>
      </c>
      <c r="P79" s="70">
        <f>IF(P46=0,"",P46/TrRoad_act!P49*100)</f>
        <v>7.0893661327446207</v>
      </c>
      <c r="Q79" s="70">
        <f>IF(Q46=0,"",Q46/TrRoad_act!Q49*100)</f>
        <v>6.9808458739739994</v>
      </c>
    </row>
    <row r="80" spans="1:17" ht="11.45" customHeight="1" x14ac:dyDescent="0.25">
      <c r="A80" s="62" t="s">
        <v>57</v>
      </c>
      <c r="B80" s="70">
        <f>IF(B48=0,"",B48/TrRoad_act!B50*100)</f>
        <v>11.085763267793023</v>
      </c>
      <c r="C80" s="70">
        <f>IF(C48=0,"",C48/TrRoad_act!C50*100)</f>
        <v>10.830082195790848</v>
      </c>
      <c r="D80" s="70">
        <f>IF(D48=0,"",D48/TrRoad_act!D50*100)</f>
        <v>10.770849037958673</v>
      </c>
      <c r="E80" s="70">
        <f>IF(E48=0,"",E48/TrRoad_act!E50*100)</f>
        <v>10.715964877882071</v>
      </c>
      <c r="F80" s="70">
        <f>IF(F48=0,"",F48/TrRoad_act!F50*100)</f>
        <v>10.655820596832319</v>
      </c>
      <c r="G80" s="70">
        <f>IF(G48=0,"",G48/TrRoad_act!G50*100)</f>
        <v>10.613474712842901</v>
      </c>
      <c r="H80" s="70">
        <f>IF(H48=0,"",H48/TrRoad_act!H50*100)</f>
        <v>10.56403533084266</v>
      </c>
      <c r="I80" s="70">
        <f>IF(I48=0,"",I48/TrRoad_act!I50*100)</f>
        <v>10.403252502236251</v>
      </c>
      <c r="J80" s="70">
        <f>IF(J48=0,"",J48/TrRoad_act!J50*100)</f>
        <v>10.3530080381137</v>
      </c>
      <c r="K80" s="70">
        <f>IF(K48=0,"",K48/TrRoad_act!K50*100)</f>
        <v>10.302910157816772</v>
      </c>
      <c r="L80" s="70">
        <f>IF(L48=0,"",L48/TrRoad_act!L50*100)</f>
        <v>10.235034416035031</v>
      </c>
      <c r="M80" s="70">
        <f>IF(M48=0,"",M48/TrRoad_act!M50*100)</f>
        <v>10.158742745834044</v>
      </c>
      <c r="N80" s="70">
        <f>IF(N48=0,"",N48/TrRoad_act!N50*100)</f>
        <v>10.078858156116302</v>
      </c>
      <c r="O80" s="70">
        <f>IF(O48=0,"",O48/TrRoad_act!O50*100)</f>
        <v>10.101267020589928</v>
      </c>
      <c r="P80" s="70">
        <f>IF(P48=0,"",P48/TrRoad_act!P50*100)</f>
        <v>10.000861672792858</v>
      </c>
      <c r="Q80" s="70">
        <f>IF(Q48=0,"",Q48/TrRoad_act!Q50*100)</f>
        <v>9.892372940056843</v>
      </c>
    </row>
    <row r="81" spans="1:17" ht="11.45" customHeight="1" x14ac:dyDescent="0.25">
      <c r="A81" s="62" t="s">
        <v>56</v>
      </c>
      <c r="B81" s="70">
        <f>IF(B49=0,"",B49/TrRoad_act!B51*100)</f>
        <v>10.224749949855779</v>
      </c>
      <c r="C81" s="70">
        <f>IF(C49=0,"",C49/TrRoad_act!C51*100)</f>
        <v>10.246748977380841</v>
      </c>
      <c r="D81" s="70">
        <f>IF(D49=0,"",D49/TrRoad_act!D51*100)</f>
        <v>10.261108940255147</v>
      </c>
      <c r="E81" s="70">
        <f>IF(E49=0,"",E49/TrRoad_act!E51*100)</f>
        <v>10.076171504536813</v>
      </c>
      <c r="F81" s="70">
        <f>IF(F49=0,"",F49/TrRoad_act!F51*100)</f>
        <v>10.081787156808259</v>
      </c>
      <c r="G81" s="70">
        <f>IF(G49=0,"",G49/TrRoad_act!G51*100)</f>
        <v>10.092554349211042</v>
      </c>
      <c r="H81" s="70">
        <f>IF(H49=0,"",H49/TrRoad_act!H51*100)</f>
        <v>9.8386866559977353</v>
      </c>
      <c r="I81" s="70">
        <f>IF(I49=0,"",I49/TrRoad_act!I51*100)</f>
        <v>9.8133648845091752</v>
      </c>
      <c r="J81" s="70">
        <f>IF(J49=0,"",J49/TrRoad_act!J51*100)</f>
        <v>9.76202526306019</v>
      </c>
      <c r="K81" s="70">
        <f>IF(K49=0,"",K49/TrRoad_act!K51*100)</f>
        <v>9.4580551355253881</v>
      </c>
      <c r="L81" s="70">
        <f>IF(L49=0,"",L49/TrRoad_act!L51*100)</f>
        <v>9.0224804838839052</v>
      </c>
      <c r="M81" s="70">
        <f>IF(M49=0,"",M49/TrRoad_act!M51*100)</f>
        <v>8.7467502974525431</v>
      </c>
      <c r="N81" s="70">
        <f>IF(N49=0,"",N49/TrRoad_act!N51*100)</f>
        <v>8.5049808067686943</v>
      </c>
      <c r="O81" s="70">
        <f>IF(O49=0,"",O49/TrRoad_act!O51*100)</f>
        <v>8.2285422821739083</v>
      </c>
      <c r="P81" s="70">
        <f>IF(P49=0,"",P49/TrRoad_act!P51*100)</f>
        <v>8.0616188294451057</v>
      </c>
      <c r="Q81" s="70">
        <f>IF(Q49=0,"",Q49/TrRoad_act!Q51*100)</f>
        <v>8.0127177010474888</v>
      </c>
    </row>
    <row r="82" spans="1:17" ht="11.45" customHeight="1" x14ac:dyDescent="0.25">
      <c r="A82" s="62" t="s">
        <v>55</v>
      </c>
      <c r="B82" s="70">
        <f>IF(B51=0,"",B51/TrRoad_act!B52*100)</f>
        <v>4.7311759226968588</v>
      </c>
      <c r="C82" s="70">
        <f>IF(C51=0,"",C51/TrRoad_act!C52*100)</f>
        <v>4.5471089171539081</v>
      </c>
      <c r="D82" s="70">
        <f>IF(D51=0,"",D51/TrRoad_act!D52*100)</f>
        <v>4.5262554703812823</v>
      </c>
      <c r="E82" s="70">
        <f>IF(E51=0,"",E51/TrRoad_act!E52*100)</f>
        <v>4.5152191988604802</v>
      </c>
      <c r="F82" s="70">
        <f>IF(F51=0,"",F51/TrRoad_act!F52*100)</f>
        <v>4.4884281647369111</v>
      </c>
      <c r="G82" s="70">
        <f>IF(G51=0,"",G51/TrRoad_act!G52*100)</f>
        <v>4.4643828927618552</v>
      </c>
      <c r="H82" s="70">
        <f>IF(H51=0,"",H51/TrRoad_act!H52*100)</f>
        <v>4.4427823248475944</v>
      </c>
      <c r="I82" s="70">
        <f>IF(I51=0,"",I51/TrRoad_act!I52*100)</f>
        <v>4.4137267208668973</v>
      </c>
      <c r="J82" s="70">
        <f>IF(J51=0,"",J51/TrRoad_act!J52*100)</f>
        <v>4.3254010136959096</v>
      </c>
      <c r="K82" s="70">
        <f>IF(K51=0,"",K51/TrRoad_act!K52*100)</f>
        <v>4.283539992359616</v>
      </c>
      <c r="L82" s="70">
        <f>IF(L51=0,"",L51/TrRoad_act!L52*100)</f>
        <v>4.1446726579663524</v>
      </c>
      <c r="M82" s="70">
        <f>IF(M51=0,"",M51/TrRoad_act!M52*100)</f>
        <v>4.1200409093423884</v>
      </c>
      <c r="N82" s="70">
        <f>IF(N51=0,"",N51/TrRoad_act!N52*100)</f>
        <v>4.1245996969029228</v>
      </c>
      <c r="O82" s="70">
        <f>IF(O51=0,"",O51/TrRoad_act!O52*100)</f>
        <v>4.1367459398607842</v>
      </c>
      <c r="P82" s="70">
        <f>IF(P51=0,"",P51/TrRoad_act!P52*100)</f>
        <v>4.1498000712838667</v>
      </c>
      <c r="Q82" s="70">
        <f>IF(Q51=0,"",Q51/TrRoad_act!Q52*100)</f>
        <v>4.1676955980528634</v>
      </c>
    </row>
    <row r="83" spans="1:17" ht="11.45" customHeight="1" x14ac:dyDescent="0.25">
      <c r="A83" s="19" t="s">
        <v>24</v>
      </c>
      <c r="B83" s="21">
        <f>IF(B52=0,"",B52/TrRoad_act!B53*100)</f>
        <v>47.411387040038832</v>
      </c>
      <c r="C83" s="21">
        <f>IF(C52=0,"",C52/TrRoad_act!C53*100)</f>
        <v>46.270687532895224</v>
      </c>
      <c r="D83" s="21">
        <f>IF(D52=0,"",D52/TrRoad_act!D53*100)</f>
        <v>45.749955982428538</v>
      </c>
      <c r="E83" s="21">
        <f>IF(E52=0,"",E52/TrRoad_act!E53*100)</f>
        <v>45.17055743137486</v>
      </c>
      <c r="F83" s="21">
        <f>IF(F52=0,"",F52/TrRoad_act!F53*100)</f>
        <v>44.247152883120194</v>
      </c>
      <c r="G83" s="21">
        <f>IF(G52=0,"",G52/TrRoad_act!G53*100)</f>
        <v>43.967528139363232</v>
      </c>
      <c r="H83" s="21">
        <f>IF(H52=0,"",H52/TrRoad_act!H53*100)</f>
        <v>43.723479629496261</v>
      </c>
      <c r="I83" s="21">
        <f>IF(I52=0,"",I52/TrRoad_act!I53*100)</f>
        <v>43.468326192119036</v>
      </c>
      <c r="J83" s="21">
        <f>IF(J52=0,"",J52/TrRoad_act!J53*100)</f>
        <v>43.198602402807687</v>
      </c>
      <c r="K83" s="21">
        <f>IF(K52=0,"",K52/TrRoad_act!K53*100)</f>
        <v>43.700616320203025</v>
      </c>
      <c r="L83" s="21">
        <f>IF(L52=0,"",L52/TrRoad_act!L53*100)</f>
        <v>43.933023501705733</v>
      </c>
      <c r="M83" s="21">
        <f>IF(M52=0,"",M52/TrRoad_act!M53*100)</f>
        <v>44.030961610110175</v>
      </c>
      <c r="N83" s="21">
        <f>IF(N52=0,"",N52/TrRoad_act!N53*100)</f>
        <v>44.073074162833663</v>
      </c>
      <c r="O83" s="21">
        <f>IF(O52=0,"",O52/TrRoad_act!O53*100)</f>
        <v>43.87639176850108</v>
      </c>
      <c r="P83" s="21">
        <f>IF(P52=0,"",P52/TrRoad_act!P53*100)</f>
        <v>43.951635696844171</v>
      </c>
      <c r="Q83" s="21">
        <f>IF(Q52=0,"",Q52/TrRoad_act!Q53*100)</f>
        <v>44.130939100198383</v>
      </c>
    </row>
    <row r="84" spans="1:17" ht="11.45" customHeight="1" x14ac:dyDescent="0.25">
      <c r="A84" s="17" t="s">
        <v>23</v>
      </c>
      <c r="B84" s="20">
        <f>IF(B53=0,"",B53/TrRoad_act!B54*100)</f>
        <v>47.090907005955998</v>
      </c>
      <c r="C84" s="20">
        <f>IF(C53=0,"",C53/TrRoad_act!C54*100)</f>
        <v>46.397296623459276</v>
      </c>
      <c r="D84" s="20">
        <f>IF(D53=0,"",D53/TrRoad_act!D54*100)</f>
        <v>46.172505640716857</v>
      </c>
      <c r="E84" s="20">
        <f>IF(E53=0,"",E53/TrRoad_act!E54*100)</f>
        <v>45.840452251742448</v>
      </c>
      <c r="F84" s="20">
        <f>IF(F53=0,"",F53/TrRoad_act!F54*100)</f>
        <v>45.214794173854166</v>
      </c>
      <c r="G84" s="20">
        <f>IF(G53=0,"",G53/TrRoad_act!G54*100)</f>
        <v>44.950709320380618</v>
      </c>
      <c r="H84" s="20">
        <f>IF(H53=0,"",H53/TrRoad_act!H54*100)</f>
        <v>44.695498671581298</v>
      </c>
      <c r="I84" s="20">
        <f>IF(I53=0,"",I53/TrRoad_act!I54*100)</f>
        <v>44.429241053057751</v>
      </c>
      <c r="J84" s="20">
        <f>IF(J53=0,"",J53/TrRoad_act!J54*100)</f>
        <v>44.157234598644195</v>
      </c>
      <c r="K84" s="20">
        <f>IF(K53=0,"",K53/TrRoad_act!K54*100)</f>
        <v>44.494748959607605</v>
      </c>
      <c r="L84" s="20">
        <f>IF(L53=0,"",L53/TrRoad_act!L54*100)</f>
        <v>44.663779074245674</v>
      </c>
      <c r="M84" s="20">
        <f>IF(M53=0,"",M53/TrRoad_act!M54*100)</f>
        <v>44.660665606559157</v>
      </c>
      <c r="N84" s="20">
        <f>IF(N53=0,"",N53/TrRoad_act!N54*100)</f>
        <v>44.611452454573879</v>
      </c>
      <c r="O84" s="20">
        <f>IF(O53=0,"",O53/TrRoad_act!O54*100)</f>
        <v>44.397856568654163</v>
      </c>
      <c r="P84" s="20">
        <f>IF(P53=0,"",P53/TrRoad_act!P54*100)</f>
        <v>44.422666161965182</v>
      </c>
      <c r="Q84" s="20">
        <f>IF(Q53=0,"",Q53/TrRoad_act!Q54*100)</f>
        <v>44.541206849636481</v>
      </c>
    </row>
    <row r="85" spans="1:17" ht="11.45" customHeight="1" x14ac:dyDescent="0.25">
      <c r="A85" s="15" t="s">
        <v>22</v>
      </c>
      <c r="B85" s="69">
        <f>IF(B55=0,"",B55/TrRoad_act!B55*100)</f>
        <v>48.121645646768222</v>
      </c>
      <c r="C85" s="69">
        <f>IF(C55=0,"",C55/TrRoad_act!C55*100)</f>
        <v>46.000355856187383</v>
      </c>
      <c r="D85" s="69">
        <f>IF(D55=0,"",D55/TrRoad_act!D55*100)</f>
        <v>44.88810276266895</v>
      </c>
      <c r="E85" s="69">
        <f>IF(E55=0,"",E55/TrRoad_act!E55*100)</f>
        <v>43.827410900160935</v>
      </c>
      <c r="F85" s="69">
        <f>IF(F55=0,"",F55/TrRoad_act!F55*100)</f>
        <v>42.481678716538035</v>
      </c>
      <c r="G85" s="69">
        <f>IF(G55=0,"",G55/TrRoad_act!G55*100)</f>
        <v>42.231178977965605</v>
      </c>
      <c r="H85" s="69">
        <f>IF(H55=0,"",H55/TrRoad_act!H55*100)</f>
        <v>42.028040108724731</v>
      </c>
      <c r="I85" s="69">
        <f>IF(I55=0,"",I55/TrRoad_act!I55*100)</f>
        <v>41.768549682948532</v>
      </c>
      <c r="J85" s="69">
        <f>IF(J55=0,"",J55/TrRoad_act!J55*100)</f>
        <v>41.577837269607834</v>
      </c>
      <c r="K85" s="69">
        <f>IF(K55=0,"",K55/TrRoad_act!K55*100)</f>
        <v>42.395788312121432</v>
      </c>
      <c r="L85" s="69">
        <f>IF(L55=0,"",L55/TrRoad_act!L55*100)</f>
        <v>42.685715463064582</v>
      </c>
      <c r="M85" s="69">
        <f>IF(M55=0,"",M55/TrRoad_act!M55*100)</f>
        <v>42.858892188605573</v>
      </c>
      <c r="N85" s="69">
        <f>IF(N55=0,"",N55/TrRoad_act!N55*100)</f>
        <v>43.126835291680415</v>
      </c>
      <c r="O85" s="69">
        <f>IF(O55=0,"",O55/TrRoad_act!O55*100)</f>
        <v>43.009445285825251</v>
      </c>
      <c r="P85" s="69">
        <f>IF(P55=0,"",P55/TrRoad_act!P55*100)</f>
        <v>43.183854722538371</v>
      </c>
      <c r="Q85" s="69">
        <f>IF(Q55=0,"",Q55/TrRoad_act!Q55*100)</f>
        <v>43.506338618437852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34.717272888073246</v>
      </c>
      <c r="C88" s="79">
        <f>IF(TrRoad_act!C4=0,"",C18/TrRoad_act!C4*1000)</f>
        <v>34.216358557708546</v>
      </c>
      <c r="D88" s="79">
        <f>IF(TrRoad_act!D4=0,"",D18/TrRoad_act!D4*1000)</f>
        <v>33.742564963224751</v>
      </c>
      <c r="E88" s="79">
        <f>IF(TrRoad_act!E4=0,"",E18/TrRoad_act!E4*1000)</f>
        <v>33.0480683480097</v>
      </c>
      <c r="F88" s="79">
        <f>IF(TrRoad_act!F4=0,"",F18/TrRoad_act!F4*1000)</f>
        <v>32.438721540824638</v>
      </c>
      <c r="G88" s="79">
        <f>IF(TrRoad_act!G4=0,"",G18/TrRoad_act!G4*1000)</f>
        <v>32.175500215126462</v>
      </c>
      <c r="H88" s="79">
        <f>IF(TrRoad_act!H4=0,"",H18/TrRoad_act!H4*1000)</f>
        <v>32.299253358773868</v>
      </c>
      <c r="I88" s="79">
        <f>IF(TrRoad_act!I4=0,"",I18/TrRoad_act!I4*1000)</f>
        <v>32.202849127424471</v>
      </c>
      <c r="J88" s="79">
        <f>IF(TrRoad_act!J4=0,"",J18/TrRoad_act!J4*1000)</f>
        <v>32.098611498628181</v>
      </c>
      <c r="K88" s="79">
        <f>IF(TrRoad_act!K4=0,"",K18/TrRoad_act!K4*1000)</f>
        <v>32.738729687047822</v>
      </c>
      <c r="L88" s="79">
        <f>IF(TrRoad_act!L4=0,"",L18/TrRoad_act!L4*1000)</f>
        <v>31.502261752380662</v>
      </c>
      <c r="M88" s="79">
        <f>IF(TrRoad_act!M4=0,"",M18/TrRoad_act!M4*1000)</f>
        <v>30.917819821278503</v>
      </c>
      <c r="N88" s="79">
        <f>IF(TrRoad_act!N4=0,"",N18/TrRoad_act!N4*1000)</f>
        <v>31.250617024007951</v>
      </c>
      <c r="O88" s="79">
        <f>IF(TrRoad_act!O4=0,"",O18/TrRoad_act!O4*1000)</f>
        <v>30.682243984696463</v>
      </c>
      <c r="P88" s="79">
        <f>IF(TrRoad_act!P4=0,"",P18/TrRoad_act!P4*1000)</f>
        <v>30.850011948098558</v>
      </c>
      <c r="Q88" s="79">
        <f>IF(TrRoad_act!Q4=0,"",Q18/TrRoad_act!Q4*1000)</f>
        <v>30.748457145694271</v>
      </c>
    </row>
    <row r="89" spans="1:17" ht="11.45" customHeight="1" x14ac:dyDescent="0.25">
      <c r="A89" s="23" t="s">
        <v>30</v>
      </c>
      <c r="B89" s="78">
        <f>IF(TrRoad_act!B5=0,"",B19/TrRoad_act!B5*1000)</f>
        <v>31.955672689299686</v>
      </c>
      <c r="C89" s="78">
        <f>IF(TrRoad_act!C5=0,"",C19/TrRoad_act!C5*1000)</f>
        <v>31.916776008994578</v>
      </c>
      <c r="D89" s="78">
        <f>IF(TrRoad_act!D5=0,"",D19/TrRoad_act!D5*1000)</f>
        <v>31.601804785732991</v>
      </c>
      <c r="E89" s="78">
        <f>IF(TrRoad_act!E5=0,"",E19/TrRoad_act!E5*1000)</f>
        <v>31.465556770140886</v>
      </c>
      <c r="F89" s="78">
        <f>IF(TrRoad_act!F5=0,"",F19/TrRoad_act!F5*1000)</f>
        <v>31.344668037914676</v>
      </c>
      <c r="G89" s="78">
        <f>IF(TrRoad_act!G5=0,"",G19/TrRoad_act!G5*1000)</f>
        <v>31.157760191791816</v>
      </c>
      <c r="H89" s="78">
        <f>IF(TrRoad_act!H5=0,"",H19/TrRoad_act!H5*1000)</f>
        <v>31.066449253689282</v>
      </c>
      <c r="I89" s="78">
        <f>IF(TrRoad_act!I5=0,"",I19/TrRoad_act!I5*1000)</f>
        <v>31.004698185730845</v>
      </c>
      <c r="J89" s="78">
        <f>IF(TrRoad_act!J5=0,"",J19/TrRoad_act!J5*1000)</f>
        <v>30.617538049710156</v>
      </c>
      <c r="K89" s="78">
        <f>IF(TrRoad_act!K5=0,"",K19/TrRoad_act!K5*1000)</f>
        <v>31.380866770295494</v>
      </c>
      <c r="L89" s="78">
        <f>IF(TrRoad_act!L5=0,"",L19/TrRoad_act!L5*1000)</f>
        <v>31.468500352665011</v>
      </c>
      <c r="M89" s="78">
        <f>IF(TrRoad_act!M5=0,"",M19/TrRoad_act!M5*1000)</f>
        <v>31.117238096268991</v>
      </c>
      <c r="N89" s="78">
        <f>IF(TrRoad_act!N5=0,"",N19/TrRoad_act!N5*1000)</f>
        <v>30.873568532463068</v>
      </c>
      <c r="O89" s="78">
        <f>IF(TrRoad_act!O5=0,"",O19/TrRoad_act!O5*1000)</f>
        <v>30.584906718500125</v>
      </c>
      <c r="P89" s="78">
        <f>IF(TrRoad_act!P5=0,"",P19/TrRoad_act!P5*1000)</f>
        <v>30.017079788367941</v>
      </c>
      <c r="Q89" s="78">
        <f>IF(TrRoad_act!Q5=0,"",Q19/TrRoad_act!Q5*1000)</f>
        <v>30.013433032860345</v>
      </c>
    </row>
    <row r="90" spans="1:17" ht="11.45" customHeight="1" x14ac:dyDescent="0.25">
      <c r="A90" s="19" t="s">
        <v>29</v>
      </c>
      <c r="B90" s="76">
        <f>IF(TrRoad_act!B6=0,"",B21/TrRoad_act!B6*1000)</f>
        <v>35.257646569108651</v>
      </c>
      <c r="C90" s="76">
        <f>IF(TrRoad_act!C6=0,"",C21/TrRoad_act!C6*1000)</f>
        <v>34.642310553929356</v>
      </c>
      <c r="D90" s="76">
        <f>IF(TrRoad_act!D6=0,"",D21/TrRoad_act!D6*1000)</f>
        <v>34.1474824617801</v>
      </c>
      <c r="E90" s="76">
        <f>IF(TrRoad_act!E6=0,"",E21/TrRoad_act!E6*1000)</f>
        <v>33.398355938748836</v>
      </c>
      <c r="F90" s="76">
        <f>IF(TrRoad_act!F6=0,"",F21/TrRoad_act!F6*1000)</f>
        <v>32.698371768254511</v>
      </c>
      <c r="G90" s="76">
        <f>IF(TrRoad_act!G6=0,"",G21/TrRoad_act!G6*1000)</f>
        <v>32.333283154301903</v>
      </c>
      <c r="H90" s="76">
        <f>IF(TrRoad_act!H6=0,"",H21/TrRoad_act!H6*1000)</f>
        <v>32.478437337799186</v>
      </c>
      <c r="I90" s="76">
        <f>IF(TrRoad_act!I6=0,"",I21/TrRoad_act!I6*1000)</f>
        <v>32.365804796974125</v>
      </c>
      <c r="J90" s="76">
        <f>IF(TrRoad_act!J6=0,"",J21/TrRoad_act!J6*1000)</f>
        <v>32.352107659115262</v>
      </c>
      <c r="K90" s="76">
        <f>IF(TrRoad_act!K6=0,"",K21/TrRoad_act!K6*1000)</f>
        <v>33.119384547804962</v>
      </c>
      <c r="L90" s="76">
        <f>IF(TrRoad_act!L6=0,"",L21/TrRoad_act!L6*1000)</f>
        <v>31.9146784675787</v>
      </c>
      <c r="M90" s="76">
        <f>IF(TrRoad_act!M6=0,"",M21/TrRoad_act!M6*1000)</f>
        <v>31.300564037268447</v>
      </c>
      <c r="N90" s="76">
        <f>IF(TrRoad_act!N6=0,"",N21/TrRoad_act!N6*1000)</f>
        <v>31.728733427495463</v>
      </c>
      <c r="O90" s="76">
        <f>IF(TrRoad_act!O6=0,"",O21/TrRoad_act!O6*1000)</f>
        <v>31.014124087870293</v>
      </c>
      <c r="P90" s="76">
        <f>IF(TrRoad_act!P6=0,"",P21/TrRoad_act!P6*1000)</f>
        <v>31.21453039134397</v>
      </c>
      <c r="Q90" s="76">
        <f>IF(TrRoad_act!Q6=0,"",Q21/TrRoad_act!Q6*1000)</f>
        <v>31.106231232515455</v>
      </c>
    </row>
    <row r="91" spans="1:17" ht="11.45" customHeight="1" x14ac:dyDescent="0.25">
      <c r="A91" s="62" t="s">
        <v>59</v>
      </c>
      <c r="B91" s="77">
        <f>IF(TrRoad_act!B7=0,"",B22/TrRoad_act!B7*1000)</f>
        <v>39.194964328419971</v>
      </c>
      <c r="C91" s="77">
        <f>IF(TrRoad_act!C7=0,"",C22/TrRoad_act!C7*1000)</f>
        <v>39.065776805969108</v>
      </c>
      <c r="D91" s="77">
        <f>IF(TrRoad_act!D7=0,"",D22/TrRoad_act!D7*1000)</f>
        <v>38.858112518097492</v>
      </c>
      <c r="E91" s="77">
        <f>IF(TrRoad_act!E7=0,"",E22/TrRoad_act!E7*1000)</f>
        <v>38.552980396321566</v>
      </c>
      <c r="F91" s="77">
        <f>IF(TrRoad_act!F7=0,"",F22/TrRoad_act!F7*1000)</f>
        <v>38.555878685624819</v>
      </c>
      <c r="G91" s="77">
        <f>IF(TrRoad_act!G7=0,"",G22/TrRoad_act!G7*1000)</f>
        <v>38.545005607099206</v>
      </c>
      <c r="H91" s="77">
        <f>IF(TrRoad_act!H7=0,"",H22/TrRoad_act!H7*1000)</f>
        <v>39.27511810068858</v>
      </c>
      <c r="I91" s="77">
        <f>IF(TrRoad_act!I7=0,"",I22/TrRoad_act!I7*1000)</f>
        <v>39.553519858478921</v>
      </c>
      <c r="J91" s="77">
        <f>IF(TrRoad_act!J7=0,"",J22/TrRoad_act!J7*1000)</f>
        <v>40.050241946040195</v>
      </c>
      <c r="K91" s="77">
        <f>IF(TrRoad_act!K7=0,"",K22/TrRoad_act!K7*1000)</f>
        <v>40.579069833190424</v>
      </c>
      <c r="L91" s="77">
        <f>IF(TrRoad_act!L7=0,"",L22/TrRoad_act!L7*1000)</f>
        <v>38.975635030765417</v>
      </c>
      <c r="M91" s="77">
        <f>IF(TrRoad_act!M7=0,"",M22/TrRoad_act!M7*1000)</f>
        <v>37.993151447905433</v>
      </c>
      <c r="N91" s="77">
        <f>IF(TrRoad_act!N7=0,"",N22/TrRoad_act!N7*1000)</f>
        <v>38.2982544360232</v>
      </c>
      <c r="O91" s="77">
        <f>IF(TrRoad_act!O7=0,"",O22/TrRoad_act!O7*1000)</f>
        <v>37.474859198688158</v>
      </c>
      <c r="P91" s="77">
        <f>IF(TrRoad_act!P7=0,"",P22/TrRoad_act!P7*1000)</f>
        <v>37.231112409958179</v>
      </c>
      <c r="Q91" s="77">
        <f>IF(TrRoad_act!Q7=0,"",Q22/TrRoad_act!Q7*1000)</f>
        <v>36.57869338697968</v>
      </c>
    </row>
    <row r="92" spans="1:17" ht="11.45" customHeight="1" x14ac:dyDescent="0.25">
      <c r="A92" s="62" t="s">
        <v>58</v>
      </c>
      <c r="B92" s="77">
        <f>IF(TrRoad_act!B8=0,"",B24/TrRoad_act!B8*1000)</f>
        <v>31.477964798317554</v>
      </c>
      <c r="C92" s="77">
        <f>IF(TrRoad_act!C8=0,"",C24/TrRoad_act!C8*1000)</f>
        <v>30.802577850149898</v>
      </c>
      <c r="D92" s="77">
        <f>IF(TrRoad_act!D8=0,"",D24/TrRoad_act!D8*1000)</f>
        <v>30.31427475173745</v>
      </c>
      <c r="E92" s="77">
        <f>IF(TrRoad_act!E8=0,"",E24/TrRoad_act!E8*1000)</f>
        <v>29.601287624135939</v>
      </c>
      <c r="F92" s="77">
        <f>IF(TrRoad_act!F8=0,"",F24/TrRoad_act!F8*1000)</f>
        <v>28.717852635989416</v>
      </c>
      <c r="G92" s="77">
        <f>IF(TrRoad_act!G8=0,"",G24/TrRoad_act!G8*1000)</f>
        <v>28.433143829602425</v>
      </c>
      <c r="H92" s="77">
        <f>IF(TrRoad_act!H8=0,"",H24/TrRoad_act!H8*1000)</f>
        <v>28.714262277825174</v>
      </c>
      <c r="I92" s="77">
        <f>IF(TrRoad_act!I8=0,"",I24/TrRoad_act!I8*1000)</f>
        <v>28.816539869700168</v>
      </c>
      <c r="J92" s="77">
        <f>IF(TrRoad_act!J8=0,"",J24/TrRoad_act!J8*1000)</f>
        <v>29.04728916180202</v>
      </c>
      <c r="K92" s="77">
        <f>IF(TrRoad_act!K8=0,"",K24/TrRoad_act!K8*1000)</f>
        <v>30.172904083024534</v>
      </c>
      <c r="L92" s="77">
        <f>IF(TrRoad_act!L8=0,"",L24/TrRoad_act!L8*1000)</f>
        <v>29.339799615420723</v>
      </c>
      <c r="M92" s="77">
        <f>IF(TrRoad_act!M8=0,"",M24/TrRoad_act!M8*1000)</f>
        <v>28.977124870575611</v>
      </c>
      <c r="N92" s="77">
        <f>IF(TrRoad_act!N8=0,"",N24/TrRoad_act!N8*1000)</f>
        <v>29.661656713250014</v>
      </c>
      <c r="O92" s="77">
        <f>IF(TrRoad_act!O8=0,"",O24/TrRoad_act!O8*1000)</f>
        <v>29.034235464941219</v>
      </c>
      <c r="P92" s="77">
        <f>IF(TrRoad_act!P8=0,"",P24/TrRoad_act!P8*1000)</f>
        <v>29.354306281959182</v>
      </c>
      <c r="Q92" s="77">
        <f>IF(TrRoad_act!Q8=0,"",Q24/TrRoad_act!Q8*1000)</f>
        <v>29.399653471371238</v>
      </c>
    </row>
    <row r="93" spans="1:17" ht="11.45" customHeight="1" x14ac:dyDescent="0.25">
      <c r="A93" s="62" t="s">
        <v>57</v>
      </c>
      <c r="B93" s="77">
        <f>IF(TrRoad_act!B9=0,"",B26/TrRoad_act!B9*1000)</f>
        <v>40.080570542774232</v>
      </c>
      <c r="C93" s="77">
        <f>IF(TrRoad_act!C9=0,"",C26/TrRoad_act!C9*1000)</f>
        <v>40.259582316220786</v>
      </c>
      <c r="D93" s="77">
        <f>IF(TrRoad_act!D9=0,"",D26/TrRoad_act!D9*1000)</f>
        <v>40.258205751522624</v>
      </c>
      <c r="E93" s="77">
        <f>IF(TrRoad_act!E9=0,"",E26/TrRoad_act!E9*1000)</f>
        <v>40.105401325941827</v>
      </c>
      <c r="F93" s="77">
        <f>IF(TrRoad_act!F9=0,"",F26/TrRoad_act!F9*1000)</f>
        <v>40.300875991168219</v>
      </c>
      <c r="G93" s="77">
        <f>IF(TrRoad_act!G9=0,"",G26/TrRoad_act!G9*1000)</f>
        <v>40.512293317888386</v>
      </c>
      <c r="H93" s="77">
        <f>IF(TrRoad_act!H9=0,"",H26/TrRoad_act!H9*1000)</f>
        <v>41.509577371501379</v>
      </c>
      <c r="I93" s="77">
        <f>IF(TrRoad_act!I9=0,"",I26/TrRoad_act!I9*1000)</f>
        <v>42.263954688376828</v>
      </c>
      <c r="J93" s="77">
        <f>IF(TrRoad_act!J9=0,"",J26/TrRoad_act!J9*1000)</f>
        <v>43.245845730921921</v>
      </c>
      <c r="K93" s="77">
        <f>IF(TrRoad_act!K9=0,"",K26/TrRoad_act!K9*1000)</f>
        <v>46.688216748540135</v>
      </c>
      <c r="L93" s="77">
        <f>IF(TrRoad_act!L9=0,"",L26/TrRoad_act!L9*1000)</f>
        <v>37.192786139425216</v>
      </c>
      <c r="M93" s="77">
        <f>IF(TrRoad_act!M9=0,"",M26/TrRoad_act!M9*1000)</f>
        <v>39.427898244047675</v>
      </c>
      <c r="N93" s="77">
        <f>IF(TrRoad_act!N9=0,"",N26/TrRoad_act!N9*1000)</f>
        <v>40.25562172354919</v>
      </c>
      <c r="O93" s="77">
        <f>IF(TrRoad_act!O9=0,"",O26/TrRoad_act!O9*1000)</f>
        <v>39.644008405639681</v>
      </c>
      <c r="P93" s="77">
        <f>IF(TrRoad_act!P9=0,"",P26/TrRoad_act!P9*1000)</f>
        <v>40.120744481269405</v>
      </c>
      <c r="Q93" s="77">
        <f>IF(TrRoad_act!Q9=0,"",Q26/TrRoad_act!Q9*1000)</f>
        <v>40.14440974824938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>
        <f>IF(TrRoad_act!I10=0,"",I27/TrRoad_act!I10*1000)</f>
        <v>41.678764285654047</v>
      </c>
      <c r="J94" s="77">
        <f>IF(TrRoad_act!J10=0,"",J27/TrRoad_act!J10*1000)</f>
        <v>41.139069244106302</v>
      </c>
      <c r="K94" s="77">
        <f>IF(TrRoad_act!K10=0,"",K27/TrRoad_act!K10*1000)</f>
        <v>41.173671504174763</v>
      </c>
      <c r="L94" s="77">
        <f>IF(TrRoad_act!L10=0,"",L27/TrRoad_act!L10*1000)</f>
        <v>39.942096352812804</v>
      </c>
      <c r="M94" s="77">
        <f>IF(TrRoad_act!M10=0,"",M27/TrRoad_act!M10*1000)</f>
        <v>39.338789308916624</v>
      </c>
      <c r="N94" s="77">
        <f>IF(TrRoad_act!N10=0,"",N27/TrRoad_act!N10*1000)</f>
        <v>40.078028584062942</v>
      </c>
      <c r="O94" s="77">
        <f>IF(TrRoad_act!O10=0,"",O27/TrRoad_act!O10*1000)</f>
        <v>39.468882066343156</v>
      </c>
      <c r="P94" s="77">
        <f>IF(TrRoad_act!P10=0,"",P27/TrRoad_act!P10*1000)</f>
        <v>39.8948244852578</v>
      </c>
      <c r="Q94" s="77">
        <f>IF(TrRoad_act!Q10=0,"",Q27/TrRoad_act!Q10*1000)</f>
        <v>39.611636680343778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20.075920584888269</v>
      </c>
      <c r="P95" s="77">
        <f>IF(TrRoad_act!P11=0,"",P29/TrRoad_act!P11*1000)</f>
        <v>19.42600712721838</v>
      </c>
      <c r="Q95" s="77">
        <f>IF(TrRoad_act!Q11=0,"",Q29/TrRoad_act!Q11*1000)</f>
        <v>20.295884323968259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>
        <f>IF(TrRoad_act!H12=0,"",H32/TrRoad_act!H12*1000)</f>
        <v>16.362472008546259</v>
      </c>
      <c r="I96" s="77">
        <f>IF(TrRoad_act!I12=0,"",I32/TrRoad_act!I12*1000)</f>
        <v>16.665344814316992</v>
      </c>
      <c r="J96" s="77">
        <f>IF(TrRoad_act!J12=0,"",J32/TrRoad_act!J12*1000)</f>
        <v>17.05332432313838</v>
      </c>
      <c r="K96" s="77">
        <f>IF(TrRoad_act!K12=0,"",K32/TrRoad_act!K12*1000)</f>
        <v>17.576440888311076</v>
      </c>
      <c r="L96" s="77">
        <f>IF(TrRoad_act!L12=0,"",L32/TrRoad_act!L12*1000)</f>
        <v>17.199081360686716</v>
      </c>
      <c r="M96" s="77">
        <f>IF(TrRoad_act!M12=0,"",M32/TrRoad_act!M12*1000)</f>
        <v>17.156783259314832</v>
      </c>
      <c r="N96" s="77">
        <f>IF(TrRoad_act!N12=0,"",N32/TrRoad_act!N12*1000)</f>
        <v>17.722888179130926</v>
      </c>
      <c r="O96" s="77">
        <f>IF(TrRoad_act!O12=0,"",O32/TrRoad_act!O12*1000)</f>
        <v>17.690283818600236</v>
      </c>
      <c r="P96" s="77">
        <f>IF(TrRoad_act!P12=0,"",P32/TrRoad_act!P12*1000)</f>
        <v>18.174850695681688</v>
      </c>
      <c r="Q96" s="77">
        <f>IF(TrRoad_act!Q12=0,"",Q32/TrRoad_act!Q12*1000)</f>
        <v>18.498133826593715</v>
      </c>
    </row>
    <row r="97" spans="1:17" ht="11.45" customHeight="1" x14ac:dyDescent="0.25">
      <c r="A97" s="19" t="s">
        <v>28</v>
      </c>
      <c r="B97" s="76">
        <f>IF(TrRoad_act!B13=0,"",B33/TrRoad_act!B13*1000)</f>
        <v>28.614729167802054</v>
      </c>
      <c r="C97" s="76">
        <f>IF(TrRoad_act!C13=0,"",C33/TrRoad_act!C13*1000)</f>
        <v>29.158545178074458</v>
      </c>
      <c r="D97" s="76">
        <f>IF(TrRoad_act!D13=0,"",D33/TrRoad_act!D13*1000)</f>
        <v>28.994840939121211</v>
      </c>
      <c r="E97" s="76">
        <f>IF(TrRoad_act!E13=0,"",E33/TrRoad_act!E13*1000)</f>
        <v>28.906299742141293</v>
      </c>
      <c r="F97" s="76">
        <f>IF(TrRoad_act!F13=0,"",F33/TrRoad_act!F13*1000)</f>
        <v>29.432741862408445</v>
      </c>
      <c r="G97" s="76">
        <f>IF(TrRoad_act!G13=0,"",G33/TrRoad_act!G13*1000)</f>
        <v>30.484455699167015</v>
      </c>
      <c r="H97" s="76">
        <f>IF(TrRoad_act!H13=0,"",H33/TrRoad_act!H13*1000)</f>
        <v>30.486998796830825</v>
      </c>
      <c r="I97" s="76">
        <f>IF(TrRoad_act!I13=0,"",I33/TrRoad_act!I13*1000)</f>
        <v>30.637110542919007</v>
      </c>
      <c r="J97" s="76">
        <f>IF(TrRoad_act!J13=0,"",J33/TrRoad_act!J13*1000)</f>
        <v>29.735912675995642</v>
      </c>
      <c r="K97" s="76">
        <f>IF(TrRoad_act!K13=0,"",K33/TrRoad_act!K13*1000)</f>
        <v>29.000076913686456</v>
      </c>
      <c r="L97" s="76">
        <f>IF(TrRoad_act!L13=0,"",L33/TrRoad_act!L13*1000)</f>
        <v>27.20385452695885</v>
      </c>
      <c r="M97" s="76">
        <f>IF(TrRoad_act!M13=0,"",M33/TrRoad_act!M13*1000)</f>
        <v>26.955349886955169</v>
      </c>
      <c r="N97" s="76">
        <f>IF(TrRoad_act!N13=0,"",N33/TrRoad_act!N13*1000)</f>
        <v>26.494278026556223</v>
      </c>
      <c r="O97" s="76">
        <f>IF(TrRoad_act!O13=0,"",O33/TrRoad_act!O13*1000)</f>
        <v>27.337700601356197</v>
      </c>
      <c r="P97" s="76">
        <f>IF(TrRoad_act!P13=0,"",P33/TrRoad_act!P13*1000)</f>
        <v>27.351361897487134</v>
      </c>
      <c r="Q97" s="76">
        <f>IF(TrRoad_act!Q13=0,"",Q33/TrRoad_act!Q13*1000)</f>
        <v>27.259467280689268</v>
      </c>
    </row>
    <row r="98" spans="1:17" ht="11.45" customHeight="1" x14ac:dyDescent="0.25">
      <c r="A98" s="62" t="s">
        <v>59</v>
      </c>
      <c r="B98" s="75">
        <f>IF(TrRoad_act!B14=0,"",B34/TrRoad_act!B14*1000)</f>
        <v>23.853359951797877</v>
      </c>
      <c r="C98" s="75">
        <f>IF(TrRoad_act!C14=0,"",C34/TrRoad_act!C14*1000)</f>
        <v>24.610563088421333</v>
      </c>
      <c r="D98" s="75">
        <f>IF(TrRoad_act!D14=0,"",D34/TrRoad_act!D14*1000)</f>
        <v>24.612730570184496</v>
      </c>
      <c r="E98" s="75">
        <f>IF(TrRoad_act!E14=0,"",E34/TrRoad_act!E14*1000)</f>
        <v>24.667424589570555</v>
      </c>
      <c r="F98" s="75">
        <f>IF(TrRoad_act!F14=0,"",F34/TrRoad_act!F14*1000)</f>
        <v>25.237567233932666</v>
      </c>
      <c r="G98" s="75">
        <f>IF(TrRoad_act!G14=0,"",G34/TrRoad_act!G14*1000)</f>
        <v>26.250343419976407</v>
      </c>
      <c r="H98" s="75">
        <f>IF(TrRoad_act!H14=0,"",H34/TrRoad_act!H14*1000)</f>
        <v>26.421629295010138</v>
      </c>
      <c r="I98" s="75">
        <f>IF(TrRoad_act!I14=0,"",I34/TrRoad_act!I14*1000)</f>
        <v>26.688341554643792</v>
      </c>
      <c r="J98" s="75">
        <f>IF(TrRoad_act!J14=0,"",J34/TrRoad_act!J14*1000)</f>
        <v>26.151121768750272</v>
      </c>
      <c r="K98" s="75">
        <f>IF(TrRoad_act!K14=0,"",K34/TrRoad_act!K14*1000)</f>
        <v>25.812257128341709</v>
      </c>
      <c r="L98" s="75">
        <f>IF(TrRoad_act!L14=0,"",L34/TrRoad_act!L14*1000)</f>
        <v>24.406581047774022</v>
      </c>
      <c r="M98" s="75">
        <f>IF(TrRoad_act!M14=0,"",M34/TrRoad_act!M14*1000)</f>
        <v>24.348424262727807</v>
      </c>
      <c r="N98" s="75">
        <f>IF(TrRoad_act!N14=0,"",N34/TrRoad_act!N14*1000)</f>
        <v>24.065388592878666</v>
      </c>
      <c r="O98" s="75">
        <f>IF(TrRoad_act!O14=0,"",O34/TrRoad_act!O14*1000)</f>
        <v>24.871900453880485</v>
      </c>
      <c r="P98" s="75">
        <f>IF(TrRoad_act!P14=0,"",P34/TrRoad_act!P14*1000)</f>
        <v>25.185978059517296</v>
      </c>
      <c r="Q98" s="75">
        <f>IF(TrRoad_act!Q14=0,"",Q34/TrRoad_act!Q14*1000)</f>
        <v>25.189018272088045</v>
      </c>
    </row>
    <row r="99" spans="1:17" ht="11.45" customHeight="1" x14ac:dyDescent="0.25">
      <c r="A99" s="62" t="s">
        <v>58</v>
      </c>
      <c r="B99" s="75">
        <f>IF(TrRoad_act!B15=0,"",B36/TrRoad_act!B15*1000)</f>
        <v>28.670171882467841</v>
      </c>
      <c r="C99" s="75">
        <f>IF(TrRoad_act!C15=0,"",C36/TrRoad_act!C15*1000)</f>
        <v>29.332035485414753</v>
      </c>
      <c r="D99" s="75">
        <f>IF(TrRoad_act!D15=0,"",D36/TrRoad_act!D15*1000)</f>
        <v>29.203108621181826</v>
      </c>
      <c r="E99" s="75">
        <f>IF(TrRoad_act!E15=0,"",E36/TrRoad_act!E15*1000)</f>
        <v>29.153509862480931</v>
      </c>
      <c r="F99" s="75">
        <f>IF(TrRoad_act!F15=0,"",F36/TrRoad_act!F15*1000)</f>
        <v>29.709884136933681</v>
      </c>
      <c r="G99" s="75">
        <f>IF(TrRoad_act!G15=0,"",G36/TrRoad_act!G15*1000)</f>
        <v>30.761647876525636</v>
      </c>
      <c r="H99" s="75">
        <f>IF(TrRoad_act!H15=0,"",H36/TrRoad_act!H15*1000)</f>
        <v>30.814115357174476</v>
      </c>
      <c r="I99" s="75">
        <f>IF(TrRoad_act!I15=0,"",I36/TrRoad_act!I15*1000)</f>
        <v>30.974186171121747</v>
      </c>
      <c r="J99" s="75">
        <f>IF(TrRoad_act!J15=0,"",J36/TrRoad_act!J15*1000)</f>
        <v>30.118298286647203</v>
      </c>
      <c r="K99" s="75">
        <f>IF(TrRoad_act!K15=0,"",K36/TrRoad_act!K15*1000)</f>
        <v>29.414117842022026</v>
      </c>
      <c r="L99" s="75">
        <f>IF(TrRoad_act!L15=0,"",L36/TrRoad_act!L15*1000)</f>
        <v>27.53922340467674</v>
      </c>
      <c r="M99" s="75">
        <f>IF(TrRoad_act!M15=0,"",M36/TrRoad_act!M15*1000)</f>
        <v>27.275870893693249</v>
      </c>
      <c r="N99" s="75">
        <f>IF(TrRoad_act!N15=0,"",N36/TrRoad_act!N15*1000)</f>
        <v>26.804591492371969</v>
      </c>
      <c r="O99" s="75">
        <f>IF(TrRoad_act!O15=0,"",O36/TrRoad_act!O15*1000)</f>
        <v>27.641298448398114</v>
      </c>
      <c r="P99" s="75">
        <f>IF(TrRoad_act!P15=0,"",P36/TrRoad_act!P15*1000)</f>
        <v>27.797399783026652</v>
      </c>
      <c r="Q99" s="75">
        <f>IF(TrRoad_act!Q15=0,"",Q36/TrRoad_act!Q15*1000)</f>
        <v>27.644781423355493</v>
      </c>
    </row>
    <row r="100" spans="1:17" ht="11.45" customHeight="1" x14ac:dyDescent="0.25">
      <c r="A100" s="62" t="s">
        <v>57</v>
      </c>
      <c r="B100" s="75">
        <f>IF(TrRoad_act!B16=0,"",B38/TrRoad_act!B16*1000)</f>
        <v>23.874070298274273</v>
      </c>
      <c r="C100" s="75">
        <f>IF(TrRoad_act!C16=0,"",C38/TrRoad_act!C16*1000)</f>
        <v>24.046495833533896</v>
      </c>
      <c r="D100" s="75">
        <f>IF(TrRoad_act!D16=0,"",D38/TrRoad_act!D16*1000)</f>
        <v>24.046355482811457</v>
      </c>
      <c r="E100" s="75">
        <f>IF(TrRoad_act!E16=0,"",E38/TrRoad_act!E16*1000)</f>
        <v>24.03429728719674</v>
      </c>
      <c r="F100" s="75">
        <f>IF(TrRoad_act!F16=0,"",F38/TrRoad_act!F16*1000)</f>
        <v>24.557962103005078</v>
      </c>
      <c r="G100" s="75">
        <f>IF(TrRoad_act!G16=0,"",G38/TrRoad_act!G16*1000)</f>
        <v>25.479071164316721</v>
      </c>
      <c r="H100" s="75">
        <f>IF(TrRoad_act!H16=0,"",H38/TrRoad_act!H16*1000)</f>
        <v>25.435368011084616</v>
      </c>
      <c r="I100" s="75">
        <f>IF(TrRoad_act!I16=0,"",I38/TrRoad_act!I16*1000)</f>
        <v>25.378404943662748</v>
      </c>
      <c r="J100" s="75">
        <f>IF(TrRoad_act!J16=0,"",J38/TrRoad_act!J16*1000)</f>
        <v>24.805678644376407</v>
      </c>
      <c r="K100" s="75">
        <f>IF(TrRoad_act!K16=0,"",K38/TrRoad_act!K16*1000)</f>
        <v>24.388729201387765</v>
      </c>
      <c r="L100" s="75">
        <f>IF(TrRoad_act!L16=0,"",L38/TrRoad_act!L16*1000)</f>
        <v>22.987245927365024</v>
      </c>
      <c r="M100" s="75">
        <f>IF(TrRoad_act!M16=0,"",M38/TrRoad_act!M16*1000)</f>
        <v>22.974356184357067</v>
      </c>
      <c r="N100" s="75">
        <f>IF(TrRoad_act!N16=0,"",N38/TrRoad_act!N16*1000)</f>
        <v>22.649994820679751</v>
      </c>
      <c r="O100" s="75">
        <f>IF(TrRoad_act!O16=0,"",O38/TrRoad_act!O16*1000)</f>
        <v>23.427659224179418</v>
      </c>
      <c r="P100" s="75">
        <f>IF(TrRoad_act!P16=0,"",P38/TrRoad_act!P16*1000)</f>
        <v>23.768980525053781</v>
      </c>
      <c r="Q100" s="75">
        <f>IF(TrRoad_act!Q16=0,"",Q38/TrRoad_act!Q16*1000)</f>
        <v>23.812324018278314</v>
      </c>
    </row>
    <row r="101" spans="1:17" ht="11.45" customHeight="1" x14ac:dyDescent="0.25">
      <c r="A101" s="62" t="s">
        <v>56</v>
      </c>
      <c r="B101" s="75">
        <f>IF(TrRoad_act!B17=0,"",B39/TrRoad_act!B17*1000)</f>
        <v>22.404095919864542</v>
      </c>
      <c r="C101" s="75">
        <f>IF(TrRoad_act!C17=0,"",C39/TrRoad_act!C17*1000)</f>
        <v>22.83849387550282</v>
      </c>
      <c r="D101" s="75">
        <f>IF(TrRoad_act!D17=0,"",D39/TrRoad_act!D17*1000)</f>
        <v>22.282244107371334</v>
      </c>
      <c r="E101" s="75">
        <f>IF(TrRoad_act!E17=0,"",E39/TrRoad_act!E17*1000)</f>
        <v>22.798197707886178</v>
      </c>
      <c r="F101" s="75">
        <f>IF(TrRoad_act!F17=0,"",F39/TrRoad_act!F17*1000)</f>
        <v>23.053119844181378</v>
      </c>
      <c r="G101" s="75">
        <f>IF(TrRoad_act!G17=0,"",G39/TrRoad_act!G17*1000)</f>
        <v>24.326614140806846</v>
      </c>
      <c r="H101" s="75">
        <f>IF(TrRoad_act!H17=0,"",H39/TrRoad_act!H17*1000)</f>
        <v>24.414313706834221</v>
      </c>
      <c r="I101" s="75">
        <f>IF(TrRoad_act!I17=0,"",I39/TrRoad_act!I17*1000)</f>
        <v>24.661856913213224</v>
      </c>
      <c r="J101" s="75">
        <f>IF(TrRoad_act!J17=0,"",J39/TrRoad_act!J17*1000)</f>
        <v>23.993976726162181</v>
      </c>
      <c r="K101" s="75">
        <f>IF(TrRoad_act!K17=0,"",K39/TrRoad_act!K17*1000)</f>
        <v>22.848597485176075</v>
      </c>
      <c r="L101" s="75">
        <f>IF(TrRoad_act!L17=0,"",L39/TrRoad_act!L17*1000)</f>
        <v>22.392052264741146</v>
      </c>
      <c r="M101" s="75">
        <f>IF(TrRoad_act!M17=0,"",M39/TrRoad_act!M17*1000)</f>
        <v>22.318658271579011</v>
      </c>
      <c r="N101" s="75">
        <f>IF(TrRoad_act!N17=0,"",N39/TrRoad_act!N17*1000)</f>
        <v>22.060269239349743</v>
      </c>
      <c r="O101" s="75">
        <f>IF(TrRoad_act!O17=0,"",O39/TrRoad_act!O17*1000)</f>
        <v>23.147816917593453</v>
      </c>
      <c r="P101" s="75">
        <f>IF(TrRoad_act!P17=0,"",P39/TrRoad_act!P17*1000)</f>
        <v>22.848405895372672</v>
      </c>
      <c r="Q101" s="75">
        <f>IF(TrRoad_act!Q17=0,"",Q39/TrRoad_act!Q17*1000)</f>
        <v>23.420020838799704</v>
      </c>
    </row>
    <row r="102" spans="1:17" ht="11.45" customHeight="1" x14ac:dyDescent="0.25">
      <c r="A102" s="62" t="s">
        <v>55</v>
      </c>
      <c r="B102" s="75">
        <f>IF(TrRoad_act!B18=0,"",B41/TrRoad_act!B18*1000)</f>
        <v>16.52269531977565</v>
      </c>
      <c r="C102" s="75">
        <f>IF(TrRoad_act!C18=0,"",C41/TrRoad_act!C18*1000)</f>
        <v>16.336222302269451</v>
      </c>
      <c r="D102" s="75">
        <f>IF(TrRoad_act!D18=0,"",D41/TrRoad_act!D18*1000)</f>
        <v>16.070575595750583</v>
      </c>
      <c r="E102" s="75">
        <f>IF(TrRoad_act!E18=0,"",E41/TrRoad_act!E18*1000)</f>
        <v>15.885029037125923</v>
      </c>
      <c r="F102" s="75">
        <f>IF(TrRoad_act!F18=0,"",F41/TrRoad_act!F18*1000)</f>
        <v>16.045062847782102</v>
      </c>
      <c r="G102" s="75">
        <f>IF(TrRoad_act!G18=0,"",G41/TrRoad_act!G18*1000)</f>
        <v>16.580259158319862</v>
      </c>
      <c r="H102" s="75">
        <f>IF(TrRoad_act!H18=0,"",H41/TrRoad_act!H18*1000)</f>
        <v>16.59412737010182</v>
      </c>
      <c r="I102" s="75">
        <f>IF(TrRoad_act!I18=0,"",I41/TrRoad_act!I18*1000)</f>
        <v>16.650001817803282</v>
      </c>
      <c r="J102" s="75">
        <f>IF(TrRoad_act!J18=0,"",J41/TrRoad_act!J18*1000)</f>
        <v>16.19529554514353</v>
      </c>
      <c r="K102" s="75">
        <f>IF(TrRoad_act!K18=0,"",K41/TrRoad_act!K18*1000)</f>
        <v>15.886578711124734</v>
      </c>
      <c r="L102" s="75">
        <f>IF(TrRoad_act!L18=0,"",L41/TrRoad_act!L18*1000)</f>
        <v>15.051917177304585</v>
      </c>
      <c r="M102" s="75">
        <f>IF(TrRoad_act!M18=0,"",M41/TrRoad_act!M18*1000)</f>
        <v>14.922368469292147</v>
      </c>
      <c r="N102" s="75">
        <f>IF(TrRoad_act!N18=0,"",N41/TrRoad_act!N18*1000)</f>
        <v>14.441879498106964</v>
      </c>
      <c r="O102" s="75">
        <f>IF(TrRoad_act!O18=0,"",O41/TrRoad_act!O18*1000)</f>
        <v>14.591111396973803</v>
      </c>
      <c r="P102" s="75">
        <f>IF(TrRoad_act!P18=0,"",P41/TrRoad_act!P18*1000)</f>
        <v>14.677465193352221</v>
      </c>
      <c r="Q102" s="75">
        <f>IF(TrRoad_act!Q18=0,"",Q41/TrRoad_act!Q18*1000)</f>
        <v>14.595606903620082</v>
      </c>
    </row>
    <row r="103" spans="1:17" ht="11.45" customHeight="1" x14ac:dyDescent="0.25">
      <c r="A103" s="25" t="s">
        <v>36</v>
      </c>
      <c r="B103" s="79">
        <f>IF(TrRoad_act!B19=0,"",B42/TrRoad_act!B19*1000)</f>
        <v>61.00074265216977</v>
      </c>
      <c r="C103" s="79">
        <f>IF(TrRoad_act!C19=0,"",C42/TrRoad_act!C19*1000)</f>
        <v>59.344094387423532</v>
      </c>
      <c r="D103" s="79">
        <f>IF(TrRoad_act!D19=0,"",D42/TrRoad_act!D19*1000)</f>
        <v>58.450276458971871</v>
      </c>
      <c r="E103" s="79">
        <f>IF(TrRoad_act!E19=0,"",E42/TrRoad_act!E19*1000)</f>
        <v>57.810289419628219</v>
      </c>
      <c r="F103" s="79">
        <f>IF(TrRoad_act!F19=0,"",F42/TrRoad_act!F19*1000)</f>
        <v>55.260113067473434</v>
      </c>
      <c r="G103" s="79">
        <f>IF(TrRoad_act!G19=0,"",G42/TrRoad_act!G19*1000)</f>
        <v>55.036227355582781</v>
      </c>
      <c r="H103" s="79">
        <f>IF(TrRoad_act!H19=0,"",H42/TrRoad_act!H19*1000)</f>
        <v>53.769524152255102</v>
      </c>
      <c r="I103" s="79">
        <f>IF(TrRoad_act!I19=0,"",I42/TrRoad_act!I19*1000)</f>
        <v>52.603361248584697</v>
      </c>
      <c r="J103" s="79">
        <f>IF(TrRoad_act!J19=0,"",J42/TrRoad_act!J19*1000)</f>
        <v>52.810863058078269</v>
      </c>
      <c r="K103" s="79">
        <f>IF(TrRoad_act!K19=0,"",K42/TrRoad_act!K19*1000)</f>
        <v>57.17068441125852</v>
      </c>
      <c r="L103" s="79">
        <f>IF(TrRoad_act!L19=0,"",L42/TrRoad_act!L19*1000)</f>
        <v>56.879343512713469</v>
      </c>
      <c r="M103" s="79">
        <f>IF(TrRoad_act!M19=0,"",M42/TrRoad_act!M19*1000)</f>
        <v>57.766294582671541</v>
      </c>
      <c r="N103" s="79">
        <f>IF(TrRoad_act!N19=0,"",N42/TrRoad_act!N19*1000)</f>
        <v>58.99418207746735</v>
      </c>
      <c r="O103" s="79">
        <f>IF(TrRoad_act!O19=0,"",O42/TrRoad_act!O19*1000)</f>
        <v>58.333981417054225</v>
      </c>
      <c r="P103" s="79">
        <f>IF(TrRoad_act!P19=0,"",P42/TrRoad_act!P19*1000)</f>
        <v>59.063222694670735</v>
      </c>
      <c r="Q103" s="79">
        <f>IF(TrRoad_act!Q19=0,"",Q42/TrRoad_act!Q19*1000)</f>
        <v>60.584368333388518</v>
      </c>
    </row>
    <row r="104" spans="1:17" ht="11.45" customHeight="1" x14ac:dyDescent="0.25">
      <c r="A104" s="23" t="s">
        <v>27</v>
      </c>
      <c r="B104" s="78">
        <f>IF(TrRoad_act!B20=0,"",B43/TrRoad_act!B20*1000)</f>
        <v>352.28270434945182</v>
      </c>
      <c r="C104" s="78">
        <f>IF(TrRoad_act!C20=0,"",C43/TrRoad_act!C20*1000)</f>
        <v>344.12683184423213</v>
      </c>
      <c r="D104" s="78">
        <f>IF(TrRoad_act!D20=0,"",D43/TrRoad_act!D20*1000)</f>
        <v>339.53598894302337</v>
      </c>
      <c r="E104" s="78">
        <f>IF(TrRoad_act!E20=0,"",E43/TrRoad_act!E20*1000)</f>
        <v>333.49373644258367</v>
      </c>
      <c r="F104" s="78">
        <f>IF(TrRoad_act!F20=0,"",F43/TrRoad_act!F20*1000)</f>
        <v>323.52330708489717</v>
      </c>
      <c r="G104" s="78">
        <f>IF(TrRoad_act!G20=0,"",G43/TrRoad_act!G20*1000)</f>
        <v>319.43885076049099</v>
      </c>
      <c r="H104" s="78">
        <f>IF(TrRoad_act!H20=0,"",H43/TrRoad_act!H20*1000)</f>
        <v>314.69728534652614</v>
      </c>
      <c r="I104" s="78">
        <f>IF(TrRoad_act!I20=0,"",I43/TrRoad_act!I20*1000)</f>
        <v>310.17749262414856</v>
      </c>
      <c r="J104" s="78">
        <f>IF(TrRoad_act!J20=0,"",J43/TrRoad_act!J20*1000)</f>
        <v>306.74961400367181</v>
      </c>
      <c r="K104" s="78">
        <f>IF(TrRoad_act!K20=0,"",K43/TrRoad_act!K20*1000)</f>
        <v>308.02293868241389</v>
      </c>
      <c r="L104" s="78">
        <f>IF(TrRoad_act!L20=0,"",L43/TrRoad_act!L20*1000)</f>
        <v>308.40267152592367</v>
      </c>
      <c r="M104" s="78">
        <f>IF(TrRoad_act!M20=0,"",M43/TrRoad_act!M20*1000)</f>
        <v>307.25778427207575</v>
      </c>
      <c r="N104" s="78">
        <f>IF(TrRoad_act!N20=0,"",N43/TrRoad_act!N20*1000)</f>
        <v>305.25770497110835</v>
      </c>
      <c r="O104" s="78">
        <f>IF(TrRoad_act!O20=0,"",O43/TrRoad_act!O20*1000)</f>
        <v>299.8414924055985</v>
      </c>
      <c r="P104" s="78">
        <f>IF(TrRoad_act!P20=0,"",P43/TrRoad_act!P20*1000)</f>
        <v>294.77757519665704</v>
      </c>
      <c r="Q104" s="78">
        <f>IF(TrRoad_act!Q20=0,"",Q43/TrRoad_act!Q20*1000)</f>
        <v>291.47117140635766</v>
      </c>
    </row>
    <row r="105" spans="1:17" ht="11.45" customHeight="1" x14ac:dyDescent="0.25">
      <c r="A105" s="62" t="s">
        <v>59</v>
      </c>
      <c r="B105" s="77">
        <f>IF(TrRoad_act!B21=0,"",B44/TrRoad_act!B21*1000)</f>
        <v>510.53719548935948</v>
      </c>
      <c r="C105" s="77">
        <f>IF(TrRoad_act!C21=0,"",C44/TrRoad_act!C21*1000)</f>
        <v>512.6850277207534</v>
      </c>
      <c r="D105" s="77">
        <f>IF(TrRoad_act!D21=0,"",D44/TrRoad_act!D21*1000)</f>
        <v>514.39929774647908</v>
      </c>
      <c r="E105" s="77">
        <f>IF(TrRoad_act!E21=0,"",E44/TrRoad_act!E21*1000)</f>
        <v>515.09670709000079</v>
      </c>
      <c r="F105" s="77">
        <f>IF(TrRoad_act!F21=0,"",F44/TrRoad_act!F21*1000)</f>
        <v>513.18093462552349</v>
      </c>
      <c r="G105" s="77">
        <f>IF(TrRoad_act!G21=0,"",G44/TrRoad_act!G21*1000)</f>
        <v>511.80833111954826</v>
      </c>
      <c r="H105" s="77">
        <f>IF(TrRoad_act!H21=0,"",H44/TrRoad_act!H21*1000)</f>
        <v>510.05130497988802</v>
      </c>
      <c r="I105" s="77">
        <f>IF(TrRoad_act!I21=0,"",I44/TrRoad_act!I21*1000)</f>
        <v>506.35090391423796</v>
      </c>
      <c r="J105" s="77">
        <f>IF(TrRoad_act!J21=0,"",J44/TrRoad_act!J21*1000)</f>
        <v>499.49221825691575</v>
      </c>
      <c r="K105" s="77">
        <f>IF(TrRoad_act!K21=0,"",K44/TrRoad_act!K21*1000)</f>
        <v>495.55449154262379</v>
      </c>
      <c r="L105" s="77">
        <f>IF(TrRoad_act!L21=0,"",L44/TrRoad_act!L21*1000)</f>
        <v>491.76349685991238</v>
      </c>
      <c r="M105" s="77">
        <f>IF(TrRoad_act!M21=0,"",M44/TrRoad_act!M21*1000)</f>
        <v>486.16770561213235</v>
      </c>
      <c r="N105" s="77">
        <f>IF(TrRoad_act!N21=0,"",N44/TrRoad_act!N21*1000)</f>
        <v>484.45362538473955</v>
      </c>
      <c r="O105" s="77">
        <f>IF(TrRoad_act!O21=0,"",O44/TrRoad_act!O21*1000)</f>
        <v>476.91231381943527</v>
      </c>
      <c r="P105" s="77">
        <f>IF(TrRoad_act!P21=0,"",P44/TrRoad_act!P21*1000)</f>
        <v>466.51948884715722</v>
      </c>
      <c r="Q105" s="77">
        <f>IF(TrRoad_act!Q21=0,"",Q44/TrRoad_act!Q21*1000)</f>
        <v>456.90596658115572</v>
      </c>
    </row>
    <row r="106" spans="1:17" ht="11.45" customHeight="1" x14ac:dyDescent="0.25">
      <c r="A106" s="62" t="s">
        <v>58</v>
      </c>
      <c r="B106" s="77">
        <f>IF(TrRoad_act!B22=0,"",B46/TrRoad_act!B22*1000)</f>
        <v>332.09867884527324</v>
      </c>
      <c r="C106" s="77">
        <f>IF(TrRoad_act!C22=0,"",C46/TrRoad_act!C22*1000)</f>
        <v>326.77730638323629</v>
      </c>
      <c r="D106" s="77">
        <f>IF(TrRoad_act!D22=0,"",D46/TrRoad_act!D22*1000)</f>
        <v>324.86779595436485</v>
      </c>
      <c r="E106" s="77">
        <f>IF(TrRoad_act!E22=0,"",E46/TrRoad_act!E22*1000)</f>
        <v>321.50874090413157</v>
      </c>
      <c r="F106" s="77">
        <f>IF(TrRoad_act!F22=0,"",F46/TrRoad_act!F22*1000)</f>
        <v>313.65181653919484</v>
      </c>
      <c r="G106" s="77">
        <f>IF(TrRoad_act!G22=0,"",G46/TrRoad_act!G22*1000)</f>
        <v>311.0465469989249</v>
      </c>
      <c r="H106" s="77">
        <f>IF(TrRoad_act!H22=0,"",H46/TrRoad_act!H22*1000)</f>
        <v>307.40881548884016</v>
      </c>
      <c r="I106" s="77">
        <f>IF(TrRoad_act!I22=0,"",I46/TrRoad_act!I22*1000)</f>
        <v>303.86999522306547</v>
      </c>
      <c r="J106" s="77">
        <f>IF(TrRoad_act!J22=0,"",J46/TrRoad_act!J22*1000)</f>
        <v>301.09307468848209</v>
      </c>
      <c r="K106" s="77">
        <f>IF(TrRoad_act!K22=0,"",K46/TrRoad_act!K22*1000)</f>
        <v>303.08420113958522</v>
      </c>
      <c r="L106" s="77">
        <f>IF(TrRoad_act!L22=0,"",L46/TrRoad_act!L22*1000)</f>
        <v>304.0217355742094</v>
      </c>
      <c r="M106" s="77">
        <f>IF(TrRoad_act!M22=0,"",M46/TrRoad_act!M22*1000)</f>
        <v>303.25357929940981</v>
      </c>
      <c r="N106" s="77">
        <f>IF(TrRoad_act!N22=0,"",N46/TrRoad_act!N22*1000)</f>
        <v>301.53164095223741</v>
      </c>
      <c r="O106" s="77">
        <f>IF(TrRoad_act!O22=0,"",O46/TrRoad_act!O22*1000)</f>
        <v>296.38772898976043</v>
      </c>
      <c r="P106" s="77">
        <f>IF(TrRoad_act!P22=0,"",P46/TrRoad_act!P22*1000)</f>
        <v>291.87180916653523</v>
      </c>
      <c r="Q106" s="77">
        <f>IF(TrRoad_act!Q22=0,"",Q46/TrRoad_act!Q22*1000)</f>
        <v>289.00999589321344</v>
      </c>
    </row>
    <row r="107" spans="1:17" ht="11.45" customHeight="1" x14ac:dyDescent="0.25">
      <c r="A107" s="62" t="s">
        <v>57</v>
      </c>
      <c r="B107" s="77">
        <f>IF(TrRoad_act!B23=0,"",B48/TrRoad_act!B23*1000)</f>
        <v>527.94762110676743</v>
      </c>
      <c r="C107" s="77">
        <f>IF(TrRoad_act!C23=0,"",C48/TrRoad_act!C23*1000)</f>
        <v>519.68848570069804</v>
      </c>
      <c r="D107" s="77">
        <f>IF(TrRoad_act!D23=0,"",D48/TrRoad_act!D23*1000)</f>
        <v>519.11899887762945</v>
      </c>
      <c r="E107" s="77">
        <f>IF(TrRoad_act!E23=0,"",E48/TrRoad_act!E23*1000)</f>
        <v>518.22589295310775</v>
      </c>
      <c r="F107" s="77">
        <f>IF(TrRoad_act!F23=0,"",F48/TrRoad_act!F23*1000)</f>
        <v>515.29877796510561</v>
      </c>
      <c r="G107" s="77">
        <f>IF(TrRoad_act!G23=0,"",G48/TrRoad_act!G23*1000)</f>
        <v>514.6773211909366</v>
      </c>
      <c r="H107" s="77">
        <f>IF(TrRoad_act!H23=0,"",H48/TrRoad_act!H23*1000)</f>
        <v>514.43248155845458</v>
      </c>
      <c r="I107" s="77">
        <f>IF(TrRoad_act!I23=0,"",I48/TrRoad_act!I23*1000)</f>
        <v>508.21515618387826</v>
      </c>
      <c r="J107" s="77">
        <f>IF(TrRoad_act!J23=0,"",J48/TrRoad_act!J23*1000)</f>
        <v>506.70445836666869</v>
      </c>
      <c r="K107" s="77">
        <f>IF(TrRoad_act!K23=0,"",K48/TrRoad_act!K23*1000)</f>
        <v>509.84953328358284</v>
      </c>
      <c r="L107" s="77">
        <f>IF(TrRoad_act!L23=0,"",L48/TrRoad_act!L23*1000)</f>
        <v>512.90663978125167</v>
      </c>
      <c r="M107" s="77">
        <f>IF(TrRoad_act!M23=0,"",M48/TrRoad_act!M23*1000)</f>
        <v>513.32432435223859</v>
      </c>
      <c r="N107" s="77">
        <f>IF(TrRoad_act!N23=0,"",N48/TrRoad_act!N23*1000)</f>
        <v>512.37316594827189</v>
      </c>
      <c r="O107" s="77">
        <f>IF(TrRoad_act!O23=0,"",O48/TrRoad_act!O23*1000)</f>
        <v>516.87139904633864</v>
      </c>
      <c r="P107" s="77">
        <f>IF(TrRoad_act!P23=0,"",P48/TrRoad_act!P23*1000)</f>
        <v>514.45945678282203</v>
      </c>
      <c r="Q107" s="77">
        <f>IF(TrRoad_act!Q23=0,"",Q48/TrRoad_act!Q23*1000)</f>
        <v>512.78635964880527</v>
      </c>
    </row>
    <row r="108" spans="1:17" ht="11.45" customHeight="1" x14ac:dyDescent="0.25">
      <c r="A108" s="62" t="s">
        <v>56</v>
      </c>
      <c r="B108" s="77">
        <f>IF(TrRoad_act!B24=0,"",B49/TrRoad_act!B24*1000)</f>
        <v>486.94278256156258</v>
      </c>
      <c r="C108" s="77">
        <f>IF(TrRoad_act!C24=0,"",C49/TrRoad_act!C24*1000)</f>
        <v>491.69686463504871</v>
      </c>
      <c r="D108" s="77">
        <f>IF(TrRoad_act!D24=0,"",D49/TrRoad_act!D24*1000)</f>
        <v>494.55122633944961</v>
      </c>
      <c r="E108" s="77">
        <f>IF(TrRoad_act!E24=0,"",E49/TrRoad_act!E24*1000)</f>
        <v>487.28537607145284</v>
      </c>
      <c r="F108" s="77">
        <f>IF(TrRoad_act!F24=0,"",F49/TrRoad_act!F24*1000)</f>
        <v>487.5394207698991</v>
      </c>
      <c r="G108" s="77">
        <f>IF(TrRoad_act!G24=0,"",G49/TrRoad_act!G24*1000)</f>
        <v>489.41642364685214</v>
      </c>
      <c r="H108" s="77">
        <f>IF(TrRoad_act!H24=0,"",H49/TrRoad_act!H24*1000)</f>
        <v>479.11047561000913</v>
      </c>
      <c r="I108" s="77">
        <f>IF(TrRoad_act!I24=0,"",I49/TrRoad_act!I24*1000)</f>
        <v>479.39822343042817</v>
      </c>
      <c r="J108" s="77">
        <f>IF(TrRoad_act!J24=0,"",J49/TrRoad_act!J24*1000)</f>
        <v>477.78014904177417</v>
      </c>
      <c r="K108" s="77">
        <f>IF(TrRoad_act!K24=0,"",K49/TrRoad_act!K24*1000)</f>
        <v>468.04106051137808</v>
      </c>
      <c r="L108" s="77">
        <f>IF(TrRoad_act!L24=0,"",L49/TrRoad_act!L24*1000)</f>
        <v>452.14211886094898</v>
      </c>
      <c r="M108" s="77">
        <f>IF(TrRoad_act!M24=0,"",M49/TrRoad_act!M24*1000)</f>
        <v>441.97592153407186</v>
      </c>
      <c r="N108" s="77">
        <f>IF(TrRoad_act!N24=0,"",N49/TrRoad_act!N24*1000)</f>
        <v>432.36286043463178</v>
      </c>
      <c r="O108" s="77">
        <f>IF(TrRoad_act!O24=0,"",O49/TrRoad_act!O24*1000)</f>
        <v>421.04600866701907</v>
      </c>
      <c r="P108" s="77">
        <f>IF(TrRoad_act!P24=0,"",P49/TrRoad_act!P24*1000)</f>
        <v>414.70187064674138</v>
      </c>
      <c r="Q108" s="77">
        <f>IF(TrRoad_act!Q24=0,"",Q49/TrRoad_act!Q24*1000)</f>
        <v>415.35154059710129</v>
      </c>
    </row>
    <row r="109" spans="1:17" ht="11.45" customHeight="1" x14ac:dyDescent="0.25">
      <c r="A109" s="62" t="s">
        <v>55</v>
      </c>
      <c r="B109" s="77">
        <f>IF(TrRoad_act!B25=0,"",B51/TrRoad_act!B25*1000)</f>
        <v>244.50089971371941</v>
      </c>
      <c r="C109" s="77">
        <f>IF(TrRoad_act!C25=0,"",C51/TrRoad_act!C25*1000)</f>
        <v>235.07324515110221</v>
      </c>
      <c r="D109" s="77">
        <f>IF(TrRoad_act!D25=0,"",D51/TrRoad_act!D25*1000)</f>
        <v>234.04407619273661</v>
      </c>
      <c r="E109" s="77">
        <f>IF(TrRoad_act!E25=0,"",E51/TrRoad_act!E25*1000)</f>
        <v>233.5110676158065</v>
      </c>
      <c r="F109" s="77">
        <f>IF(TrRoad_act!F25=0,"",F51/TrRoad_act!F25*1000)</f>
        <v>232.1259280973886</v>
      </c>
      <c r="G109" s="77">
        <f>IF(TrRoad_act!G25=0,"",G51/TrRoad_act!G25*1000)</f>
        <v>230.90222166876993</v>
      </c>
      <c r="H109" s="77">
        <f>IF(TrRoad_act!H25=0,"",H51/TrRoad_act!H25*1000)</f>
        <v>229.80890898728936</v>
      </c>
      <c r="I109" s="77">
        <f>IF(TrRoad_act!I25=0,"",I51/TrRoad_act!I25*1000)</f>
        <v>228.31866014524212</v>
      </c>
      <c r="J109" s="77">
        <f>IF(TrRoad_act!J25=0,"",J51/TrRoad_act!J25*1000)</f>
        <v>223.75119180099972</v>
      </c>
      <c r="K109" s="77">
        <f>IF(TrRoad_act!K25=0,"",K51/TrRoad_act!K25*1000)</f>
        <v>221.68102392338355</v>
      </c>
      <c r="L109" s="77">
        <f>IF(TrRoad_act!L25=0,"",L51/TrRoad_act!L25*1000)</f>
        <v>214.60245600500139</v>
      </c>
      <c r="M109" s="77">
        <f>IF(TrRoad_act!M25=0,"",M51/TrRoad_act!M25*1000)</f>
        <v>213.39093959078795</v>
      </c>
      <c r="N109" s="77">
        <f>IF(TrRoad_act!N25=0,"",N51/TrRoad_act!N25*1000)</f>
        <v>213.66805455771831</v>
      </c>
      <c r="O109" s="77">
        <f>IF(TrRoad_act!O25=0,"",O51/TrRoad_act!O25*1000)</f>
        <v>214.3432978442589</v>
      </c>
      <c r="P109" s="77">
        <f>IF(TrRoad_act!P25=0,"",P51/TrRoad_act!P25*1000)</f>
        <v>215.05350465272346</v>
      </c>
      <c r="Q109" s="77">
        <f>IF(TrRoad_act!Q25=0,"",Q51/TrRoad_act!Q25*1000)</f>
        <v>216.03890864203481</v>
      </c>
    </row>
    <row r="110" spans="1:17" ht="11.45" customHeight="1" x14ac:dyDescent="0.25">
      <c r="A110" s="19" t="s">
        <v>24</v>
      </c>
      <c r="B110" s="76">
        <f>IF(TrRoad_act!B26=0,"",B52/TrRoad_act!B26*1000)</f>
        <v>37.925571570890256</v>
      </c>
      <c r="C110" s="76">
        <f>IF(TrRoad_act!C26=0,"",C52/TrRoad_act!C26*1000)</f>
        <v>36.760754564819386</v>
      </c>
      <c r="D110" s="76">
        <f>IF(TrRoad_act!D26=0,"",D52/TrRoad_act!D26*1000)</f>
        <v>36.061454829071572</v>
      </c>
      <c r="E110" s="76">
        <f>IF(TrRoad_act!E26=0,"",E52/TrRoad_act!E26*1000)</f>
        <v>35.526439750900778</v>
      </c>
      <c r="F110" s="76">
        <f>IF(TrRoad_act!F26=0,"",F52/TrRoad_act!F26*1000)</f>
        <v>35.088997868318806</v>
      </c>
      <c r="G110" s="76">
        <f>IF(TrRoad_act!G26=0,"",G52/TrRoad_act!G26*1000)</f>
        <v>35.009480924367949</v>
      </c>
      <c r="H110" s="76">
        <f>IF(TrRoad_act!H26=0,"",H52/TrRoad_act!H26*1000)</f>
        <v>34.319492031247904</v>
      </c>
      <c r="I110" s="76">
        <f>IF(TrRoad_act!I26=0,"",I52/TrRoad_act!I26*1000)</f>
        <v>33.87984796990014</v>
      </c>
      <c r="J110" s="76">
        <f>IF(TrRoad_act!J26=0,"",J52/TrRoad_act!J26*1000)</f>
        <v>33.436448145215039</v>
      </c>
      <c r="K110" s="76">
        <f>IF(TrRoad_act!K26=0,"",K52/TrRoad_act!K26*1000)</f>
        <v>34.255846997091574</v>
      </c>
      <c r="L110" s="76">
        <f>IF(TrRoad_act!L26=0,"",L52/TrRoad_act!L26*1000)</f>
        <v>34.057256974681934</v>
      </c>
      <c r="M110" s="76">
        <f>IF(TrRoad_act!M26=0,"",M52/TrRoad_act!M26*1000)</f>
        <v>34.574253595408756</v>
      </c>
      <c r="N110" s="76">
        <f>IF(TrRoad_act!N26=0,"",N52/TrRoad_act!N26*1000)</f>
        <v>34.462847832901637</v>
      </c>
      <c r="O110" s="76">
        <f>IF(TrRoad_act!O26=0,"",O52/TrRoad_act!O26*1000)</f>
        <v>34.19932646993967</v>
      </c>
      <c r="P110" s="76">
        <f>IF(TrRoad_act!P26=0,"",P52/TrRoad_act!P26*1000)</f>
        <v>34.499602961467694</v>
      </c>
      <c r="Q110" s="76">
        <f>IF(TrRoad_act!Q26=0,"",Q52/TrRoad_act!Q26*1000)</f>
        <v>34.914454108545684</v>
      </c>
    </row>
    <row r="111" spans="1:17" ht="11.45" customHeight="1" x14ac:dyDescent="0.25">
      <c r="A111" s="17" t="s">
        <v>23</v>
      </c>
      <c r="B111" s="75">
        <f>IF(TrRoad_act!B27=0,"",B53/TrRoad_act!B27*1000)</f>
        <v>39.692898760926973</v>
      </c>
      <c r="C111" s="75">
        <f>IF(TrRoad_act!C27=0,"",C53/TrRoad_act!C27*1000)</f>
        <v>38.783683335379813</v>
      </c>
      <c r="D111" s="75">
        <f>IF(TrRoad_act!D27=0,"",D53/TrRoad_act!D27*1000)</f>
        <v>38.378708986866791</v>
      </c>
      <c r="E111" s="75">
        <f>IF(TrRoad_act!E27=0,"",E53/TrRoad_act!E27*1000)</f>
        <v>37.923199720013031</v>
      </c>
      <c r="F111" s="75">
        <f>IF(TrRoad_act!F27=0,"",F53/TrRoad_act!F27*1000)</f>
        <v>37.838178769020679</v>
      </c>
      <c r="G111" s="75">
        <f>IF(TrRoad_act!G27=0,"",G53/TrRoad_act!G27*1000)</f>
        <v>37.956810786798663</v>
      </c>
      <c r="H111" s="75">
        <f>IF(TrRoad_act!H27=0,"",H53/TrRoad_act!H27*1000)</f>
        <v>37.083815114235456</v>
      </c>
      <c r="I111" s="75">
        <f>IF(TrRoad_act!I27=0,"",I53/TrRoad_act!I27*1000)</f>
        <v>36.448654762788664</v>
      </c>
      <c r="J111" s="75">
        <f>IF(TrRoad_act!J27=0,"",J53/TrRoad_act!J27*1000)</f>
        <v>35.592072708565802</v>
      </c>
      <c r="K111" s="75">
        <f>IF(TrRoad_act!K27=0,"",K53/TrRoad_act!K27*1000)</f>
        <v>36.375265059177615</v>
      </c>
      <c r="L111" s="75">
        <f>IF(TrRoad_act!L27=0,"",L53/TrRoad_act!L27*1000)</f>
        <v>36.554581759898376</v>
      </c>
      <c r="M111" s="75">
        <f>IF(TrRoad_act!M27=0,"",M53/TrRoad_act!M27*1000)</f>
        <v>37.06812416221824</v>
      </c>
      <c r="N111" s="75">
        <f>IF(TrRoad_act!N27=0,"",N53/TrRoad_act!N27*1000)</f>
        <v>36.815733091359064</v>
      </c>
      <c r="O111" s="75">
        <f>IF(TrRoad_act!O27=0,"",O53/TrRoad_act!O27*1000)</f>
        <v>36.596183278018145</v>
      </c>
      <c r="P111" s="75">
        <f>IF(TrRoad_act!P27=0,"",P53/TrRoad_act!P27*1000)</f>
        <v>37.155095400833687</v>
      </c>
      <c r="Q111" s="75">
        <f>IF(TrRoad_act!Q27=0,"",Q53/TrRoad_act!Q27*1000)</f>
        <v>37.725779693165009</v>
      </c>
    </row>
    <row r="112" spans="1:17" ht="11.45" customHeight="1" x14ac:dyDescent="0.25">
      <c r="A112" s="15" t="s">
        <v>22</v>
      </c>
      <c r="B112" s="74">
        <f>IF(TrRoad_act!B28=0,"",B55/TrRoad_act!B28*1000)</f>
        <v>34.58581882026175</v>
      </c>
      <c r="C112" s="74">
        <f>IF(TrRoad_act!C28=0,"",C55/TrRoad_act!C28*1000)</f>
        <v>33.048430256085062</v>
      </c>
      <c r="D112" s="74">
        <f>IF(TrRoad_act!D28=0,"",D55/TrRoad_act!D28*1000)</f>
        <v>32.006970511124436</v>
      </c>
      <c r="E112" s="74">
        <f>IF(TrRoad_act!E28=0,"",E55/TrRoad_act!E28*1000)</f>
        <v>31.368880543349992</v>
      </c>
      <c r="F112" s="74">
        <f>IF(TrRoad_act!F28=0,"",F55/TrRoad_act!F28*1000)</f>
        <v>30.750397134064865</v>
      </c>
      <c r="G112" s="74">
        <f>IF(TrRoad_act!G28=0,"",G55/TrRoad_act!G28*1000)</f>
        <v>30.550243883239069</v>
      </c>
      <c r="H112" s="74">
        <f>IF(TrRoad_act!H28=0,"",H55/TrRoad_act!H28*1000)</f>
        <v>30.150499787458422</v>
      </c>
      <c r="I112" s="74">
        <f>IF(TrRoad_act!I28=0,"",I55/TrRoad_act!I28*1000)</f>
        <v>29.913074487736939</v>
      </c>
      <c r="J112" s="74">
        <f>IF(TrRoad_act!J28=0,"",J55/TrRoad_act!J28*1000)</f>
        <v>30.156896080053741</v>
      </c>
      <c r="K112" s="74">
        <f>IF(TrRoad_act!K28=0,"",K55/TrRoad_act!K28*1000)</f>
        <v>31.128245728821319</v>
      </c>
      <c r="L112" s="74">
        <f>IF(TrRoad_act!L28=0,"",L55/TrRoad_act!L28*1000)</f>
        <v>30.353697701017403</v>
      </c>
      <c r="M112" s="74">
        <f>IF(TrRoad_act!M28=0,"",M55/TrRoad_act!M28*1000)</f>
        <v>30.583445473918747</v>
      </c>
      <c r="N112" s="74">
        <f>IF(TrRoad_act!N28=0,"",N55/TrRoad_act!N28*1000)</f>
        <v>30.87535328865528</v>
      </c>
      <c r="O112" s="74">
        <f>IF(TrRoad_act!O28=0,"",O55/TrRoad_act!O28*1000)</f>
        <v>30.743692200024487</v>
      </c>
      <c r="P112" s="74">
        <f>IF(TrRoad_act!P28=0,"",P55/TrRoad_act!P28*1000)</f>
        <v>30.807644957147563</v>
      </c>
      <c r="Q112" s="74">
        <f>IF(TrRoad_act!Q28=0,"",Q55/TrRoad_act!Q28*1000)</f>
        <v>31.281163028890017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112.02362599391412</v>
      </c>
      <c r="C116" s="78">
        <f>IF(C19=0,"",1000000*C19/TrRoad_act!C86)</f>
        <v>121.31487784174929</v>
      </c>
      <c r="D116" s="78">
        <f>IF(D19=0,"",1000000*D19/TrRoad_act!D86)</f>
        <v>133.58983373083069</v>
      </c>
      <c r="E116" s="78">
        <f>IF(E19=0,"",1000000*E19/TrRoad_act!E86)</f>
        <v>133.55260104347934</v>
      </c>
      <c r="F116" s="78">
        <f>IF(F19=0,"",1000000*F19/TrRoad_act!F86)</f>
        <v>141.70878505229413</v>
      </c>
      <c r="G116" s="78">
        <f>IF(G19=0,"",1000000*G19/TrRoad_act!G86)</f>
        <v>144.83646322415038</v>
      </c>
      <c r="H116" s="78">
        <f>IF(H19=0,"",1000000*H19/TrRoad_act!H86)</f>
        <v>141.26238937322876</v>
      </c>
      <c r="I116" s="78">
        <f>IF(I19=0,"",1000000*I19/TrRoad_act!I86)</f>
        <v>135.76240776241494</v>
      </c>
      <c r="J116" s="78">
        <f>IF(J19=0,"",1000000*J19/TrRoad_act!J86)</f>
        <v>133.91974448808116</v>
      </c>
      <c r="K116" s="78">
        <f>IF(K19=0,"",1000000*K19/TrRoad_act!K86)</f>
        <v>134.97287601934039</v>
      </c>
      <c r="L116" s="78">
        <f>IF(L19=0,"",1000000*L19/TrRoad_act!L86)</f>
        <v>131.72217340811872</v>
      </c>
      <c r="M116" s="78">
        <f>IF(M19=0,"",1000000*M19/TrRoad_act!M86)</f>
        <v>132.54478775425653</v>
      </c>
      <c r="N116" s="78">
        <f>IF(N19=0,"",1000000*N19/TrRoad_act!N86)</f>
        <v>133.9974927908477</v>
      </c>
      <c r="O116" s="78">
        <f>IF(O19=0,"",1000000*O19/TrRoad_act!O86)</f>
        <v>141.30121437357136</v>
      </c>
      <c r="P116" s="78">
        <f>IF(P19=0,"",1000000*P19/TrRoad_act!P86)</f>
        <v>147.7367444639882</v>
      </c>
      <c r="Q116" s="78">
        <f>IF(Q19=0,"",1000000*Q19/TrRoad_act!Q86)</f>
        <v>154.85425577015144</v>
      </c>
    </row>
    <row r="117" spans="1:17" ht="11.45" customHeight="1" x14ac:dyDescent="0.25">
      <c r="A117" s="19" t="s">
        <v>29</v>
      </c>
      <c r="B117" s="76">
        <f>IF(B21=0,"",1000000*B21/TrRoad_act!B87)</f>
        <v>853.41018008015021</v>
      </c>
      <c r="C117" s="76">
        <f>IF(C21=0,"",1000000*C21/TrRoad_act!C87)</f>
        <v>855.35973094041833</v>
      </c>
      <c r="D117" s="76">
        <f>IF(D21=0,"",1000000*D21/TrRoad_act!D87)</f>
        <v>835.31118547235678</v>
      </c>
      <c r="E117" s="76">
        <f>IF(E21=0,"",1000000*E21/TrRoad_act!E87)</f>
        <v>807.52357838454623</v>
      </c>
      <c r="F117" s="76">
        <f>IF(F21=0,"",1000000*F21/TrRoad_act!F87)</f>
        <v>778.02954642530653</v>
      </c>
      <c r="G117" s="76">
        <f>IF(G21=0,"",1000000*G21/TrRoad_act!G87)</f>
        <v>753.19142466098992</v>
      </c>
      <c r="H117" s="76">
        <f>IF(H21=0,"",1000000*H21/TrRoad_act!H87)</f>
        <v>744.98797055314117</v>
      </c>
      <c r="I117" s="76">
        <f>IF(I21=0,"",1000000*I21/TrRoad_act!I87)</f>
        <v>739.83900916855112</v>
      </c>
      <c r="J117" s="76">
        <f>IF(J21=0,"",1000000*J21/TrRoad_act!J87)</f>
        <v>723.2466410978775</v>
      </c>
      <c r="K117" s="76">
        <f>IF(K21=0,"",1000000*K21/TrRoad_act!K87)</f>
        <v>736.12546985065603</v>
      </c>
      <c r="L117" s="76">
        <f>IF(L21=0,"",1000000*L21/TrRoad_act!L87)</f>
        <v>709.53701914900171</v>
      </c>
      <c r="M117" s="76">
        <f>IF(M21=0,"",1000000*M21/TrRoad_act!M87)</f>
        <v>690.39290586358095</v>
      </c>
      <c r="N117" s="76">
        <f>IF(N21=0,"",1000000*N21/TrRoad_act!N87)</f>
        <v>699.57301431029953</v>
      </c>
      <c r="O117" s="76">
        <f>IF(O21=0,"",1000000*O21/TrRoad_act!O87)</f>
        <v>659.78996516998996</v>
      </c>
      <c r="P117" s="76">
        <f>IF(P21=0,"",1000000*P21/TrRoad_act!P87)</f>
        <v>678.33529181693973</v>
      </c>
      <c r="Q117" s="76">
        <f>IF(Q21=0,"",1000000*Q21/TrRoad_act!Q87)</f>
        <v>696.78010130713301</v>
      </c>
    </row>
    <row r="118" spans="1:17" ht="11.45" customHeight="1" x14ac:dyDescent="0.25">
      <c r="A118" s="62" t="s">
        <v>59</v>
      </c>
      <c r="B118" s="77">
        <f>IF(B22=0,"",1000000*B22/TrRoad_act!B88)</f>
        <v>716.72252767048315</v>
      </c>
      <c r="C118" s="77">
        <f>IF(C22=0,"",1000000*C22/TrRoad_act!C88)</f>
        <v>717.66047402190384</v>
      </c>
      <c r="D118" s="77">
        <f>IF(D22=0,"",1000000*D22/TrRoad_act!D88)</f>
        <v>712.97267696077529</v>
      </c>
      <c r="E118" s="77">
        <f>IF(E22=0,"",1000000*E22/TrRoad_act!E88)</f>
        <v>690.34493918556575</v>
      </c>
      <c r="F118" s="77">
        <f>IF(F22=0,"",1000000*F22/TrRoad_act!F88)</f>
        <v>676.6515924394871</v>
      </c>
      <c r="G118" s="77">
        <f>IF(G22=0,"",1000000*G22/TrRoad_act!G88)</f>
        <v>657.83904180146544</v>
      </c>
      <c r="H118" s="77">
        <f>IF(H22=0,"",1000000*H22/TrRoad_act!H88)</f>
        <v>635.60398128647341</v>
      </c>
      <c r="I118" s="77">
        <f>IF(I22=0,"",1000000*I22/TrRoad_act!I88)</f>
        <v>616.11851585841725</v>
      </c>
      <c r="J118" s="77">
        <f>IF(J22=0,"",1000000*J22/TrRoad_act!J88)</f>
        <v>602.35491415779768</v>
      </c>
      <c r="K118" s="77">
        <f>IF(K22=0,"",1000000*K22/TrRoad_act!K88)</f>
        <v>616.64426680887323</v>
      </c>
      <c r="L118" s="77">
        <f>IF(L22=0,"",1000000*L22/TrRoad_act!L88)</f>
        <v>608.06077086393043</v>
      </c>
      <c r="M118" s="77">
        <f>IF(M22=0,"",1000000*M22/TrRoad_act!M88)</f>
        <v>607.19789565351914</v>
      </c>
      <c r="N118" s="77">
        <f>IF(N22=0,"",1000000*N22/TrRoad_act!N88)</f>
        <v>611.42525203963828</v>
      </c>
      <c r="O118" s="77">
        <f>IF(O22=0,"",1000000*O22/TrRoad_act!O88)</f>
        <v>589.53736424253407</v>
      </c>
      <c r="P118" s="77">
        <f>IF(P22=0,"",1000000*P22/TrRoad_act!P88)</f>
        <v>628.35442665304618</v>
      </c>
      <c r="Q118" s="77">
        <f>IF(Q22=0,"",1000000*Q22/TrRoad_act!Q88)</f>
        <v>653.63815053134238</v>
      </c>
    </row>
    <row r="119" spans="1:17" ht="11.45" customHeight="1" x14ac:dyDescent="0.25">
      <c r="A119" s="62" t="s">
        <v>58</v>
      </c>
      <c r="B119" s="77">
        <f>IF(B24=0,"",1000000*B24/TrRoad_act!B89)</f>
        <v>1108.3404021340627</v>
      </c>
      <c r="C119" s="77">
        <f>IF(C24=0,"",1000000*C24/TrRoad_act!C89)</f>
        <v>1088.0580259674859</v>
      </c>
      <c r="D119" s="77">
        <f>IF(D24=0,"",1000000*D24/TrRoad_act!D89)</f>
        <v>1021.3800097270519</v>
      </c>
      <c r="E119" s="77">
        <f>IF(E24=0,"",1000000*E24/TrRoad_act!E89)</f>
        <v>967.94723341485837</v>
      </c>
      <c r="F119" s="77">
        <f>IF(F24=0,"",1000000*F24/TrRoad_act!F89)</f>
        <v>904.49369964224479</v>
      </c>
      <c r="G119" s="77">
        <f>IF(G24=0,"",1000000*G24/TrRoad_act!G89)</f>
        <v>861.89040381546806</v>
      </c>
      <c r="H119" s="77">
        <f>IF(H24=0,"",1000000*H24/TrRoad_act!H89)</f>
        <v>858.72887886689887</v>
      </c>
      <c r="I119" s="77">
        <f>IF(I24=0,"",1000000*I24/TrRoad_act!I89)</f>
        <v>857.58577156864624</v>
      </c>
      <c r="J119" s="77">
        <f>IF(J24=0,"",1000000*J24/TrRoad_act!J89)</f>
        <v>821.11228941616196</v>
      </c>
      <c r="K119" s="77">
        <f>IF(K24=0,"",1000000*K24/TrRoad_act!K89)</f>
        <v>820.56354721596108</v>
      </c>
      <c r="L119" s="77">
        <f>IF(L24=0,"",1000000*L24/TrRoad_act!L89)</f>
        <v>775.64531441087718</v>
      </c>
      <c r="M119" s="77">
        <f>IF(M24=0,"",1000000*M24/TrRoad_act!M89)</f>
        <v>738.24781897715422</v>
      </c>
      <c r="N119" s="77">
        <f>IF(N24=0,"",1000000*N24/TrRoad_act!N89)</f>
        <v>745.18823761854753</v>
      </c>
      <c r="O119" s="77">
        <f>IF(O24=0,"",1000000*O24/TrRoad_act!O89)</f>
        <v>694.47756804112771</v>
      </c>
      <c r="P119" s="77">
        <f>IF(P24=0,"",1000000*P24/TrRoad_act!P89)</f>
        <v>702.77622295297215</v>
      </c>
      <c r="Q119" s="77">
        <f>IF(Q24=0,"",1000000*Q24/TrRoad_act!Q89)</f>
        <v>718.28674942343025</v>
      </c>
    </row>
    <row r="120" spans="1:17" ht="11.45" customHeight="1" x14ac:dyDescent="0.25">
      <c r="A120" s="62" t="s">
        <v>57</v>
      </c>
      <c r="B120" s="77">
        <f>IF(B26=0,"",1000000*B26/TrRoad_act!B90)</f>
        <v>640.82426525030473</v>
      </c>
      <c r="C120" s="77">
        <f>IF(C26=0,"",1000000*C26/TrRoad_act!C90)</f>
        <v>618.16773225927921</v>
      </c>
      <c r="D120" s="77">
        <f>IF(D26=0,"",1000000*D26/TrRoad_act!D90)</f>
        <v>587.57568480247846</v>
      </c>
      <c r="E120" s="77">
        <f>IF(E26=0,"",1000000*E26/TrRoad_act!E90)</f>
        <v>563.44979696878352</v>
      </c>
      <c r="F120" s="77">
        <f>IF(F26=0,"",1000000*F26/TrRoad_act!F90)</f>
        <v>535.40988456993671</v>
      </c>
      <c r="G120" s="77">
        <f>IF(G26=0,"",1000000*G26/TrRoad_act!G90)</f>
        <v>521.71901286879654</v>
      </c>
      <c r="H120" s="77">
        <f>IF(H26=0,"",1000000*H26/TrRoad_act!H90)</f>
        <v>514.89851616359635</v>
      </c>
      <c r="I120" s="77">
        <f>IF(I26=0,"",1000000*I26/TrRoad_act!I90)</f>
        <v>523.12592585351308</v>
      </c>
      <c r="J120" s="77">
        <f>IF(J26=0,"",1000000*J26/TrRoad_act!J90)</f>
        <v>545.30689200307722</v>
      </c>
      <c r="K120" s="77">
        <f>IF(K26=0,"",1000000*K26/TrRoad_act!K90)</f>
        <v>559.26073027647863</v>
      </c>
      <c r="L120" s="77">
        <f>IF(L26=0,"",1000000*L26/TrRoad_act!L90)</f>
        <v>404.64908014478897</v>
      </c>
      <c r="M120" s="77">
        <f>IF(M26=0,"",1000000*M26/TrRoad_act!M90)</f>
        <v>472.52631460441961</v>
      </c>
      <c r="N120" s="77">
        <f>IF(N26=0,"",1000000*N26/TrRoad_act!N90)</f>
        <v>458.13127173283891</v>
      </c>
      <c r="O120" s="77">
        <f>IF(O26=0,"",1000000*O26/TrRoad_act!O90)</f>
        <v>432.46358019966897</v>
      </c>
      <c r="P120" s="77">
        <f>IF(P26=0,"",1000000*P26/TrRoad_act!P90)</f>
        <v>415.07626221878428</v>
      </c>
      <c r="Q120" s="77">
        <f>IF(Q26=0,"",1000000*Q26/TrRoad_act!Q90)</f>
        <v>399.61957006921085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>
        <f>IF(I27=0,"",1000000*I27/TrRoad_act!I91)</f>
        <v>1557.6824122870248</v>
      </c>
      <c r="J121" s="77">
        <f>IF(J27=0,"",1000000*J27/TrRoad_act!J91)</f>
        <v>1474.0893945556957</v>
      </c>
      <c r="K121" s="77">
        <f>IF(K27=0,"",1000000*K27/TrRoad_act!K91)</f>
        <v>1439.6828170536407</v>
      </c>
      <c r="L121" s="77">
        <f>IF(L27=0,"",1000000*L27/TrRoad_act!L91)</f>
        <v>1367.9915032471049</v>
      </c>
      <c r="M121" s="77">
        <f>IF(M27=0,"",1000000*M27/TrRoad_act!M91)</f>
        <v>1309.538888641968</v>
      </c>
      <c r="N121" s="77">
        <f>IF(N27=0,"",1000000*N27/TrRoad_act!N91)</f>
        <v>1309.3051258728433</v>
      </c>
      <c r="O121" s="77">
        <f>IF(O27=0,"",1000000*O27/TrRoad_act!O91)</f>
        <v>1217.1194762015491</v>
      </c>
      <c r="P121" s="77">
        <f>IF(P27=0,"",1000000*P27/TrRoad_act!P91)</f>
        <v>1234.7398430374517</v>
      </c>
      <c r="Q121" s="77">
        <f>IF(Q27=0,"",1000000*Q27/TrRoad_act!Q91)</f>
        <v>1241.5134349057143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322.83520723352552</v>
      </c>
      <c r="P122" s="77">
        <f>IF(P29=0,"",1000000*P29/TrRoad_act!P92)</f>
        <v>333.08818449763857</v>
      </c>
      <c r="Q122" s="77">
        <f>IF(Q29=0,"",1000000*Q29/TrRoad_act!Q92)</f>
        <v>367.7342922958573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>
        <f>IF(H32=0,"",1000000*H32/TrRoad_act!H93)</f>
        <v>362.0247231965306</v>
      </c>
      <c r="I123" s="77">
        <f>IF(I32=0,"",1000000*I32/TrRoad_act!I93)</f>
        <v>363.0786506286974</v>
      </c>
      <c r="J123" s="77">
        <f>IF(J32=0,"",1000000*J32/TrRoad_act!J93)</f>
        <v>364.0495089612856</v>
      </c>
      <c r="K123" s="77">
        <f>IF(K32=0,"",1000000*K32/TrRoad_act!K93)</f>
        <v>365.40715388387878</v>
      </c>
      <c r="L123" s="77">
        <f>IF(L32=0,"",1000000*L32/TrRoad_act!L93)</f>
        <v>366.21298007202842</v>
      </c>
      <c r="M123" s="77">
        <f>IF(M32=0,"",1000000*M32/TrRoad_act!M93)</f>
        <v>368.04337975780373</v>
      </c>
      <c r="N123" s="77">
        <f>IF(N32=0,"",1000000*N32/TrRoad_act!N93)</f>
        <v>370.17927878151221</v>
      </c>
      <c r="O123" s="77">
        <f>IF(O32=0,"",1000000*O32/TrRoad_act!O93)</f>
        <v>372.3710073812619</v>
      </c>
      <c r="P123" s="77">
        <f>IF(P32=0,"",1000000*P32/TrRoad_act!P93)</f>
        <v>375.96113163478827</v>
      </c>
      <c r="Q123" s="77">
        <f>IF(Q32=0,"",1000000*Q32/TrRoad_act!Q93)</f>
        <v>379.55849727793463</v>
      </c>
    </row>
    <row r="124" spans="1:17" ht="11.45" customHeight="1" x14ac:dyDescent="0.25">
      <c r="A124" s="19" t="s">
        <v>28</v>
      </c>
      <c r="B124" s="76">
        <f>IF(B33=0,"",1000000*B33/TrRoad_act!B94)</f>
        <v>18612.598644284553</v>
      </c>
      <c r="C124" s="76">
        <f>IF(C33=0,"",1000000*C33/TrRoad_act!C94)</f>
        <v>18071.620243247948</v>
      </c>
      <c r="D124" s="76">
        <f>IF(D33=0,"",1000000*D33/TrRoad_act!D94)</f>
        <v>18361.356071765738</v>
      </c>
      <c r="E124" s="76">
        <f>IF(E33=0,"",1000000*E33/TrRoad_act!E94)</f>
        <v>18166.333148688835</v>
      </c>
      <c r="F124" s="76">
        <f>IF(F33=0,"",1000000*F33/TrRoad_act!F94)</f>
        <v>18485.982539699195</v>
      </c>
      <c r="G124" s="76">
        <f>IF(G33=0,"",1000000*G33/TrRoad_act!G94)</f>
        <v>18844.513013831187</v>
      </c>
      <c r="H124" s="76">
        <f>IF(H33=0,"",1000000*H33/TrRoad_act!H94)</f>
        <v>19171.59515193383</v>
      </c>
      <c r="I124" s="76">
        <f>IF(I33=0,"",1000000*I33/TrRoad_act!I94)</f>
        <v>19531.971519654111</v>
      </c>
      <c r="J124" s="76">
        <f>IF(J33=0,"",1000000*J33/TrRoad_act!J94)</f>
        <v>19777.26500819224</v>
      </c>
      <c r="K124" s="76">
        <f>IF(K33=0,"",1000000*K33/TrRoad_act!K94)</f>
        <v>19957.334880366212</v>
      </c>
      <c r="L124" s="76">
        <f>IF(L33=0,"",1000000*L33/TrRoad_act!L94)</f>
        <v>20210.126441873301</v>
      </c>
      <c r="M124" s="76">
        <f>IF(M33=0,"",1000000*M33/TrRoad_act!M94)</f>
        <v>20065.951674837466</v>
      </c>
      <c r="N124" s="76">
        <f>IF(N33=0,"",1000000*N33/TrRoad_act!N94)</f>
        <v>19595.91947602505</v>
      </c>
      <c r="O124" s="76">
        <f>IF(O33=0,"",1000000*O33/TrRoad_act!O94)</f>
        <v>19257.85251447761</v>
      </c>
      <c r="P124" s="76">
        <f>IF(P33=0,"",1000000*P33/TrRoad_act!P94)</f>
        <v>18847.994714893226</v>
      </c>
      <c r="Q124" s="76">
        <f>IF(Q33=0,"",1000000*Q33/TrRoad_act!Q94)</f>
        <v>18674.851323000217</v>
      </c>
    </row>
    <row r="125" spans="1:17" ht="11.45" customHeight="1" x14ac:dyDescent="0.25">
      <c r="A125" s="62" t="s">
        <v>59</v>
      </c>
      <c r="B125" s="75">
        <f>IF(B34=0,"",1000000*B34/TrRoad_act!B95)</f>
        <v>2939.4398310844235</v>
      </c>
      <c r="C125" s="75">
        <f>IF(C34=0,"",1000000*C34/TrRoad_act!C95)</f>
        <v>2916.1455443941027</v>
      </c>
      <c r="D125" s="75">
        <f>IF(D34=0,"",1000000*D34/TrRoad_act!D95)</f>
        <v>3012.9490218063784</v>
      </c>
      <c r="E125" s="75">
        <f>IF(E34=0,"",1000000*E34/TrRoad_act!E95)</f>
        <v>3025.8321575960908</v>
      </c>
      <c r="F125" s="75">
        <f>IF(F34=0,"",1000000*F34/TrRoad_act!F95)</f>
        <v>3128.276048115848</v>
      </c>
      <c r="G125" s="75">
        <f>IF(G34=0,"",1000000*G34/TrRoad_act!G95)</f>
        <v>3238.2518080889413</v>
      </c>
      <c r="H125" s="75">
        <f>IF(H34=0,"",1000000*H34/TrRoad_act!H95)</f>
        <v>3352.7446731934006</v>
      </c>
      <c r="I125" s="75">
        <f>IF(I34=0,"",1000000*I34/TrRoad_act!I95)</f>
        <v>3471.7544829274893</v>
      </c>
      <c r="J125" s="75">
        <f>IF(J34=0,"",1000000*J34/TrRoad_act!J95)</f>
        <v>3588.3874739693151</v>
      </c>
      <c r="K125" s="75">
        <f>IF(K34=0,"",1000000*K34/TrRoad_act!K95)</f>
        <v>3705.3549151573002</v>
      </c>
      <c r="L125" s="75">
        <f>IF(L34=0,"",1000000*L34/TrRoad_act!L95)</f>
        <v>3823.9507860551512</v>
      </c>
      <c r="M125" s="75">
        <f>IF(M34=0,"",1000000*M34/TrRoad_act!M95)</f>
        <v>3860.7139137693748</v>
      </c>
      <c r="N125" s="75">
        <f>IF(N34=0,"",1000000*N34/TrRoad_act!N95)</f>
        <v>3825.9399292326784</v>
      </c>
      <c r="O125" s="75">
        <f>IF(O34=0,"",1000000*O34/TrRoad_act!O95)</f>
        <v>3800.8241058068952</v>
      </c>
      <c r="P125" s="75">
        <f>IF(P34=0,"",1000000*P34/TrRoad_act!P95)</f>
        <v>3801.0481973368178</v>
      </c>
      <c r="Q125" s="75">
        <f>IF(Q34=0,"",1000000*Q34/TrRoad_act!Q95)</f>
        <v>3816.225048185363</v>
      </c>
    </row>
    <row r="126" spans="1:17" ht="11.45" customHeight="1" x14ac:dyDescent="0.25">
      <c r="A126" s="62" t="s">
        <v>58</v>
      </c>
      <c r="B126" s="75">
        <f>IF(B36=0,"",1000000*B36/TrRoad_act!B96)</f>
        <v>18872.284522899143</v>
      </c>
      <c r="C126" s="75">
        <f>IF(C36=0,"",1000000*C36/TrRoad_act!C96)</f>
        <v>18326.498351180246</v>
      </c>
      <c r="D126" s="75">
        <f>IF(D36=0,"",1000000*D36/TrRoad_act!D96)</f>
        <v>18621.513966101778</v>
      </c>
      <c r="E126" s="75">
        <f>IF(E36=0,"",1000000*E36/TrRoad_act!E96)</f>
        <v>18401.648913602436</v>
      </c>
      <c r="F126" s="75">
        <f>IF(F36=0,"",1000000*F36/TrRoad_act!F96)</f>
        <v>18709.318271321445</v>
      </c>
      <c r="G126" s="75">
        <f>IF(G36=0,"",1000000*G36/TrRoad_act!G96)</f>
        <v>19039.054834880513</v>
      </c>
      <c r="H126" s="75">
        <f>IF(H36=0,"",1000000*H36/TrRoad_act!H96)</f>
        <v>19352.465391859572</v>
      </c>
      <c r="I126" s="75">
        <f>IF(I36=0,"",1000000*I36/TrRoad_act!I96)</f>
        <v>19703.463727493592</v>
      </c>
      <c r="J126" s="75">
        <f>IF(J36=0,"",1000000*J36/TrRoad_act!J96)</f>
        <v>19946.417856596316</v>
      </c>
      <c r="K126" s="75">
        <f>IF(K36=0,"",1000000*K36/TrRoad_act!K96)</f>
        <v>20144.553021211315</v>
      </c>
      <c r="L126" s="75">
        <f>IF(L36=0,"",1000000*L36/TrRoad_act!L96)</f>
        <v>20334.610513663989</v>
      </c>
      <c r="M126" s="75">
        <f>IF(M36=0,"",1000000*M36/TrRoad_act!M96)</f>
        <v>20166.16207065263</v>
      </c>
      <c r="N126" s="75">
        <f>IF(N36=0,"",1000000*N36/TrRoad_act!N96)</f>
        <v>19674.202554685122</v>
      </c>
      <c r="O126" s="75">
        <f>IF(O36=0,"",1000000*O36/TrRoad_act!O96)</f>
        <v>19313.002643562304</v>
      </c>
      <c r="P126" s="75">
        <f>IF(P36=0,"",1000000*P36/TrRoad_act!P96)</f>
        <v>18914.973269376005</v>
      </c>
      <c r="Q126" s="75">
        <f>IF(Q36=0,"",1000000*Q36/TrRoad_act!Q96)</f>
        <v>18711.485147938401</v>
      </c>
    </row>
    <row r="127" spans="1:17" ht="11.45" customHeight="1" x14ac:dyDescent="0.25">
      <c r="A127" s="62" t="s">
        <v>57</v>
      </c>
      <c r="B127" s="75">
        <f>IF(B38=0,"",1000000*B38/TrRoad_act!B97)</f>
        <v>10439.687388716347</v>
      </c>
      <c r="C127" s="75">
        <f>IF(C38=0,"",1000000*C38/TrRoad_act!C97)</f>
        <v>10006.812411188112</v>
      </c>
      <c r="D127" s="75">
        <f>IF(D38=0,"",1000000*D38/TrRoad_act!D97)</f>
        <v>10233.035049395545</v>
      </c>
      <c r="E127" s="75">
        <f>IF(E38=0,"",1000000*E38/TrRoad_act!E97)</f>
        <v>10143.31131292009</v>
      </c>
      <c r="F127" s="75">
        <f>IF(F38=0,"",1000000*F38/TrRoad_act!F97)</f>
        <v>10365.324205585368</v>
      </c>
      <c r="G127" s="75">
        <f>IF(G38=0,"",1000000*G38/TrRoad_act!G97)</f>
        <v>10643.931161547249</v>
      </c>
      <c r="H127" s="75">
        <f>IF(H38=0,"",1000000*H38/TrRoad_act!H97)</f>
        <v>10926.522476153781</v>
      </c>
      <c r="I127" s="75">
        <f>IF(I38=0,"",1000000*I38/TrRoad_act!I97)</f>
        <v>11172.642852942592</v>
      </c>
      <c r="J127" s="75">
        <f>IF(J38=0,"",1000000*J38/TrRoad_act!J97)</f>
        <v>11516.63696723369</v>
      </c>
      <c r="K127" s="75">
        <f>IF(K38=0,"",1000000*K38/TrRoad_act!K97)</f>
        <v>11843.344443215547</v>
      </c>
      <c r="L127" s="75">
        <f>IF(L38=0,"",1000000*L38/TrRoad_act!L97)</f>
        <v>12181.371890519449</v>
      </c>
      <c r="M127" s="75">
        <f>IF(M38=0,"",1000000*M38/TrRoad_act!M97)</f>
        <v>12317.481536698651</v>
      </c>
      <c r="N127" s="75">
        <f>IF(N38=0,"",1000000*N38/TrRoad_act!N97)</f>
        <v>12172.788296149776</v>
      </c>
      <c r="O127" s="75">
        <f>IF(O38=0,"",1000000*O38/TrRoad_act!O97)</f>
        <v>12099.225209521133</v>
      </c>
      <c r="P127" s="75">
        <f>IF(P38=0,"",1000000*P38/TrRoad_act!P97)</f>
        <v>12120.597935426274</v>
      </c>
      <c r="Q127" s="75">
        <f>IF(Q38=0,"",1000000*Q38/TrRoad_act!Q97)</f>
        <v>12187.60164474577</v>
      </c>
    </row>
    <row r="128" spans="1:17" ht="11.45" customHeight="1" x14ac:dyDescent="0.25">
      <c r="A128" s="62" t="s">
        <v>56</v>
      </c>
      <c r="B128" s="75">
        <f>IF(B39=0,"",1000000*B39/TrRoad_act!B98)</f>
        <v>17503.039673858992</v>
      </c>
      <c r="C128" s="75">
        <f>IF(C39=0,"",1000000*C39/TrRoad_act!C98)</f>
        <v>17151.466296551065</v>
      </c>
      <c r="D128" s="75">
        <f>IF(D39=0,"",1000000*D39/TrRoad_act!D98)</f>
        <v>17050.260331160818</v>
      </c>
      <c r="E128" s="75">
        <f>IF(E39=0,"",1000000*E39/TrRoad_act!E98)</f>
        <v>17475.537209874881</v>
      </c>
      <c r="F128" s="75">
        <f>IF(F39=0,"",1000000*F39/TrRoad_act!F98)</f>
        <v>17851.173562723408</v>
      </c>
      <c r="G128" s="75">
        <f>IF(G39=0,"",1000000*G39/TrRoad_act!G98)</f>
        <v>18741.39869385873</v>
      </c>
      <c r="H128" s="75">
        <f>IF(H39=0,"",1000000*H39/TrRoad_act!H98)</f>
        <v>18958.507604451497</v>
      </c>
      <c r="I128" s="75">
        <f>IF(I39=0,"",1000000*I39/TrRoad_act!I98)</f>
        <v>19237.422202444282</v>
      </c>
      <c r="J128" s="75">
        <f>IF(J39=0,"",1000000*J39/TrRoad_act!J98)</f>
        <v>19347.289373622054</v>
      </c>
      <c r="K128" s="75">
        <f>IF(K39=0,"",1000000*K39/TrRoad_act!K98)</f>
        <v>18953.821738808187</v>
      </c>
      <c r="L128" s="75">
        <f>IF(L39=0,"",1000000*L39/TrRoad_act!L98)</f>
        <v>20270.068456268669</v>
      </c>
      <c r="M128" s="75">
        <f>IF(M39=0,"",1000000*M39/TrRoad_act!M98)</f>
        <v>20226.656734083732</v>
      </c>
      <c r="N128" s="75">
        <f>IF(N39=0,"",1000000*N39/TrRoad_act!N98)</f>
        <v>19886.239040286669</v>
      </c>
      <c r="O128" s="75">
        <f>IF(O39=0,"",1000000*O39/TrRoad_act!O98)</f>
        <v>19804.533100171797</v>
      </c>
      <c r="P128" s="75">
        <f>IF(P39=0,"",1000000*P39/TrRoad_act!P98)</f>
        <v>18919.47685173944</v>
      </c>
      <c r="Q128" s="75">
        <f>IF(Q39=0,"",1000000*Q39/TrRoad_act!Q98)</f>
        <v>19079.074031873221</v>
      </c>
    </row>
    <row r="129" spans="1:17" ht="11.45" customHeight="1" x14ac:dyDescent="0.25">
      <c r="A129" s="62" t="s">
        <v>55</v>
      </c>
      <c r="B129" s="75">
        <f>IF(B41=0,"",1000000*B41/TrRoad_act!B99)</f>
        <v>14647.114096678344</v>
      </c>
      <c r="C129" s="75">
        <f>IF(C41=0,"",1000000*C41/TrRoad_act!C99)</f>
        <v>14068.203080300525</v>
      </c>
      <c r="D129" s="75">
        <f>IF(D41=0,"",1000000*D41/TrRoad_act!D99)</f>
        <v>13876.968412651839</v>
      </c>
      <c r="E129" s="75">
        <f>IF(E41=0,"",1000000*E41/TrRoad_act!E99)</f>
        <v>13718.53331187772</v>
      </c>
      <c r="F129" s="75">
        <f>IF(F41=0,"",1000000*F41/TrRoad_act!F99)</f>
        <v>13583.42266390208</v>
      </c>
      <c r="G129" s="75">
        <f>IF(G41=0,"",1000000*G41/TrRoad_act!G99)</f>
        <v>13536.48407811039</v>
      </c>
      <c r="H129" s="75">
        <f>IF(H41=0,"",1000000*H41/TrRoad_act!H99)</f>
        <v>13500.896854859431</v>
      </c>
      <c r="I129" s="75">
        <f>IF(I41=0,"",1000000*I41/TrRoad_act!I99)</f>
        <v>13451.318936605076</v>
      </c>
      <c r="J129" s="75">
        <f>IF(J41=0,"",1000000*J41/TrRoad_act!J99)</f>
        <v>13392.311486590052</v>
      </c>
      <c r="K129" s="75">
        <f>IF(K41=0,"",1000000*K41/TrRoad_act!K99)</f>
        <v>13347.847683887321</v>
      </c>
      <c r="L129" s="75">
        <f>IF(L41=0,"",1000000*L41/TrRoad_act!L99)</f>
        <v>13412.246884167793</v>
      </c>
      <c r="M129" s="75">
        <f>IF(M41=0,"",1000000*M41/TrRoad_act!M99)</f>
        <v>13351.900001669208</v>
      </c>
      <c r="N129" s="75">
        <f>IF(N41=0,"",1000000*N41/TrRoad_act!N99)</f>
        <v>13096.011864331649</v>
      </c>
      <c r="O129" s="75">
        <f>IF(O41=0,"",1000000*O41/TrRoad_act!O99)</f>
        <v>12828.166115757425</v>
      </c>
      <c r="P129" s="75">
        <f>IF(P41=0,"",1000000*P41/TrRoad_act!P99)</f>
        <v>12761.257715080368</v>
      </c>
      <c r="Q129" s="75">
        <f>IF(Q41=0,"",1000000*Q41/TrRoad_act!Q99)</f>
        <v>12699.527033385433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1181.2545098582179</v>
      </c>
      <c r="C131" s="78">
        <f>IF(C43=0,"",1000000*C43/TrRoad_act!C101)</f>
        <v>1197.1739299041171</v>
      </c>
      <c r="D131" s="78">
        <f>IF(D43=0,"",1000000*D43/TrRoad_act!D101)</f>
        <v>1208.5874315728577</v>
      </c>
      <c r="E131" s="78">
        <f>IF(E43=0,"",1000000*E43/TrRoad_act!E101)</f>
        <v>1209.9026849403194</v>
      </c>
      <c r="F131" s="78">
        <f>IF(F43=0,"",1000000*F43/TrRoad_act!F101)</f>
        <v>1180.1370231324609</v>
      </c>
      <c r="G131" s="78">
        <f>IF(G43=0,"",1000000*G43/TrRoad_act!G101)</f>
        <v>1176.7381046731907</v>
      </c>
      <c r="H131" s="78">
        <f>IF(H43=0,"",1000000*H43/TrRoad_act!H101)</f>
        <v>1172.7271430748422</v>
      </c>
      <c r="I131" s="78">
        <f>IF(I43=0,"",1000000*I43/TrRoad_act!I101)</f>
        <v>1163.7835355228267</v>
      </c>
      <c r="J131" s="78">
        <f>IF(J43=0,"",1000000*J43/TrRoad_act!J101)</f>
        <v>1149.6364295518417</v>
      </c>
      <c r="K131" s="78">
        <f>IF(K43=0,"",1000000*K43/TrRoad_act!K101)</f>
        <v>1196.7576458753915</v>
      </c>
      <c r="L131" s="78">
        <f>IF(L43=0,"",1000000*L43/TrRoad_act!L101)</f>
        <v>1248.2124622146141</v>
      </c>
      <c r="M131" s="78">
        <f>IF(M43=0,"",1000000*M43/TrRoad_act!M101)</f>
        <v>1274.013178665663</v>
      </c>
      <c r="N131" s="78">
        <f>IF(N43=0,"",1000000*N43/TrRoad_act!N101)</f>
        <v>1286.1878255416716</v>
      </c>
      <c r="O131" s="78">
        <f>IF(O43=0,"",1000000*O43/TrRoad_act!O101)</f>
        <v>1285.8561844371106</v>
      </c>
      <c r="P131" s="78">
        <f>IF(P43=0,"",1000000*P43/TrRoad_act!P101)</f>
        <v>1280.6428438418552</v>
      </c>
      <c r="Q131" s="78">
        <f>IF(Q43=0,"",1000000*Q43/TrRoad_act!Q101)</f>
        <v>1294.7077277145388</v>
      </c>
    </row>
    <row r="132" spans="1:17" ht="11.45" customHeight="1" x14ac:dyDescent="0.25">
      <c r="A132" s="62" t="s">
        <v>59</v>
      </c>
      <c r="B132" s="77">
        <f>IF(B44=0,"",1000000*B44/TrRoad_act!B102)</f>
        <v>1459.0394006953225</v>
      </c>
      <c r="C132" s="77">
        <f>IF(C44=0,"",1000000*C44/TrRoad_act!C102)</f>
        <v>1510.2007623320894</v>
      </c>
      <c r="D132" s="77">
        <f>IF(D44=0,"",1000000*D44/TrRoad_act!D102)</f>
        <v>1542.0802984435329</v>
      </c>
      <c r="E132" s="77">
        <f>IF(E44=0,"",1000000*E44/TrRoad_act!E102)</f>
        <v>1565.2321675720814</v>
      </c>
      <c r="F132" s="77">
        <f>IF(F44=0,"",1000000*F44/TrRoad_act!F102)</f>
        <v>1559.1864299881352</v>
      </c>
      <c r="G132" s="77">
        <f>IF(G44=0,"",1000000*G44/TrRoad_act!G102)</f>
        <v>1566.2758587222461</v>
      </c>
      <c r="H132" s="77">
        <f>IF(H44=0,"",1000000*H44/TrRoad_act!H102)</f>
        <v>1574.5893220392809</v>
      </c>
      <c r="I132" s="77">
        <f>IF(I44=0,"",1000000*I44/TrRoad_act!I102)</f>
        <v>1551.5702135954884</v>
      </c>
      <c r="J132" s="77">
        <f>IF(J44=0,"",1000000*J44/TrRoad_act!J102)</f>
        <v>1471.1064254531279</v>
      </c>
      <c r="K132" s="77">
        <f>IF(K44=0,"",1000000*K44/TrRoad_act!K102)</f>
        <v>1455.2555185233271</v>
      </c>
      <c r="L132" s="77">
        <f>IF(L44=0,"",1000000*L44/TrRoad_act!L102)</f>
        <v>1448.8667469170391</v>
      </c>
      <c r="M132" s="77">
        <f>IF(M44=0,"",1000000*M44/TrRoad_act!M102)</f>
        <v>1412.623577748235</v>
      </c>
      <c r="N132" s="77">
        <f>IF(N44=0,"",1000000*N44/TrRoad_act!N102)</f>
        <v>1375.7575928780509</v>
      </c>
      <c r="O132" s="77">
        <f>IF(O44=0,"",1000000*O44/TrRoad_act!O102)</f>
        <v>1326.2072118143885</v>
      </c>
      <c r="P132" s="77">
        <f>IF(P44=0,"",1000000*P44/TrRoad_act!P102)</f>
        <v>1264.2346691776675</v>
      </c>
      <c r="Q132" s="77">
        <f>IF(Q44=0,"",1000000*Q44/TrRoad_act!Q102)</f>
        <v>1217.9527671476849</v>
      </c>
    </row>
    <row r="133" spans="1:17" ht="11.45" customHeight="1" x14ac:dyDescent="0.25">
      <c r="A133" s="62" t="s">
        <v>58</v>
      </c>
      <c r="B133" s="77">
        <f>IF(B46=0,"",1000000*B46/TrRoad_act!B103)</f>
        <v>1141.452728170626</v>
      </c>
      <c r="C133" s="77">
        <f>IF(C46=0,"",1000000*C46/TrRoad_act!C103)</f>
        <v>1161.3406701743315</v>
      </c>
      <c r="D133" s="77">
        <f>IF(D46=0,"",1000000*D46/TrRoad_act!D103)</f>
        <v>1177.8812022787276</v>
      </c>
      <c r="E133" s="77">
        <f>IF(E46=0,"",1000000*E46/TrRoad_act!E103)</f>
        <v>1184.6237336034771</v>
      </c>
      <c r="F133" s="77">
        <f>IF(F46=0,"",1000000*F46/TrRoad_act!F103)</f>
        <v>1159.2534791393205</v>
      </c>
      <c r="G133" s="77">
        <f>IF(G46=0,"",1000000*G46/TrRoad_act!G103)</f>
        <v>1159.1821006477992</v>
      </c>
      <c r="H133" s="77">
        <f>IF(H46=0,"",1000000*H46/TrRoad_act!H103)</f>
        <v>1157.7212521177723</v>
      </c>
      <c r="I133" s="77">
        <f>IF(I46=0,"",1000000*I46/TrRoad_act!I103)</f>
        <v>1151.0884675456466</v>
      </c>
      <c r="J133" s="77">
        <f>IF(J46=0,"",1000000*J46/TrRoad_act!J103)</f>
        <v>1139.8981948154762</v>
      </c>
      <c r="K133" s="77">
        <f>IF(K46=0,"",1000000*K46/TrRoad_act!K103)</f>
        <v>1189.9473159770262</v>
      </c>
      <c r="L133" s="77">
        <f>IF(L46=0,"",1000000*L46/TrRoad_act!L103)</f>
        <v>1243.6259331046219</v>
      </c>
      <c r="M133" s="77">
        <f>IF(M46=0,"",1000000*M46/TrRoad_act!M103)</f>
        <v>1271.4898370107123</v>
      </c>
      <c r="N133" s="77">
        <f>IF(N46=0,"",1000000*N46/TrRoad_act!N103)</f>
        <v>1285.6999800641431</v>
      </c>
      <c r="O133" s="77">
        <f>IF(O46=0,"",1000000*O46/TrRoad_act!O103)</f>
        <v>1287.4821456948259</v>
      </c>
      <c r="P133" s="77">
        <f>IF(P46=0,"",1000000*P46/TrRoad_act!P103)</f>
        <v>1284.2899130140288</v>
      </c>
      <c r="Q133" s="77">
        <f>IF(Q46=0,"",1000000*Q46/TrRoad_act!Q103)</f>
        <v>1300.3613920417886</v>
      </c>
    </row>
    <row r="134" spans="1:17" ht="11.45" customHeight="1" x14ac:dyDescent="0.25">
      <c r="A134" s="62" t="s">
        <v>57</v>
      </c>
      <c r="B134" s="77">
        <f>IF(B48=0,"",1000000*B48/TrRoad_act!B104)</f>
        <v>802.12389910071818</v>
      </c>
      <c r="C134" s="77">
        <f>IF(C48=0,"",1000000*C48/TrRoad_act!C104)</f>
        <v>813.83831526589938</v>
      </c>
      <c r="D134" s="77">
        <f>IF(D48=0,"",1000000*D48/TrRoad_act!D104)</f>
        <v>827.34097266744607</v>
      </c>
      <c r="E134" s="77">
        <f>IF(E48=0,"",1000000*E48/TrRoad_act!E104)</f>
        <v>837.18239483179048</v>
      </c>
      <c r="F134" s="77">
        <f>IF(F48=0,"",1000000*F48/TrRoad_act!F104)</f>
        <v>832.33399486834355</v>
      </c>
      <c r="G134" s="77">
        <f>IF(G48=0,"",1000000*G48/TrRoad_act!G104)</f>
        <v>840.60984403932594</v>
      </c>
      <c r="H134" s="77">
        <f>IF(H48=0,"",1000000*H48/TrRoad_act!H104)</f>
        <v>854.42156705473485</v>
      </c>
      <c r="I134" s="77">
        <f>IF(I48=0,"",1000000*I48/TrRoad_act!I104)</f>
        <v>854.89184638187635</v>
      </c>
      <c r="J134" s="77">
        <f>IF(J48=0,"",1000000*J48/TrRoad_act!J104)</f>
        <v>858.73090541288673</v>
      </c>
      <c r="K134" s="77">
        <f>IF(K48=0,"",1000000*K48/TrRoad_act!K104)</f>
        <v>903.06736838744575</v>
      </c>
      <c r="L134" s="77">
        <f>IF(L48=0,"",1000000*L48/TrRoad_act!L104)</f>
        <v>955.39738223368443</v>
      </c>
      <c r="M134" s="77">
        <f>IF(M48=0,"",1000000*M48/TrRoad_act!M104)</f>
        <v>988.43710654999325</v>
      </c>
      <c r="N134" s="77">
        <f>IF(N48=0,"",1000000*N48/TrRoad_act!N104)</f>
        <v>1010.7324779063274</v>
      </c>
      <c r="O134" s="77">
        <f>IF(O48=0,"",1000000*O48/TrRoad_act!O104)</f>
        <v>1046.5470800517908</v>
      </c>
      <c r="P134" s="77">
        <f>IF(P48=0,"",1000000*P48/TrRoad_act!P104)</f>
        <v>1064.0346306299609</v>
      </c>
      <c r="Q134" s="77">
        <f>IF(Q48=0,"",1000000*Q48/TrRoad_act!Q104)</f>
        <v>1093.5284043027134</v>
      </c>
    </row>
    <row r="135" spans="1:17" ht="11.45" customHeight="1" x14ac:dyDescent="0.25">
      <c r="A135" s="62" t="s">
        <v>56</v>
      </c>
      <c r="B135" s="77">
        <f>IF(B49=0,"",1000000*B49/TrRoad_act!B105)</f>
        <v>821.12734715203669</v>
      </c>
      <c r="C135" s="77">
        <f>IF(C49=0,"",1000000*C49/TrRoad_act!C105)</f>
        <v>854.62273327781429</v>
      </c>
      <c r="D135" s="77">
        <f>IF(D49=0,"",1000000*D49/TrRoad_act!D105)</f>
        <v>874.80419367155514</v>
      </c>
      <c r="E135" s="77">
        <f>IF(E49=0,"",1000000*E49/TrRoad_act!E105)</f>
        <v>873.70801672198422</v>
      </c>
      <c r="F135" s="77">
        <f>IF(F49=0,"",1000000*F49/TrRoad_act!F105)</f>
        <v>874.03781272115168</v>
      </c>
      <c r="G135" s="77">
        <f>IF(G49=0,"",1000000*G49/TrRoad_act!G105)</f>
        <v>887.19675171912218</v>
      </c>
      <c r="H135" s="77">
        <f>IF(H49=0,"",1000000*H49/TrRoad_act!H105)</f>
        <v>883.204861052301</v>
      </c>
      <c r="I135" s="77">
        <f>IF(I49=0,"",1000000*I49/TrRoad_act!I105)</f>
        <v>895.03897407695592</v>
      </c>
      <c r="J135" s="77">
        <f>IF(J49=0,"",1000000*J49/TrRoad_act!J105)</f>
        <v>898.69522369925789</v>
      </c>
      <c r="K135" s="77">
        <f>IF(K49=0,"",1000000*K49/TrRoad_act!K105)</f>
        <v>920.11909278734993</v>
      </c>
      <c r="L135" s="77">
        <f>IF(L49=0,"",1000000*L49/TrRoad_act!L105)</f>
        <v>934.76545692665491</v>
      </c>
      <c r="M135" s="77">
        <f>IF(M49=0,"",1000000*M49/TrRoad_act!M105)</f>
        <v>944.57787926507103</v>
      </c>
      <c r="N135" s="77">
        <f>IF(N49=0,"",1000000*N49/TrRoad_act!N105)</f>
        <v>946.62983927546804</v>
      </c>
      <c r="O135" s="77">
        <f>IF(O49=0,"",1000000*O49/TrRoad_act!O105)</f>
        <v>946.21055454284851</v>
      </c>
      <c r="P135" s="77">
        <f>IF(P49=0,"",1000000*P49/TrRoad_act!P105)</f>
        <v>951.96847515600837</v>
      </c>
      <c r="Q135" s="77">
        <f>IF(Q49=0,"",1000000*Q49/TrRoad_act!Q105)</f>
        <v>983.08573410255428</v>
      </c>
    </row>
    <row r="136" spans="1:17" ht="11.45" customHeight="1" x14ac:dyDescent="0.25">
      <c r="A136" s="62" t="s">
        <v>55</v>
      </c>
      <c r="B136" s="77">
        <f>IF(B51=0,"",1000000*B51/TrRoad_act!B106)</f>
        <v>429.23422584809566</v>
      </c>
      <c r="C136" s="77">
        <f>IF(C51=0,"",1000000*C51/TrRoad_act!C106)</f>
        <v>413.27868777503346</v>
      </c>
      <c r="D136" s="77">
        <f>IF(D51=0,"",1000000*D51/TrRoad_act!D106)</f>
        <v>411.81336778368069</v>
      </c>
      <c r="E136" s="77">
        <f>IF(E51=0,"",1000000*E51/TrRoad_act!E106)</f>
        <v>411.14064854569716</v>
      </c>
      <c r="F136" s="77">
        <f>IF(F51=0,"",1000000*F51/TrRoad_act!F106)</f>
        <v>408.70464590797752</v>
      </c>
      <c r="G136" s="77">
        <f>IF(G51=0,"",1000000*G51/TrRoad_act!G106)</f>
        <v>406.68976334202546</v>
      </c>
      <c r="H136" s="77">
        <f>IF(H51=0,"",1000000*H51/TrRoad_act!H106)</f>
        <v>404.93245579531623</v>
      </c>
      <c r="I136" s="77">
        <f>IF(I51=0,"",1000000*I51/TrRoad_act!I106)</f>
        <v>402.39604187863699</v>
      </c>
      <c r="J136" s="77">
        <f>IF(J51=0,"",1000000*J51/TrRoad_act!J106)</f>
        <v>394.35713219284719</v>
      </c>
      <c r="K136" s="77">
        <f>IF(K51=0,"",1000000*K51/TrRoad_act!K106)</f>
        <v>391.38097800487498</v>
      </c>
      <c r="L136" s="77">
        <f>IF(L51=0,"",1000000*L51/TrRoad_act!L106)</f>
        <v>379.64782784730534</v>
      </c>
      <c r="M136" s="77">
        <f>IF(M51=0,"",1000000*M51/TrRoad_act!M106)</f>
        <v>377.95682266182314</v>
      </c>
      <c r="N136" s="77">
        <f>IF(N51=0,"",1000000*N51/TrRoad_act!N106)</f>
        <v>378.7382612924257</v>
      </c>
      <c r="O136" s="77">
        <f>IF(O51=0,"",1000000*O51/TrRoad_act!O106)</f>
        <v>380.26168557657991</v>
      </c>
      <c r="P136" s="77">
        <f>IF(P51=0,"",1000000*P51/TrRoad_act!P106)</f>
        <v>381.76169608129902</v>
      </c>
      <c r="Q136" s="77">
        <f>IF(Q51=0,"",1000000*Q51/TrRoad_act!Q106)</f>
        <v>383.9231787100419</v>
      </c>
    </row>
    <row r="137" spans="1:17" ht="11.45" customHeight="1" x14ac:dyDescent="0.25">
      <c r="A137" s="19" t="s">
        <v>24</v>
      </c>
      <c r="B137" s="76">
        <f>IF(B52=0,"",1000000*B52/TrRoad_act!B107)</f>
        <v>18075.101663154244</v>
      </c>
      <c r="C137" s="76">
        <f>IF(C52=0,"",1000000*C52/TrRoad_act!C107)</f>
        <v>17657.298956310071</v>
      </c>
      <c r="D137" s="76">
        <f>IF(D52=0,"",1000000*D52/TrRoad_act!D107)</f>
        <v>17275.013553322115</v>
      </c>
      <c r="E137" s="76">
        <f>IF(E52=0,"",1000000*E52/TrRoad_act!E107)</f>
        <v>16873.591194629338</v>
      </c>
      <c r="F137" s="76">
        <f>IF(F52=0,"",1000000*F52/TrRoad_act!F107)</f>
        <v>17552.744800802298</v>
      </c>
      <c r="G137" s="76">
        <f>IF(G52=0,"",1000000*G52/TrRoad_act!G107)</f>
        <v>17295.171285609467</v>
      </c>
      <c r="H137" s="76">
        <f>IF(H52=0,"",1000000*H52/TrRoad_act!H107)</f>
        <v>17190.250948689645</v>
      </c>
      <c r="I137" s="76">
        <f>IF(I52=0,"",1000000*I52/TrRoad_act!I107)</f>
        <v>17280.521870910376</v>
      </c>
      <c r="J137" s="76">
        <f>IF(J52=0,"",1000000*J52/TrRoad_act!J107)</f>
        <v>15933.169148590086</v>
      </c>
      <c r="K137" s="76">
        <f>IF(K52=0,"",1000000*K52/TrRoad_act!K107)</f>
        <v>14121.73671015595</v>
      </c>
      <c r="L137" s="76">
        <f>IF(L52=0,"",1000000*L52/TrRoad_act!L107)</f>
        <v>14238.98229395136</v>
      </c>
      <c r="M137" s="76">
        <f>IF(M52=0,"",1000000*M52/TrRoad_act!M107)</f>
        <v>14544.507429409992</v>
      </c>
      <c r="N137" s="76">
        <f>IF(N52=0,"",1000000*N52/TrRoad_act!N107)</f>
        <v>13989.819609126997</v>
      </c>
      <c r="O137" s="76">
        <f>IF(O52=0,"",1000000*O52/TrRoad_act!O107)</f>
        <v>14263.521829901447</v>
      </c>
      <c r="P137" s="76">
        <f>IF(P52=0,"",1000000*P52/TrRoad_act!P107)</f>
        <v>14155.264327183218</v>
      </c>
      <c r="Q137" s="76">
        <f>IF(Q52=0,"",1000000*Q52/TrRoad_act!Q107)</f>
        <v>13997.110523609412</v>
      </c>
    </row>
    <row r="138" spans="1:17" ht="11.45" customHeight="1" x14ac:dyDescent="0.25">
      <c r="A138" s="17" t="s">
        <v>23</v>
      </c>
      <c r="B138" s="75">
        <f>IF(B53=0,"",1000000*B53/TrRoad_act!B108)</f>
        <v>14375.703235945688</v>
      </c>
      <c r="C138" s="75">
        <f>IF(C53=0,"",1000000*C53/TrRoad_act!C108)</f>
        <v>14073.497077196525</v>
      </c>
      <c r="D138" s="75">
        <f>IF(D53=0,"",1000000*D53/TrRoad_act!D108)</f>
        <v>13701.221790047977</v>
      </c>
      <c r="E138" s="75">
        <f>IF(E53=0,"",1000000*E53/TrRoad_act!E108)</f>
        <v>13382.567433682814</v>
      </c>
      <c r="F138" s="75">
        <f>IF(F53=0,"",1000000*F53/TrRoad_act!F108)</f>
        <v>13879.648352179676</v>
      </c>
      <c r="G138" s="75">
        <f>IF(G53=0,"",1000000*G53/TrRoad_act!G108)</f>
        <v>13557.745921919242</v>
      </c>
      <c r="H138" s="75">
        <f>IF(H53=0,"",1000000*H53/TrRoad_act!H108)</f>
        <v>13433.189557336569</v>
      </c>
      <c r="I138" s="75">
        <f>IF(I53=0,"",1000000*I53/TrRoad_act!I108)</f>
        <v>13576.94655068236</v>
      </c>
      <c r="J138" s="75">
        <f>IF(J53=0,"",1000000*J53/TrRoad_act!J108)</f>
        <v>12201.487886368455</v>
      </c>
      <c r="K138" s="75">
        <f>IF(K53=0,"",1000000*K53/TrRoad_act!K108)</f>
        <v>10440.030959323687</v>
      </c>
      <c r="L138" s="75">
        <f>IF(L53=0,"",1000000*L53/TrRoad_act!L108)</f>
        <v>10624.659111153109</v>
      </c>
      <c r="M138" s="75">
        <f>IF(M53=0,"",1000000*M53/TrRoad_act!M108)</f>
        <v>11104.886368217356</v>
      </c>
      <c r="N138" s="75">
        <f>IF(N53=0,"",1000000*N53/TrRoad_act!N108)</f>
        <v>10439.214902554682</v>
      </c>
      <c r="O138" s="75">
        <f>IF(O53=0,"",1000000*O53/TrRoad_act!O108)</f>
        <v>10523.908433189828</v>
      </c>
      <c r="P138" s="75">
        <f>IF(P53=0,"",1000000*P53/TrRoad_act!P108)</f>
        <v>10359.540301363872</v>
      </c>
      <c r="Q138" s="75">
        <f>IF(Q53=0,"",1000000*Q53/TrRoad_act!Q108)</f>
        <v>10006.90088326866</v>
      </c>
    </row>
    <row r="139" spans="1:17" ht="11.45" customHeight="1" x14ac:dyDescent="0.25">
      <c r="A139" s="15" t="s">
        <v>22</v>
      </c>
      <c r="B139" s="74">
        <f>IF(B55=0,"",1000000*B55/TrRoad_act!B109)</f>
        <v>40903.398799752991</v>
      </c>
      <c r="C139" s="74">
        <f>IF(C55=0,"",1000000*C55/TrRoad_act!C109)</f>
        <v>39100.30247775928</v>
      </c>
      <c r="D139" s="74">
        <f>IF(D55=0,"",1000000*D55/TrRoad_act!D109)</f>
        <v>38154.887348268618</v>
      </c>
      <c r="E139" s="74">
        <f>IF(E55=0,"",1000000*E55/TrRoad_act!E109)</f>
        <v>37253.299265136789</v>
      </c>
      <c r="F139" s="74">
        <f>IF(F55=0,"",1000000*F55/TrRoad_act!F109)</f>
        <v>36109.426909057336</v>
      </c>
      <c r="G139" s="74">
        <f>IF(G55=0,"",1000000*G55/TrRoad_act!G109)</f>
        <v>35896.502131270769</v>
      </c>
      <c r="H139" s="74">
        <f>IF(H55=0,"",1000000*H55/TrRoad_act!H109)</f>
        <v>35723.834092416022</v>
      </c>
      <c r="I139" s="74">
        <f>IF(I55=0,"",1000000*I55/TrRoad_act!I109)</f>
        <v>35503.267230506244</v>
      </c>
      <c r="J139" s="74">
        <f>IF(J55=0,"",1000000*J55/TrRoad_act!J109)</f>
        <v>35341.161679166667</v>
      </c>
      <c r="K139" s="74">
        <f>IF(K55=0,"",1000000*K55/TrRoad_act!K109)</f>
        <v>36036.420065303217</v>
      </c>
      <c r="L139" s="74">
        <f>IF(L55=0,"",1000000*L55/TrRoad_act!L109)</f>
        <v>36282.858143604892</v>
      </c>
      <c r="M139" s="74">
        <f>IF(M55=0,"",1000000*M55/TrRoad_act!M109)</f>
        <v>36430.058360314739</v>
      </c>
      <c r="N139" s="74">
        <f>IF(N55=0,"",1000000*N55/TrRoad_act!N109)</f>
        <v>36657.809997928351</v>
      </c>
      <c r="O139" s="74">
        <f>IF(O55=0,"",1000000*O55/TrRoad_act!O109)</f>
        <v>36558.02849295146</v>
      </c>
      <c r="P139" s="74">
        <f>IF(P55=0,"",1000000*P55/TrRoad_act!P109)</f>
        <v>36706.276514157609</v>
      </c>
      <c r="Q139" s="74">
        <f>IF(Q55=0,"",1000000*Q55/TrRoad_act!Q109)</f>
        <v>36980.38782567218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0.61470340232399812</v>
      </c>
      <c r="C142" s="56">
        <f t="shared" si="12"/>
        <v>0.61507117071208739</v>
      </c>
      <c r="D142" s="56">
        <f t="shared" si="12"/>
        <v>0.61160863368130136</v>
      </c>
      <c r="E142" s="56">
        <f t="shared" si="12"/>
        <v>0.60727340370829863</v>
      </c>
      <c r="F142" s="56">
        <f t="shared" si="12"/>
        <v>0.59454750150588498</v>
      </c>
      <c r="G142" s="56">
        <f t="shared" si="12"/>
        <v>0.58894076525105032</v>
      </c>
      <c r="H142" s="56">
        <f t="shared" si="12"/>
        <v>0.58776337758626018</v>
      </c>
      <c r="I142" s="56">
        <f t="shared" si="12"/>
        <v>0.58613613657707253</v>
      </c>
      <c r="J142" s="56">
        <f t="shared" si="12"/>
        <v>0.59060802376317867</v>
      </c>
      <c r="K142" s="56">
        <f t="shared" si="12"/>
        <v>0.60735371547861461</v>
      </c>
      <c r="L142" s="56">
        <f t="shared" si="12"/>
        <v>0.59011243739528252</v>
      </c>
      <c r="M142" s="56">
        <f t="shared" si="12"/>
        <v>0.58340780630599742</v>
      </c>
      <c r="N142" s="56">
        <f t="shared" si="12"/>
        <v>0.59293739171098703</v>
      </c>
      <c r="O142" s="56">
        <f t="shared" si="12"/>
        <v>0.58767698485765885</v>
      </c>
      <c r="P142" s="56">
        <f t="shared" si="12"/>
        <v>0.59133833227370736</v>
      </c>
      <c r="Q142" s="56">
        <f t="shared" si="12"/>
        <v>0.59714886544355095</v>
      </c>
    </row>
    <row r="143" spans="1:17" ht="11.45" customHeight="1" x14ac:dyDescent="0.25">
      <c r="A143" s="55" t="s">
        <v>30</v>
      </c>
      <c r="B143" s="54">
        <f t="shared" ref="B143:Q143" si="13">IF(B19=0,0,B19/B$17)</f>
        <v>8.4847692797690374E-3</v>
      </c>
      <c r="C143" s="54">
        <f t="shared" si="13"/>
        <v>9.1519884085343155E-3</v>
      </c>
      <c r="D143" s="54">
        <f t="shared" si="13"/>
        <v>1.0080269102988215E-2</v>
      </c>
      <c r="E143" s="54">
        <f t="shared" si="13"/>
        <v>1.0219110155506337E-2</v>
      </c>
      <c r="F143" s="54">
        <f t="shared" si="13"/>
        <v>1.089714713474753E-2</v>
      </c>
      <c r="G143" s="54">
        <f t="shared" si="13"/>
        <v>1.132285155354837E-2</v>
      </c>
      <c r="H143" s="54">
        <f t="shared" si="13"/>
        <v>1.1301195978140725E-2</v>
      </c>
      <c r="I143" s="54">
        <f t="shared" si="13"/>
        <v>1.1557296344191418E-2</v>
      </c>
      <c r="J143" s="54">
        <f t="shared" si="13"/>
        <v>1.2496018908039083E-2</v>
      </c>
      <c r="K143" s="54">
        <f t="shared" si="13"/>
        <v>1.3288366604949272E-2</v>
      </c>
      <c r="L143" s="54">
        <f t="shared" si="13"/>
        <v>1.328642710072114E-2</v>
      </c>
      <c r="M143" s="54">
        <f t="shared" si="13"/>
        <v>1.3357893395311427E-2</v>
      </c>
      <c r="N143" s="54">
        <f t="shared" si="13"/>
        <v>1.3433561031115759E-2</v>
      </c>
      <c r="O143" s="54">
        <f t="shared" si="13"/>
        <v>1.3545742801154691E-2</v>
      </c>
      <c r="P143" s="54">
        <f t="shared" si="13"/>
        <v>1.3439353285845206E-2</v>
      </c>
      <c r="Q143" s="54">
        <f t="shared" si="13"/>
        <v>1.33514826688102E-2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0.56878117280888074</v>
      </c>
      <c r="C144" s="50">
        <f t="shared" si="14"/>
        <v>0.56936122160658997</v>
      </c>
      <c r="D144" s="50">
        <f t="shared" si="14"/>
        <v>0.56479744767918527</v>
      </c>
      <c r="E144" s="50">
        <f t="shared" si="14"/>
        <v>0.55967363042075846</v>
      </c>
      <c r="F144" s="50">
        <f t="shared" si="14"/>
        <v>0.54500012009367116</v>
      </c>
      <c r="G144" s="50">
        <f t="shared" si="14"/>
        <v>0.53704175185149006</v>
      </c>
      <c r="H144" s="50">
        <f t="shared" si="14"/>
        <v>0.5344076260773849</v>
      </c>
      <c r="I144" s="50">
        <f t="shared" si="14"/>
        <v>0.53100491874071609</v>
      </c>
      <c r="J144" s="50">
        <f t="shared" si="14"/>
        <v>0.53314383540464783</v>
      </c>
      <c r="K144" s="50">
        <f t="shared" si="14"/>
        <v>0.54953325007048881</v>
      </c>
      <c r="L144" s="50">
        <f t="shared" si="14"/>
        <v>0.53330072555020935</v>
      </c>
      <c r="M144" s="50">
        <f t="shared" si="14"/>
        <v>0.52573524314700337</v>
      </c>
      <c r="N144" s="50">
        <f t="shared" si="14"/>
        <v>0.53547115202188311</v>
      </c>
      <c r="O144" s="50">
        <f t="shared" si="14"/>
        <v>0.5282765681540077</v>
      </c>
      <c r="P144" s="50">
        <f t="shared" si="14"/>
        <v>0.53222550411091318</v>
      </c>
      <c r="Q144" s="50">
        <f t="shared" si="14"/>
        <v>0.53800545540586719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0.3040706630862936</v>
      </c>
      <c r="C145" s="52">
        <f t="shared" si="15"/>
        <v>0.2929605491489205</v>
      </c>
      <c r="D145" s="52">
        <f t="shared" si="15"/>
        <v>0.28354954325347054</v>
      </c>
      <c r="E145" s="52">
        <f t="shared" si="15"/>
        <v>0.26981738521598769</v>
      </c>
      <c r="F145" s="52">
        <f t="shared" si="15"/>
        <v>0.25625011375385898</v>
      </c>
      <c r="G145" s="52">
        <f t="shared" si="15"/>
        <v>0.24347494590893742</v>
      </c>
      <c r="H145" s="52">
        <f t="shared" si="15"/>
        <v>0.22717791536398604</v>
      </c>
      <c r="I145" s="52">
        <f t="shared" si="15"/>
        <v>0.21153602207917099</v>
      </c>
      <c r="J145" s="52">
        <f t="shared" si="15"/>
        <v>0.1952943106565265</v>
      </c>
      <c r="K145" s="52">
        <f t="shared" si="15"/>
        <v>0.18764567468842938</v>
      </c>
      <c r="L145" s="52">
        <f t="shared" si="15"/>
        <v>0.17179316064971853</v>
      </c>
      <c r="M145" s="52">
        <f t="shared" si="15"/>
        <v>0.16119770537044545</v>
      </c>
      <c r="N145" s="52">
        <f t="shared" si="15"/>
        <v>0.15176459415506308</v>
      </c>
      <c r="O145" s="52">
        <f t="shared" si="15"/>
        <v>0.1473607615969853</v>
      </c>
      <c r="P145" s="52">
        <f t="shared" si="15"/>
        <v>0.14802258790371273</v>
      </c>
      <c r="Q145" s="52">
        <f t="shared" si="15"/>
        <v>0.14923467464540438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0.25955462296299986</v>
      </c>
      <c r="C146" s="52">
        <f t="shared" si="16"/>
        <v>0.27154503154777915</v>
      </c>
      <c r="D146" s="52">
        <f t="shared" si="16"/>
        <v>0.27697169639237751</v>
      </c>
      <c r="E146" s="52">
        <f t="shared" si="16"/>
        <v>0.2861144741590454</v>
      </c>
      <c r="F146" s="52">
        <f t="shared" si="16"/>
        <v>0.28541054609745592</v>
      </c>
      <c r="G146" s="52">
        <f t="shared" si="16"/>
        <v>0.2905260926624299</v>
      </c>
      <c r="H146" s="52">
        <f t="shared" si="16"/>
        <v>0.30447261600940861</v>
      </c>
      <c r="I146" s="52">
        <f t="shared" si="16"/>
        <v>0.31692802729561798</v>
      </c>
      <c r="J146" s="52">
        <f t="shared" si="16"/>
        <v>0.33538292289574517</v>
      </c>
      <c r="K146" s="52">
        <f t="shared" si="16"/>
        <v>0.35970099231260405</v>
      </c>
      <c r="L146" s="52">
        <f t="shared" si="16"/>
        <v>0.35888497037139316</v>
      </c>
      <c r="M146" s="52">
        <f t="shared" si="16"/>
        <v>0.36153337256123419</v>
      </c>
      <c r="N146" s="52">
        <f t="shared" si="16"/>
        <v>0.38092754239200532</v>
      </c>
      <c r="O146" s="52">
        <f t="shared" si="16"/>
        <v>0.37835415148523621</v>
      </c>
      <c r="P146" s="52">
        <f t="shared" si="16"/>
        <v>0.38181815601045127</v>
      </c>
      <c r="Q146" s="52">
        <f t="shared" si="16"/>
        <v>0.38643054789121789</v>
      </c>
    </row>
    <row r="147" spans="1:17" ht="11.45" customHeight="1" x14ac:dyDescent="0.25">
      <c r="A147" s="53" t="s">
        <v>57</v>
      </c>
      <c r="B147" s="52">
        <f t="shared" ref="B147:Q147" si="17">IF(B26=0,0,B26/B$17)</f>
        <v>5.1558867595873055E-3</v>
      </c>
      <c r="C147" s="52">
        <f t="shared" si="17"/>
        <v>4.8556409098902565E-3</v>
      </c>
      <c r="D147" s="52">
        <f t="shared" si="17"/>
        <v>4.2762080333371474E-3</v>
      </c>
      <c r="E147" s="52">
        <f t="shared" si="17"/>
        <v>3.7417710457253394E-3</v>
      </c>
      <c r="F147" s="52">
        <f t="shared" si="17"/>
        <v>3.3394602423562907E-3</v>
      </c>
      <c r="G147" s="52">
        <f t="shared" si="17"/>
        <v>3.0407132801227284E-3</v>
      </c>
      <c r="H147" s="52">
        <f t="shared" si="17"/>
        <v>2.7569757226276297E-3</v>
      </c>
      <c r="I147" s="52">
        <f t="shared" si="17"/>
        <v>2.5234904913746239E-3</v>
      </c>
      <c r="J147" s="52">
        <f t="shared" si="17"/>
        <v>2.4339613744822968E-3</v>
      </c>
      <c r="K147" s="52">
        <f t="shared" si="17"/>
        <v>2.1417278209175899E-3</v>
      </c>
      <c r="L147" s="52">
        <f t="shared" si="17"/>
        <v>2.5737949515902479E-3</v>
      </c>
      <c r="M147" s="52">
        <f t="shared" si="17"/>
        <v>2.9288410869607114E-3</v>
      </c>
      <c r="N147" s="52">
        <f t="shared" si="17"/>
        <v>2.6498877451688998E-3</v>
      </c>
      <c r="O147" s="52">
        <f t="shared" si="17"/>
        <v>2.3411326021312352E-3</v>
      </c>
      <c r="P147" s="52">
        <f t="shared" si="17"/>
        <v>2.0587024048845911E-3</v>
      </c>
      <c r="Q147" s="52">
        <f t="shared" si="17"/>
        <v>1.8061933270141501E-3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1.7209971178434826E-5</v>
      </c>
      <c r="J148" s="52">
        <f t="shared" si="18"/>
        <v>3.2440403696245819E-5</v>
      </c>
      <c r="K148" s="52">
        <f t="shared" si="18"/>
        <v>4.4547762347384783E-5</v>
      </c>
      <c r="L148" s="52">
        <f t="shared" si="18"/>
        <v>4.7172687320230212E-5</v>
      </c>
      <c r="M148" s="52">
        <f t="shared" si="18"/>
        <v>4.9971418488077904E-5</v>
      </c>
      <c r="N148" s="52">
        <f t="shared" si="18"/>
        <v>5.4041376950038125E-5</v>
      </c>
      <c r="O148" s="52">
        <f t="shared" si="18"/>
        <v>5.2465710857434528E-5</v>
      </c>
      <c r="P148" s="52">
        <f t="shared" si="18"/>
        <v>5.4051275554979525E-5</v>
      </c>
      <c r="Q148" s="52">
        <f t="shared" si="18"/>
        <v>5.7411084110749137E-5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4.7279173920651568E-6</v>
      </c>
      <c r="P149" s="52">
        <f t="shared" si="19"/>
        <v>1.956194567769656E-5</v>
      </c>
      <c r="Q149" s="52">
        <f t="shared" si="19"/>
        <v>7.0787122411952697E-5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1.1898136264603293E-7</v>
      </c>
      <c r="I150" s="52">
        <f t="shared" si="20"/>
        <v>1.6890337414194159E-7</v>
      </c>
      <c r="J150" s="52">
        <f t="shared" si="20"/>
        <v>2.0007419759717217E-7</v>
      </c>
      <c r="K150" s="52">
        <f t="shared" si="20"/>
        <v>3.0748619048422275E-7</v>
      </c>
      <c r="L150" s="52">
        <f t="shared" si="20"/>
        <v>1.6268901872291753E-6</v>
      </c>
      <c r="M150" s="52">
        <f t="shared" si="20"/>
        <v>2.5352709874962032E-5</v>
      </c>
      <c r="N150" s="52">
        <f t="shared" si="20"/>
        <v>7.5086352695701291E-5</v>
      </c>
      <c r="O150" s="52">
        <f t="shared" si="20"/>
        <v>1.633288414055018E-4</v>
      </c>
      <c r="P150" s="52">
        <f t="shared" si="20"/>
        <v>2.5244457063202047E-4</v>
      </c>
      <c r="Q150" s="52">
        <f t="shared" si="20"/>
        <v>4.0584133570799265E-4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3.7437460235348302E-2</v>
      </c>
      <c r="C151" s="50">
        <f t="shared" si="21"/>
        <v>3.6557960696963161E-2</v>
      </c>
      <c r="D151" s="50">
        <f t="shared" si="21"/>
        <v>3.6730916899127858E-2</v>
      </c>
      <c r="E151" s="50">
        <f t="shared" si="21"/>
        <v>3.7380663132033858E-2</v>
      </c>
      <c r="F151" s="50">
        <f t="shared" si="21"/>
        <v>3.8650234277466326E-2</v>
      </c>
      <c r="G151" s="50">
        <f t="shared" si="21"/>
        <v>4.0576161846012003E-2</v>
      </c>
      <c r="H151" s="50">
        <f t="shared" si="21"/>
        <v>4.2054555530734519E-2</v>
      </c>
      <c r="I151" s="50">
        <f t="shared" si="21"/>
        <v>4.3573921492165005E-2</v>
      </c>
      <c r="J151" s="50">
        <f t="shared" si="21"/>
        <v>4.4968169450491709E-2</v>
      </c>
      <c r="K151" s="50">
        <f t="shared" si="21"/>
        <v>4.4532098803176455E-2</v>
      </c>
      <c r="L151" s="50">
        <f t="shared" si="21"/>
        <v>4.3525284744352084E-2</v>
      </c>
      <c r="M151" s="50">
        <f t="shared" si="21"/>
        <v>4.4314669763682528E-2</v>
      </c>
      <c r="N151" s="50">
        <f t="shared" si="21"/>
        <v>4.403267865798819E-2</v>
      </c>
      <c r="O151" s="50">
        <f t="shared" si="21"/>
        <v>4.5854673902496423E-2</v>
      </c>
      <c r="P151" s="50">
        <f t="shared" si="21"/>
        <v>4.5673474876948901E-2</v>
      </c>
      <c r="Q151" s="50">
        <f t="shared" si="21"/>
        <v>4.5791927368873629E-2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8.7773472527117113E-5</v>
      </c>
      <c r="C152" s="52">
        <f t="shared" si="22"/>
        <v>8.1291412706132335E-5</v>
      </c>
      <c r="D152" s="52">
        <f t="shared" si="22"/>
        <v>7.910827760254676E-5</v>
      </c>
      <c r="E152" s="52">
        <f t="shared" si="22"/>
        <v>7.4967938552522581E-5</v>
      </c>
      <c r="F152" s="52">
        <f t="shared" si="22"/>
        <v>7.1760442035238427E-5</v>
      </c>
      <c r="G152" s="52">
        <f t="shared" si="22"/>
        <v>6.8929382312650861E-5</v>
      </c>
      <c r="H152" s="52">
        <f t="shared" si="22"/>
        <v>6.4618416446237084E-5</v>
      </c>
      <c r="I152" s="52">
        <f t="shared" si="22"/>
        <v>5.9756938827741482E-5</v>
      </c>
      <c r="J152" s="52">
        <f t="shared" si="22"/>
        <v>5.6676573957012632E-5</v>
      </c>
      <c r="K152" s="52">
        <f t="shared" si="22"/>
        <v>5.2026329362342988E-5</v>
      </c>
      <c r="L152" s="52">
        <f t="shared" si="22"/>
        <v>4.6923021777729445E-5</v>
      </c>
      <c r="M152" s="52">
        <f t="shared" si="22"/>
        <v>4.1093924420955936E-5</v>
      </c>
      <c r="N152" s="52">
        <f t="shared" si="22"/>
        <v>3.5030464360643804E-5</v>
      </c>
      <c r="O152" s="52">
        <f t="shared" si="22"/>
        <v>2.9544930415127576E-5</v>
      </c>
      <c r="P152" s="52">
        <f t="shared" si="22"/>
        <v>2.4294228169690927E-5</v>
      </c>
      <c r="Q152" s="52">
        <f t="shared" si="22"/>
        <v>1.9871444708163865E-5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3.7225821837551402E-2</v>
      </c>
      <c r="C153" s="52">
        <f t="shared" si="23"/>
        <v>3.5853047553614278E-2</v>
      </c>
      <c r="D153" s="52">
        <f t="shared" si="23"/>
        <v>3.5932789358317549E-2</v>
      </c>
      <c r="E153" s="52">
        <f t="shared" si="23"/>
        <v>3.6324104739131127E-2</v>
      </c>
      <c r="F153" s="52">
        <f t="shared" si="23"/>
        <v>3.748115639994986E-2</v>
      </c>
      <c r="G153" s="52">
        <f t="shared" si="23"/>
        <v>3.9297246154384076E-2</v>
      </c>
      <c r="H153" s="52">
        <f t="shared" si="23"/>
        <v>4.0450089845966444E-2</v>
      </c>
      <c r="I153" s="52">
        <f t="shared" si="23"/>
        <v>4.1819907599030155E-2</v>
      </c>
      <c r="J153" s="52">
        <f t="shared" si="23"/>
        <v>4.281909206334486E-2</v>
      </c>
      <c r="K153" s="52">
        <f t="shared" si="23"/>
        <v>4.2395513267755529E-2</v>
      </c>
      <c r="L153" s="52">
        <f t="shared" si="23"/>
        <v>4.1309385264843901E-2</v>
      </c>
      <c r="M153" s="52">
        <f t="shared" si="23"/>
        <v>4.2059946677942529E-2</v>
      </c>
      <c r="N153" s="52">
        <f t="shared" si="23"/>
        <v>4.1783394618516878E-2</v>
      </c>
      <c r="O153" s="52">
        <f t="shared" si="23"/>
        <v>4.3512447118050912E-2</v>
      </c>
      <c r="P153" s="52">
        <f t="shared" si="23"/>
        <v>4.2506400299246114E-2</v>
      </c>
      <c r="Q153" s="52">
        <f t="shared" si="23"/>
        <v>4.2615533323220794E-2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3.5997731292896825E-5</v>
      </c>
      <c r="C154" s="52">
        <f t="shared" si="24"/>
        <v>4.0411255940964104E-5</v>
      </c>
      <c r="D154" s="52">
        <f t="shared" si="24"/>
        <v>4.0844957450627838E-5</v>
      </c>
      <c r="E154" s="52">
        <f t="shared" si="24"/>
        <v>4.3304902246444783E-5</v>
      </c>
      <c r="F154" s="52">
        <f t="shared" si="24"/>
        <v>4.5669854918778646E-5</v>
      </c>
      <c r="G154" s="52">
        <f t="shared" si="24"/>
        <v>4.792271827023396E-5</v>
      </c>
      <c r="H154" s="52">
        <f t="shared" si="24"/>
        <v>3.9245156641434681E-5</v>
      </c>
      <c r="I154" s="52">
        <f t="shared" si="24"/>
        <v>4.677739562514855E-5</v>
      </c>
      <c r="J154" s="52">
        <f t="shared" si="24"/>
        <v>4.705703784090724E-5</v>
      </c>
      <c r="K154" s="52">
        <f t="shared" si="24"/>
        <v>4.641330454511801E-5</v>
      </c>
      <c r="L154" s="52">
        <f t="shared" si="24"/>
        <v>4.5047396992034275E-5</v>
      </c>
      <c r="M154" s="52">
        <f t="shared" si="24"/>
        <v>4.2811044088563401E-5</v>
      </c>
      <c r="N154" s="52">
        <f t="shared" si="24"/>
        <v>3.9805197683004232E-5</v>
      </c>
      <c r="O154" s="52">
        <f t="shared" si="24"/>
        <v>3.950725681455269E-5</v>
      </c>
      <c r="P154" s="52">
        <f t="shared" si="24"/>
        <v>3.8003295006037585E-5</v>
      </c>
      <c r="Q154" s="52">
        <f t="shared" si="24"/>
        <v>3.638875819251488E-5</v>
      </c>
    </row>
    <row r="155" spans="1:17" ht="11.45" customHeight="1" x14ac:dyDescent="0.25">
      <c r="A155" s="53" t="s">
        <v>56</v>
      </c>
      <c r="B155" s="52">
        <f t="shared" ref="B155:Q155" si="25">IF(B39=0,0,B39/B$17)</f>
        <v>3.7361574619121379E-5</v>
      </c>
      <c r="C155" s="52">
        <f t="shared" si="25"/>
        <v>5.2996888456483275E-4</v>
      </c>
      <c r="D155" s="52">
        <f t="shared" si="25"/>
        <v>6.1958294658411202E-4</v>
      </c>
      <c r="E155" s="52">
        <f t="shared" si="25"/>
        <v>8.7491622573760406E-4</v>
      </c>
      <c r="F155" s="52">
        <f t="shared" si="25"/>
        <v>9.8419885389437137E-4</v>
      </c>
      <c r="G155" s="52">
        <f t="shared" si="25"/>
        <v>1.0947358021937909E-3</v>
      </c>
      <c r="H155" s="52">
        <f t="shared" si="25"/>
        <v>1.4353127365212474E-3</v>
      </c>
      <c r="I155" s="52">
        <f t="shared" si="25"/>
        <v>1.584904324607533E-3</v>
      </c>
      <c r="J155" s="52">
        <f t="shared" si="25"/>
        <v>1.9832625800735005E-3</v>
      </c>
      <c r="K155" s="52">
        <f t="shared" si="25"/>
        <v>1.9790973034377558E-3</v>
      </c>
      <c r="L155" s="52">
        <f t="shared" si="25"/>
        <v>2.0682104319545464E-3</v>
      </c>
      <c r="M155" s="52">
        <f t="shared" si="25"/>
        <v>2.118288760431482E-3</v>
      </c>
      <c r="N155" s="52">
        <f t="shared" si="25"/>
        <v>2.1170322916182465E-3</v>
      </c>
      <c r="O155" s="52">
        <f t="shared" si="25"/>
        <v>2.1909626679010594E-3</v>
      </c>
      <c r="P155" s="52">
        <f t="shared" si="25"/>
        <v>3.0112104394207878E-3</v>
      </c>
      <c r="Q155" s="52">
        <f t="shared" si="25"/>
        <v>3.0127522651299168E-3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5.0505619357770818E-5</v>
      </c>
      <c r="C156" s="52">
        <f t="shared" si="26"/>
        <v>5.3241590136954902E-5</v>
      </c>
      <c r="D156" s="52">
        <f t="shared" si="26"/>
        <v>5.8591359173021249E-5</v>
      </c>
      <c r="E156" s="52">
        <f t="shared" si="26"/>
        <v>6.336932636615785E-5</v>
      </c>
      <c r="F156" s="52">
        <f t="shared" si="26"/>
        <v>6.7448726668082392E-5</v>
      </c>
      <c r="G156" s="52">
        <f t="shared" si="26"/>
        <v>6.7327788851249731E-5</v>
      </c>
      <c r="H156" s="52">
        <f t="shared" si="26"/>
        <v>6.5289375159156173E-5</v>
      </c>
      <c r="I156" s="52">
        <f t="shared" si="26"/>
        <v>6.2575234074432705E-5</v>
      </c>
      <c r="J156" s="52">
        <f t="shared" si="26"/>
        <v>6.2081195275432926E-5</v>
      </c>
      <c r="K156" s="52">
        <f t="shared" si="26"/>
        <v>5.9048598075708398E-5</v>
      </c>
      <c r="L156" s="52">
        <f t="shared" si="26"/>
        <v>5.5718628783872081E-5</v>
      </c>
      <c r="M156" s="52">
        <f t="shared" si="26"/>
        <v>5.2529356799004497E-5</v>
      </c>
      <c r="N156" s="52">
        <f t="shared" si="26"/>
        <v>5.741608580942709E-5</v>
      </c>
      <c r="O156" s="52">
        <f t="shared" si="26"/>
        <v>8.2211929314770268E-5</v>
      </c>
      <c r="P156" s="52">
        <f t="shared" si="26"/>
        <v>9.3566615106279054E-5</v>
      </c>
      <c r="Q156" s="52">
        <f t="shared" si="26"/>
        <v>1.0738157762223453E-4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0.38529659767600194</v>
      </c>
      <c r="C157" s="56">
        <f t="shared" si="27"/>
        <v>0.3849288292879125</v>
      </c>
      <c r="D157" s="56">
        <f t="shared" si="27"/>
        <v>0.38839136631869858</v>
      </c>
      <c r="E157" s="56">
        <f t="shared" si="27"/>
        <v>0.39272659629170131</v>
      </c>
      <c r="F157" s="56">
        <f t="shared" si="27"/>
        <v>0.40545249849411508</v>
      </c>
      <c r="G157" s="56">
        <f t="shared" si="27"/>
        <v>0.41105923474894968</v>
      </c>
      <c r="H157" s="56">
        <f t="shared" si="27"/>
        <v>0.41223662241373971</v>
      </c>
      <c r="I157" s="56">
        <f t="shared" si="27"/>
        <v>0.41386386342292752</v>
      </c>
      <c r="J157" s="56">
        <f t="shared" si="27"/>
        <v>0.40939197623682139</v>
      </c>
      <c r="K157" s="56">
        <f t="shared" si="27"/>
        <v>0.39264628452138545</v>
      </c>
      <c r="L157" s="56">
        <f t="shared" si="27"/>
        <v>0.40988756260471754</v>
      </c>
      <c r="M157" s="56">
        <f t="shared" si="27"/>
        <v>0.41659219369400263</v>
      </c>
      <c r="N157" s="56">
        <f t="shared" si="27"/>
        <v>0.40706260828901303</v>
      </c>
      <c r="O157" s="56">
        <f t="shared" si="27"/>
        <v>0.41232301514234115</v>
      </c>
      <c r="P157" s="56">
        <f t="shared" si="27"/>
        <v>0.40866166772629275</v>
      </c>
      <c r="Q157" s="56">
        <f t="shared" si="27"/>
        <v>0.40285113455644894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0.16333264081550794</v>
      </c>
      <c r="C158" s="54">
        <f t="shared" si="28"/>
        <v>0.16400372167265567</v>
      </c>
      <c r="D158" s="54">
        <f t="shared" si="28"/>
        <v>0.16644769850846169</v>
      </c>
      <c r="E158" s="54">
        <f t="shared" si="28"/>
        <v>0.16943162288114549</v>
      </c>
      <c r="F158" s="54">
        <f t="shared" si="28"/>
        <v>0.1660033209912509</v>
      </c>
      <c r="G158" s="54">
        <f t="shared" si="28"/>
        <v>0.16798845968790144</v>
      </c>
      <c r="H158" s="54">
        <f t="shared" si="28"/>
        <v>0.16737095115636139</v>
      </c>
      <c r="I158" s="54">
        <f t="shared" si="28"/>
        <v>0.16537294225243876</v>
      </c>
      <c r="J158" s="54">
        <f t="shared" si="28"/>
        <v>0.1685652814012237</v>
      </c>
      <c r="K158" s="54">
        <f t="shared" si="28"/>
        <v>0.17707069774878725</v>
      </c>
      <c r="L158" s="54">
        <f t="shared" si="28"/>
        <v>0.18487829991122162</v>
      </c>
      <c r="M158" s="54">
        <f t="shared" si="28"/>
        <v>0.18846016749210387</v>
      </c>
      <c r="N158" s="54">
        <f t="shared" si="28"/>
        <v>0.19080924772229241</v>
      </c>
      <c r="O158" s="54">
        <f t="shared" si="28"/>
        <v>0.19255365662798965</v>
      </c>
      <c r="P158" s="54">
        <f t="shared" si="28"/>
        <v>0.19248467410631376</v>
      </c>
      <c r="Q158" s="54">
        <f t="shared" si="28"/>
        <v>0.19391912403354922</v>
      </c>
    </row>
    <row r="159" spans="1:17" ht="11.45" customHeight="1" x14ac:dyDescent="0.25">
      <c r="A159" s="53" t="s">
        <v>59</v>
      </c>
      <c r="B159" s="52">
        <f t="shared" ref="B159:Q159" si="29">IF(B44=0,0,B44/B$17)</f>
        <v>2.6386725781135455E-2</v>
      </c>
      <c r="C159" s="52">
        <f t="shared" si="29"/>
        <v>2.2408712288616805E-2</v>
      </c>
      <c r="D159" s="52">
        <f t="shared" si="29"/>
        <v>1.9105332484018977E-2</v>
      </c>
      <c r="E159" s="52">
        <f t="shared" si="29"/>
        <v>1.5769426355815831E-2</v>
      </c>
      <c r="F159" s="52">
        <f t="shared" si="29"/>
        <v>1.2581749851900872E-2</v>
      </c>
      <c r="G159" s="52">
        <f t="shared" si="29"/>
        <v>1.0773974237240965E-2</v>
      </c>
      <c r="H159" s="52">
        <f t="shared" si="29"/>
        <v>9.2217632658830855E-3</v>
      </c>
      <c r="I159" s="52">
        <f t="shared" si="29"/>
        <v>7.9921307408576409E-3</v>
      </c>
      <c r="J159" s="52">
        <f t="shared" si="29"/>
        <v>7.4086872567519467E-3</v>
      </c>
      <c r="K159" s="52">
        <f t="shared" si="29"/>
        <v>6.892331629210705E-3</v>
      </c>
      <c r="L159" s="52">
        <f t="shared" si="29"/>
        <v>6.467616482139729E-3</v>
      </c>
      <c r="M159" s="52">
        <f t="shared" si="29"/>
        <v>6.1301093527697456E-3</v>
      </c>
      <c r="N159" s="52">
        <f t="shared" si="29"/>
        <v>5.8235122207557135E-3</v>
      </c>
      <c r="O159" s="52">
        <f t="shared" si="29"/>
        <v>5.5583289928994688E-3</v>
      </c>
      <c r="P159" s="52">
        <f t="shared" si="29"/>
        <v>4.8156446939576414E-3</v>
      </c>
      <c r="Q159" s="52">
        <f t="shared" si="29"/>
        <v>4.2528896391854244E-3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0.13649829028152291</v>
      </c>
      <c r="C160" s="52">
        <f t="shared" si="30"/>
        <v>0.14111606363359111</v>
      </c>
      <c r="D160" s="52">
        <f t="shared" si="30"/>
        <v>0.14683822681596084</v>
      </c>
      <c r="E160" s="52">
        <f t="shared" si="30"/>
        <v>0.15313163578664649</v>
      </c>
      <c r="F160" s="52">
        <f t="shared" si="30"/>
        <v>0.15287740616417003</v>
      </c>
      <c r="G160" s="52">
        <f t="shared" si="30"/>
        <v>0.15664166111883288</v>
      </c>
      <c r="H160" s="52">
        <f t="shared" si="30"/>
        <v>0.15752320175628121</v>
      </c>
      <c r="I160" s="52">
        <f t="shared" si="30"/>
        <v>0.15686590192214775</v>
      </c>
      <c r="J160" s="52">
        <f t="shared" si="30"/>
        <v>0.16065546412260992</v>
      </c>
      <c r="K160" s="52">
        <f t="shared" si="30"/>
        <v>0.16967615193943572</v>
      </c>
      <c r="L160" s="52">
        <f t="shared" si="30"/>
        <v>0.17792790572155351</v>
      </c>
      <c r="M160" s="52">
        <f t="shared" si="30"/>
        <v>0.18185814474294038</v>
      </c>
      <c r="N160" s="52">
        <f t="shared" si="30"/>
        <v>0.18449694610565545</v>
      </c>
      <c r="O160" s="52">
        <f t="shared" si="30"/>
        <v>0.1864686459615616</v>
      </c>
      <c r="P160" s="52">
        <f t="shared" si="30"/>
        <v>0.18713373004500303</v>
      </c>
      <c r="Q160" s="52">
        <f t="shared" si="30"/>
        <v>0.18911537124860145</v>
      </c>
    </row>
    <row r="161" spans="1:17" ht="11.45" customHeight="1" x14ac:dyDescent="0.25">
      <c r="A161" s="53" t="s">
        <v>57</v>
      </c>
      <c r="B161" s="52">
        <f t="shared" ref="B161:Q161" si="31">IF(B48=0,0,B48/B$17)</f>
        <v>4.0061593110645799E-4</v>
      </c>
      <c r="C161" s="52">
        <f t="shared" si="31"/>
        <v>4.2766907614097649E-4</v>
      </c>
      <c r="D161" s="52">
        <f t="shared" si="31"/>
        <v>4.4964934117064495E-4</v>
      </c>
      <c r="E161" s="52">
        <f t="shared" si="31"/>
        <v>4.7019126981720066E-4</v>
      </c>
      <c r="F161" s="52">
        <f t="shared" si="31"/>
        <v>4.8225735973615865E-4</v>
      </c>
      <c r="G161" s="52">
        <f t="shared" si="31"/>
        <v>5.1131381213451231E-4</v>
      </c>
      <c r="H161" s="52">
        <f t="shared" si="31"/>
        <v>5.560644100722716E-4</v>
      </c>
      <c r="I161" s="52">
        <f t="shared" si="31"/>
        <v>4.4428359517178828E-4</v>
      </c>
      <c r="J161" s="52">
        <f t="shared" si="31"/>
        <v>4.3406262401496305E-4</v>
      </c>
      <c r="K161" s="52">
        <f t="shared" si="31"/>
        <v>4.2766209639970092E-4</v>
      </c>
      <c r="L161" s="52">
        <f t="shared" si="31"/>
        <v>4.1523256382687042E-4</v>
      </c>
      <c r="M161" s="52">
        <f t="shared" si="31"/>
        <v>3.9617355441948151E-4</v>
      </c>
      <c r="N161" s="52">
        <f t="shared" si="31"/>
        <v>3.7078439364801358E-4</v>
      </c>
      <c r="O161" s="52">
        <f t="shared" si="31"/>
        <v>3.5016719238157651E-4</v>
      </c>
      <c r="P161" s="52">
        <f t="shared" si="31"/>
        <v>3.1470695930002634E-4</v>
      </c>
      <c r="Q161" s="52">
        <f t="shared" si="31"/>
        <v>2.831119857123517E-4</v>
      </c>
    </row>
    <row r="162" spans="1:17" ht="11.45" customHeight="1" x14ac:dyDescent="0.25">
      <c r="A162" s="53" t="s">
        <v>56</v>
      </c>
      <c r="B162" s="52">
        <f t="shared" ref="B162:Q162" si="32">IF(B49=0,0,B49/B$17)</f>
        <v>5.778326437045547E-6</v>
      </c>
      <c r="C162" s="52">
        <f t="shared" si="32"/>
        <v>5.4037288000567587E-6</v>
      </c>
      <c r="D162" s="52">
        <f t="shared" si="32"/>
        <v>5.6715930208720278E-6</v>
      </c>
      <c r="E162" s="52">
        <f t="shared" si="32"/>
        <v>9.274359691274432E-6</v>
      </c>
      <c r="F162" s="52">
        <f t="shared" si="32"/>
        <v>8.9042346410141192E-6</v>
      </c>
      <c r="G162" s="52">
        <f t="shared" si="32"/>
        <v>8.7836546714023015E-6</v>
      </c>
      <c r="H162" s="52">
        <f t="shared" si="32"/>
        <v>1.7810138104816595E-5</v>
      </c>
      <c r="I162" s="52">
        <f t="shared" si="32"/>
        <v>1.6779715988999253E-5</v>
      </c>
      <c r="J162" s="52">
        <f t="shared" si="32"/>
        <v>1.773761724195253E-5</v>
      </c>
      <c r="K162" s="52">
        <f t="shared" si="32"/>
        <v>2.2365351295999011E-5</v>
      </c>
      <c r="L162" s="52">
        <f t="shared" si="32"/>
        <v>2.1661211679562294E-5</v>
      </c>
      <c r="M162" s="52">
        <f t="shared" si="32"/>
        <v>2.6423638206416928E-5</v>
      </c>
      <c r="N162" s="52">
        <f t="shared" si="32"/>
        <v>3.6641472021693437E-5</v>
      </c>
      <c r="O162" s="52">
        <f t="shared" si="32"/>
        <v>4.7382081005670048E-5</v>
      </c>
      <c r="P162" s="52">
        <f t="shared" si="32"/>
        <v>5.701027578997137E-5</v>
      </c>
      <c r="Q162" s="52">
        <f t="shared" si="32"/>
        <v>6.4739170626279197E-5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4.1230495306052801E-5</v>
      </c>
      <c r="C163" s="52">
        <f t="shared" si="33"/>
        <v>4.5872945506739848E-5</v>
      </c>
      <c r="D163" s="52">
        <f t="shared" si="33"/>
        <v>4.8818274290357767E-5</v>
      </c>
      <c r="E163" s="52">
        <f t="shared" si="33"/>
        <v>5.109510917469363E-5</v>
      </c>
      <c r="F163" s="52">
        <f t="shared" si="33"/>
        <v>5.3003380802814995E-5</v>
      </c>
      <c r="G163" s="52">
        <f t="shared" si="33"/>
        <v>5.2726865021708312E-5</v>
      </c>
      <c r="H163" s="52">
        <f t="shared" si="33"/>
        <v>5.2111586019988493E-5</v>
      </c>
      <c r="I163" s="52">
        <f t="shared" si="33"/>
        <v>5.3846278272614023E-5</v>
      </c>
      <c r="J163" s="52">
        <f t="shared" si="33"/>
        <v>4.9329780604893592E-5</v>
      </c>
      <c r="K163" s="52">
        <f t="shared" si="33"/>
        <v>5.2186732445146246E-5</v>
      </c>
      <c r="L163" s="52">
        <f t="shared" si="33"/>
        <v>4.5883932021932994E-5</v>
      </c>
      <c r="M163" s="52">
        <f t="shared" si="33"/>
        <v>4.9316203767846191E-5</v>
      </c>
      <c r="N163" s="52">
        <f t="shared" si="33"/>
        <v>8.1363530211543277E-5</v>
      </c>
      <c r="O163" s="52">
        <f t="shared" si="33"/>
        <v>1.2913240014134216E-4</v>
      </c>
      <c r="P163" s="52">
        <f t="shared" si="33"/>
        <v>1.6358213226308626E-4</v>
      </c>
      <c r="Q163" s="52">
        <f t="shared" si="33"/>
        <v>2.0301198942368573E-4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0.221963956860494</v>
      </c>
      <c r="C164" s="50">
        <f t="shared" si="34"/>
        <v>0.2209251076152568</v>
      </c>
      <c r="D164" s="50">
        <f t="shared" si="34"/>
        <v>0.22194366781023692</v>
      </c>
      <c r="E164" s="50">
        <f t="shared" si="34"/>
        <v>0.22329497341055582</v>
      </c>
      <c r="F164" s="50">
        <f t="shared" si="34"/>
        <v>0.23944917750286415</v>
      </c>
      <c r="G164" s="50">
        <f t="shared" si="34"/>
        <v>0.24307077506104821</v>
      </c>
      <c r="H164" s="50">
        <f t="shared" si="34"/>
        <v>0.24486567125737835</v>
      </c>
      <c r="I164" s="50">
        <f t="shared" si="34"/>
        <v>0.24849092117048877</v>
      </c>
      <c r="J164" s="50">
        <f t="shared" si="34"/>
        <v>0.24082669483559771</v>
      </c>
      <c r="K164" s="50">
        <f t="shared" si="34"/>
        <v>0.21557558677259814</v>
      </c>
      <c r="L164" s="50">
        <f t="shared" si="34"/>
        <v>0.22500926269349592</v>
      </c>
      <c r="M164" s="50">
        <f t="shared" si="34"/>
        <v>0.22813202620189874</v>
      </c>
      <c r="N164" s="50">
        <f t="shared" si="34"/>
        <v>0.21625336056672062</v>
      </c>
      <c r="O164" s="50">
        <f t="shared" si="34"/>
        <v>0.21976935851435153</v>
      </c>
      <c r="P164" s="50">
        <f t="shared" si="34"/>
        <v>0.21617699361997894</v>
      </c>
      <c r="Q164" s="50">
        <f t="shared" si="34"/>
        <v>0.20893201052289975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0.15191644898165868</v>
      </c>
      <c r="C165" s="48">
        <f t="shared" si="35"/>
        <v>0.15087004939929363</v>
      </c>
      <c r="D165" s="48">
        <f t="shared" si="35"/>
        <v>0.15030296907585169</v>
      </c>
      <c r="E165" s="48">
        <f t="shared" si="35"/>
        <v>0.15119697036474455</v>
      </c>
      <c r="F165" s="48">
        <f t="shared" si="35"/>
        <v>0.15805635621530506</v>
      </c>
      <c r="G165" s="48">
        <f t="shared" si="35"/>
        <v>0.15866473028162947</v>
      </c>
      <c r="H165" s="48">
        <f t="shared" si="35"/>
        <v>0.15909685499837015</v>
      </c>
      <c r="I165" s="48">
        <f t="shared" si="35"/>
        <v>0.16225714320879095</v>
      </c>
      <c r="J165" s="48">
        <f t="shared" si="35"/>
        <v>0.15468159293319256</v>
      </c>
      <c r="K165" s="48">
        <f t="shared" si="35"/>
        <v>0.13644880913933841</v>
      </c>
      <c r="L165" s="48">
        <f t="shared" si="35"/>
        <v>0.14424415971999227</v>
      </c>
      <c r="M165" s="48">
        <f t="shared" si="35"/>
        <v>0.15052423860775019</v>
      </c>
      <c r="N165" s="48">
        <f t="shared" si="35"/>
        <v>0.1395154139057411</v>
      </c>
      <c r="O165" s="48">
        <f t="shared" si="35"/>
        <v>0.13885847566007967</v>
      </c>
      <c r="P165" s="48">
        <f t="shared" si="35"/>
        <v>0.13541637689844493</v>
      </c>
      <c r="Q165" s="48">
        <f t="shared" si="35"/>
        <v>0.12727439876967375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7.0047507878835305E-2</v>
      </c>
      <c r="C166" s="46">
        <f t="shared" si="36"/>
        <v>7.0055058215963195E-2</v>
      </c>
      <c r="D166" s="46">
        <f t="shared" si="36"/>
        <v>7.164069873438518E-2</v>
      </c>
      <c r="E166" s="46">
        <f t="shared" si="36"/>
        <v>7.2098003045811279E-2</v>
      </c>
      <c r="F166" s="46">
        <f t="shared" si="36"/>
        <v>8.1392821287559133E-2</v>
      </c>
      <c r="G166" s="46">
        <f t="shared" si="36"/>
        <v>8.4406044779418724E-2</v>
      </c>
      <c r="H166" s="46">
        <f t="shared" si="36"/>
        <v>8.5768816259008229E-2</v>
      </c>
      <c r="I166" s="46">
        <f t="shared" si="36"/>
        <v>8.6233777961697816E-2</v>
      </c>
      <c r="J166" s="46">
        <f t="shared" si="36"/>
        <v>8.614510190240518E-2</v>
      </c>
      <c r="K166" s="46">
        <f t="shared" si="36"/>
        <v>7.9126777633259746E-2</v>
      </c>
      <c r="L166" s="46">
        <f t="shared" si="36"/>
        <v>8.0765102973503616E-2</v>
      </c>
      <c r="M166" s="46">
        <f t="shared" si="36"/>
        <v>7.7607787594148547E-2</v>
      </c>
      <c r="N166" s="46">
        <f t="shared" si="36"/>
        <v>7.6737946660979536E-2</v>
      </c>
      <c r="O166" s="46">
        <f t="shared" si="36"/>
        <v>8.0910882854271851E-2</v>
      </c>
      <c r="P166" s="46">
        <f t="shared" si="36"/>
        <v>8.076061672153402E-2</v>
      </c>
      <c r="Q166" s="46">
        <f t="shared" si="36"/>
        <v>8.1657611753225987E-2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128237.22395686322</v>
      </c>
      <c r="C4" s="104">
        <f t="shared" ref="C4:Q4" si="0">C5+C9+C10+C15</f>
        <v>130477.63649163063</v>
      </c>
      <c r="D4" s="104">
        <f t="shared" si="0"/>
        <v>130567.15587430332</v>
      </c>
      <c r="E4" s="104">
        <f t="shared" si="0"/>
        <v>129339.61924378182</v>
      </c>
      <c r="F4" s="104">
        <f t="shared" si="0"/>
        <v>129490.3845071523</v>
      </c>
      <c r="G4" s="104">
        <f t="shared" si="0"/>
        <v>127441.50464931552</v>
      </c>
      <c r="H4" s="104">
        <f t="shared" si="0"/>
        <v>127752.37272101131</v>
      </c>
      <c r="I4" s="104">
        <f t="shared" si="0"/>
        <v>126939.52682919856</v>
      </c>
      <c r="J4" s="104">
        <f t="shared" si="0"/>
        <v>120899.30556154993</v>
      </c>
      <c r="K4" s="104">
        <f t="shared" si="0"/>
        <v>119657.28582230084</v>
      </c>
      <c r="L4" s="104">
        <f t="shared" si="0"/>
        <v>120085.76788596249</v>
      </c>
      <c r="M4" s="104">
        <f t="shared" si="0"/>
        <v>119459.47337502115</v>
      </c>
      <c r="N4" s="104">
        <f t="shared" si="0"/>
        <v>118349.48385455992</v>
      </c>
      <c r="O4" s="104">
        <f t="shared" si="0"/>
        <v>117505.88907539092</v>
      </c>
      <c r="P4" s="104">
        <f t="shared" si="0"/>
        <v>118100.86008425188</v>
      </c>
      <c r="Q4" s="104">
        <f t="shared" si="0"/>
        <v>119180.66981095959</v>
      </c>
    </row>
    <row r="5" spans="1:17" ht="11.45" customHeight="1" x14ac:dyDescent="0.25">
      <c r="A5" s="95" t="s">
        <v>91</v>
      </c>
      <c r="B5" s="75">
        <f>SUM(B6:B8)</f>
        <v>128232.9042535504</v>
      </c>
      <c r="C5" s="75">
        <f t="shared" ref="C5:Q5" si="1">SUM(C6:C8)</f>
        <v>130423.14449924653</v>
      </c>
      <c r="D5" s="75">
        <f t="shared" si="1"/>
        <v>130503.50358219922</v>
      </c>
      <c r="E5" s="75">
        <f t="shared" si="1"/>
        <v>129250.59982691004</v>
      </c>
      <c r="F5" s="75">
        <f t="shared" si="1"/>
        <v>129390.32589564819</v>
      </c>
      <c r="G5" s="75">
        <f t="shared" si="1"/>
        <v>127331.54861910976</v>
      </c>
      <c r="H5" s="75">
        <f t="shared" si="1"/>
        <v>127606.98265172259</v>
      </c>
      <c r="I5" s="75">
        <f t="shared" si="1"/>
        <v>126776.05012391985</v>
      </c>
      <c r="J5" s="75">
        <f t="shared" si="1"/>
        <v>120699.42352336505</v>
      </c>
      <c r="K5" s="75">
        <f t="shared" si="1"/>
        <v>119457.40441829055</v>
      </c>
      <c r="L5" s="75">
        <f t="shared" si="1"/>
        <v>119876.73922899981</v>
      </c>
      <c r="M5" s="75">
        <f t="shared" si="1"/>
        <v>119245.90072794392</v>
      </c>
      <c r="N5" s="75">
        <f t="shared" si="1"/>
        <v>118135.40579220752</v>
      </c>
      <c r="O5" s="75">
        <f t="shared" si="1"/>
        <v>117285.07857719962</v>
      </c>
      <c r="P5" s="75">
        <f t="shared" si="1"/>
        <v>117796.79821975045</v>
      </c>
      <c r="Q5" s="75">
        <f t="shared" si="1"/>
        <v>118872.40060313369</v>
      </c>
    </row>
    <row r="6" spans="1:17" ht="11.45" customHeight="1" x14ac:dyDescent="0.25">
      <c r="A6" s="17" t="s">
        <v>90</v>
      </c>
      <c r="B6" s="75">
        <v>629.86474177658681</v>
      </c>
      <c r="C6" s="75">
        <v>609.47843113684803</v>
      </c>
      <c r="D6" s="75">
        <v>545.81029593033611</v>
      </c>
      <c r="E6" s="75">
        <v>481.87255780868412</v>
      </c>
      <c r="F6" s="75">
        <v>438.27260157313208</v>
      </c>
      <c r="G6" s="75">
        <v>403.46140913455793</v>
      </c>
      <c r="H6" s="75">
        <v>377.25922949612402</v>
      </c>
      <c r="I6" s="75">
        <v>342.3944077111081</v>
      </c>
      <c r="J6" s="75">
        <v>322.29933449540403</v>
      </c>
      <c r="K6" s="75">
        <v>287.43266340082806</v>
      </c>
      <c r="L6" s="75">
        <v>333.79905000710914</v>
      </c>
      <c r="M6" s="75">
        <v>368.62923245686449</v>
      </c>
      <c r="N6" s="75">
        <v>333.79881837884847</v>
      </c>
      <c r="O6" s="75">
        <v>296.0656847480069</v>
      </c>
      <c r="P6" s="75">
        <v>264.13700894560611</v>
      </c>
      <c r="Q6" s="75">
        <v>235.11122517962878</v>
      </c>
    </row>
    <row r="7" spans="1:17" ht="11.45" customHeight="1" x14ac:dyDescent="0.25">
      <c r="A7" s="17" t="s">
        <v>89</v>
      </c>
      <c r="B7" s="75">
        <v>41766.609062415802</v>
      </c>
      <c r="C7" s="75">
        <v>40658.961680324064</v>
      </c>
      <c r="D7" s="75">
        <v>39174.813824215613</v>
      </c>
      <c r="E7" s="75">
        <v>36660.664322093202</v>
      </c>
      <c r="F7" s="75">
        <v>34675.505677565678</v>
      </c>
      <c r="G7" s="75">
        <v>32406.965845570194</v>
      </c>
      <c r="H7" s="75">
        <v>30210.351977842343</v>
      </c>
      <c r="I7" s="75">
        <v>28075.619225974326</v>
      </c>
      <c r="J7" s="75">
        <v>24880.210354159779</v>
      </c>
      <c r="K7" s="75">
        <v>23927.89236879057</v>
      </c>
      <c r="L7" s="75">
        <v>22001.926794095427</v>
      </c>
      <c r="M7" s="75">
        <v>20592.41070081131</v>
      </c>
      <c r="N7" s="75">
        <v>19329.113098086335</v>
      </c>
      <c r="O7" s="75">
        <v>18688.130252814277</v>
      </c>
      <c r="P7" s="75">
        <v>18828.113974155462</v>
      </c>
      <c r="Q7" s="75">
        <v>19052.170323422146</v>
      </c>
    </row>
    <row r="8" spans="1:17" ht="11.45" customHeight="1" x14ac:dyDescent="0.25">
      <c r="A8" s="17" t="s">
        <v>88</v>
      </c>
      <c r="B8" s="75">
        <v>85836.430449357998</v>
      </c>
      <c r="C8" s="75">
        <v>89154.704387785605</v>
      </c>
      <c r="D8" s="75">
        <v>90782.879462053272</v>
      </c>
      <c r="E8" s="75">
        <v>92108.062947008162</v>
      </c>
      <c r="F8" s="75">
        <v>94276.547616509386</v>
      </c>
      <c r="G8" s="75">
        <v>94521.121364405015</v>
      </c>
      <c r="H8" s="75">
        <v>97019.371444384116</v>
      </c>
      <c r="I8" s="75">
        <v>98358.036490234415</v>
      </c>
      <c r="J8" s="75">
        <v>95496.913834709878</v>
      </c>
      <c r="K8" s="75">
        <v>95242.079386099154</v>
      </c>
      <c r="L8" s="75">
        <v>97541.013384897276</v>
      </c>
      <c r="M8" s="75">
        <v>98284.860794675755</v>
      </c>
      <c r="N8" s="75">
        <v>98472.493875742337</v>
      </c>
      <c r="O8" s="75">
        <v>98300.882639637333</v>
      </c>
      <c r="P8" s="75">
        <v>98704.547236649378</v>
      </c>
      <c r="Q8" s="75">
        <v>99585.119054531911</v>
      </c>
    </row>
    <row r="9" spans="1:17" ht="11.45" customHeight="1" x14ac:dyDescent="0.25">
      <c r="A9" s="95" t="s">
        <v>25</v>
      </c>
      <c r="B9" s="75">
        <v>4.3197033128225364</v>
      </c>
      <c r="C9" s="75">
        <v>54.491992384104009</v>
      </c>
      <c r="D9" s="75">
        <v>63.652292104104006</v>
      </c>
      <c r="E9" s="75">
        <v>89.019416871792004</v>
      </c>
      <c r="F9" s="75">
        <v>100.05861150410402</v>
      </c>
      <c r="G9" s="75">
        <v>109.95603020577069</v>
      </c>
      <c r="H9" s="75">
        <v>145.390069288728</v>
      </c>
      <c r="I9" s="75">
        <v>163.47670527870002</v>
      </c>
      <c r="J9" s="75">
        <v>199.88203818488401</v>
      </c>
      <c r="K9" s="75">
        <v>199.88140401028801</v>
      </c>
      <c r="L9" s="75">
        <v>209.02865696268415</v>
      </c>
      <c r="M9" s="75">
        <v>213.57264707722049</v>
      </c>
      <c r="N9" s="75">
        <v>214.07806235240434</v>
      </c>
      <c r="O9" s="75">
        <v>220.81049819130686</v>
      </c>
      <c r="P9" s="75">
        <v>304.06186450143639</v>
      </c>
      <c r="Q9" s="75">
        <v>308.26920782590582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128237.22395686319</v>
      </c>
      <c r="C17" s="71">
        <f t="shared" si="3"/>
        <v>130477.63649163065</v>
      </c>
      <c r="D17" s="71">
        <f t="shared" si="3"/>
        <v>130567.15587430332</v>
      </c>
      <c r="E17" s="71">
        <f t="shared" si="3"/>
        <v>129339.61924378181</v>
      </c>
      <c r="F17" s="71">
        <f t="shared" si="3"/>
        <v>129490.38450715228</v>
      </c>
      <c r="G17" s="71">
        <f t="shared" si="3"/>
        <v>127441.50464931555</v>
      </c>
      <c r="H17" s="71">
        <f t="shared" si="3"/>
        <v>127752.37272101133</v>
      </c>
      <c r="I17" s="71">
        <f t="shared" si="3"/>
        <v>126939.52682919856</v>
      </c>
      <c r="J17" s="71">
        <f t="shared" si="3"/>
        <v>120899.30556154996</v>
      </c>
      <c r="K17" s="71">
        <f t="shared" si="3"/>
        <v>119657.28582230085</v>
      </c>
      <c r="L17" s="71">
        <f t="shared" si="3"/>
        <v>120085.7678859625</v>
      </c>
      <c r="M17" s="71">
        <f t="shared" si="3"/>
        <v>119459.47337502116</v>
      </c>
      <c r="N17" s="71">
        <f t="shared" si="3"/>
        <v>118349.48385455992</v>
      </c>
      <c r="O17" s="71">
        <f t="shared" si="3"/>
        <v>117505.88907539092</v>
      </c>
      <c r="P17" s="71">
        <f t="shared" si="3"/>
        <v>118100.86008425188</v>
      </c>
      <c r="Q17" s="71">
        <f t="shared" si="3"/>
        <v>119180.66981095957</v>
      </c>
    </row>
    <row r="18" spans="1:17" ht="11.45" customHeight="1" x14ac:dyDescent="0.25">
      <c r="A18" s="25" t="s">
        <v>39</v>
      </c>
      <c r="B18" s="24">
        <f t="shared" ref="B18:Q18" si="4">SUM(B19,B20,B27)</f>
        <v>77982.413660383201</v>
      </c>
      <c r="C18" s="24">
        <f t="shared" si="4"/>
        <v>79405.226303136704</v>
      </c>
      <c r="D18" s="24">
        <f t="shared" si="4"/>
        <v>79010.259102045646</v>
      </c>
      <c r="E18" s="24">
        <f t="shared" si="4"/>
        <v>77719.758791651315</v>
      </c>
      <c r="F18" s="24">
        <f t="shared" si="4"/>
        <v>76160.977450442748</v>
      </c>
      <c r="G18" s="24">
        <f t="shared" si="4"/>
        <v>74280.628365918892</v>
      </c>
      <c r="H18" s="24">
        <f t="shared" si="4"/>
        <v>74323.106284385241</v>
      </c>
      <c r="I18" s="24">
        <f t="shared" si="4"/>
        <v>73735.78046103142</v>
      </c>
      <c r="J18" s="24">
        <f t="shared" si="4"/>
        <v>70813.723986600424</v>
      </c>
      <c r="K18" s="24">
        <f t="shared" si="4"/>
        <v>72207.348604117418</v>
      </c>
      <c r="L18" s="24">
        <f t="shared" si="4"/>
        <v>70352.325002003679</v>
      </c>
      <c r="M18" s="24">
        <f t="shared" si="4"/>
        <v>69180.088835898016</v>
      </c>
      <c r="N18" s="24">
        <f t="shared" si="4"/>
        <v>69717.40747504383</v>
      </c>
      <c r="O18" s="24">
        <f t="shared" si="4"/>
        <v>68609.89844912829</v>
      </c>
      <c r="P18" s="24">
        <f t="shared" si="4"/>
        <v>69409.952433836443</v>
      </c>
      <c r="Q18" s="24">
        <f t="shared" si="4"/>
        <v>70724.378604979021</v>
      </c>
    </row>
    <row r="19" spans="1:17" ht="11.45" customHeight="1" x14ac:dyDescent="0.25">
      <c r="A19" s="23" t="s">
        <v>30</v>
      </c>
      <c r="B19" s="102">
        <v>1045.2765624552612</v>
      </c>
      <c r="C19" s="102">
        <v>1146.3568478495524</v>
      </c>
      <c r="D19" s="102">
        <v>1262.3870602804443</v>
      </c>
      <c r="E19" s="102">
        <v>1266.1830492148072</v>
      </c>
      <c r="F19" s="102">
        <v>1350.4755034920443</v>
      </c>
      <c r="G19" s="102">
        <v>1381.3367532747902</v>
      </c>
      <c r="H19" s="102">
        <v>1377.9687562727222</v>
      </c>
      <c r="I19" s="102">
        <v>1403.7853387130444</v>
      </c>
      <c r="J19" s="102">
        <v>1444.3454392198462</v>
      </c>
      <c r="K19" s="102">
        <v>1529.560584574647</v>
      </c>
      <c r="L19" s="102">
        <v>1525.761778893482</v>
      </c>
      <c r="M19" s="102">
        <v>1522.0278552183995</v>
      </c>
      <c r="N19" s="102">
        <v>1517.9693266138679</v>
      </c>
      <c r="O19" s="102">
        <v>1520.4111189853772</v>
      </c>
      <c r="P19" s="102">
        <v>1521.439881777284</v>
      </c>
      <c r="Q19" s="102">
        <v>1524.0706292451509</v>
      </c>
    </row>
    <row r="20" spans="1:17" ht="11.45" customHeight="1" x14ac:dyDescent="0.25">
      <c r="A20" s="19" t="s">
        <v>29</v>
      </c>
      <c r="B20" s="18">
        <f t="shared" ref="B20" si="5">SUM(B21:B26)</f>
        <v>72041.966391523674</v>
      </c>
      <c r="C20" s="18">
        <f t="shared" ref="C20:Q20" si="6">SUM(C21:C26)</f>
        <v>73415.274865555999</v>
      </c>
      <c r="D20" s="18">
        <f t="shared" si="6"/>
        <v>72884.901073607878</v>
      </c>
      <c r="E20" s="18">
        <f t="shared" si="6"/>
        <v>71563.903473992294</v>
      </c>
      <c r="F20" s="18">
        <f t="shared" si="6"/>
        <v>69756.690481519807</v>
      </c>
      <c r="G20" s="18">
        <f t="shared" si="6"/>
        <v>67684.946709494441</v>
      </c>
      <c r="H20" s="18">
        <f t="shared" si="6"/>
        <v>67537.820012438606</v>
      </c>
      <c r="I20" s="18">
        <f t="shared" si="6"/>
        <v>66776.185311997921</v>
      </c>
      <c r="J20" s="18">
        <f t="shared" si="6"/>
        <v>63918.12610620843</v>
      </c>
      <c r="K20" s="18">
        <f t="shared" si="6"/>
        <v>65344.953938906372</v>
      </c>
      <c r="L20" s="18">
        <f t="shared" si="6"/>
        <v>63596.861428302902</v>
      </c>
      <c r="M20" s="18">
        <f t="shared" si="6"/>
        <v>62361.505890114749</v>
      </c>
      <c r="N20" s="18">
        <f t="shared" si="6"/>
        <v>62989.241443032086</v>
      </c>
      <c r="O20" s="18">
        <f t="shared" si="6"/>
        <v>61705.516783135354</v>
      </c>
      <c r="P20" s="18">
        <f t="shared" si="6"/>
        <v>62518.999360685033</v>
      </c>
      <c r="Q20" s="18">
        <f t="shared" si="6"/>
        <v>63766.687397927235</v>
      </c>
    </row>
    <row r="21" spans="1:17" ht="11.45" customHeight="1" x14ac:dyDescent="0.25">
      <c r="A21" s="62" t="s">
        <v>59</v>
      </c>
      <c r="B21" s="101">
        <v>37459.820883071159</v>
      </c>
      <c r="C21" s="101">
        <v>36695.559115160038</v>
      </c>
      <c r="D21" s="101">
        <v>35509.892711643995</v>
      </c>
      <c r="E21" s="101">
        <v>33431.306086847631</v>
      </c>
      <c r="F21" s="101">
        <v>31756.889864151952</v>
      </c>
      <c r="G21" s="101">
        <v>29702.843819427282</v>
      </c>
      <c r="H21" s="101">
        <v>27700.083255988604</v>
      </c>
      <c r="I21" s="101">
        <v>25693.826441827267</v>
      </c>
      <c r="J21" s="101">
        <v>22572.984962504481</v>
      </c>
      <c r="K21" s="101">
        <v>21598.999817060943</v>
      </c>
      <c r="L21" s="101">
        <v>19728.060554400028</v>
      </c>
      <c r="M21" s="101">
        <v>18367.2223239349</v>
      </c>
      <c r="N21" s="101">
        <v>17149.138509124987</v>
      </c>
      <c r="O21" s="101">
        <v>16540.17381867837</v>
      </c>
      <c r="P21" s="101">
        <v>16757.314422100106</v>
      </c>
      <c r="Q21" s="101">
        <v>17035.125621167081</v>
      </c>
    </row>
    <row r="22" spans="1:17" ht="11.45" customHeight="1" x14ac:dyDescent="0.25">
      <c r="A22" s="62" t="s">
        <v>58</v>
      </c>
      <c r="B22" s="101">
        <v>34001.455112848897</v>
      </c>
      <c r="C22" s="101">
        <v>36163.824810691622</v>
      </c>
      <c r="D22" s="101">
        <v>36885.362017469677</v>
      </c>
      <c r="E22" s="101">
        <v>37708.873871732874</v>
      </c>
      <c r="F22" s="101">
        <v>37621.35549271034</v>
      </c>
      <c r="G22" s="101">
        <v>37641.317454341122</v>
      </c>
      <c r="H22" s="101">
        <v>39527.472430151451</v>
      </c>
      <c r="I22" s="101">
        <v>40794.00156736745</v>
      </c>
      <c r="J22" s="101">
        <v>41072.846906119164</v>
      </c>
      <c r="K22" s="101">
        <v>43506.262334988918</v>
      </c>
      <c r="L22" s="101">
        <v>43581.026271000519</v>
      </c>
      <c r="M22" s="101">
        <v>43668.840997574953</v>
      </c>
      <c r="N22" s="101">
        <v>45545.845830904414</v>
      </c>
      <c r="O22" s="101">
        <v>44906.120324593889</v>
      </c>
      <c r="P22" s="101">
        <v>45529.477963627702</v>
      </c>
      <c r="Q22" s="101">
        <v>46520.904510258646</v>
      </c>
    </row>
    <row r="23" spans="1:17" ht="11.45" customHeight="1" x14ac:dyDescent="0.25">
      <c r="A23" s="62" t="s">
        <v>57</v>
      </c>
      <c r="B23" s="101">
        <v>580.69039560360852</v>
      </c>
      <c r="C23" s="101">
        <v>555.89093970432691</v>
      </c>
      <c r="D23" s="101">
        <v>489.64634449420203</v>
      </c>
      <c r="E23" s="101">
        <v>423.72351541180137</v>
      </c>
      <c r="F23" s="101">
        <v>378.44512465751745</v>
      </c>
      <c r="G23" s="101">
        <v>340.78543572603974</v>
      </c>
      <c r="H23" s="101">
        <v>310.26432629854702</v>
      </c>
      <c r="I23" s="101">
        <v>286.61943153693164</v>
      </c>
      <c r="J23" s="101">
        <v>269.10542842698544</v>
      </c>
      <c r="K23" s="101">
        <v>235.33977124154458</v>
      </c>
      <c r="L23" s="101">
        <v>283.16054631351909</v>
      </c>
      <c r="M23" s="101">
        <v>320.57966851814126</v>
      </c>
      <c r="N23" s="101">
        <v>289.01681042524973</v>
      </c>
      <c r="O23" s="101">
        <v>253.81838185856367</v>
      </c>
      <c r="P23" s="101">
        <v>225.50246365458301</v>
      </c>
      <c r="Q23" s="101">
        <v>199.77302088534876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1.7378712662648297</v>
      </c>
      <c r="J24" s="101">
        <v>3.1888091577988287</v>
      </c>
      <c r="K24" s="101">
        <v>4.3520156149619416</v>
      </c>
      <c r="L24" s="101">
        <v>4.6140565888331322</v>
      </c>
      <c r="M24" s="101">
        <v>4.8629000867552943</v>
      </c>
      <c r="N24" s="101">
        <v>5.2402925774329709</v>
      </c>
      <c r="O24" s="101">
        <v>5.0571533332285528</v>
      </c>
      <c r="P24" s="101">
        <v>5.2637731986627179</v>
      </c>
      <c r="Q24" s="101">
        <v>5.6454927408710143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0.34710467131174949</v>
      </c>
      <c r="P25" s="101">
        <v>1.440738103981076</v>
      </c>
      <c r="Q25" s="101">
        <v>5.2387528752979691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4895.1707064042685</v>
      </c>
      <c r="C27" s="18">
        <f t="shared" ref="C27:Q27" si="8">SUM(C28:C32)</f>
        <v>4843.5945897311394</v>
      </c>
      <c r="D27" s="18">
        <f t="shared" si="8"/>
        <v>4862.9709681573295</v>
      </c>
      <c r="E27" s="18">
        <f t="shared" si="8"/>
        <v>4889.6722684442229</v>
      </c>
      <c r="F27" s="18">
        <f t="shared" si="8"/>
        <v>5053.8114654309065</v>
      </c>
      <c r="G27" s="18">
        <f t="shared" si="8"/>
        <v>5214.3449031496539</v>
      </c>
      <c r="H27" s="18">
        <f t="shared" si="8"/>
        <v>5407.3175156739189</v>
      </c>
      <c r="I27" s="18">
        <f t="shared" si="8"/>
        <v>5555.8098103204611</v>
      </c>
      <c r="J27" s="18">
        <f t="shared" si="8"/>
        <v>5451.2524411721397</v>
      </c>
      <c r="K27" s="18">
        <f t="shared" si="8"/>
        <v>5332.8340806363985</v>
      </c>
      <c r="L27" s="18">
        <f t="shared" si="8"/>
        <v>5229.7017948072935</v>
      </c>
      <c r="M27" s="18">
        <f t="shared" si="8"/>
        <v>5296.5550905648588</v>
      </c>
      <c r="N27" s="18">
        <f t="shared" si="8"/>
        <v>5210.1967053978797</v>
      </c>
      <c r="O27" s="18">
        <f t="shared" si="8"/>
        <v>5383.9705470075578</v>
      </c>
      <c r="P27" s="18">
        <f t="shared" si="8"/>
        <v>5369.5131913741352</v>
      </c>
      <c r="Q27" s="18">
        <f t="shared" si="8"/>
        <v>5433.6205778066396</v>
      </c>
    </row>
    <row r="28" spans="1:17" ht="11.45" customHeight="1" x14ac:dyDescent="0.25">
      <c r="A28" s="62" t="s">
        <v>59</v>
      </c>
      <c r="B28" s="16">
        <v>10.813205475918814</v>
      </c>
      <c r="C28" s="16">
        <v>10.182373869719868</v>
      </c>
      <c r="D28" s="16">
        <v>9.9070039684678726</v>
      </c>
      <c r="E28" s="16">
        <v>9.2887865562965999</v>
      </c>
      <c r="F28" s="16">
        <v>8.8932192884991768</v>
      </c>
      <c r="G28" s="16">
        <v>8.4090733432918121</v>
      </c>
      <c r="H28" s="16">
        <v>7.8790031705461478</v>
      </c>
      <c r="I28" s="16">
        <v>7.2582645728311688</v>
      </c>
      <c r="J28" s="16">
        <v>6.5509304769660703</v>
      </c>
      <c r="K28" s="16">
        <v>5.988502960408975</v>
      </c>
      <c r="L28" s="16">
        <v>5.3884579079021355</v>
      </c>
      <c r="M28" s="16">
        <v>4.6823324455402551</v>
      </c>
      <c r="N28" s="16">
        <v>3.9583823137684409</v>
      </c>
      <c r="O28" s="16">
        <v>3.3162035757079358</v>
      </c>
      <c r="P28" s="16">
        <v>2.7502965989661727</v>
      </c>
      <c r="Q28" s="16">
        <v>2.2683237503749374</v>
      </c>
    </row>
    <row r="29" spans="1:17" ht="11.45" customHeight="1" x14ac:dyDescent="0.25">
      <c r="A29" s="62" t="s">
        <v>58</v>
      </c>
      <c r="B29" s="16">
        <v>4876.5620906332788</v>
      </c>
      <c r="C29" s="16">
        <v>4774.8438093733685</v>
      </c>
      <c r="D29" s="16">
        <v>4785.3121090986297</v>
      </c>
      <c r="E29" s="16">
        <v>4787.3938890122008</v>
      </c>
      <c r="F29" s="16">
        <v>4940.5812202890947</v>
      </c>
      <c r="G29" s="16">
        <v>5091.484114541553</v>
      </c>
      <c r="H29" s="16">
        <v>5251.4138418714183</v>
      </c>
      <c r="I29" s="16">
        <v>5383.1941334188477</v>
      </c>
      <c r="J29" s="16">
        <v>5244.5490894770628</v>
      </c>
      <c r="K29" s="16">
        <v>5128.4010936065324</v>
      </c>
      <c r="L29" s="16">
        <v>5017.0614956934023</v>
      </c>
      <c r="M29" s="16">
        <v>5081.0484592066241</v>
      </c>
      <c r="N29" s="16">
        <v>4996.6121531372619</v>
      </c>
      <c r="O29" s="16">
        <v>5165.1848873968538</v>
      </c>
      <c r="P29" s="16">
        <v>5069.3540013573111</v>
      </c>
      <c r="Q29" s="16">
        <v>5131.0698771400293</v>
      </c>
    </row>
    <row r="30" spans="1:17" ht="11.45" customHeight="1" x14ac:dyDescent="0.25">
      <c r="A30" s="62" t="s">
        <v>57</v>
      </c>
      <c r="B30" s="16">
        <v>4.0543048751865616</v>
      </c>
      <c r="C30" s="16">
        <v>4.6264234642842075</v>
      </c>
      <c r="D30" s="16">
        <v>4.6769436731808147</v>
      </c>
      <c r="E30" s="16">
        <v>4.9039091890431257</v>
      </c>
      <c r="F30" s="16">
        <v>5.1755471493898755</v>
      </c>
      <c r="G30" s="16">
        <v>5.3708991681842368</v>
      </c>
      <c r="H30" s="16">
        <v>4.4165684833200389</v>
      </c>
      <c r="I30" s="16">
        <v>5.3130022041631912</v>
      </c>
      <c r="J30" s="16">
        <v>5.202754842966927</v>
      </c>
      <c r="K30" s="16">
        <v>5.1000394949963663</v>
      </c>
      <c r="L30" s="16">
        <v>4.9559680480316368</v>
      </c>
      <c r="M30" s="16">
        <v>4.6859320513934346</v>
      </c>
      <c r="N30" s="16">
        <v>4.3414560838142799</v>
      </c>
      <c r="O30" s="16">
        <v>4.2832550310101416</v>
      </c>
      <c r="P30" s="16">
        <v>4.162736989338585</v>
      </c>
      <c r="Q30" s="16">
        <v>4.0247586134107278</v>
      </c>
    </row>
    <row r="31" spans="1:17" ht="11.45" customHeight="1" x14ac:dyDescent="0.25">
      <c r="A31" s="62" t="s">
        <v>56</v>
      </c>
      <c r="B31" s="16">
        <v>3.7411054198839868</v>
      </c>
      <c r="C31" s="16">
        <v>53.941983023767591</v>
      </c>
      <c r="D31" s="16">
        <v>63.074911417050984</v>
      </c>
      <c r="E31" s="16">
        <v>88.085683686682316</v>
      </c>
      <c r="F31" s="16">
        <v>99.161478703922555</v>
      </c>
      <c r="G31" s="16">
        <v>109.08081609662449</v>
      </c>
      <c r="H31" s="16">
        <v>143.60810214863503</v>
      </c>
      <c r="I31" s="16">
        <v>160.04441012461913</v>
      </c>
      <c r="J31" s="16">
        <v>194.94966637514401</v>
      </c>
      <c r="K31" s="16">
        <v>193.34444457446071</v>
      </c>
      <c r="L31" s="16">
        <v>202.29587315795777</v>
      </c>
      <c r="M31" s="16">
        <v>206.13836686130134</v>
      </c>
      <c r="N31" s="16">
        <v>205.28471386303531</v>
      </c>
      <c r="O31" s="16">
        <v>211.18620100398576</v>
      </c>
      <c r="P31" s="16">
        <v>293.24615642851933</v>
      </c>
      <c r="Q31" s="16">
        <v>296.25761830282414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50254.810296479998</v>
      </c>
      <c r="C33" s="24">
        <f t="shared" ref="C33:Q33" si="10">C34+C40</f>
        <v>51072.410188493945</v>
      </c>
      <c r="D33" s="24">
        <f t="shared" si="10"/>
        <v>51556.896772257678</v>
      </c>
      <c r="E33" s="24">
        <f t="shared" si="10"/>
        <v>51619.860452130495</v>
      </c>
      <c r="F33" s="24">
        <f t="shared" si="10"/>
        <v>53329.407056709526</v>
      </c>
      <c r="G33" s="24">
        <f t="shared" si="10"/>
        <v>53160.876283396654</v>
      </c>
      <c r="H33" s="24">
        <f t="shared" si="10"/>
        <v>53429.266436626087</v>
      </c>
      <c r="I33" s="24">
        <f t="shared" si="10"/>
        <v>53203.746368167129</v>
      </c>
      <c r="J33" s="24">
        <f t="shared" si="10"/>
        <v>50085.58157494953</v>
      </c>
      <c r="K33" s="24">
        <f t="shared" si="10"/>
        <v>47449.937218183433</v>
      </c>
      <c r="L33" s="24">
        <f t="shared" si="10"/>
        <v>49733.442883958822</v>
      </c>
      <c r="M33" s="24">
        <f t="shared" si="10"/>
        <v>50279.384539123144</v>
      </c>
      <c r="N33" s="24">
        <f t="shared" si="10"/>
        <v>48632.076379516096</v>
      </c>
      <c r="O33" s="24">
        <f t="shared" si="10"/>
        <v>48895.990626262632</v>
      </c>
      <c r="P33" s="24">
        <f t="shared" si="10"/>
        <v>48690.907650415436</v>
      </c>
      <c r="Q33" s="24">
        <f t="shared" si="10"/>
        <v>48456.291205980553</v>
      </c>
    </row>
    <row r="34" spans="1:17" ht="11.45" customHeight="1" x14ac:dyDescent="0.25">
      <c r="A34" s="23" t="s">
        <v>27</v>
      </c>
      <c r="B34" s="102">
        <f t="shared" ref="B34" si="11">SUM(B35:B39)</f>
        <v>21177.655993138578</v>
      </c>
      <c r="C34" s="102">
        <f t="shared" ref="C34:Q34" si="12">SUM(C35:C39)</f>
        <v>21650.007529653107</v>
      </c>
      <c r="D34" s="102">
        <f t="shared" si="12"/>
        <v>21999.781319046084</v>
      </c>
      <c r="E34" s="102">
        <f t="shared" si="12"/>
        <v>22190.342901683645</v>
      </c>
      <c r="F34" s="102">
        <f t="shared" si="12"/>
        <v>21766.402480830729</v>
      </c>
      <c r="G34" s="102">
        <f t="shared" si="12"/>
        <v>21667.827347356346</v>
      </c>
      <c r="H34" s="102">
        <f t="shared" si="12"/>
        <v>21639.758485235281</v>
      </c>
      <c r="I34" s="102">
        <f t="shared" si="12"/>
        <v>21217.435027441243</v>
      </c>
      <c r="J34" s="102">
        <f t="shared" si="12"/>
        <v>20589.321101561371</v>
      </c>
      <c r="K34" s="102">
        <f t="shared" si="12"/>
        <v>21373.218720506615</v>
      </c>
      <c r="L34" s="102">
        <f t="shared" si="12"/>
        <v>22406.425847458202</v>
      </c>
      <c r="M34" s="102">
        <f t="shared" si="12"/>
        <v>22720.459303332107</v>
      </c>
      <c r="N34" s="102">
        <f t="shared" si="12"/>
        <v>22772.270303912177</v>
      </c>
      <c r="O34" s="102">
        <f t="shared" si="12"/>
        <v>22808.629735945873</v>
      </c>
      <c r="P34" s="102">
        <f t="shared" si="12"/>
        <v>22909.93220310799</v>
      </c>
      <c r="Q34" s="102">
        <f t="shared" si="12"/>
        <v>23300.611377466495</v>
      </c>
    </row>
    <row r="35" spans="1:17" ht="11.45" customHeight="1" x14ac:dyDescent="0.25">
      <c r="A35" s="62" t="s">
        <v>59</v>
      </c>
      <c r="B35" s="101">
        <v>3250.6984114134539</v>
      </c>
      <c r="C35" s="101">
        <v>2806.8633434447574</v>
      </c>
      <c r="D35" s="101">
        <v>2392.627048322699</v>
      </c>
      <c r="E35" s="101">
        <v>1953.8863994744661</v>
      </c>
      <c r="F35" s="101">
        <v>1559.2470906331803</v>
      </c>
      <c r="G35" s="101">
        <v>1314.3761995248251</v>
      </c>
      <c r="H35" s="101">
        <v>1124.420962410476</v>
      </c>
      <c r="I35" s="101">
        <v>970.7491808611843</v>
      </c>
      <c r="J35" s="101">
        <v>856.32902195848692</v>
      </c>
      <c r="K35" s="101">
        <v>793.34346419456722</v>
      </c>
      <c r="L35" s="101">
        <v>742.71600289401465</v>
      </c>
      <c r="M35" s="101">
        <v>698.47818921247369</v>
      </c>
      <c r="N35" s="101">
        <v>658.04688003371189</v>
      </c>
      <c r="O35" s="101">
        <v>623.88200690350891</v>
      </c>
      <c r="P35" s="101">
        <v>545.16863557512613</v>
      </c>
      <c r="Q35" s="101">
        <v>485.46699638423917</v>
      </c>
    </row>
    <row r="36" spans="1:17" ht="11.45" customHeight="1" x14ac:dyDescent="0.25">
      <c r="A36" s="62" t="s">
        <v>58</v>
      </c>
      <c r="B36" s="101">
        <v>17881.258942534394</v>
      </c>
      <c r="C36" s="101">
        <v>18793.633108879774</v>
      </c>
      <c r="D36" s="101">
        <v>19555.08988227338</v>
      </c>
      <c r="E36" s="101">
        <v>20182.277635816234</v>
      </c>
      <c r="F36" s="101">
        <v>20151.606327631143</v>
      </c>
      <c r="G36" s="101">
        <v>20295.27085948204</v>
      </c>
      <c r="H36" s="101">
        <v>20450.977220970453</v>
      </c>
      <c r="I36" s="101">
        <v>20194.529448722227</v>
      </c>
      <c r="J36" s="101">
        <v>19683.257365725491</v>
      </c>
      <c r="K36" s="101">
        <v>20530.697459826893</v>
      </c>
      <c r="L36" s="101">
        <v>21615.908581702733</v>
      </c>
      <c r="M36" s="101">
        <v>21976.046102103141</v>
      </c>
      <c r="N36" s="101">
        <v>22070.229816096744</v>
      </c>
      <c r="O36" s="101">
        <v>22142.216537329838</v>
      </c>
      <c r="P36" s="101">
        <v>22324.739824356926</v>
      </c>
      <c r="Q36" s="101">
        <v>22777.464838619177</v>
      </c>
    </row>
    <row r="37" spans="1:17" ht="11.45" customHeight="1" x14ac:dyDescent="0.25">
      <c r="A37" s="62" t="s">
        <v>57</v>
      </c>
      <c r="B37" s="101">
        <v>45.120041297791779</v>
      </c>
      <c r="C37" s="101">
        <v>48.961067968236947</v>
      </c>
      <c r="D37" s="101">
        <v>51.487007762953212</v>
      </c>
      <c r="E37" s="101">
        <v>53.245133207839622</v>
      </c>
      <c r="F37" s="101">
        <v>54.651929766224733</v>
      </c>
      <c r="G37" s="101">
        <v>57.305074240333923</v>
      </c>
      <c r="H37" s="101">
        <v>62.578334714256982</v>
      </c>
      <c r="I37" s="101">
        <v>50.461973970013254</v>
      </c>
      <c r="J37" s="101">
        <v>47.991151225451681</v>
      </c>
      <c r="K37" s="101">
        <v>46.992852664287113</v>
      </c>
      <c r="L37" s="101">
        <v>45.682535645558417</v>
      </c>
      <c r="M37" s="101">
        <v>43.363631887329795</v>
      </c>
      <c r="N37" s="101">
        <v>40.440551869784471</v>
      </c>
      <c r="O37" s="101">
        <v>37.964047858433055</v>
      </c>
      <c r="P37" s="101">
        <v>34.471808301684518</v>
      </c>
      <c r="Q37" s="101">
        <v>31.313445680869304</v>
      </c>
    </row>
    <row r="38" spans="1:17" ht="11.45" customHeight="1" x14ac:dyDescent="0.25">
      <c r="A38" s="62" t="s">
        <v>56</v>
      </c>
      <c r="B38" s="101">
        <v>0.57859789293854968</v>
      </c>
      <c r="C38" s="101">
        <v>0.55000936033641257</v>
      </c>
      <c r="D38" s="101">
        <v>0.5773806870530177</v>
      </c>
      <c r="E38" s="101">
        <v>0.93373318510968406</v>
      </c>
      <c r="F38" s="101">
        <v>0.89713280018147024</v>
      </c>
      <c r="G38" s="101">
        <v>0.87521410914620146</v>
      </c>
      <c r="H38" s="101">
        <v>1.7819671400929815</v>
      </c>
      <c r="I38" s="101">
        <v>1.6944238878160871</v>
      </c>
      <c r="J38" s="101">
        <v>1.7435626519411742</v>
      </c>
      <c r="K38" s="101">
        <v>2.1849438208653615</v>
      </c>
      <c r="L38" s="101">
        <v>2.1187272158932378</v>
      </c>
      <c r="M38" s="101">
        <v>2.5713801291638667</v>
      </c>
      <c r="N38" s="101">
        <v>3.5530559119360583</v>
      </c>
      <c r="O38" s="101">
        <v>4.5671438540925635</v>
      </c>
      <c r="P38" s="101">
        <v>5.5519348742543286</v>
      </c>
      <c r="Q38" s="101">
        <v>6.3660967822107217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29077.15430334142</v>
      </c>
      <c r="C40" s="18">
        <f t="shared" ref="C40:Q40" si="14">SUM(C41:C42)</f>
        <v>29422.402658840838</v>
      </c>
      <c r="D40" s="18">
        <f t="shared" si="14"/>
        <v>29557.115453211591</v>
      </c>
      <c r="E40" s="18">
        <f t="shared" si="14"/>
        <v>29429.51755044685</v>
      </c>
      <c r="F40" s="18">
        <f t="shared" si="14"/>
        <v>31563.004575878796</v>
      </c>
      <c r="G40" s="18">
        <f t="shared" si="14"/>
        <v>31493.048936040308</v>
      </c>
      <c r="H40" s="18">
        <f t="shared" si="14"/>
        <v>31789.507951390806</v>
      </c>
      <c r="I40" s="18">
        <f t="shared" si="14"/>
        <v>31986.311340725886</v>
      </c>
      <c r="J40" s="18">
        <f t="shared" si="14"/>
        <v>29496.26047338816</v>
      </c>
      <c r="K40" s="18">
        <f t="shared" si="14"/>
        <v>26076.718497676822</v>
      </c>
      <c r="L40" s="18">
        <f t="shared" si="14"/>
        <v>27327.017036500623</v>
      </c>
      <c r="M40" s="18">
        <f t="shared" si="14"/>
        <v>27558.925235791037</v>
      </c>
      <c r="N40" s="18">
        <f t="shared" si="14"/>
        <v>25859.806075603919</v>
      </c>
      <c r="O40" s="18">
        <f t="shared" si="14"/>
        <v>26087.360890316759</v>
      </c>
      <c r="P40" s="18">
        <f t="shared" si="14"/>
        <v>25780.975447307443</v>
      </c>
      <c r="Q40" s="18">
        <f t="shared" si="14"/>
        <v>25155.679828514061</v>
      </c>
    </row>
    <row r="41" spans="1:17" ht="11.45" customHeight="1" x14ac:dyDescent="0.25">
      <c r="A41" s="17" t="s">
        <v>23</v>
      </c>
      <c r="B41" s="16">
        <v>19900.969917524442</v>
      </c>
      <c r="C41" s="16">
        <v>20092.597851375569</v>
      </c>
      <c r="D41" s="16">
        <v>20016.440449807389</v>
      </c>
      <c r="E41" s="16">
        <v>19927.246121847958</v>
      </c>
      <c r="F41" s="16">
        <v>20834.206016058371</v>
      </c>
      <c r="G41" s="16">
        <v>20557.124211777489</v>
      </c>
      <c r="H41" s="16">
        <v>20654.633665230685</v>
      </c>
      <c r="I41" s="16">
        <v>20886.105115978411</v>
      </c>
      <c r="J41" s="16">
        <v>18945.277468972829</v>
      </c>
      <c r="K41" s="16">
        <v>16505.288184710327</v>
      </c>
      <c r="L41" s="16">
        <v>17518.223751763293</v>
      </c>
      <c r="M41" s="16">
        <v>18183.708386011924</v>
      </c>
      <c r="N41" s="16">
        <v>16683.401075041107</v>
      </c>
      <c r="O41" s="16">
        <v>16482.967378672165</v>
      </c>
      <c r="P41" s="16">
        <v>16149.573687380063</v>
      </c>
      <c r="Q41" s="16">
        <v>15323.999504928046</v>
      </c>
    </row>
    <row r="42" spans="1:17" ht="11.45" customHeight="1" x14ac:dyDescent="0.25">
      <c r="A42" s="15" t="s">
        <v>22</v>
      </c>
      <c r="B42" s="14">
        <v>9176.1843858169777</v>
      </c>
      <c r="C42" s="14">
        <v>9329.8048074652688</v>
      </c>
      <c r="D42" s="14">
        <v>9540.6750034041997</v>
      </c>
      <c r="E42" s="14">
        <v>9502.2714285988895</v>
      </c>
      <c r="F42" s="14">
        <v>10728.798559820423</v>
      </c>
      <c r="G42" s="14">
        <v>10935.924724262819</v>
      </c>
      <c r="H42" s="14">
        <v>11134.874286160119</v>
      </c>
      <c r="I42" s="14">
        <v>11100.206224747473</v>
      </c>
      <c r="J42" s="14">
        <v>10550.98300441533</v>
      </c>
      <c r="K42" s="14">
        <v>9571.430312966495</v>
      </c>
      <c r="L42" s="14">
        <v>9808.7932847373304</v>
      </c>
      <c r="M42" s="14">
        <v>9375.2168497791135</v>
      </c>
      <c r="N42" s="14">
        <v>9176.4050005628105</v>
      </c>
      <c r="O42" s="14">
        <v>9604.3935116445937</v>
      </c>
      <c r="P42" s="14">
        <v>9631.4017599273793</v>
      </c>
      <c r="Q42" s="14">
        <v>9831.6803235860152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3.0080455606685703</v>
      </c>
      <c r="C47" s="100">
        <f>IF(C4=0,0,C4/TrRoad_ene!C4)</f>
        <v>3.0109574764374099</v>
      </c>
      <c r="D47" s="100">
        <f>IF(D4=0,0,D4/TrRoad_ene!D4)</f>
        <v>3.0124637336898306</v>
      </c>
      <c r="E47" s="100">
        <f>IF(E4=0,0,E4/TrRoad_ene!E4)</f>
        <v>3.0174341150644617</v>
      </c>
      <c r="F47" s="100">
        <f>IF(F4=0,0,F4/TrRoad_ene!F4)</f>
        <v>3.0187173982167956</v>
      </c>
      <c r="G47" s="100">
        <f>IF(G4=0,0,G4/TrRoad_ene!G4)</f>
        <v>3.0041174645078428</v>
      </c>
      <c r="H47" s="100">
        <f>IF(H4=0,0,H4/TrRoad_ene!H4)</f>
        <v>2.9990357827732788</v>
      </c>
      <c r="I47" s="100">
        <f>IF(I4=0,0,I4/TrRoad_ene!I4)</f>
        <v>2.9525991622348662</v>
      </c>
      <c r="J47" s="100">
        <f>IF(J4=0,0,J4/TrRoad_ene!J4)</f>
        <v>2.8888607246686053</v>
      </c>
      <c r="K47" s="100">
        <f>IF(K4=0,0,K4/TrRoad_ene!K4)</f>
        <v>2.8768662643153839</v>
      </c>
      <c r="L47" s="100">
        <f>IF(L4=0,0,L4/TrRoad_ene!L4)</f>
        <v>2.8836617536445632</v>
      </c>
      <c r="M47" s="100">
        <f>IF(M4=0,0,M4/TrRoad_ene!M4)</f>
        <v>2.8833144168002969</v>
      </c>
      <c r="N47" s="100">
        <f>IF(N4=0,0,N4/TrRoad_ene!N4)</f>
        <v>2.8667004578244288</v>
      </c>
      <c r="O47" s="100">
        <f>IF(O4=0,0,O4/TrRoad_ene!O4)</f>
        <v>2.8633481036348174</v>
      </c>
      <c r="P47" s="100">
        <f>IF(P4=0,0,P4/TrRoad_ene!P4)</f>
        <v>2.8484389518379905</v>
      </c>
      <c r="Q47" s="100">
        <f>IF(Q4=0,0,Q4/TrRoad_ene!Q4)</f>
        <v>2.846720266307774</v>
      </c>
    </row>
    <row r="48" spans="1:17" ht="11.45" customHeight="1" x14ac:dyDescent="0.25">
      <c r="A48" s="95" t="s">
        <v>166</v>
      </c>
      <c r="B48" s="20">
        <f>IF(B7=0,0,(B7+B12)/(TrRoad_ene!B7+TrRoad_ene!B12))</f>
        <v>2.8897580165758145</v>
      </c>
      <c r="C48" s="20">
        <f>IF(C7=0,0,(C7+C12)/(TrRoad_ene!C7+TrRoad_ene!C12))</f>
        <v>2.890499569894557</v>
      </c>
      <c r="D48" s="20">
        <f>IF(D7=0,0,(D7+D12)/(TrRoad_ene!D7+TrRoad_ene!D12))</f>
        <v>2.889404143848568</v>
      </c>
      <c r="E48" s="20">
        <f>IF(E7=0,0,(E7+E12)/(TrRoad_ene!E7+TrRoad_ene!E12))</f>
        <v>2.8906108776460679</v>
      </c>
      <c r="F48" s="20">
        <f>IF(F7=0,0,(F7+F12)/(TrRoad_ene!F7+TrRoad_ene!F12))</f>
        <v>2.8890751139515158</v>
      </c>
      <c r="G48" s="20">
        <f>IF(G7=0,0,(G7+G12)/(TrRoad_ene!G7+TrRoad_ene!G12))</f>
        <v>2.8757410271027686</v>
      </c>
      <c r="H48" s="20">
        <f>IF(H7=0,0,(H7+H12)/(TrRoad_ene!H7+TrRoad_ene!H12))</f>
        <v>2.8623822949805184</v>
      </c>
      <c r="I48" s="20">
        <f>IF(I7=0,0,(I7+I12)/(TrRoad_ene!I7+TrRoad_ene!I12))</f>
        <v>2.8252186861699511</v>
      </c>
      <c r="J48" s="20">
        <f>IF(J7=0,0,(J7+J12)/(TrRoad_ene!J7+TrRoad_ene!J12))</f>
        <v>2.7618634259492509</v>
      </c>
      <c r="K48" s="20">
        <f>IF(K7=0,0,(K7+K12)/(TrRoad_ene!K7+TrRoad_ene!K12))</f>
        <v>2.7674233982727512</v>
      </c>
      <c r="L48" s="20">
        <f>IF(L7=0,0,(L7+L12)/(TrRoad_ene!L7+TrRoad_ene!L12))</f>
        <v>2.757600189620288</v>
      </c>
      <c r="M48" s="20">
        <f>IF(M7=0,0,(M7+M12)/(TrRoad_ene!M7+TrRoad_ene!M12))</f>
        <v>2.7501478035567826</v>
      </c>
      <c r="N48" s="20">
        <f>IF(N7=0,0,(N7+N12)/(TrRoad_ene!N7+TrRoad_ene!N12))</f>
        <v>2.7370818875050964</v>
      </c>
      <c r="O48" s="20">
        <f>IF(O7=0,0,(O7+O12)/(TrRoad_ene!O7+TrRoad_ene!O12))</f>
        <v>2.7350969697597485</v>
      </c>
      <c r="P48" s="20">
        <f>IF(P7=0,0,(P7+P12)/(TrRoad_ene!P7+TrRoad_ene!P12))</f>
        <v>2.730425186194545</v>
      </c>
      <c r="Q48" s="20">
        <f>IF(Q7=0,0,(Q7+Q12)/(TrRoad_ene!Q7+TrRoad_ene!Q12))</f>
        <v>2.7265569212647374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3.0728387089721112</v>
      </c>
      <c r="C49" s="20">
        <f>IF(C8=0,0,(C8+C13+C14)/(TrRoad_ene!C8+TrRoad_ene!C13+TrRoad_ene!C14))</f>
        <v>3.0732764852957204</v>
      </c>
      <c r="D49" s="20">
        <f>IF(D8=0,0,(D8+D13+D14)/(TrRoad_ene!D8+TrRoad_ene!D13+TrRoad_ene!D14))</f>
        <v>3.0726084434943775</v>
      </c>
      <c r="E49" s="20">
        <f>IF(E8=0,0,(E8+E13+E14)/(TrRoad_ene!E8+TrRoad_ene!E13+TrRoad_ene!E14))</f>
        <v>3.0747545950984168</v>
      </c>
      <c r="F49" s="20">
        <f>IF(F8=0,0,(F8+F13+F14)/(TrRoad_ene!F8+TrRoad_ene!F13+TrRoad_ene!F14))</f>
        <v>3.0729111132630913</v>
      </c>
      <c r="G49" s="20">
        <f>IF(G8=0,0,(G8+G13+G14)/(TrRoad_ene!G8+TrRoad_ene!G13+TrRoad_ene!G14))</f>
        <v>3.0541354313982643</v>
      </c>
      <c r="H49" s="20">
        <f>IF(H8=0,0,(H8+H13+H14)/(TrRoad_ene!H8+TrRoad_ene!H13+TrRoad_ene!H14))</f>
        <v>3.0476803712969547</v>
      </c>
      <c r="I49" s="20">
        <f>IF(I8=0,0,(I8+I13+I14)/(TrRoad_ene!I8+TrRoad_ene!I13+TrRoad_ene!I14))</f>
        <v>2.9940880192759489</v>
      </c>
      <c r="J49" s="20">
        <f>IF(J8=0,0,(J8+J13+J14)/(TrRoad_ene!J8+TrRoad_ene!J13+TrRoad_ene!J14))</f>
        <v>2.9266677098355371</v>
      </c>
      <c r="K49" s="20">
        <f>IF(K8=0,0,(K8+K13+K14)/(TrRoad_ene!K8+TrRoad_ene!K13+TrRoad_ene!K14))</f>
        <v>2.908322285660554</v>
      </c>
      <c r="L49" s="20">
        <f>IF(L8=0,0,(L8+L13+L14)/(TrRoad_ene!L8+TrRoad_ene!L13+TrRoad_ene!L14))</f>
        <v>2.9164421633637923</v>
      </c>
      <c r="M49" s="20">
        <f>IF(M8=0,0,(M8+M13+M14)/(TrRoad_ene!M8+TrRoad_ene!M13+TrRoad_ene!M14))</f>
        <v>2.9157877531490373</v>
      </c>
      <c r="N49" s="20">
        <f>IF(N8=0,0,(N8+N13+N14)/(TrRoad_ene!N8+TrRoad_ene!N13+TrRoad_ene!N14))</f>
        <v>2.8965946255407866</v>
      </c>
      <c r="O49" s="20">
        <f>IF(O8=0,0,(O8+O13+O14)/(TrRoad_ene!O8+TrRoad_ene!O13+TrRoad_ene!O14))</f>
        <v>2.8925890326558261</v>
      </c>
      <c r="P49" s="20">
        <f>IF(P8=0,0,(P8+P13+P14)/(TrRoad_ene!P8+TrRoad_ene!P13+TrRoad_ene!P14))</f>
        <v>2.8764181540307239</v>
      </c>
      <c r="Q49" s="20">
        <f>IF(Q8=0,0,(Q8+Q13+Q14)/(TrRoad_ene!Q8+TrRoad_ene!Q13+TrRoad_ene!Q14))</f>
        <v>2.8759334350042436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269.08538820420608</v>
      </c>
      <c r="C54" s="68">
        <f>IF(TrRoad_act!C30=0,"",C17/TrRoad_act!C30*1000
)</f>
        <v>261.82180933943658</v>
      </c>
      <c r="D54" s="68">
        <f>IF(TrRoad_act!D30=0,"",D17/TrRoad_act!D30*1000
)</f>
        <v>259.0601657238218</v>
      </c>
      <c r="E54" s="68">
        <f>IF(TrRoad_act!E30=0,"",E17/TrRoad_act!E30*1000
)</f>
        <v>256.16943532647366</v>
      </c>
      <c r="F54" s="68">
        <f>IF(TrRoad_act!F30=0,"",F17/TrRoad_act!F30*1000
)</f>
        <v>255.02992855227009</v>
      </c>
      <c r="G54" s="68">
        <f>IF(TrRoad_act!G30=0,"",G17/TrRoad_act!G30*1000
)</f>
        <v>252.16104485742869</v>
      </c>
      <c r="H54" s="68">
        <f>IF(TrRoad_act!H30=0,"",H17/TrRoad_act!H30*1000
)</f>
        <v>248.59557018444556</v>
      </c>
      <c r="I54" s="68">
        <f>IF(TrRoad_act!I30=0,"",I17/TrRoad_act!I30*1000
)</f>
        <v>241.71653602517438</v>
      </c>
      <c r="J54" s="68">
        <f>IF(TrRoad_act!J30=0,"",J17/TrRoad_act!J30*1000
)</f>
        <v>230.5669406005338</v>
      </c>
      <c r="K54" s="68">
        <f>IF(TrRoad_act!K30=0,"",K17/TrRoad_act!K30*1000
)</f>
        <v>222.38375451468116</v>
      </c>
      <c r="L54" s="68">
        <f>IF(TrRoad_act!L30=0,"",L17/TrRoad_act!L30*1000
)</f>
        <v>223.27416927178302</v>
      </c>
      <c r="M54" s="68">
        <f>IF(TrRoad_act!M30=0,"",M17/TrRoad_act!M30*1000
)</f>
        <v>222.09795221892529</v>
      </c>
      <c r="N54" s="68">
        <f>IF(TrRoad_act!N30=0,"",N17/TrRoad_act!N30*1000
)</f>
        <v>214.99912309550774</v>
      </c>
      <c r="O54" s="68">
        <f>IF(TrRoad_act!O30=0,"",O17/TrRoad_act!O30*1000
)</f>
        <v>212.68496546620005</v>
      </c>
      <c r="P54" s="68">
        <f>IF(TrRoad_act!P30=0,"",P17/TrRoad_act!P30*1000
)</f>
        <v>207.30102681760079</v>
      </c>
      <c r="Q54" s="68">
        <f>IF(TrRoad_act!Q30=0,"",Q17/TrRoad_act!Q30*1000
)</f>
        <v>202.60419105761721</v>
      </c>
    </row>
    <row r="55" spans="1:17" ht="11.45" customHeight="1" x14ac:dyDescent="0.25">
      <c r="A55" s="25" t="s">
        <v>39</v>
      </c>
      <c r="B55" s="79">
        <f>IF(TrRoad_act!B31=0,"",B18/TrRoad_act!B31*1000
)</f>
        <v>206.86455446529115</v>
      </c>
      <c r="C55" s="79">
        <f>IF(TrRoad_act!C31=0,"",C18/TrRoad_act!C31*1000
)</f>
        <v>201.36597838683755</v>
      </c>
      <c r="D55" s="79">
        <f>IF(TrRoad_act!D31=0,"",D18/TrRoad_act!D31*1000
)</f>
        <v>198.863231587238</v>
      </c>
      <c r="E55" s="79">
        <f>IF(TrRoad_act!E31=0,"",E18/TrRoad_act!E31*1000
)</f>
        <v>196.24432831463594</v>
      </c>
      <c r="F55" s="79">
        <f>IF(TrRoad_act!F31=0,"",F18/TrRoad_act!F31*1000
)</f>
        <v>192.2070178147072</v>
      </c>
      <c r="G55" s="79">
        <f>IF(TrRoad_act!G31=0,"",G18/TrRoad_act!G31*1000
)</f>
        <v>189.24154577405415</v>
      </c>
      <c r="H55" s="79">
        <f>IF(TrRoad_act!H31=0,"",H18/TrRoad_act!H31*1000
)</f>
        <v>186.18997952304636</v>
      </c>
      <c r="I55" s="79">
        <f>IF(TrRoad_act!I31=0,"",I18/TrRoad_act!I31*1000
)</f>
        <v>180.42371410695918</v>
      </c>
      <c r="J55" s="79">
        <f>IF(TrRoad_act!J31=0,"",J18/TrRoad_act!J31*1000
)</f>
        <v>173.15825743097213</v>
      </c>
      <c r="K55" s="79">
        <f>IF(TrRoad_act!K31=0,"",K18/TrRoad_act!K31*1000
)</f>
        <v>171.48472564205136</v>
      </c>
      <c r="L55" s="79">
        <f>IF(TrRoad_act!L31=0,"",L18/TrRoad_act!L31*1000
)</f>
        <v>169.58504437155901</v>
      </c>
      <c r="M55" s="79">
        <f>IF(TrRoad_act!M31=0,"",M18/TrRoad_act!M31*1000
)</f>
        <v>167.77159426591351</v>
      </c>
      <c r="N55" s="79">
        <f>IF(TrRoad_act!N31=0,"",N18/TrRoad_act!N31*1000
)</f>
        <v>164.36574265887469</v>
      </c>
      <c r="O55" s="79">
        <f>IF(TrRoad_act!O31=0,"",O18/TrRoad_act!O31*1000
)</f>
        <v>162.12976836758924</v>
      </c>
      <c r="P55" s="79">
        <f>IF(TrRoad_act!P31=0,"",P18/TrRoad_act!P31*1000
)</f>
        <v>158.7168172092384</v>
      </c>
      <c r="Q55" s="79">
        <f>IF(TrRoad_act!Q31=0,"",Q18/TrRoad_act!Q31*1000
)</f>
        <v>156.25278503264965</v>
      </c>
    </row>
    <row r="56" spans="1:17" ht="11.45" customHeight="1" x14ac:dyDescent="0.25">
      <c r="A56" s="23" t="s">
        <v>30</v>
      </c>
      <c r="B56" s="78">
        <f>IF(TrRoad_act!B32=0,"",B19/TrRoad_act!B32*1000
)</f>
        <v>106.6526368959216</v>
      </c>
      <c r="C56" s="78">
        <f>IF(TrRoad_act!C32=0,"",C19/TrRoad_act!C32*1000
)</f>
        <v>106.5481101458047</v>
      </c>
      <c r="D56" s="78">
        <f>IF(TrRoad_act!D32=0,"",D19/TrRoad_act!D32*1000
)</f>
        <v>105.43833335611139</v>
      </c>
      <c r="E56" s="78">
        <f>IF(TrRoad_act!E32=0,"",E19/TrRoad_act!E32*1000
)</f>
        <v>105.45216740854431</v>
      </c>
      <c r="F56" s="78">
        <f>IF(TrRoad_act!F32=0,"",F19/TrRoad_act!F32*1000
)</f>
        <v>105.33605458934173</v>
      </c>
      <c r="G56" s="78">
        <f>IF(TrRoad_act!G32=0,"",G19/TrRoad_act!G32*1000
)</f>
        <v>104.79339321541595</v>
      </c>
      <c r="H56" s="78">
        <f>IF(TrRoad_act!H32=0,"",H19/TrRoad_act!H32*1000
)</f>
        <v>104.0232552740417</v>
      </c>
      <c r="I56" s="78">
        <f>IF(TrRoad_act!I32=0,"",I19/TrRoad_act!I32*1000
)</f>
        <v>101.94278369268609</v>
      </c>
      <c r="J56" s="78">
        <f>IF(TrRoad_act!J32=0,"",J19/TrRoad_act!J32*1000
)</f>
        <v>99.012744445736374</v>
      </c>
      <c r="K56" s="78">
        <f>IF(TrRoad_act!K32=0,"",K19/TrRoad_act!K32*1000
)</f>
        <v>100.8238677506026</v>
      </c>
      <c r="L56" s="78">
        <f>IF(TrRoad_act!L32=0,"",L19/TrRoad_act!L32*1000
)</f>
        <v>100.57346231686522</v>
      </c>
      <c r="M56" s="78">
        <f>IF(TrRoad_act!M32=0,"",M19/TrRoad_act!M32*1000
)</f>
        <v>100.22651668644816</v>
      </c>
      <c r="N56" s="78">
        <f>IF(TrRoad_act!N32=0,"",N19/TrRoad_act!N32*1000
)</f>
        <v>99.050539413114848</v>
      </c>
      <c r="O56" s="78">
        <f>IF(TrRoad_act!O32=0,"",O19/TrRoad_act!O32*1000
)</f>
        <v>97.438266412971231</v>
      </c>
      <c r="P56" s="78">
        <f>IF(TrRoad_act!P32=0,"",P19/TrRoad_act!P32*1000
)</f>
        <v>94.960608781615306</v>
      </c>
      <c r="Q56" s="78">
        <f>IF(TrRoad_act!Q32=0,"",Q19/TrRoad_act!Q32*1000
)</f>
        <v>94.304765340839694</v>
      </c>
    </row>
    <row r="57" spans="1:17" ht="11.45" customHeight="1" x14ac:dyDescent="0.25">
      <c r="A57" s="19" t="s">
        <v>29</v>
      </c>
      <c r="B57" s="76">
        <f>IF(TrRoad_act!B33=0,"",B20/TrRoad_act!B33*1000
)</f>
        <v>197.73636325866343</v>
      </c>
      <c r="C57" s="76">
        <f>IF(TrRoad_act!C33=0,"",C20/TrRoad_act!C33*1000
)</f>
        <v>192.83013847670492</v>
      </c>
      <c r="D57" s="76">
        <f>IF(TrRoad_act!D33=0,"",D20/TrRoad_act!D33*1000
)</f>
        <v>190.56704028647326</v>
      </c>
      <c r="E57" s="76">
        <f>IF(TrRoad_act!E33=0,"",E20/TrRoad_act!E33*1000
)</f>
        <v>187.76880595121713</v>
      </c>
      <c r="F57" s="76">
        <f>IF(TrRoad_act!F33=0,"",F20/TrRoad_act!F33*1000
)</f>
        <v>183.37015274640203</v>
      </c>
      <c r="G57" s="76">
        <f>IF(TrRoad_act!G33=0,"",G20/TrRoad_act!G33*1000
)</f>
        <v>179.91471011651717</v>
      </c>
      <c r="H57" s="76">
        <f>IF(TrRoad_act!H33=0,"",H20/TrRoad_act!H33*1000
)</f>
        <v>176.49522559912455</v>
      </c>
      <c r="I57" s="76">
        <f>IF(TrRoad_act!I33=0,"",I20/TrRoad_act!I33*1000
)</f>
        <v>170.57361193203803</v>
      </c>
      <c r="J57" s="76">
        <f>IF(TrRoad_act!J33=0,"",J20/TrRoad_act!J33*1000
)</f>
        <v>163.51756831120707</v>
      </c>
      <c r="K57" s="76">
        <f>IF(TrRoad_act!K33=0,"",K20/TrRoad_act!K33*1000
)</f>
        <v>162.36785716368149</v>
      </c>
      <c r="L57" s="76">
        <f>IF(TrRoad_act!L33=0,"",L20/TrRoad_act!L33*1000
)</f>
        <v>160.48377028174198</v>
      </c>
      <c r="M57" s="76">
        <f>IF(TrRoad_act!M33=0,"",M20/TrRoad_act!M33*1000
)</f>
        <v>158.39726636915501</v>
      </c>
      <c r="N57" s="76">
        <f>IF(TrRoad_act!N33=0,"",N20/TrRoad_act!N33*1000
)</f>
        <v>155.37719730432602</v>
      </c>
      <c r="O57" s="76">
        <f>IF(TrRoad_act!O33=0,"",O20/TrRoad_act!O33*1000
)</f>
        <v>152.73110903871094</v>
      </c>
      <c r="P57" s="76">
        <f>IF(TrRoad_act!P33=0,"",P20/TrRoad_act!P33*1000
)</f>
        <v>149.68348738504676</v>
      </c>
      <c r="Q57" s="76">
        <f>IF(TrRoad_act!Q33=0,"",Q20/TrRoad_act!Q33*1000
)</f>
        <v>147.3390304727512</v>
      </c>
    </row>
    <row r="58" spans="1:17" ht="11.45" customHeight="1" x14ac:dyDescent="0.25">
      <c r="A58" s="62" t="s">
        <v>59</v>
      </c>
      <c r="B58" s="77">
        <f>IF(TrRoad_act!B34=0,"",B21/TrRoad_act!B34*1000
)</f>
        <v>209.63662110680372</v>
      </c>
      <c r="C58" s="77">
        <f>IF(TrRoad_act!C34=0,"",C21/TrRoad_act!C34*1000
)</f>
        <v>206.9132316752158</v>
      </c>
      <c r="D58" s="77">
        <f>IF(TrRoad_act!D34=0,"",D21/TrRoad_act!D34*1000
)</f>
        <v>206.00907757992397</v>
      </c>
      <c r="E58" s="77">
        <f>IF(TrRoad_act!E34=0,"",E21/TrRoad_act!E34*1000
)</f>
        <v>205.39980218106732</v>
      </c>
      <c r="F58" s="77">
        <f>IF(TrRoad_act!F34=0,"",F21/TrRoad_act!F34*1000
)</f>
        <v>204.57936977045532</v>
      </c>
      <c r="G58" s="77">
        <f>IF(TrRoad_act!G34=0,"",G21/TrRoad_act!G34*1000
)</f>
        <v>202.7234151298224</v>
      </c>
      <c r="H58" s="77">
        <f>IF(TrRoad_act!H34=0,"",H21/TrRoad_act!H34*1000
)</f>
        <v>200.84137598865584</v>
      </c>
      <c r="I58" s="77">
        <f>IF(TrRoad_act!I34=0,"",I21/TrRoad_act!I34*1000
)</f>
        <v>196.17525438227341</v>
      </c>
      <c r="J58" s="77">
        <f>IF(TrRoad_act!J34=0,"",J21/TrRoad_act!J34*1000
)</f>
        <v>189.92387444834395</v>
      </c>
      <c r="K58" s="77">
        <f>IF(TrRoad_act!K34=0,"",K21/TrRoad_act!K34*1000
)</f>
        <v>187.27633920361961</v>
      </c>
      <c r="L58" s="77">
        <f>IF(TrRoad_act!L34=0,"",L21/TrRoad_act!L34*1000
)</f>
        <v>183.44426236478589</v>
      </c>
      <c r="M58" s="77">
        <f>IF(TrRoad_act!M34=0,"",M21/TrRoad_act!M34*1000
)</f>
        <v>179.43563679177751</v>
      </c>
      <c r="N58" s="77">
        <f>IF(TrRoad_act!N34=0,"",N21/TrRoad_act!N34*1000
)</f>
        <v>174.91257378091035</v>
      </c>
      <c r="O58" s="77">
        <f>IF(TrRoad_act!O34=0,"",O21/TrRoad_act!O34*1000
)</f>
        <v>172.15095441993844</v>
      </c>
      <c r="P58" s="77">
        <f>IF(TrRoad_act!P34=0,"",P21/TrRoad_act!P34*1000
)</f>
        <v>167.04600157830043</v>
      </c>
      <c r="Q58" s="77">
        <f>IF(TrRoad_act!Q34=0,"",Q21/TrRoad_act!Q34*1000
)</f>
        <v>162.02641260588962</v>
      </c>
    </row>
    <row r="59" spans="1:17" ht="11.45" customHeight="1" x14ac:dyDescent="0.25">
      <c r="A59" s="62" t="s">
        <v>58</v>
      </c>
      <c r="B59" s="77">
        <f>IF(TrRoad_act!B35=0,"",B22/TrRoad_act!B35*1000
)</f>
        <v>186.15728563550434</v>
      </c>
      <c r="C59" s="77">
        <f>IF(TrRoad_act!C35=0,"",C22/TrRoad_act!C35*1000
)</f>
        <v>180.37068144688413</v>
      </c>
      <c r="D59" s="77">
        <f>IF(TrRoad_act!D35=0,"",D22/TrRoad_act!D35*1000
)</f>
        <v>177.70884533554155</v>
      </c>
      <c r="E59" s="77">
        <f>IF(TrRoad_act!E35=0,"",E22/TrRoad_act!E35*1000
)</f>
        <v>174.43432187751029</v>
      </c>
      <c r="F59" s="77">
        <f>IF(TrRoad_act!F35=0,"",F22/TrRoad_act!F35*1000
)</f>
        <v>168.5282362798047</v>
      </c>
      <c r="G59" s="77">
        <f>IF(TrRoad_act!G35=0,"",G22/TrRoad_act!G35*1000
)</f>
        <v>165.14124576681957</v>
      </c>
      <c r="H59" s="77">
        <f>IF(TrRoad_act!H35=0,"",H22/TrRoad_act!H35*1000
)</f>
        <v>162.56541166047708</v>
      </c>
      <c r="I59" s="77">
        <f>IF(TrRoad_act!I35=0,"",I22/TrRoad_act!I35*1000
)</f>
        <v>157.48931071713457</v>
      </c>
      <c r="J59" s="77">
        <f>IF(TrRoad_act!J35=0,"",J22/TrRoad_act!J35*1000
)</f>
        <v>151.75864527845405</v>
      </c>
      <c r="K59" s="77">
        <f>IF(TrRoad_act!K35=0,"",K22/TrRoad_act!K35*1000
)</f>
        <v>152.14999654438023</v>
      </c>
      <c r="L59" s="77">
        <f>IF(TrRoad_act!L35=0,"",L22/TrRoad_act!L35*1000
)</f>
        <v>151.84157195422497</v>
      </c>
      <c r="M59" s="77">
        <f>IF(TrRoad_act!M35=0,"",M22/TrRoad_act!M35*1000
)</f>
        <v>150.85380699174692</v>
      </c>
      <c r="N59" s="77">
        <f>IF(TrRoad_act!N35=0,"",N22/TrRoad_act!N35*1000
)</f>
        <v>149.04965106728122</v>
      </c>
      <c r="O59" s="77">
        <f>IF(TrRoad_act!O35=0,"",O22/TrRoad_act!O35*1000
)</f>
        <v>146.65186664619145</v>
      </c>
      <c r="P59" s="77">
        <f>IF(TrRoad_act!P35=0,"",P22/TrRoad_act!P35*1000
)</f>
        <v>144.251559866549</v>
      </c>
      <c r="Q59" s="77">
        <f>IF(TrRoad_act!Q35=0,"",Q22/TrRoad_act!Q35*1000
)</f>
        <v>142.81042025368279</v>
      </c>
    </row>
    <row r="60" spans="1:17" ht="11.45" customHeight="1" x14ac:dyDescent="0.25">
      <c r="A60" s="62" t="s">
        <v>57</v>
      </c>
      <c r="B60" s="77">
        <f>IF(TrRoad_act!B36=0,"",B23/TrRoad_act!B36*1000
)</f>
        <v>193.88302118907674</v>
      </c>
      <c r="C60" s="77">
        <f>IF(TrRoad_act!C36=0,"",C23/TrRoad_act!C36*1000
)</f>
        <v>192.99832995281525</v>
      </c>
      <c r="D60" s="77">
        <f>IF(TrRoad_act!D36=0,"",D23/TrRoad_act!D36*1000
)</f>
        <v>193.37222574375127</v>
      </c>
      <c r="E60" s="77">
        <f>IF(TrRoad_act!E36=0,"",E23/TrRoad_act!E36*1000
)</f>
        <v>193.69532427861967</v>
      </c>
      <c r="F60" s="77">
        <f>IF(TrRoad_act!F36=0,"",F23/TrRoad_act!F36*1000
)</f>
        <v>194.10025567034771</v>
      </c>
      <c r="G60" s="77">
        <f>IF(TrRoad_act!G36=0,"",G23/TrRoad_act!G36*1000
)</f>
        <v>194.44507387641895</v>
      </c>
      <c r="H60" s="77">
        <f>IF(TrRoad_act!H36=0,"",H23/TrRoad_act!H36*1000
)</f>
        <v>194.84191657092259</v>
      </c>
      <c r="I60" s="77">
        <f>IF(TrRoad_act!I36=0,"",I23/TrRoad_act!I36*1000
)</f>
        <v>195.14085236450737</v>
      </c>
      <c r="J60" s="77">
        <f>IF(TrRoad_act!J36=0,"",J23/TrRoad_act!J36*1000
)</f>
        <v>195.52716536613357</v>
      </c>
      <c r="K60" s="77">
        <f>IF(TrRoad_act!K36=0,"",K23/TrRoad_act!K36*1000
)</f>
        <v>205.16807783526494</v>
      </c>
      <c r="L60" s="77">
        <f>IF(TrRoad_act!L36=0,"",L23/TrRoad_act!L36*1000
)</f>
        <v>167.365670097643</v>
      </c>
      <c r="M60" s="77">
        <f>IF(TrRoad_act!M36=0,"",M23/TrRoad_act!M36*1000
)</f>
        <v>178.59181234788994</v>
      </c>
      <c r="N60" s="77">
        <f>IF(TrRoad_act!N36=0,"",N23/TrRoad_act!N36*1000
)</f>
        <v>177.29567752177368</v>
      </c>
      <c r="O60" s="77">
        <f>IF(TrRoad_act!O36=0,"",O23/TrRoad_act!O36*1000
)</f>
        <v>175.77280817695475</v>
      </c>
      <c r="P60" s="77">
        <f>IF(TrRoad_act!P36=0,"",P23/TrRoad_act!P36*1000
)</f>
        <v>174.02000935342497</v>
      </c>
      <c r="Q60" s="77">
        <f>IF(TrRoad_act!Q36=0,"",Q23/TrRoad_act!Q36*1000
)</f>
        <v>172.12051986691606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>
        <f>IF(TrRoad_act!I37=0,"",I24/TrRoad_act!I37*1000
)</f>
        <v>171.09069948160635</v>
      </c>
      <c r="J61" s="77">
        <f>IF(TrRoad_act!J37=0,"",J24/TrRoad_act!J37*1000
)</f>
        <v>165.36769507734456</v>
      </c>
      <c r="K61" s="77">
        <f>IF(TrRoad_act!K37=0,"",K24/TrRoad_act!K37*1000
)</f>
        <v>160.8627913791411</v>
      </c>
      <c r="L61" s="77">
        <f>IF(TrRoad_act!L37=0,"",L24/TrRoad_act!L37*1000
)</f>
        <v>159.79825216023821</v>
      </c>
      <c r="M61" s="77">
        <f>IF(TrRoad_act!M37=0,"",M24/TrRoad_act!M37*1000
)</f>
        <v>158.42087562875963</v>
      </c>
      <c r="N61" s="77">
        <f>IF(TrRoad_act!N37=0,"",N24/TrRoad_act!N37*1000
)</f>
        <v>156.93198275004434</v>
      </c>
      <c r="O61" s="77">
        <f>IF(TrRoad_act!O37=0,"",O24/TrRoad_act!O37*1000
)</f>
        <v>155.5831137782952</v>
      </c>
      <c r="P61" s="77">
        <f>IF(TrRoad_act!P37=0,"",P24/TrRoad_act!P37*1000
)</f>
        <v>153.84389445309552</v>
      </c>
      <c r="Q61" s="77">
        <f>IF(TrRoad_act!Q37=0,"",Q24/TrRoad_act!Q37*1000
)</f>
        <v>150.99545023192638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60.275819144226745</v>
      </c>
      <c r="P62" s="77">
        <f>IF(TrRoad_act!P38=0,"",P25/TrRoad_act!P38*1000
)</f>
        <v>56.653797101016067</v>
      </c>
      <c r="Q62" s="77">
        <f>IF(TrRoad_act!Q38=0,"",Q25/TrRoad_act!Q38*1000
)</f>
        <v>58.225952538830917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>
        <f>IF(TrRoad_act!H39=0,"",H26/TrRoad_act!H39*1000
)</f>
        <v>0</v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1724.1870522571955</v>
      </c>
      <c r="C64" s="76">
        <f>IF(TrRoad_act!C40=0,"",C27/TrRoad_act!C40*1000
)</f>
        <v>1700.2699022778684</v>
      </c>
      <c r="D64" s="76">
        <f>IF(TrRoad_act!D40=0,"",D27/TrRoad_act!D40*1000
)</f>
        <v>1692.3644321021502</v>
      </c>
      <c r="E64" s="76">
        <f>IF(TrRoad_act!E40=0,"",E27/TrRoad_act!E40*1000
)</f>
        <v>1685.6520320710199</v>
      </c>
      <c r="F64" s="76">
        <f>IF(TrRoad_act!F40=0,"",F27/TrRoad_act!F40*1000
)</f>
        <v>1679.4301700556621</v>
      </c>
      <c r="G64" s="76">
        <f>IF(TrRoad_act!G40=0,"",G27/TrRoad_act!G40*1000
)</f>
        <v>1665.7721813985343</v>
      </c>
      <c r="H64" s="76">
        <f>IF(TrRoad_act!H40=0,"",H27/TrRoad_act!H40*1000
)</f>
        <v>1652.9837865420839</v>
      </c>
      <c r="I64" s="76">
        <f>IF(TrRoad_act!I40=0,"",I27/TrRoad_act!I40*1000
)</f>
        <v>1619.4323289425777</v>
      </c>
      <c r="J64" s="76">
        <f>IF(TrRoad_act!J40=0,"",J27/TrRoad_act!J40*1000
)</f>
        <v>1570.1690495149292</v>
      </c>
      <c r="K64" s="76">
        <f>IF(TrRoad_act!K40=0,"",K27/TrRoad_act!K40*1000
)</f>
        <v>1545.3350478033572</v>
      </c>
      <c r="L64" s="76">
        <f>IF(TrRoad_act!L40=0,"",L27/TrRoad_act!L40*1000
)</f>
        <v>1539.5059743324389</v>
      </c>
      <c r="M64" s="76">
        <f>IF(TrRoad_act!M40=0,"",M27/TrRoad_act!M40*1000
)</f>
        <v>1531.7691190962853</v>
      </c>
      <c r="N64" s="76">
        <f>IF(TrRoad_act!N40=0,"",N27/TrRoad_act!N40*1000
)</f>
        <v>1514.8794873056977</v>
      </c>
      <c r="O64" s="76">
        <f>IF(TrRoad_act!O40=0,"",O27/TrRoad_act!O40*1000
)</f>
        <v>1511.9265787721306</v>
      </c>
      <c r="P64" s="76">
        <f>IF(TrRoad_act!P40=0,"",P27/TrRoad_act!P40*1000
)</f>
        <v>1482.0627080800814</v>
      </c>
      <c r="Q64" s="76">
        <f>IF(TrRoad_act!Q40=0,"",Q27/TrRoad_act!Q40*1000
)</f>
        <v>1477.330227788646</v>
      </c>
    </row>
    <row r="65" spans="1:17" ht="11.45" customHeight="1" x14ac:dyDescent="0.25">
      <c r="A65" s="62" t="s">
        <v>59</v>
      </c>
      <c r="B65" s="75">
        <f>IF(TrRoad_act!B41=0,"",B28/TrRoad_act!B41*1000
)</f>
        <v>520.83560549229094</v>
      </c>
      <c r="C65" s="75">
        <f>IF(TrRoad_act!C41=0,"",C28/TrRoad_act!C41*1000
)</f>
        <v>521.81764720093565</v>
      </c>
      <c r="D65" s="75">
        <f>IF(TrRoad_act!D41=0,"",D28/TrRoad_act!D41*1000
)</f>
        <v>522.6489824157909</v>
      </c>
      <c r="E65" s="75">
        <f>IF(TrRoad_act!E41=0,"",E28/TrRoad_act!E41*1000
)</f>
        <v>524.05461828214925</v>
      </c>
      <c r="F65" s="75">
        <f>IF(TrRoad_act!F41=0,"",F28/TrRoad_act!F41*1000
)</f>
        <v>524.94325596419139</v>
      </c>
      <c r="G65" s="75">
        <f>IF(TrRoad_act!G41=0,"",G28/TrRoad_act!G41*1000
)</f>
        <v>523.73761355254646</v>
      </c>
      <c r="H65" s="75">
        <f>IF(TrRoad_act!H41=0,"",H28/TrRoad_act!H41*1000
)</f>
        <v>522.50001455870836</v>
      </c>
      <c r="I65" s="75">
        <f>IF(TrRoad_act!I41=0,"",I28/TrRoad_act!I41*1000
)</f>
        <v>516.87671714180942</v>
      </c>
      <c r="J65" s="75">
        <f>IF(TrRoad_act!J41=0,"",J28/TrRoad_act!J41*1000
)</f>
        <v>506.39619070513618</v>
      </c>
      <c r="K65" s="75">
        <f>IF(TrRoad_act!K41=0,"",K28/TrRoad_act!K41*1000
)</f>
        <v>508.4945635701327</v>
      </c>
      <c r="L65" s="75">
        <f>IF(TrRoad_act!L41=0,"",L28/TrRoad_act!L41*1000
)</f>
        <v>507.7240679954669</v>
      </c>
      <c r="M65" s="75">
        <f>IF(TrRoad_act!M41=0,"",M28/TrRoad_act!M41*1000
)</f>
        <v>507.32293916824943</v>
      </c>
      <c r="N65" s="75">
        <f>IF(TrRoad_act!N41=0,"",N28/TrRoad_act!N41*1000
)</f>
        <v>505.40362836587826</v>
      </c>
      <c r="O65" s="75">
        <f>IF(TrRoad_act!O41=0,"",O28/TrRoad_act!O41*1000
)</f>
        <v>505.75884581941665</v>
      </c>
      <c r="P65" s="75">
        <f>IF(TrRoad_act!P41=0,"",P28/TrRoad_act!P41*1000
)</f>
        <v>505.45053771232983</v>
      </c>
      <c r="Q65" s="75">
        <f>IF(TrRoad_act!Q41=0,"",Q28/TrRoad_act!Q41*1000
)</f>
        <v>505.09529711377286</v>
      </c>
    </row>
    <row r="66" spans="1:17" ht="11.45" customHeight="1" x14ac:dyDescent="0.25">
      <c r="A66" s="62" t="s">
        <v>58</v>
      </c>
      <c r="B66" s="75">
        <f>IF(TrRoad_act!B42=0,"",B29/TrRoad_act!B42*1000
)</f>
        <v>1738.5906113622011</v>
      </c>
      <c r="C66" s="75">
        <f>IF(TrRoad_act!C42=0,"",C29/TrRoad_act!C42*1000
)</f>
        <v>1726.5568657795204</v>
      </c>
      <c r="D66" s="75">
        <f>IF(TrRoad_act!D42=0,"",D29/TrRoad_act!D42*1000
)</f>
        <v>1721.5624279297995</v>
      </c>
      <c r="E66" s="75">
        <f>IF(TrRoad_act!E42=0,"",E29/TrRoad_act!E42*1000
)</f>
        <v>1719.4033319369578</v>
      </c>
      <c r="F66" s="75">
        <f>IF(TrRoad_act!F42=0,"",F29/TrRoad_act!F42*1000
)</f>
        <v>1714.9080150995892</v>
      </c>
      <c r="G66" s="75">
        <f>IF(TrRoad_act!G42=0,"",G29/TrRoad_act!G42*1000
)</f>
        <v>1700.1058074806442</v>
      </c>
      <c r="H66" s="75">
        <f>IF(TrRoad_act!H42=0,"",H29/TrRoad_act!H42*1000
)</f>
        <v>1691.7160737831382</v>
      </c>
      <c r="I66" s="75">
        <f>IF(TrRoad_act!I42=0,"",I29/TrRoad_act!I42*1000
)</f>
        <v>1657.0980304951977</v>
      </c>
      <c r="J66" s="75">
        <f>IF(TrRoad_act!J42=0,"",J29/TrRoad_act!J42*1000
)</f>
        <v>1610.5477685510307</v>
      </c>
      <c r="K66" s="75">
        <f>IF(TrRoad_act!K42=0,"",K29/TrRoad_act!K42*1000
)</f>
        <v>1586.6120208975376</v>
      </c>
      <c r="L66" s="75">
        <f>IF(TrRoad_act!L42=0,"",L29/TrRoad_act!L42*1000
)</f>
        <v>1578.3553774326485</v>
      </c>
      <c r="M66" s="75">
        <f>IF(TrRoad_act!M42=0,"",M29/TrRoad_act!M42*1000
)</f>
        <v>1569.2071756825119</v>
      </c>
      <c r="N66" s="75">
        <f>IF(TrRoad_act!N42=0,"",N29/TrRoad_act!N42*1000
)</f>
        <v>1551.0923578534505</v>
      </c>
      <c r="O66" s="75">
        <f>IF(TrRoad_act!O42=0,"",O29/TrRoad_act!O42*1000
)</f>
        <v>1547.2952345770618</v>
      </c>
      <c r="P66" s="75">
        <f>IF(TrRoad_act!P42=0,"",P29/TrRoad_act!P42*1000
)</f>
        <v>1529.3998192391271</v>
      </c>
      <c r="Q66" s="75">
        <f>IF(TrRoad_act!Q42=0,"",Q29/TrRoad_act!Q42*1000
)</f>
        <v>1521.3866365384126</v>
      </c>
    </row>
    <row r="67" spans="1:17" ht="11.45" customHeight="1" x14ac:dyDescent="0.25">
      <c r="A67" s="62" t="s">
        <v>57</v>
      </c>
      <c r="B67" s="75">
        <f>IF(TrRoad_act!B43=0,"",B30/TrRoad_act!B43*1000
)</f>
        <v>1244.7017805437201</v>
      </c>
      <c r="C67" s="75">
        <f>IF(TrRoad_act!C43=0,"",C30/TrRoad_act!C43*1000
)</f>
        <v>1216.7473922989507</v>
      </c>
      <c r="D67" s="75">
        <f>IF(TrRoad_act!D43=0,"",D30/TrRoad_act!D43*1000
)</f>
        <v>1218.8417147398497</v>
      </c>
      <c r="E67" s="75">
        <f>IF(TrRoad_act!E43=0,"",E30/TrRoad_act!E43*1000
)</f>
        <v>1217.9219556943453</v>
      </c>
      <c r="F67" s="75">
        <f>IF(TrRoad_act!F43=0,"",F30/TrRoad_act!F43*1000
)</f>
        <v>1218.6914735823443</v>
      </c>
      <c r="G67" s="75">
        <f>IF(TrRoad_act!G43=0,"",G30/TrRoad_act!G43*1000
)</f>
        <v>1218.0727437785067</v>
      </c>
      <c r="H67" s="75">
        <f>IF(TrRoad_act!H43=0,"",H30/TrRoad_act!H43*1000
)</f>
        <v>1210.4809119480565</v>
      </c>
      <c r="I67" s="75">
        <f>IF(TrRoad_act!I43=0,"",I30/TrRoad_act!I43*1000
)</f>
        <v>1198.0076855420359</v>
      </c>
      <c r="J67" s="75">
        <f>IF(TrRoad_act!J43=0,"",J30/TrRoad_act!J43*1000
)</f>
        <v>1197.3810191382781</v>
      </c>
      <c r="K67" s="75">
        <f>IF(TrRoad_act!K43=0,"",K30/TrRoad_act!K43*1000
)</f>
        <v>1195.0141454659051</v>
      </c>
      <c r="L67" s="75">
        <f>IF(TrRoad_act!L43=0,"",L30/TrRoad_act!L43*1000
)</f>
        <v>1193.4333006610989</v>
      </c>
      <c r="M67" s="75">
        <f>IF(TrRoad_act!M43=0,"",M30/TrRoad_act!M43*1000
)</f>
        <v>1197.5690324159757</v>
      </c>
      <c r="N67" s="75">
        <f>IF(TrRoad_act!N43=0,"",N30/TrRoad_act!N43*1000
)</f>
        <v>1195.4193463455335</v>
      </c>
      <c r="O67" s="75">
        <f>IF(TrRoad_act!O43=0,"",O30/TrRoad_act!O43*1000
)</f>
        <v>1197.7559612561722</v>
      </c>
      <c r="P67" s="75">
        <f>IF(TrRoad_act!P43=0,"",P30/TrRoad_act!P43*1000
)</f>
        <v>1201.1212302648735</v>
      </c>
      <c r="Q67" s="75">
        <f>IF(TrRoad_act!Q43=0,"",Q30/TrRoad_act!Q43*1000
)</f>
        <v>1203.8179711752739</v>
      </c>
    </row>
    <row r="68" spans="1:17" ht="11.45" customHeight="1" x14ac:dyDescent="0.25">
      <c r="A68" s="62" t="s">
        <v>56</v>
      </c>
      <c r="B68" s="75">
        <f>IF(TrRoad_act!B44=0,"",B31/TrRoad_act!B44*1000
)</f>
        <v>1038.4838999062574</v>
      </c>
      <c r="C68" s="75">
        <f>IF(TrRoad_act!C44=0,"",C31/TrRoad_act!C44*1000
)</f>
        <v>1027.4237210409615</v>
      </c>
      <c r="D68" s="75">
        <f>IF(TrRoad_act!D44=0,"",D31/TrRoad_act!D44*1000
)</f>
        <v>1004.1312337625634</v>
      </c>
      <c r="E68" s="75">
        <f>IF(TrRoad_act!E44=0,"",E31/TrRoad_act!E44*1000
)</f>
        <v>1027.1220400794823</v>
      </c>
      <c r="F68" s="75">
        <f>IF(TrRoad_act!F44=0,"",F31/TrRoad_act!F44*1000
)</f>
        <v>1017.1023502154142</v>
      </c>
      <c r="G68" s="75">
        <f>IF(TrRoad_act!G44=0,"",G31/TrRoad_act!G44*1000
)</f>
        <v>1033.9625336734828</v>
      </c>
      <c r="H68" s="75">
        <f>IF(TrRoad_act!H44=0,"",H31/TrRoad_act!H44*1000
)</f>
        <v>1032.9943414002773</v>
      </c>
      <c r="I68" s="75">
        <f>IF(TrRoad_act!I44=0,"",I31/TrRoad_act!I44*1000
)</f>
        <v>1035.0338589576581</v>
      </c>
      <c r="J68" s="75">
        <f>IF(TrRoad_act!J44=0,"",J31/TrRoad_act!J44*1000
)</f>
        <v>1029.7148870008648</v>
      </c>
      <c r="K68" s="75">
        <f>IF(TrRoad_act!K44=0,"",K31/TrRoad_act!K44*1000
)</f>
        <v>995.35252722937389</v>
      </c>
      <c r="L68" s="75">
        <f>IF(TrRoad_act!L44=0,"",L31/TrRoad_act!L44*1000
)</f>
        <v>1033.5669436647547</v>
      </c>
      <c r="M68" s="75">
        <f>IF(TrRoad_act!M44=0,"",M31/TrRoad_act!M44*1000
)</f>
        <v>1034.3292156155123</v>
      </c>
      <c r="N68" s="75">
        <f>IF(TrRoad_act!N44=0,"",N31/TrRoad_act!N44*1000
)</f>
        <v>1035.133785387186</v>
      </c>
      <c r="O68" s="75">
        <f>IF(TrRoad_act!O44=0,"",O31/TrRoad_act!O44*1000
)</f>
        <v>1052.1628984967106</v>
      </c>
      <c r="P68" s="75">
        <f>IF(TrRoad_act!P44=0,"",P31/TrRoad_act!P44*1000
)</f>
        <v>1026.5159358491974</v>
      </c>
      <c r="Q68" s="75">
        <f>IF(TrRoad_act!Q44=0,"",Q31/TrRoad_act!Q44*1000
)</f>
        <v>1052.6398765840479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504.59813756287542</v>
      </c>
      <c r="C70" s="79">
        <f>IF(TrRoad_act!C46=0,"",C33/TrRoad_act!C46*1000
)</f>
        <v>491.02280074529261</v>
      </c>
      <c r="D70" s="79">
        <f>IF(TrRoad_act!D46=0,"",D33/TrRoad_act!D46*1000
)</f>
        <v>483.22356362069314</v>
      </c>
      <c r="E70" s="79">
        <f>IF(TrRoad_act!E46=0,"",E33/TrRoad_act!E46*1000
)</f>
        <v>474.1725802574316</v>
      </c>
      <c r="F70" s="79">
        <f>IF(TrRoad_act!F46=0,"",F33/TrRoad_act!F46*1000
)</f>
        <v>478.28499590864789</v>
      </c>
      <c r="G70" s="79">
        <f>IF(TrRoad_act!G46=0,"",G33/TrRoad_act!G46*1000
)</f>
        <v>470.95151903927552</v>
      </c>
      <c r="H70" s="79">
        <f>IF(TrRoad_act!H46=0,"",H33/TrRoad_act!H46*1000
)</f>
        <v>465.7462577885313</v>
      </c>
      <c r="I70" s="79">
        <f>IF(TrRoad_act!I46=0,"",I33/TrRoad_act!I46*1000
)</f>
        <v>456.77298966570288</v>
      </c>
      <c r="J70" s="79">
        <f>IF(TrRoad_act!J46=0,"",J33/TrRoad_act!J46*1000
)</f>
        <v>434.00642831450352</v>
      </c>
      <c r="K70" s="79">
        <f>IF(TrRoad_act!K46=0,"",K33/TrRoad_act!K46*1000
)</f>
        <v>405.57213139848068</v>
      </c>
      <c r="L70" s="79">
        <f>IF(TrRoad_act!L46=0,"",L33/TrRoad_act!L46*1000
)</f>
        <v>404.36938189875394</v>
      </c>
      <c r="M70" s="79">
        <f>IF(TrRoad_act!M46=0,"",M33/TrRoad_act!M46*1000
)</f>
        <v>400.56372649618174</v>
      </c>
      <c r="N70" s="79">
        <f>IF(TrRoad_act!N46=0,"",N33/TrRoad_act!N46*1000
)</f>
        <v>385.03757811213472</v>
      </c>
      <c r="O70" s="79">
        <f>IF(TrRoad_act!O46=0,"",O33/TrRoad_act!O46*1000
)</f>
        <v>378.13268905673795</v>
      </c>
      <c r="P70" s="79">
        <f>IF(TrRoad_act!P46=0,"",P33/TrRoad_act!P46*1000
)</f>
        <v>367.79051847972818</v>
      </c>
      <c r="Q70" s="79">
        <f>IF(TrRoad_act!Q46=0,"",Q33/TrRoad_act!Q46*1000
)</f>
        <v>357.30539222865247</v>
      </c>
    </row>
    <row r="71" spans="1:17" ht="11.45" customHeight="1" x14ac:dyDescent="0.25">
      <c r="A71" s="23" t="s">
        <v>27</v>
      </c>
      <c r="B71" s="78">
        <f>IF(TrRoad_act!B47=0,"",B34/TrRoad_act!B47*1000
)</f>
        <v>265.93350338660599</v>
      </c>
      <c r="C71" s="78">
        <f>IF(TrRoad_act!C47=0,"",C34/TrRoad_act!C47*1000
)</f>
        <v>259.83599587043693</v>
      </c>
      <c r="D71" s="78">
        <f>IF(TrRoad_act!D47=0,"",D34/TrRoad_act!D47*1000
)</f>
        <v>256.80486338550156</v>
      </c>
      <c r="E71" s="78">
        <f>IF(TrRoad_act!E47=0,"",E34/TrRoad_act!E47*1000
)</f>
        <v>253.10150446167034</v>
      </c>
      <c r="F71" s="78">
        <f>IF(TrRoad_act!F47=0,"",F34/TrRoad_act!F47*1000
)</f>
        <v>246.53950591349079</v>
      </c>
      <c r="G71" s="78">
        <f>IF(TrRoad_act!G47=0,"",G34/TrRoad_act!G47*1000
)</f>
        <v>242.29646599797081</v>
      </c>
      <c r="H71" s="78">
        <f>IF(TrRoad_act!H47=0,"",H34/TrRoad_act!H47*1000
)</f>
        <v>238.16232383222865</v>
      </c>
      <c r="I71" s="78">
        <f>IF(TrRoad_act!I47=0,"",I34/TrRoad_act!I47*1000
)</f>
        <v>230.87431098513244</v>
      </c>
      <c r="J71" s="78">
        <f>IF(TrRoad_act!J47=0,"",J34/TrRoad_act!J47*1000
)</f>
        <v>223.62214892605468</v>
      </c>
      <c r="K71" s="78">
        <f>IF(TrRoad_act!K47=0,"",K34/TrRoad_act!K47*1000
)</f>
        <v>221.53640417007679</v>
      </c>
      <c r="L71" s="78">
        <f>IF(TrRoad_act!L47=0,"",L34/TrRoad_act!L47*1000
)</f>
        <v>220.40158940710251</v>
      </c>
      <c r="M71" s="78">
        <f>IF(TrRoad_act!M47=0,"",M34/TrRoad_act!M47*1000
)</f>
        <v>218.34987834422316</v>
      </c>
      <c r="N71" s="78">
        <f>IF(TrRoad_act!N47=0,"",N34/TrRoad_act!N47*1000
)</f>
        <v>214.73585235067338</v>
      </c>
      <c r="O71" s="78">
        <f>IF(TrRoad_act!O47=0,"",O34/TrRoad_act!O47*1000
)</f>
        <v>209.7270422069642</v>
      </c>
      <c r="P71" s="78">
        <f>IF(TrRoad_act!P47=0,"",P34/TrRoad_act!P47*1000
)</f>
        <v>204.56276435065521</v>
      </c>
      <c r="Q71" s="78">
        <f>IF(TrRoad_act!Q47=0,"",Q34/TrRoad_act!Q47*1000
)</f>
        <v>201.22291266607724</v>
      </c>
    </row>
    <row r="72" spans="1:17" ht="11.45" customHeight="1" x14ac:dyDescent="0.25">
      <c r="A72" s="62" t="s">
        <v>59</v>
      </c>
      <c r="B72" s="77">
        <f>IF(TrRoad_act!B48=0,"",B35/TrRoad_act!B48*1000
)</f>
        <v>279.70090944261597</v>
      </c>
      <c r="C72" s="77">
        <f>IF(TrRoad_act!C48=0,"",C35/TrRoad_act!C48*1000
)</f>
        <v>278.83189603441417</v>
      </c>
      <c r="D72" s="77">
        <f>IF(TrRoad_act!D48=0,"",D35/TrRoad_act!D48*1000
)</f>
        <v>278.4337802204505</v>
      </c>
      <c r="E72" s="77">
        <f>IF(TrRoad_act!E48=0,"",E35/TrRoad_act!E48*1000
)</f>
        <v>277.98465889099623</v>
      </c>
      <c r="F72" s="77">
        <f>IF(TrRoad_act!F48=0,"",F35/TrRoad_act!F48*1000
)</f>
        <v>276.81357505681206</v>
      </c>
      <c r="G72" s="77">
        <f>IF(TrRoad_act!G48=0,"",G35/TrRoad_act!G48*1000
)</f>
        <v>274.30379706290927</v>
      </c>
      <c r="H72" s="77">
        <f>IF(TrRoad_act!H48=0,"",H35/TrRoad_act!H48*1000
)</f>
        <v>271.49889171228773</v>
      </c>
      <c r="I72" s="77">
        <f>IF(TrRoad_act!I48=0,"",I35/TrRoad_act!I48*1000
)</f>
        <v>266.5254096057165</v>
      </c>
      <c r="J72" s="77">
        <f>IF(TrRoad_act!J48=0,"",J35/TrRoad_act!J48*1000
)</f>
        <v>259.57747579521742</v>
      </c>
      <c r="K72" s="77">
        <f>IF(TrRoad_act!K48=0,"",K35/TrRoad_act!K48*1000
)</f>
        <v>258.23790313712777</v>
      </c>
      <c r="L72" s="77">
        <f>IF(TrRoad_act!L48=0,"",L35/TrRoad_act!L48*1000
)</f>
        <v>255.14347736182157</v>
      </c>
      <c r="M72" s="77">
        <f>IF(TrRoad_act!M48=0,"",M35/TrRoad_act!M48*1000
)</f>
        <v>252.43349300771322</v>
      </c>
      <c r="N72" s="77">
        <f>IF(TrRoad_act!N48=0,"",N35/TrRoad_act!N48*1000
)</f>
        <v>251.78653126479756</v>
      </c>
      <c r="O72" s="77">
        <f>IF(TrRoad_act!O48=0,"",O35/TrRoad_act!O48*1000
)</f>
        <v>248.99061212857248</v>
      </c>
      <c r="P72" s="77">
        <f>IF(TrRoad_act!P48=0,"",P35/TrRoad_act!P48*1000
)</f>
        <v>244.72341088642497</v>
      </c>
      <c r="Q72" s="77">
        <f>IF(TrRoad_act!Q48=0,"",Q35/TrRoad_act!Q48*1000
)</f>
        <v>240.32857683035496</v>
      </c>
    </row>
    <row r="73" spans="1:17" ht="11.45" customHeight="1" x14ac:dyDescent="0.25">
      <c r="A73" s="62" t="s">
        <v>58</v>
      </c>
      <c r="B73" s="77">
        <f>IF(TrRoad_act!B49=0,"",B36/TrRoad_act!B49*1000
)</f>
        <v>263.65961975445009</v>
      </c>
      <c r="C73" s="77">
        <f>IF(TrRoad_act!C49=0,"",C36/TrRoad_act!C49*1000
)</f>
        <v>257.31243225482694</v>
      </c>
      <c r="D73" s="77">
        <f>IF(TrRoad_act!D49=0,"",D36/TrRoad_act!D49*1000
)</f>
        <v>254.47757026282741</v>
      </c>
      <c r="E73" s="77">
        <f>IF(TrRoad_act!E49=0,"",E36/TrRoad_act!E49*1000
)</f>
        <v>251.00960046857023</v>
      </c>
      <c r="F73" s="77">
        <f>IF(TrRoad_act!F49=0,"",F36/TrRoad_act!F49*1000
)</f>
        <v>244.53973971366449</v>
      </c>
      <c r="G73" s="77">
        <f>IF(TrRoad_act!G49=0,"",G36/TrRoad_act!G49*1000
)</f>
        <v>240.53063178226466</v>
      </c>
      <c r="H73" s="77">
        <f>IF(TrRoad_act!H49=0,"",H36/TrRoad_act!H49*1000
)</f>
        <v>236.59719364140742</v>
      </c>
      <c r="I73" s="77">
        <f>IF(TrRoad_act!I49=0,"",I36/TrRoad_act!I49*1000
)</f>
        <v>229.44488946946441</v>
      </c>
      <c r="J73" s="77">
        <f>IF(TrRoad_act!J49=0,"",J36/TrRoad_act!J49*1000
)</f>
        <v>222.30370272461357</v>
      </c>
      <c r="K73" s="77">
        <f>IF(TrRoad_act!K49=0,"",K36/TrRoad_act!K49*1000
)</f>
        <v>220.35281302683089</v>
      </c>
      <c r="L73" s="77">
        <f>IF(TrRoad_act!L49=0,"",L36/TrRoad_act!L49*1000
)</f>
        <v>219.39339179989048</v>
      </c>
      <c r="M73" s="77">
        <f>IF(TrRoad_act!M49=0,"",M36/TrRoad_act!M49*1000
)</f>
        <v>217.44548349436428</v>
      </c>
      <c r="N73" s="77">
        <f>IF(TrRoad_act!N49=0,"",N36/TrRoad_act!N49*1000
)</f>
        <v>213.89361096353778</v>
      </c>
      <c r="O73" s="77">
        <f>IF(TrRoad_act!O49=0,"",O36/TrRoad_act!O49*1000
)</f>
        <v>208.97904947529128</v>
      </c>
      <c r="P73" s="77">
        <f>IF(TrRoad_act!P49=0,"",P36/TrRoad_act!P49*1000
)</f>
        <v>203.98376047970396</v>
      </c>
      <c r="Q73" s="77">
        <f>IF(TrRoad_act!Q49=0,"",Q36/TrRoad_act!Q49*1000
)</f>
        <v>200.82860711855773</v>
      </c>
    </row>
    <row r="74" spans="1:17" ht="11.45" customHeight="1" x14ac:dyDescent="0.25">
      <c r="A74" s="62" t="s">
        <v>57</v>
      </c>
      <c r="B74" s="77">
        <f>IF(TrRoad_act!B50=0,"",B37/TrRoad_act!B50*1000
)</f>
        <v>292.87154272894969</v>
      </c>
      <c r="C74" s="77">
        <f>IF(TrRoad_act!C50=0,"",C37/TrRoad_act!C50*1000
)</f>
        <v>286.1167791465972</v>
      </c>
      <c r="D74" s="77">
        <f>IF(TrRoad_act!D50=0,"",D37/TrRoad_act!D50*1000
)</f>
        <v>284.55191564591115</v>
      </c>
      <c r="E74" s="77">
        <f>IF(TrRoad_act!E50=0,"",E37/TrRoad_act!E50*1000
)</f>
        <v>283.10194704702212</v>
      </c>
      <c r="F74" s="77">
        <f>IF(TrRoad_act!F50=0,"",F37/TrRoad_act!F50*1000
)</f>
        <v>281.51301284809881</v>
      </c>
      <c r="G74" s="77">
        <f>IF(TrRoad_act!G50=0,"",G37/TrRoad_act!G50*1000
)</f>
        <v>280.39428930398049</v>
      </c>
      <c r="H74" s="77">
        <f>IF(TrRoad_act!H50=0,"",H37/TrRoad_act!H50*1000
)</f>
        <v>279.0881647072157</v>
      </c>
      <c r="I74" s="77">
        <f>IF(TrRoad_act!I50=0,"",I37/TrRoad_act!I50*1000
)</f>
        <v>274.84049010684885</v>
      </c>
      <c r="J74" s="77">
        <f>IF(TrRoad_act!J50=0,"",J37/TrRoad_act!J50*1000
)</f>
        <v>273.51309628057874</v>
      </c>
      <c r="K74" s="77">
        <f>IF(TrRoad_act!K50=0,"",K37/TrRoad_act!K50*1000
)</f>
        <v>272.18957500959527</v>
      </c>
      <c r="L74" s="77">
        <f>IF(TrRoad_act!L50=0,"",L37/TrRoad_act!L50*1000
)</f>
        <v>270.39638560718004</v>
      </c>
      <c r="M74" s="77">
        <f>IF(TrRoad_act!M50=0,"",M37/TrRoad_act!M50*1000
)</f>
        <v>268.38085824930789</v>
      </c>
      <c r="N74" s="77">
        <f>IF(TrRoad_act!N50=0,"",N37/TrRoad_act!N50*1000
)</f>
        <v>266.27041059985504</v>
      </c>
      <c r="O74" s="77">
        <f>IF(TrRoad_act!O50=0,"",O37/TrRoad_act!O50*1000
)</f>
        <v>266.86242384699534</v>
      </c>
      <c r="P74" s="77">
        <f>IF(TrRoad_act!P50=0,"",P37/TrRoad_act!P50*1000
)</f>
        <v>264.2098442819061</v>
      </c>
      <c r="Q74" s="77">
        <f>IF(TrRoad_act!Q50=0,"",Q37/TrRoad_act!Q50*1000
)</f>
        <v>261.3437121304633</v>
      </c>
    </row>
    <row r="75" spans="1:17" ht="11.45" customHeight="1" x14ac:dyDescent="0.25">
      <c r="A75" s="62" t="s">
        <v>56</v>
      </c>
      <c r="B75" s="77">
        <f>IF(TrRoad_act!B51=0,"",B38/TrRoad_act!B51*1000
)</f>
        <v>240.15839513521516</v>
      </c>
      <c r="C75" s="77">
        <f>IF(TrRoad_act!C51=0,"",C38/TrRoad_act!C51*1000
)</f>
        <v>240.67510714977445</v>
      </c>
      <c r="D75" s="77">
        <f>IF(TrRoad_act!D51=0,"",D38/TrRoad_act!D51*1000
)</f>
        <v>241.01239321104802</v>
      </c>
      <c r="E75" s="77">
        <f>IF(TrRoad_act!E51=0,"",E38/TrRoad_act!E51*1000
)</f>
        <v>236.66859233764245</v>
      </c>
      <c r="F75" s="77">
        <f>IF(TrRoad_act!F51=0,"",F38/TrRoad_act!F51*1000
)</f>
        <v>236.80049248618025</v>
      </c>
      <c r="G75" s="77">
        <f>IF(TrRoad_act!G51=0,"",G38/TrRoad_act!G51*1000
)</f>
        <v>237.05339174144279</v>
      </c>
      <c r="H75" s="77">
        <f>IF(TrRoad_act!H51=0,"",H38/TrRoad_act!H51*1000
)</f>
        <v>231.09056056436873</v>
      </c>
      <c r="I75" s="77">
        <f>IF(TrRoad_act!I51=0,"",I38/TrRoad_act!I51*1000
)</f>
        <v>230.49580411237756</v>
      </c>
      <c r="J75" s="77">
        <f>IF(TrRoad_act!J51=0,"",J38/TrRoad_act!J51*1000
)</f>
        <v>229.28994175344411</v>
      </c>
      <c r="K75" s="77">
        <f>IF(TrRoad_act!K51=0,"",K38/TrRoad_act!K51*1000
)</f>
        <v>222.15030720435334</v>
      </c>
      <c r="L75" s="77">
        <f>IF(TrRoad_act!L51=0,"",L38/TrRoad_act!L51*1000
)</f>
        <v>211.91955243647999</v>
      </c>
      <c r="M75" s="77">
        <f>IF(TrRoad_act!M51=0,"",M38/TrRoad_act!M51*1000
)</f>
        <v>205.44321615554989</v>
      </c>
      <c r="N75" s="77">
        <f>IF(TrRoad_act!N51=0,"",N38/TrRoad_act!N51*1000
)</f>
        <v>199.76454693038116</v>
      </c>
      <c r="O75" s="77">
        <f>IF(TrRoad_act!O51=0,"",O38/TrRoad_act!O51*1000
)</f>
        <v>193.27157323950215</v>
      </c>
      <c r="P75" s="77">
        <f>IF(TrRoad_act!P51=0,"",P38/TrRoad_act!P51*1000
)</f>
        <v>189.35088386182753</v>
      </c>
      <c r="Q75" s="77">
        <f>IF(TrRoad_act!Q51=0,"",Q38/TrRoad_act!Q51*1000
)</f>
        <v>188.20229670088301</v>
      </c>
    </row>
    <row r="76" spans="1:17" ht="11.45" customHeight="1" x14ac:dyDescent="0.25">
      <c r="A76" s="62" t="s">
        <v>55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1456.8753857109718</v>
      </c>
      <c r="C77" s="76">
        <f>IF(TrRoad_act!C53=0,"",C40/TrRoad_act!C53*1000
)</f>
        <v>1422.0260525489061</v>
      </c>
      <c r="D77" s="76">
        <f>IF(TrRoad_act!D53=0,"",D40/TrRoad_act!D53*1000
)</f>
        <v>1405.7168573069075</v>
      </c>
      <c r="E77" s="76">
        <f>IF(TrRoad_act!E53=0,"",E40/TrRoad_act!E53*1000
)</f>
        <v>1388.8836451872587</v>
      </c>
      <c r="F77" s="76">
        <f>IF(TrRoad_act!F53=0,"",F40/TrRoad_act!F53*1000
)</f>
        <v>1359.6754526462466</v>
      </c>
      <c r="G77" s="76">
        <f>IF(TrRoad_act!G53=0,"",G40/TrRoad_act!G53*1000
)</f>
        <v>1342.8268986127919</v>
      </c>
      <c r="H77" s="76">
        <f>IF(TrRoad_act!H53=0,"",H40/TrRoad_act!H53*1000
)</f>
        <v>1332.5493185263592</v>
      </c>
      <c r="I77" s="76">
        <f>IF(TrRoad_act!I53=0,"",I40/TrRoad_act!I53*1000
)</f>
        <v>1301.4700206322398</v>
      </c>
      <c r="J77" s="76">
        <f>IF(TrRoad_act!J53=0,"",J40/TrRoad_act!J53*1000
)</f>
        <v>1264.2554340092559</v>
      </c>
      <c r="K77" s="76">
        <f>IF(TrRoad_act!K53=0,"",K40/TrRoad_act!K53*1000
)</f>
        <v>1270.9294690042343</v>
      </c>
      <c r="L77" s="76">
        <f>IF(TrRoad_act!L53=0,"",L40/TrRoad_act!L53*1000
)</f>
        <v>1281.2553787646889</v>
      </c>
      <c r="M77" s="76">
        <f>IF(TrRoad_act!M53=0,"",M40/TrRoad_act!M53*1000
)</f>
        <v>1283.8243150006631</v>
      </c>
      <c r="N77" s="76">
        <f>IF(TrRoad_act!N53=0,"",N40/TrRoad_act!N53*1000
)</f>
        <v>1276.5907417737551</v>
      </c>
      <c r="O77" s="76">
        <f>IF(TrRoad_act!O53=0,"",O40/TrRoad_act!O53*1000
)</f>
        <v>1269.1367729732121</v>
      </c>
      <c r="P77" s="76">
        <f>IF(TrRoad_act!P53=0,"",P40/TrRoad_act!P53*1000
)</f>
        <v>1264.2086874491554</v>
      </c>
      <c r="Q77" s="76">
        <f>IF(TrRoad_act!Q53=0,"",Q40/TrRoad_act!Q53*1000
)</f>
        <v>1269.1507644486685</v>
      </c>
    </row>
    <row r="78" spans="1:17" ht="11.45" customHeight="1" x14ac:dyDescent="0.25">
      <c r="A78" s="17" t="s">
        <v>23</v>
      </c>
      <c r="B78" s="75">
        <f>IF(TrRoad_act!B54=0,"",B41/TrRoad_act!B54*1000
)</f>
        <v>1447.0275516268771</v>
      </c>
      <c r="C78" s="75">
        <f>IF(TrRoad_act!C54=0,"",C41/TrRoad_act!C54*1000
)</f>
        <v>1425.9170996647199</v>
      </c>
      <c r="D78" s="75">
        <f>IF(TrRoad_act!D54=0,"",D41/TrRoad_act!D54*1000
)</f>
        <v>1418.7001523713509</v>
      </c>
      <c r="E78" s="75">
        <f>IF(TrRoad_act!E54=0,"",E41/TrRoad_act!E54*1000
)</f>
        <v>1409.4812648074665</v>
      </c>
      <c r="F78" s="75">
        <f>IF(TrRoad_act!F54=0,"",F41/TrRoad_act!F54*1000
)</f>
        <v>1389.4102044720489</v>
      </c>
      <c r="G78" s="75">
        <f>IF(TrRoad_act!G54=0,"",G41/TrRoad_act!G54*1000
)</f>
        <v>1372.8545620260111</v>
      </c>
      <c r="H78" s="75">
        <f>IF(TrRoad_act!H54=0,"",H41/TrRoad_act!H54*1000
)</f>
        <v>1362.173294547958</v>
      </c>
      <c r="I78" s="75">
        <f>IF(TrRoad_act!I54=0,"",I41/TrRoad_act!I54*1000
)</f>
        <v>1330.2404379325146</v>
      </c>
      <c r="J78" s="75">
        <f>IF(TrRoad_act!J54=0,"",J41/TrRoad_act!J54*1000
)</f>
        <v>1292.3108778289786</v>
      </c>
      <c r="K78" s="75">
        <f>IF(TrRoad_act!K54=0,"",K41/TrRoad_act!K54*1000
)</f>
        <v>1294.0249458808566</v>
      </c>
      <c r="L78" s="75">
        <f>IF(TrRoad_act!L54=0,"",L41/TrRoad_act!L54*1000
)</f>
        <v>1302.5670125483896</v>
      </c>
      <c r="M78" s="75">
        <f>IF(TrRoad_act!M54=0,"",M41/TrRoad_act!M54*1000
)</f>
        <v>1302.1847884568838</v>
      </c>
      <c r="N78" s="75">
        <f>IF(TrRoad_act!N54=0,"",N41/TrRoad_act!N54*1000
)</f>
        <v>1292.1850418279846</v>
      </c>
      <c r="O78" s="75">
        <f>IF(TrRoad_act!O54=0,"",O41/TrRoad_act!O54*1000
)</f>
        <v>1284.2202866125567</v>
      </c>
      <c r="P78" s="75">
        <f>IF(TrRoad_act!P54=0,"",P41/TrRoad_act!P54*1000
)</f>
        <v>1277.7572345422948</v>
      </c>
      <c r="Q78" s="75">
        <f>IF(TrRoad_act!Q54=0,"",Q41/TrRoad_act!Q54*1000
)</f>
        <v>1280.9495531997029</v>
      </c>
    </row>
    <row r="79" spans="1:17" ht="11.45" customHeight="1" x14ac:dyDescent="0.25">
      <c r="A79" s="15" t="s">
        <v>22</v>
      </c>
      <c r="B79" s="74">
        <f>IF(TrRoad_act!B55=0,"",B42/TrRoad_act!B55*1000
)</f>
        <v>1478.7004860979227</v>
      </c>
      <c r="C79" s="74">
        <f>IF(TrRoad_act!C55=0,"",C42/TrRoad_act!C55*1000
)</f>
        <v>1413.7180133213822</v>
      </c>
      <c r="D79" s="74">
        <f>IF(TrRoad_act!D55=0,"",D42/TrRoad_act!D55*1000
)</f>
        <v>1379.2354853902743</v>
      </c>
      <c r="E79" s="74">
        <f>IF(TrRoad_act!E55=0,"",E42/TrRoad_act!E55*1000
)</f>
        <v>1347.5851898133765</v>
      </c>
      <c r="F79" s="74">
        <f>IF(TrRoad_act!F55=0,"",F42/TrRoad_act!F55*1000
)</f>
        <v>1305.4240097811257</v>
      </c>
      <c r="G79" s="74">
        <f>IF(TrRoad_act!G55=0,"",G42/TrRoad_act!G55*1000
)</f>
        <v>1289.7964814395089</v>
      </c>
      <c r="H79" s="74">
        <f>IF(TrRoad_act!H55=0,"",H42/TrRoad_act!H55*1000
)</f>
        <v>1280.8778413897901</v>
      </c>
      <c r="I79" s="74">
        <f>IF(TrRoad_act!I55=0,"",I42/TrRoad_act!I55*1000
)</f>
        <v>1250.5776039635389</v>
      </c>
      <c r="J79" s="74">
        <f>IF(TrRoad_act!J55=0,"",J42/TrRoad_act!J55*1000
)</f>
        <v>1216.8219289205013</v>
      </c>
      <c r="K79" s="74">
        <f>IF(TrRoad_act!K55=0,"",K42/TrRoad_act!K55*1000
)</f>
        <v>1232.9816205047537</v>
      </c>
      <c r="L79" s="74">
        <f>IF(TrRoad_act!L55=0,"",L42/TrRoad_act!L55*1000
)</f>
        <v>1244.8790949101674</v>
      </c>
      <c r="M79" s="74">
        <f>IF(TrRoad_act!M55=0,"",M42/TrRoad_act!M55*1000
)</f>
        <v>1249.64992572612</v>
      </c>
      <c r="N79" s="74">
        <f>IF(TrRoad_act!N55=0,"",N42/TrRoad_act!N55*1000
)</f>
        <v>1249.1826291025641</v>
      </c>
      <c r="O79" s="74">
        <f>IF(TrRoad_act!O55=0,"",O42/TrRoad_act!O55*1000
)</f>
        <v>1244.0601060684016</v>
      </c>
      <c r="P79" s="74">
        <f>IF(TrRoad_act!P55=0,"",P42/TrRoad_act!P55*1000
)</f>
        <v>1242.1245178298375</v>
      </c>
      <c r="Q79" s="74">
        <f>IF(TrRoad_act!Q55=0,"",Q42/TrRoad_act!Q55*1000
)</f>
        <v>1251.1880336510856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103.31109418006766</v>
      </c>
      <c r="C82" s="79">
        <f>IF(TrRoad_act!C4=0,"",C18/TrRoad_act!C4*1000)</f>
        <v>101.9356380138954</v>
      </c>
      <c r="D82" s="79">
        <f>IF(TrRoad_act!D4=0,"",D18/TrRoad_act!D4*1000)</f>
        <v>100.57171464331422</v>
      </c>
      <c r="E82" s="79">
        <f>IF(TrRoad_act!E4=0,"",E18/TrRoad_act!E4*1000)</f>
        <v>98.673260996076181</v>
      </c>
      <c r="F82" s="79">
        <f>IF(TrRoad_act!F4=0,"",F18/TrRoad_act!F4*1000)</f>
        <v>96.871186199978567</v>
      </c>
      <c r="G82" s="79">
        <f>IF(TrRoad_act!G4=0,"",G18/TrRoad_act!G4*1000)</f>
        <v>95.66108000574377</v>
      </c>
      <c r="H82" s="79">
        <f>IF(TrRoad_act!H4=0,"",H18/TrRoad_act!H4*1000)</f>
        <v>95.879660069281925</v>
      </c>
      <c r="I82" s="79">
        <f>IF(TrRoad_act!I4=0,"",I18/TrRoad_act!I4*1000)</f>
        <v>94.22837430053842</v>
      </c>
      <c r="J82" s="79">
        <f>IF(TrRoad_act!J4=0,"",J18/TrRoad_act!J4*1000)</f>
        <v>91.961730622062163</v>
      </c>
      <c r="K82" s="79">
        <f>IF(TrRoad_act!K4=0,"",K18/TrRoad_act!K4*1000)</f>
        <v>93.579787739152678</v>
      </c>
      <c r="L82" s="79">
        <f>IF(TrRoad_act!L4=0,"",L18/TrRoad_act!L4*1000)</f>
        <v>90.185807897285926</v>
      </c>
      <c r="M82" s="79">
        <f>IF(TrRoad_act!M4=0,"",M18/TrRoad_act!M4*1000)</f>
        <v>88.488971831917041</v>
      </c>
      <c r="N82" s="79">
        <f>IF(TrRoad_act!N4=0,"",N18/TrRoad_act!N4*1000)</f>
        <v>89.003469109363834</v>
      </c>
      <c r="O82" s="79">
        <f>IF(TrRoad_act!O4=0,"",O18/TrRoad_act!O4*1000)</f>
        <v>87.287032575257754</v>
      </c>
      <c r="P82" s="79">
        <f>IF(TrRoad_act!P4=0,"",P18/TrRoad_act!P4*1000)</f>
        <v>87.336323670914069</v>
      </c>
      <c r="Q82" s="79">
        <f>IF(TrRoad_act!Q4=0,"",Q18/TrRoad_act!Q4*1000)</f>
        <v>86.98589361667095</v>
      </c>
    </row>
    <row r="83" spans="1:17" ht="11.45" customHeight="1" x14ac:dyDescent="0.25">
      <c r="A83" s="23" t="s">
        <v>30</v>
      </c>
      <c r="B83" s="78">
        <f>IF(TrRoad_act!B5=0,"",B19/TrRoad_act!B5*1000)</f>
        <v>92.344161328976597</v>
      </c>
      <c r="C83" s="78">
        <f>IF(TrRoad_act!C5=0,"",C19/TrRoad_act!C5*1000)</f>
        <v>92.255427326419735</v>
      </c>
      <c r="D83" s="78">
        <f>IF(TrRoad_act!D5=0,"",D19/TrRoad_act!D5*1000)</f>
        <v>91.310385700990409</v>
      </c>
      <c r="E83" s="78">
        <f>IF(TrRoad_act!E5=0,"",E19/TrRoad_act!E5*1000)</f>
        <v>90.954680670959121</v>
      </c>
      <c r="F83" s="78">
        <f>IF(TrRoad_act!F5=0,"",F19/TrRoad_act!F5*1000)</f>
        <v>90.55710038341077</v>
      </c>
      <c r="G83" s="78">
        <f>IF(TrRoad_act!G5=0,"",G19/TrRoad_act!G5*1000)</f>
        <v>89.601649296165135</v>
      </c>
      <c r="H83" s="78">
        <f>IF(TrRoad_act!H5=0,"",H19/TrRoad_act!H5*1000)</f>
        <v>88.924054311670943</v>
      </c>
      <c r="I83" s="78">
        <f>IF(TrRoad_act!I5=0,"",I19/TrRoad_act!I5*1000)</f>
        <v>87.595052673386363</v>
      </c>
      <c r="J83" s="78">
        <f>IF(TrRoad_act!J5=0,"",J19/TrRoad_act!J5*1000)</f>
        <v>84.561458532104027</v>
      </c>
      <c r="K83" s="78">
        <f>IF(TrRoad_act!K5=0,"",K19/TrRoad_act!K5*1000)</f>
        <v>86.844144958195599</v>
      </c>
      <c r="L83" s="78">
        <f>IF(TrRoad_act!L5=0,"",L19/TrRoad_act!L5*1000)</f>
        <v>86.777542539575151</v>
      </c>
      <c r="M83" s="78">
        <f>IF(TrRoad_act!M5=0,"",M19/TrRoad_act!M5*1000)</f>
        <v>85.577004003207605</v>
      </c>
      <c r="N83" s="78">
        <f>IF(TrRoad_act!N5=0,"",N19/TrRoad_act!N5*1000)</f>
        <v>84.503485232851972</v>
      </c>
      <c r="O83" s="78">
        <f>IF(TrRoad_act!O5=0,"",O19/TrRoad_act!O5*1000)</f>
        <v>83.652685686154257</v>
      </c>
      <c r="P83" s="78">
        <f>IF(TrRoad_act!P5=0,"",P19/TrRoad_act!P5*1000)</f>
        <v>81.959390670171032</v>
      </c>
      <c r="Q83" s="78">
        <f>IF(TrRoad_act!Q5=0,"",Q19/TrRoad_act!Q5*1000)</f>
        <v>81.833333566661068</v>
      </c>
    </row>
    <row r="84" spans="1:17" ht="11.45" customHeight="1" x14ac:dyDescent="0.25">
      <c r="A84" s="19" t="s">
        <v>29</v>
      </c>
      <c r="B84" s="76">
        <f>IF(TrRoad_act!B6=0,"",B20/TrRoad_act!B6*1000)</f>
        <v>104.75239662150773</v>
      </c>
      <c r="C84" s="76">
        <f>IF(TrRoad_act!C6=0,"",C20/TrRoad_act!C6*1000)</f>
        <v>103.07988752678159</v>
      </c>
      <c r="D84" s="76">
        <f>IF(TrRoad_act!D6=0,"",D20/TrRoad_act!D6*1000)</f>
        <v>101.66967072867342</v>
      </c>
      <c r="E84" s="76">
        <f>IF(TrRoad_act!E6=0,"",E20/TrRoad_act!E6*1000)</f>
        <v>99.630080900614942</v>
      </c>
      <c r="F84" s="76">
        <f>IF(TrRoad_act!F6=0,"",F20/TrRoad_act!F6*1000)</f>
        <v>97.566412084928245</v>
      </c>
      <c r="G84" s="76">
        <f>IF(TrRoad_act!G6=0,"",G20/TrRoad_act!G6*1000)</f>
        <v>96.059399133005925</v>
      </c>
      <c r="H84" s="76">
        <f>IF(TrRoad_act!H6=0,"",H20/TrRoad_act!H6*1000)</f>
        <v>96.356760240587704</v>
      </c>
      <c r="I84" s="76">
        <f>IF(TrRoad_act!I6=0,"",I20/TrRoad_act!I6*1000)</f>
        <v>94.671027188038934</v>
      </c>
      <c r="J84" s="76">
        <f>IF(TrRoad_act!J6=0,"",J20/TrRoad_act!J6*1000)</f>
        <v>92.679785424439984</v>
      </c>
      <c r="K84" s="76">
        <f>IF(TrRoad_act!K6=0,"",K20/TrRoad_act!K6*1000)</f>
        <v>94.684930534951363</v>
      </c>
      <c r="L84" s="76">
        <f>IF(TrRoad_act!L6=0,"",L20/TrRoad_act!L6*1000)</f>
        <v>91.391700879473845</v>
      </c>
      <c r="M84" s="76">
        <f>IF(TrRoad_act!M6=0,"",M20/TrRoad_act!M6*1000)</f>
        <v>89.613424489951385</v>
      </c>
      <c r="N84" s="76">
        <f>IF(TrRoad_act!N6=0,"",N20/TrRoad_act!N6*1000)</f>
        <v>90.406359889653174</v>
      </c>
      <c r="O84" s="76">
        <f>IF(TrRoad_act!O6=0,"",O20/TrRoad_act!O6*1000)</f>
        <v>88.274787901378048</v>
      </c>
      <c r="P84" s="76">
        <f>IF(TrRoad_act!P6=0,"",P20/TrRoad_act!P6*1000)</f>
        <v>88.435573698796006</v>
      </c>
      <c r="Q84" s="76">
        <f>IF(TrRoad_act!Q6=0,"",Q20/TrRoad_act!Q6*1000)</f>
        <v>88.063013814098014</v>
      </c>
    </row>
    <row r="85" spans="1:17" ht="11.45" customHeight="1" x14ac:dyDescent="0.25">
      <c r="A85" s="62" t="s">
        <v>59</v>
      </c>
      <c r="B85" s="77">
        <f>IF(TrRoad_act!B7=0,"",B21/TrRoad_act!B7*1000)</f>
        <v>113.26396237745469</v>
      </c>
      <c r="C85" s="77">
        <f>IF(TrRoad_act!C7=0,"",C21/TrRoad_act!C7*1000)</f>
        <v>112.91961105525047</v>
      </c>
      <c r="D85" s="77">
        <f>IF(TrRoad_act!D7=0,"",D21/TrRoad_act!D7*1000)</f>
        <v>112.27679133192481</v>
      </c>
      <c r="E85" s="77">
        <f>IF(TrRoad_act!E7=0,"",E21/TrRoad_act!E7*1000)</f>
        <v>111.44166449928274</v>
      </c>
      <c r="F85" s="77">
        <f>IF(TrRoad_act!F7=0,"",F21/TrRoad_act!F7*1000)</f>
        <v>111.39082960717234</v>
      </c>
      <c r="G85" s="77">
        <f>IF(TrRoad_act!G7=0,"",G21/TrRoad_act!G7*1000)</f>
        <v>110.84545401424144</v>
      </c>
      <c r="H85" s="77">
        <f>IF(TrRoad_act!H7=0,"",H21/TrRoad_act!H7*1000)</f>
        <v>112.4204026846799</v>
      </c>
      <c r="I85" s="77">
        <f>IF(TrRoad_act!I7=0,"",I21/TrRoad_act!I7*1000)</f>
        <v>111.74734340796888</v>
      </c>
      <c r="J85" s="77">
        <f>IF(TrRoad_act!J7=0,"",J21/TrRoad_act!J7*1000)</f>
        <v>110.61329843118699</v>
      </c>
      <c r="K85" s="77">
        <f>IF(TrRoad_act!K7=0,"",K21/TrRoad_act!K7*1000)</f>
        <v>112.29946733651512</v>
      </c>
      <c r="L85" s="77">
        <f>IF(TrRoad_act!L7=0,"",L21/TrRoad_act!L7*1000)</f>
        <v>107.47921855140987</v>
      </c>
      <c r="M85" s="77">
        <f>IF(TrRoad_act!M7=0,"",M21/TrRoad_act!M7*1000)</f>
        <v>104.48678200465733</v>
      </c>
      <c r="N85" s="77">
        <f>IF(TrRoad_act!N7=0,"",N21/TrRoad_act!N7*1000)</f>
        <v>104.82545853990081</v>
      </c>
      <c r="O85" s="77">
        <f>IF(TrRoad_act!O7=0,"",O21/TrRoad_act!O7*1000)</f>
        <v>102.4973738365052</v>
      </c>
      <c r="P85" s="77">
        <f>IF(TrRoad_act!P7=0,"",P21/TrRoad_act!P7*1000)</f>
        <v>101.65676703419012</v>
      </c>
      <c r="Q85" s="77">
        <f>IF(TrRoad_act!Q7=0,"",Q21/TrRoad_act!Q7*1000)</f>
        <v>99.733889625090143</v>
      </c>
    </row>
    <row r="86" spans="1:17" ht="11.45" customHeight="1" x14ac:dyDescent="0.25">
      <c r="A86" s="62" t="s">
        <v>58</v>
      </c>
      <c r="B86" s="77">
        <f>IF(TrRoad_act!B8=0,"",B22/TrRoad_act!B8*1000)</f>
        <v>96.726546495267357</v>
      </c>
      <c r="C86" s="77">
        <f>IF(TrRoad_act!C8=0,"",C22/TrRoad_act!C8*1000)</f>
        <v>94.66470819944999</v>
      </c>
      <c r="D86" s="77">
        <f>IF(TrRoad_act!D8=0,"",D22/TrRoad_act!D8*1000)</f>
        <v>93.143751329020702</v>
      </c>
      <c r="E86" s="77">
        <f>IF(TrRoad_act!E8=0,"",E22/TrRoad_act!E8*1000)</f>
        <v>91.016588891493726</v>
      </c>
      <c r="F86" s="77">
        <f>IF(TrRoad_act!F8=0,"",F22/TrRoad_act!F8*1000)</f>
        <v>88.247278834192784</v>
      </c>
      <c r="G86" s="77">
        <f>IF(TrRoad_act!G8=0,"",G22/TrRoad_act!G8*1000)</f>
        <v>86.838152235200781</v>
      </c>
      <c r="H86" s="77">
        <f>IF(TrRoad_act!H8=0,"",H22/TrRoad_act!H8*1000)</f>
        <v>87.510696674350527</v>
      </c>
      <c r="I86" s="77">
        <f>IF(TrRoad_act!I8=0,"",I22/TrRoad_act!I8*1000)</f>
        <v>86.275028183762629</v>
      </c>
      <c r="J86" s="77">
        <f>IF(TrRoad_act!J8=0,"",J22/TrRoad_act!J8*1000)</f>
        <v>85.000654029038515</v>
      </c>
      <c r="K86" s="77">
        <f>IF(TrRoad_act!K8=0,"",K22/TrRoad_act!K8*1000)</f>
        <v>87.742049885161379</v>
      </c>
      <c r="L86" s="77">
        <f>IF(TrRoad_act!L8=0,"",L22/TrRoad_act!L8*1000)</f>
        <v>85.556321397550391</v>
      </c>
      <c r="M86" s="77">
        <f>IF(TrRoad_act!M8=0,"",M22/TrRoad_act!M8*1000)</f>
        <v>84.479235101208303</v>
      </c>
      <c r="N86" s="77">
        <f>IF(TrRoad_act!N8=0,"",N22/TrRoad_act!N8*1000)</f>
        <v>85.904862857518751</v>
      </c>
      <c r="O86" s="77">
        <f>IF(TrRoad_act!O8=0,"",O22/TrRoad_act!O8*1000)</f>
        <v>83.971506207588945</v>
      </c>
      <c r="P86" s="77">
        <f>IF(TrRoad_act!P8=0,"",P22/TrRoad_act!P8*1000)</f>
        <v>84.423192625578878</v>
      </c>
      <c r="Q86" s="77">
        <f>IF(TrRoad_act!Q8=0,"",Q22/TrRoad_act!Q8*1000)</f>
        <v>84.539151042017593</v>
      </c>
    </row>
    <row r="87" spans="1:17" ht="11.45" customHeight="1" x14ac:dyDescent="0.25">
      <c r="A87" s="62" t="s">
        <v>57</v>
      </c>
      <c r="B87" s="77">
        <f>IF(TrRoad_act!B9=0,"",B23/TrRoad_act!B9*1000)</f>
        <v>105.88768896429542</v>
      </c>
      <c r="C87" s="77">
        <f>IF(TrRoad_act!C9=0,"",C23/TrRoad_act!C9*1000)</f>
        <v>106.36061494142007</v>
      </c>
      <c r="D87" s="77">
        <f>IF(TrRoad_act!D9=0,"",D23/TrRoad_act!D9*1000)</f>
        <v>106.35697823533971</v>
      </c>
      <c r="E87" s="77">
        <f>IF(TrRoad_act!E9=0,"",E23/TrRoad_act!E9*1000)</f>
        <v>105.95328868528702</v>
      </c>
      <c r="F87" s="77">
        <f>IF(TrRoad_act!F9=0,"",F23/TrRoad_act!F9*1000)</f>
        <v>106.46970749548838</v>
      </c>
      <c r="G87" s="77">
        <f>IF(TrRoad_act!G9=0,"",G23/TrRoad_act!G9*1000)</f>
        <v>107.02824475756445</v>
      </c>
      <c r="H87" s="77">
        <f>IF(TrRoad_act!H9=0,"",H23/TrRoad_act!H9*1000)</f>
        <v>109.66294037811025</v>
      </c>
      <c r="I87" s="77">
        <f>IF(TrRoad_act!I9=0,"",I23/TrRoad_act!I9*1000)</f>
        <v>111.65590778374585</v>
      </c>
      <c r="J87" s="77">
        <f>IF(TrRoad_act!J9=0,"",J23/TrRoad_act!J9*1000)</f>
        <v>114.24993705782731</v>
      </c>
      <c r="K87" s="77">
        <f>IF(TrRoad_act!K9=0,"",K23/TrRoad_act!K9*1000)</f>
        <v>123.34423653203916</v>
      </c>
      <c r="L87" s="77">
        <f>IF(TrRoad_act!L9=0,"",L23/TrRoad_act!L9*1000)</f>
        <v>98.258535672392213</v>
      </c>
      <c r="M87" s="77">
        <f>IF(TrRoad_act!M9=0,"",M23/TrRoad_act!M9*1000)</f>
        <v>104.16341307632084</v>
      </c>
      <c r="N87" s="77">
        <f>IF(TrRoad_act!N9=0,"",N23/TrRoad_act!N9*1000)</f>
        <v>106.3501515672903</v>
      </c>
      <c r="O87" s="77">
        <f>IF(TrRoad_act!O9=0,"",O23/TrRoad_act!O9*1000)</f>
        <v>104.73434820181406</v>
      </c>
      <c r="P87" s="77">
        <f>IF(TrRoad_act!P9=0,"",P23/TrRoad_act!P9*1000)</f>
        <v>105.99382331932678</v>
      </c>
      <c r="Q87" s="77">
        <f>IF(TrRoad_act!Q9=0,"",Q23/TrRoad_act!Q9*1000)</f>
        <v>106.05634389713541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>
        <f>IF(TrRoad_act!I10=0,"",I24/TrRoad_act!I10*1000)</f>
        <v>97.894864824569964</v>
      </c>
      <c r="J88" s="77">
        <f>IF(TrRoad_act!J10=0,"",J24/TrRoad_act!J10*1000)</f>
        <v>96.627231917396827</v>
      </c>
      <c r="K88" s="77">
        <f>IF(TrRoad_act!K10=0,"",K24/TrRoad_act!K10*1000)</f>
        <v>96.708505525913878</v>
      </c>
      <c r="L88" s="77">
        <f>IF(TrRoad_act!L10=0,"",L24/TrRoad_act!L10*1000)</f>
        <v>93.815788214585695</v>
      </c>
      <c r="M88" s="77">
        <f>IF(TrRoad_act!M10=0,"",M24/TrRoad_act!M10*1000)</f>
        <v>92.398743767078983</v>
      </c>
      <c r="N88" s="77">
        <f>IF(TrRoad_act!N10=0,"",N24/TrRoad_act!N10*1000)</f>
        <v>94.135065132498411</v>
      </c>
      <c r="O88" s="77">
        <f>IF(TrRoad_act!O10=0,"",O24/TrRoad_act!O10*1000)</f>
        <v>92.704304959240076</v>
      </c>
      <c r="P88" s="77">
        <f>IF(TrRoad_act!P10=0,"",P24/TrRoad_act!P10*1000)</f>
        <v>93.704756297886206</v>
      </c>
      <c r="Q88" s="77">
        <f>IF(TrRoad_act!Q10=0,"",Q24/TrRoad_act!Q10*1000)</f>
        <v>93.039606254280756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35.915388141524225</v>
      </c>
      <c r="P89" s="77">
        <f>IF(TrRoad_act!P11=0,"",P25/TrRoad_act!P11*1000)</f>
        <v>34.507253404971145</v>
      </c>
      <c r="Q89" s="77">
        <f>IF(TrRoad_act!Q11=0,"",Q25/TrRoad_act!Q11*1000)</f>
        <v>35.877370408660376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>
        <f>IF(TrRoad_act!H12=0,"",H26/TrRoad_act!H12*1000)</f>
        <v>0</v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87.765009578435794</v>
      </c>
      <c r="C91" s="76">
        <f>IF(TrRoad_act!C13=0,"",C27/TrRoad_act!C13*1000)</f>
        <v>89.149767810801904</v>
      </c>
      <c r="D91" s="76">
        <f>IF(TrRoad_act!D13=0,"",D27/TrRoad_act!D13*1000)</f>
        <v>88.568343289070697</v>
      </c>
      <c r="E91" s="76">
        <f>IF(TrRoad_act!E13=0,"",E27/TrRoad_act!E13*1000)</f>
        <v>88.212772028945608</v>
      </c>
      <c r="F91" s="76">
        <f>IF(TrRoad_act!F13=0,"",F27/TrRoad_act!F13*1000)</f>
        <v>89.718615777525969</v>
      </c>
      <c r="G91" s="76">
        <f>IF(TrRoad_act!G13=0,"",G27/TrRoad_act!G13*1000)</f>
        <v>92.344972200450627</v>
      </c>
      <c r="H91" s="76">
        <f>IF(TrRoad_act!H13=0,"",H27/TrRoad_act!H13*1000)</f>
        <v>92.022954108652485</v>
      </c>
      <c r="I91" s="76">
        <f>IF(TrRoad_act!I13=0,"",I27/TrRoad_act!I13*1000)</f>
        <v>90.860713806531095</v>
      </c>
      <c r="J91" s="76">
        <f>IF(TrRoad_act!J13=0,"",J27/TrRoad_act!J13*1000)</f>
        <v>86.134107152875018</v>
      </c>
      <c r="K91" s="76">
        <f>IF(TrRoad_act!K13=0,"",K27/TrRoad_act!K13*1000)</f>
        <v>83.495791023459688</v>
      </c>
      <c r="L91" s="76">
        <f>IF(TrRoad_act!L13=0,"",L27/TrRoad_act!L13*1000)</f>
        <v>78.490758539415623</v>
      </c>
      <c r="M91" s="76">
        <f>IF(TrRoad_act!M13=0,"",M27/TrRoad_act!M13*1000)</f>
        <v>77.761093229689919</v>
      </c>
      <c r="N91" s="76">
        <f>IF(TrRoad_act!N13=0,"",N27/TrRoad_act!N13*1000)</f>
        <v>75.935883637433022</v>
      </c>
      <c r="O91" s="76">
        <f>IF(TrRoad_act!O13=0,"",O27/TrRoad_act!O13*1000)</f>
        <v>78.215993406627689</v>
      </c>
      <c r="P91" s="76">
        <f>IF(TrRoad_act!P13=0,"",P27/TrRoad_act!P13*1000)</f>
        <v>77.553905082091291</v>
      </c>
      <c r="Q91" s="76">
        <f>IF(TrRoad_act!Q13=0,"",Q27/TrRoad_act!Q13*1000)</f>
        <v>77.260358922101176</v>
      </c>
    </row>
    <row r="92" spans="1:17" ht="11.45" customHeight="1" x14ac:dyDescent="0.25">
      <c r="A92" s="62" t="s">
        <v>59</v>
      </c>
      <c r="B92" s="75">
        <f>IF(TrRoad_act!B14=0,"",B28/TrRoad_act!B14*1000)</f>
        <v>68.930438142976399</v>
      </c>
      <c r="C92" s="75">
        <f>IF(TrRoad_act!C14=0,"",C28/TrRoad_act!C14*1000)</f>
        <v>71.136822021944724</v>
      </c>
      <c r="D92" s="75">
        <f>IF(TrRoad_act!D14=0,"",D28/TrRoad_act!D14*1000)</f>
        <v>71.116125700919426</v>
      </c>
      <c r="E92" s="75">
        <f>IF(TrRoad_act!E14=0,"",E28/TrRoad_act!E14*1000)</f>
        <v>71.303925842126731</v>
      </c>
      <c r="F92" s="75">
        <f>IF(TrRoad_act!F14=0,"",F28/TrRoad_act!F14*1000)</f>
        <v>72.913227432233057</v>
      </c>
      <c r="G92" s="75">
        <f>IF(TrRoad_act!G14=0,"",G28/TrRoad_act!G14*1000)</f>
        <v>75.489189548363356</v>
      </c>
      <c r="H92" s="75">
        <f>IF(TrRoad_act!H14=0,"",H28/TrRoad_act!H14*1000)</f>
        <v>75.628803898575626</v>
      </c>
      <c r="I92" s="75">
        <f>IF(TrRoad_act!I14=0,"",I28/TrRoad_act!I14*1000)</f>
        <v>75.400401263065646</v>
      </c>
      <c r="J92" s="75">
        <f>IF(TrRoad_act!J14=0,"",J28/TrRoad_act!J14*1000)</f>
        <v>72.225826760656673</v>
      </c>
      <c r="K92" s="75">
        <f>IF(TrRoad_act!K14=0,"",K28/TrRoad_act!K14*1000)</f>
        <v>71.433444339205465</v>
      </c>
      <c r="L92" s="75">
        <f>IF(TrRoad_act!L14=0,"",L28/TrRoad_act!L14*1000)</f>
        <v>67.303592525324589</v>
      </c>
      <c r="M92" s="75">
        <f>IF(TrRoad_act!M14=0,"",M28/TrRoad_act!M14*1000)</f>
        <v>66.961765506209574</v>
      </c>
      <c r="N92" s="75">
        <f>IF(TrRoad_act!N14=0,"",N28/TrRoad_act!N14*1000)</f>
        <v>65.868939233339958</v>
      </c>
      <c r="O92" s="75">
        <f>IF(TrRoad_act!O14=0,"",O28/TrRoad_act!O14*1000)</f>
        <v>68.02705956357461</v>
      </c>
      <c r="P92" s="75">
        <f>IF(TrRoad_act!P14=0,"",P28/TrRoad_act!P14*1000)</f>
        <v>68.768428832649235</v>
      </c>
      <c r="Q92" s="75">
        <f>IF(TrRoad_act!Q14=0,"",Q28/TrRoad_act!Q14*1000)</f>
        <v>68.679292109625607</v>
      </c>
    </row>
    <row r="93" spans="1:17" ht="11.45" customHeight="1" x14ac:dyDescent="0.25">
      <c r="A93" s="62" t="s">
        <v>58</v>
      </c>
      <c r="B93" s="75">
        <f>IF(TrRoad_act!B15=0,"",B29/TrRoad_act!B15*1000)</f>
        <v>88.098814080501469</v>
      </c>
      <c r="C93" s="75">
        <f>IF(TrRoad_act!C15=0,"",C29/TrRoad_act!C15*1000)</f>
        <v>90.145455042835607</v>
      </c>
      <c r="D93" s="75">
        <f>IF(TrRoad_act!D15=0,"",D29/TrRoad_act!D15*1000)</f>
        <v>89.729718279040924</v>
      </c>
      <c r="E93" s="75">
        <f>IF(TrRoad_act!E15=0,"",E29/TrRoad_act!E15*1000)</f>
        <v>89.63988854487728</v>
      </c>
      <c r="F93" s="75">
        <f>IF(TrRoad_act!F15=0,"",F29/TrRoad_act!F15*1000)</f>
        <v>91.295833318214648</v>
      </c>
      <c r="G93" s="75">
        <f>IF(TrRoad_act!G15=0,"",G29/TrRoad_act!G15*1000)</f>
        <v>93.950239627055581</v>
      </c>
      <c r="H93" s="75">
        <f>IF(TrRoad_act!H15=0,"",H29/TrRoad_act!H15*1000)</f>
        <v>93.911576393230916</v>
      </c>
      <c r="I93" s="75">
        <f>IF(TrRoad_act!I15=0,"",I29/TrRoad_act!I15*1000)</f>
        <v>92.739445423033445</v>
      </c>
      <c r="J93" s="75">
        <f>IF(TrRoad_act!J15=0,"",J29/TrRoad_act!J15*1000)</f>
        <v>88.14626786629438</v>
      </c>
      <c r="K93" s="75">
        <f>IF(TrRoad_act!K15=0,"",K29/TrRoad_act!K15*1000)</f>
        <v>85.545750466931622</v>
      </c>
      <c r="L93" s="75">
        <f>IF(TrRoad_act!L15=0,"",L29/TrRoad_act!L15*1000)</f>
        <v>80.316571105377903</v>
      </c>
      <c r="M93" s="75">
        <f>IF(TrRoad_act!M15=0,"",M29/TrRoad_act!M15*1000)</f>
        <v>79.530672143679993</v>
      </c>
      <c r="N93" s="75">
        <f>IF(TrRoad_act!N15=0,"",N29/TrRoad_act!N15*1000)</f>
        <v>77.642061832408757</v>
      </c>
      <c r="O93" s="75">
        <f>IF(TrRoad_act!O15=0,"",O29/TrRoad_act!O15*1000)</f>
        <v>79.954943349275595</v>
      </c>
      <c r="P93" s="75">
        <f>IF(TrRoad_act!P15=0,"",P29/TrRoad_act!P15*1000)</f>
        <v>79.956968659085234</v>
      </c>
      <c r="Q93" s="75">
        <f>IF(TrRoad_act!Q15=0,"",Q29/TrRoad_act!Q15*1000)</f>
        <v>79.504577312853925</v>
      </c>
    </row>
    <row r="94" spans="1:17" ht="11.45" customHeight="1" x14ac:dyDescent="0.25">
      <c r="A94" s="62" t="s">
        <v>57</v>
      </c>
      <c r="B94" s="75">
        <f>IF(TrRoad_act!B16=0,"",B30/TrRoad_act!B16*1000)</f>
        <v>63.072209198158106</v>
      </c>
      <c r="C94" s="75">
        <f>IF(TrRoad_act!C16=0,"",C30/TrRoad_act!C16*1000)</f>
        <v>63.527735184934876</v>
      </c>
      <c r="D94" s="75">
        <f>IF(TrRoad_act!D16=0,"",D30/TrRoad_act!D16*1000)</f>
        <v>63.52736439645949</v>
      </c>
      <c r="E94" s="75">
        <f>IF(TrRoad_act!E16=0,"",E30/TrRoad_act!E16*1000)</f>
        <v>63.495508201564284</v>
      </c>
      <c r="F94" s="75">
        <f>IF(TrRoad_act!F16=0,"",F30/TrRoad_act!F16*1000)</f>
        <v>64.878962987435727</v>
      </c>
      <c r="G94" s="75">
        <f>IF(TrRoad_act!G16=0,"",G30/TrRoad_act!G16*1000)</f>
        <v>67.312414120130356</v>
      </c>
      <c r="H94" s="75">
        <f>IF(TrRoad_act!H16=0,"",H30/TrRoad_act!H16*1000)</f>
        <v>67.196956035738523</v>
      </c>
      <c r="I94" s="75">
        <f>IF(TrRoad_act!I16=0,"",I30/TrRoad_act!I16*1000)</f>
        <v>67.046466971238274</v>
      </c>
      <c r="J94" s="75">
        <f>IF(TrRoad_act!J16=0,"",J30/TrRoad_act!J16*1000)</f>
        <v>65.533398084761615</v>
      </c>
      <c r="K94" s="75">
        <f>IF(TrRoad_act!K16=0,"",K30/TrRoad_act!K16*1000)</f>
        <v>64.431871526253673</v>
      </c>
      <c r="L94" s="75">
        <f>IF(TrRoad_act!L16=0,"",L30/TrRoad_act!L16*1000)</f>
        <v>60.729333787924588</v>
      </c>
      <c r="M94" s="75">
        <f>IF(TrRoad_act!M16=0,"",M30/TrRoad_act!M16*1000)</f>
        <v>60.695280752252351</v>
      </c>
      <c r="N94" s="75">
        <f>IF(TrRoad_act!N16=0,"",N30/TrRoad_act!N16*1000)</f>
        <v>59.838359936905086</v>
      </c>
      <c r="O94" s="75">
        <f>IF(TrRoad_act!O16=0,"",O30/TrRoad_act!O16*1000)</f>
        <v>61.89284881671027</v>
      </c>
      <c r="P94" s="75">
        <f>IF(TrRoad_act!P16=0,"",P30/TrRoad_act!P16*1000)</f>
        <v>62.794575594908252</v>
      </c>
      <c r="Q94" s="75">
        <f>IF(TrRoad_act!Q16=0,"",Q30/TrRoad_act!Q16*1000)</f>
        <v>62.90908350402816</v>
      </c>
    </row>
    <row r="95" spans="1:17" ht="11.45" customHeight="1" x14ac:dyDescent="0.25">
      <c r="A95" s="62" t="s">
        <v>56</v>
      </c>
      <c r="B95" s="75">
        <f>IF(TrRoad_act!B17=0,"",B31/TrRoad_act!B17*1000)</f>
        <v>52.622623995279064</v>
      </c>
      <c r="C95" s="75">
        <f>IF(TrRoad_act!C17=0,"",C31/TrRoad_act!C17*1000)</f>
        <v>53.64293565461287</v>
      </c>
      <c r="D95" s="75">
        <f>IF(TrRoad_act!D17=0,"",D31/TrRoad_act!D17*1000)</f>
        <v>52.336419091724437</v>
      </c>
      <c r="E95" s="75">
        <f>IF(TrRoad_act!E17=0,"",E31/TrRoad_act!E17*1000)</f>
        <v>53.548288225654986</v>
      </c>
      <c r="F95" s="75">
        <f>IF(TrRoad_act!F17=0,"",F31/TrRoad_act!F17*1000)</f>
        <v>54.147048013790041</v>
      </c>
      <c r="G95" s="75">
        <f>IF(TrRoad_act!G17=0,"",G31/TrRoad_act!G17*1000)</f>
        <v>57.138224795533588</v>
      </c>
      <c r="H95" s="75">
        <f>IF(TrRoad_act!H17=0,"",H31/TrRoad_act!H17*1000)</f>
        <v>57.344213080180957</v>
      </c>
      <c r="I95" s="75">
        <f>IF(TrRoad_act!I17=0,"",I31/TrRoad_act!I17*1000)</f>
        <v>57.925641276099277</v>
      </c>
      <c r="J95" s="75">
        <f>IF(TrRoad_act!J17=0,"",J31/TrRoad_act!J17*1000)</f>
        <v>56.356927765730759</v>
      </c>
      <c r="K95" s="75">
        <f>IF(TrRoad_act!K17=0,"",K31/TrRoad_act!K17*1000)</f>
        <v>53.666666960474636</v>
      </c>
      <c r="L95" s="75">
        <f>IF(TrRoad_act!L17=0,"",L31/TrRoad_act!L17*1000)</f>
        <v>52.594335920752229</v>
      </c>
      <c r="M95" s="75">
        <f>IF(TrRoad_act!M17=0,"",M31/TrRoad_act!M17*1000)</f>
        <v>52.421948491261787</v>
      </c>
      <c r="N95" s="75">
        <f>IF(TrRoad_act!N17=0,"",N31/TrRoad_act!N17*1000)</f>
        <v>51.815045675984635</v>
      </c>
      <c r="O95" s="75">
        <f>IF(TrRoad_act!O17=0,"",O31/TrRoad_act!O17*1000)</f>
        <v>54.369472007395537</v>
      </c>
      <c r="P95" s="75">
        <f>IF(TrRoad_act!P17=0,"",P31/TrRoad_act!P17*1000)</f>
        <v>53.666216955340687</v>
      </c>
      <c r="Q95" s="75">
        <f>IF(TrRoad_act!Q17=0,"",Q31/TrRoad_act!Q17*1000)</f>
        <v>55.008823162064388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186.63276411290238</v>
      </c>
      <c r="C97" s="79">
        <f>IF(TrRoad_act!C19=0,"",C33/TrRoad_act!C19*1000)</f>
        <v>181.69875944122589</v>
      </c>
      <c r="D97" s="79">
        <f>IF(TrRoad_act!D19=0,"",D33/TrRoad_act!D19*1000)</f>
        <v>179.01591996918739</v>
      </c>
      <c r="E97" s="79">
        <f>IF(TrRoad_act!E19=0,"",E33/TrRoad_act!E19*1000)</f>
        <v>177.27107330501499</v>
      </c>
      <c r="F97" s="79">
        <f>IF(TrRoad_act!F19=0,"",F33/TrRoad_act!F19*1000)</f>
        <v>169.44294088889771</v>
      </c>
      <c r="G97" s="79">
        <f>IF(TrRoad_act!G19=0,"",G33/TrRoad_act!G19*1000)</f>
        <v>167.78085278417581</v>
      </c>
      <c r="H97" s="79">
        <f>IF(TrRoad_act!H19=0,"",H33/TrRoad_act!H19*1000)</f>
        <v>163.59932446657382</v>
      </c>
      <c r="I97" s="79">
        <f>IF(TrRoad_act!I19=0,"",I33/TrRoad_act!I19*1000)</f>
        <v>157.29170478208161</v>
      </c>
      <c r="J97" s="79">
        <f>IF(TrRoad_act!J19=0,"",J33/TrRoad_act!J19*1000)</f>
        <v>154.38299347127756</v>
      </c>
      <c r="K97" s="79">
        <f>IF(TrRoad_act!K19=0,"",K33/TrRoad_act!K19*1000)</f>
        <v>166.10705069408948</v>
      </c>
      <c r="L97" s="79">
        <f>IF(TrRoad_act!L19=0,"",L33/TrRoad_act!L19*1000)</f>
        <v>165.72618674551561</v>
      </c>
      <c r="M97" s="79">
        <f>IF(TrRoad_act!M19=0,"",M33/TrRoad_act!M19*1000)</f>
        <v>168.27699324840131</v>
      </c>
      <c r="N97" s="79">
        <f>IF(TrRoad_act!N19=0,"",N33/TrRoad_act!N19*1000)</f>
        <v>170.72091636808997</v>
      </c>
      <c r="O97" s="79">
        <f>IF(TrRoad_act!O19=0,"",O33/TrRoad_act!O19*1000)</f>
        <v>168.56670892997948</v>
      </c>
      <c r="P97" s="79">
        <f>IF(TrRoad_act!P19=0,"",P33/TrRoad_act!P19*1000)</f>
        <v>169.72857414717802</v>
      </c>
      <c r="Q97" s="79">
        <f>IF(TrRoad_act!Q19=0,"",Q33/TrRoad_act!Q19*1000)</f>
        <v>174.06246720428283</v>
      </c>
    </row>
    <row r="98" spans="1:17" ht="11.45" customHeight="1" x14ac:dyDescent="0.25">
      <c r="A98" s="23" t="s">
        <v>27</v>
      </c>
      <c r="B98" s="78">
        <f>IF(TrRoad_act!B20=0,"",B34/TrRoad_act!B20*1000)</f>
        <v>1071.4367266778117</v>
      </c>
      <c r="C98" s="78">
        <f>IF(TrRoad_act!C20=0,"",C34/TrRoad_act!C20*1000)</f>
        <v>1048.3140957223879</v>
      </c>
      <c r="D98" s="78">
        <f>IF(TrRoad_act!D20=0,"",D34/TrRoad_act!D20*1000)</f>
        <v>1035.4145570160595</v>
      </c>
      <c r="E98" s="78">
        <f>IF(TrRoad_act!E20=0,"",E34/TrRoad_act!E20*1000)</f>
        <v>1018.9747965318526</v>
      </c>
      <c r="F98" s="78">
        <f>IF(TrRoad_act!F20=0,"",F34/TrRoad_act!F20*1000)</f>
        <v>988.9182454181522</v>
      </c>
      <c r="G98" s="78">
        <f>IF(TrRoad_act!G20=0,"",G34/TrRoad_act!G20*1000)</f>
        <v>971.24696088316557</v>
      </c>
      <c r="H98" s="78">
        <f>IF(TrRoad_act!H20=0,"",H34/TrRoad_act!H20*1000)</f>
        <v>955.16410739829075</v>
      </c>
      <c r="I98" s="78">
        <f>IF(TrRoad_act!I20=0,"",I34/TrRoad_act!I20*1000)</f>
        <v>925.64897739383355</v>
      </c>
      <c r="J98" s="78">
        <f>IF(TrRoad_act!J20=0,"",J34/TrRoad_act!J20*1000)</f>
        <v>895.28378730084273</v>
      </c>
      <c r="K98" s="78">
        <f>IF(TrRoad_act!K20=0,"",K34/TrRoad_act!K20*1000)</f>
        <v>893.8956365341046</v>
      </c>
      <c r="L98" s="78">
        <f>IF(TrRoad_act!L20=0,"",L34/TrRoad_act!L20*1000)</f>
        <v>897.54773691687069</v>
      </c>
      <c r="M98" s="78">
        <f>IF(TrRoad_act!M20=0,"",M34/TrRoad_act!M20*1000)</f>
        <v>894.07064477077574</v>
      </c>
      <c r="N98" s="78">
        <f>IF(TrRoad_act!N20=0,"",N34/TrRoad_act!N20*1000)</f>
        <v>882.44875185803164</v>
      </c>
      <c r="O98" s="78">
        <f>IF(TrRoad_act!O20=0,"",O34/TrRoad_act!O20*1000)</f>
        <v>865.47329565982409</v>
      </c>
      <c r="P98" s="78">
        <f>IF(TrRoad_act!P20=0,"",P34/TrRoad_act!P20*1000)</f>
        <v>846.20569841005442</v>
      </c>
      <c r="Q98" s="78">
        <f>IF(TrRoad_act!Q20=0,"",Q34/TrRoad_act!Q20*1000)</f>
        <v>836.52948575593632</v>
      </c>
    </row>
    <row r="99" spans="1:17" ht="11.45" customHeight="1" x14ac:dyDescent="0.25">
      <c r="A99" s="62" t="s">
        <v>59</v>
      </c>
      <c r="B99" s="77">
        <f>IF(TrRoad_act!B21=0,"",B35/TrRoad_act!B21*1000)</f>
        <v>1475.3289534255105</v>
      </c>
      <c r="C99" s="77">
        <f>IF(TrRoad_act!C21=0,"",C35/TrRoad_act!C21*1000)</f>
        <v>1481.9158521182169</v>
      </c>
      <c r="D99" s="77">
        <f>IF(TrRoad_act!D21=0,"",D35/TrRoad_act!D21*1000)</f>
        <v>1486.3074625014699</v>
      </c>
      <c r="E99" s="77">
        <f>IF(TrRoad_act!E21=0,"",E35/TrRoad_act!E21*1000)</f>
        <v>1488.9441445540265</v>
      </c>
      <c r="F99" s="77">
        <f>IF(TrRoad_act!F21=0,"",F35/TrRoad_act!F21*1000)</f>
        <v>1482.6182671809795</v>
      </c>
      <c r="G99" s="77">
        <f>IF(TrRoad_act!G21=0,"",G35/TrRoad_act!G21*1000)</f>
        <v>1471.8282158134834</v>
      </c>
      <c r="H99" s="77">
        <f>IF(TrRoad_act!H21=0,"",H35/TrRoad_act!H21*1000)</f>
        <v>1459.9618249061405</v>
      </c>
      <c r="I99" s="77">
        <f>IF(TrRoad_act!I21=0,"",I35/TrRoad_act!I21*1000)</f>
        <v>1430.5520354975506</v>
      </c>
      <c r="J99" s="77">
        <f>IF(TrRoad_act!J21=0,"",J35/TrRoad_act!J21*1000)</f>
        <v>1379.5292891500364</v>
      </c>
      <c r="K99" s="77">
        <f>IF(TrRoad_act!K21=0,"",K35/TrRoad_act!K21*1000)</f>
        <v>1371.4090950142136</v>
      </c>
      <c r="L99" s="77">
        <f>IF(TrRoad_act!L21=0,"",L35/TrRoad_act!L21*1000)</f>
        <v>1356.0871121892305</v>
      </c>
      <c r="M99" s="77">
        <f>IF(TrRoad_act!M21=0,"",M35/TrRoad_act!M21*1000)</f>
        <v>1337.0330477494463</v>
      </c>
      <c r="N99" s="77">
        <f>IF(TrRoad_act!N21=0,"",N35/TrRoad_act!N21*1000)</f>
        <v>1325.98924337675</v>
      </c>
      <c r="O99" s="77">
        <f>IF(TrRoad_act!O21=0,"",O35/TrRoad_act!O21*1000)</f>
        <v>1304.4014243686477</v>
      </c>
      <c r="P99" s="77">
        <f>IF(TrRoad_act!P21=0,"",P35/TrRoad_act!P21*1000)</f>
        <v>1273.7965621988831</v>
      </c>
      <c r="Q99" s="77">
        <f>IF(TrRoad_act!Q21=0,"",Q35/TrRoad_act!Q21*1000)</f>
        <v>1245.7801255490049</v>
      </c>
    </row>
    <row r="100" spans="1:17" ht="11.45" customHeight="1" x14ac:dyDescent="0.25">
      <c r="A100" s="62" t="s">
        <v>58</v>
      </c>
      <c r="B100" s="77">
        <f>IF(TrRoad_act!B22=0,"",B36/TrRoad_act!B22*1000)</f>
        <v>1020.489006583353</v>
      </c>
      <c r="C100" s="77">
        <f>IF(TrRoad_act!C22=0,"",C36/TrRoad_act!C22*1000)</f>
        <v>1004.2797832920356</v>
      </c>
      <c r="D100" s="77">
        <f>IF(TrRoad_act!D22=0,"",D36/TrRoad_act!D22*1000)</f>
        <v>998.19463251213062</v>
      </c>
      <c r="E100" s="77">
        <f>IF(TrRoad_act!E22=0,"",E36/TrRoad_act!E22*1000)</f>
        <v>988.56278489459839</v>
      </c>
      <c r="F100" s="77">
        <f>IF(TrRoad_act!F22=0,"",F36/TrRoad_act!F22*1000)</f>
        <v>963.82704696084647</v>
      </c>
      <c r="G100" s="77">
        <f>IF(TrRoad_act!G22=0,"",G36/TrRoad_act!G22*1000)</f>
        <v>949.989873676152</v>
      </c>
      <c r="H100" s="77">
        <f>IF(TrRoad_act!H22=0,"",H36/TrRoad_act!H22*1000)</f>
        <v>936.91140266130958</v>
      </c>
      <c r="I100" s="77">
        <f>IF(TrRoad_act!I22=0,"",I36/TrRoad_act!I22*1000)</f>
        <v>909.91457867983763</v>
      </c>
      <c r="J100" s="77">
        <f>IF(TrRoad_act!J22=0,"",J36/TrRoad_act!J22*1000)</f>
        <v>881.46492318820947</v>
      </c>
      <c r="K100" s="77">
        <f>IF(TrRoad_act!K22=0,"",K36/TrRoad_act!K22*1000)</f>
        <v>881.71193885196055</v>
      </c>
      <c r="L100" s="77">
        <f>IF(TrRoad_act!L22=0,"",L36/TrRoad_act!L22*1000)</f>
        <v>886.92488390089727</v>
      </c>
      <c r="M100" s="77">
        <f>IF(TrRoad_act!M22=0,"",M36/TrRoad_act!M22*1000)</f>
        <v>884.49247904922561</v>
      </c>
      <c r="N100" s="77">
        <f>IF(TrRoad_act!N22=0,"",N36/TrRoad_act!N22*1000)</f>
        <v>873.70840242591942</v>
      </c>
      <c r="O100" s="77">
        <f>IF(TrRoad_act!O22=0,"",O36/TrRoad_act!O22*1000)</f>
        <v>857.61034681538865</v>
      </c>
      <c r="P100" s="77">
        <f>IF(TrRoad_act!P22=0,"",P36/TrRoad_act!P22*1000)</f>
        <v>839.80863869919517</v>
      </c>
      <c r="Q100" s="77">
        <f>IF(TrRoad_act!Q22=0,"",Q36/TrRoad_act!Q22*1000)</f>
        <v>831.43899702705755</v>
      </c>
    </row>
    <row r="101" spans="1:17" ht="11.45" customHeight="1" x14ac:dyDescent="0.25">
      <c r="A101" s="62" t="s">
        <v>57</v>
      </c>
      <c r="B101" s="77">
        <f>IF(TrRoad_act!B23=0,"",B37/TrRoad_act!B23*1000)</f>
        <v>1394.7694041314328</v>
      </c>
      <c r="C101" s="77">
        <f>IF(TrRoad_act!C23=0,"",C37/TrRoad_act!C23*1000)</f>
        <v>1372.9498354688919</v>
      </c>
      <c r="D101" s="77">
        <f>IF(TrRoad_act!D23=0,"",D37/TrRoad_act!D23*1000)</f>
        <v>1371.4453248600423</v>
      </c>
      <c r="E101" s="77">
        <f>IF(TrRoad_act!E23=0,"",E37/TrRoad_act!E23*1000)</f>
        <v>1369.0858543967413</v>
      </c>
      <c r="F101" s="77">
        <f>IF(TrRoad_act!F23=0,"",F37/TrRoad_act!F23*1000)</f>
        <v>1361.352794781696</v>
      </c>
      <c r="G101" s="77">
        <f>IF(TrRoad_act!G23=0,"",G37/TrRoad_act!G23*1000)</f>
        <v>1359.7109862765569</v>
      </c>
      <c r="H101" s="77">
        <f>IF(TrRoad_act!H23=0,"",H37/TrRoad_act!H23*1000)</f>
        <v>1359.06415160082</v>
      </c>
      <c r="I101" s="77">
        <f>IF(TrRoad_act!I23=0,"",I37/TrRoad_act!I23*1000)</f>
        <v>1342.6387812396274</v>
      </c>
      <c r="J101" s="77">
        <f>IF(TrRoad_act!J23=0,"",J37/TrRoad_act!J23*1000)</f>
        <v>1338.6477127887181</v>
      </c>
      <c r="K101" s="77">
        <f>IF(TrRoad_act!K23=0,"",K37/TrRoad_act!K23*1000)</f>
        <v>1346.956594375526</v>
      </c>
      <c r="L101" s="77">
        <f>IF(TrRoad_act!L23=0,"",L37/TrRoad_act!L23*1000)</f>
        <v>1355.0330747642072</v>
      </c>
      <c r="M101" s="77">
        <f>IF(TrRoad_act!M23=0,"",M37/TrRoad_act!M23*1000)</f>
        <v>1356.1365434359086</v>
      </c>
      <c r="N101" s="77">
        <f>IF(TrRoad_act!N23=0,"",N37/TrRoad_act!N23*1000)</f>
        <v>1353.6237058222939</v>
      </c>
      <c r="O101" s="77">
        <f>IF(TrRoad_act!O23=0,"",O37/TrRoad_act!O23*1000)</f>
        <v>1365.5074564956701</v>
      </c>
      <c r="P101" s="77">
        <f>IF(TrRoad_act!P23=0,"",P37/TrRoad_act!P23*1000)</f>
        <v>1359.1354166583992</v>
      </c>
      <c r="Q101" s="77">
        <f>IF(TrRoad_act!Q23=0,"",Q37/TrRoad_act!Q23*1000)</f>
        <v>1354.7153101944771</v>
      </c>
    </row>
    <row r="102" spans="1:17" ht="11.45" customHeight="1" x14ac:dyDescent="0.25">
      <c r="A102" s="62" t="s">
        <v>56</v>
      </c>
      <c r="B102" s="77">
        <f>IF(TrRoad_act!B24=0,"",B38/TrRoad_act!B24*1000)</f>
        <v>1143.728675578129</v>
      </c>
      <c r="C102" s="77">
        <f>IF(TrRoad_act!C24=0,"",C38/TrRoad_act!C24*1000)</f>
        <v>1154.8950388311066</v>
      </c>
      <c r="D102" s="77">
        <f>IF(TrRoad_act!D24=0,"",D38/TrRoad_act!D24*1000)</f>
        <v>1161.5993487597225</v>
      </c>
      <c r="E102" s="77">
        <f>IF(TrRoad_act!E24=0,"",E38/TrRoad_act!E24*1000)</f>
        <v>1144.533357432673</v>
      </c>
      <c r="F102" s="77">
        <f>IF(TrRoad_act!F24=0,"",F38/TrRoad_act!F24*1000)</f>
        <v>1145.1300562993511</v>
      </c>
      <c r="G102" s="77">
        <f>IF(TrRoad_act!G24=0,"",G38/TrRoad_act!G24*1000)</f>
        <v>1149.5387508963233</v>
      </c>
      <c r="H102" s="77">
        <f>IF(TrRoad_act!H24=0,"",H38/TrRoad_act!H24*1000)</f>
        <v>1125.3321937383162</v>
      </c>
      <c r="I102" s="77">
        <f>IF(TrRoad_act!I24=0,"",I38/TrRoad_act!I24*1000)</f>
        <v>1126.0080543226281</v>
      </c>
      <c r="J102" s="77">
        <f>IF(TrRoad_act!J24=0,"",J38/TrRoad_act!J24*1000)</f>
        <v>1122.2075296125445</v>
      </c>
      <c r="K102" s="77">
        <f>IF(TrRoad_act!K24=0,"",K38/TrRoad_act!K24*1000)</f>
        <v>1099.3324091156103</v>
      </c>
      <c r="L102" s="77">
        <f>IF(TrRoad_act!L24=0,"",L38/TrRoad_act!L24*1000)</f>
        <v>1061.9890576415789</v>
      </c>
      <c r="M102" s="77">
        <f>IF(TrRoad_act!M24=0,"",M38/TrRoad_act!M24*1000)</f>
        <v>1038.1107462244361</v>
      </c>
      <c r="N102" s="77">
        <f>IF(TrRoad_act!N24=0,"",N38/TrRoad_act!N24*1000)</f>
        <v>1015.531638301989</v>
      </c>
      <c r="O102" s="77">
        <f>IF(TrRoad_act!O24=0,"",O38/TrRoad_act!O24*1000)</f>
        <v>988.95067571784955</v>
      </c>
      <c r="P102" s="77">
        <f>IF(TrRoad_act!P24=0,"",P38/TrRoad_act!P24*1000)</f>
        <v>974.04959732533905</v>
      </c>
      <c r="Q102" s="77">
        <f>IF(TrRoad_act!Q24=0,"",Q38/TrRoad_act!Q24*1000)</f>
        <v>975.57553872646054</v>
      </c>
    </row>
    <row r="103" spans="1:17" ht="11.45" customHeight="1" x14ac:dyDescent="0.25">
      <c r="A103" s="62" t="s">
        <v>55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116.53915896615489</v>
      </c>
      <c r="C104" s="76">
        <f>IF(TrRoad_act!C26=0,"",C40/TrRoad_act!C26*1000)</f>
        <v>112.97595408619246</v>
      </c>
      <c r="D104" s="76">
        <f>IF(TrRoad_act!D26=0,"",D40/TrRoad_act!D26*1000)</f>
        <v>110.80271852437882</v>
      </c>
      <c r="E104" s="76">
        <f>IF(TrRoad_act!E26=0,"",E40/TrRoad_act!E26*1000)</f>
        <v>109.23507246223235</v>
      </c>
      <c r="F104" s="76">
        <f>IF(TrRoad_act!F26=0,"",F40/TrRoad_act!F26*1000)</f>
        <v>107.82535361209708</v>
      </c>
      <c r="G104" s="76">
        <f>IF(TrRoad_act!G26=0,"",G40/TrRoad_act!G26*1000)</f>
        <v>106.92361995584673</v>
      </c>
      <c r="H104" s="76">
        <f>IF(TrRoad_act!H26=0,"",H40/TrRoad_act!H26*1000)</f>
        <v>104.59463909537226</v>
      </c>
      <c r="I104" s="76">
        <f>IF(TrRoad_act!I26=0,"",I40/TrRoad_act!I26*1000)</f>
        <v>101.43847324951155</v>
      </c>
      <c r="J104" s="76">
        <f>IF(TrRoad_act!J26=0,"",J40/TrRoad_act!J26*1000)</f>
        <v>97.855506683728564</v>
      </c>
      <c r="K104" s="76">
        <f>IF(TrRoad_act!K26=0,"",K40/TrRoad_act!K26*1000)</f>
        <v>99.625060468944952</v>
      </c>
      <c r="L104" s="76">
        <f>IF(TrRoad_act!L26=0,"",L40/TrRoad_act!L26*1000)</f>
        <v>99.324016893779785</v>
      </c>
      <c r="M104" s="76">
        <f>IF(TrRoad_act!M26=0,"",M40/TrRoad_act!M26*1000)</f>
        <v>100.80921655045771</v>
      </c>
      <c r="N104" s="76">
        <f>IF(TrRoad_act!N26=0,"",N40/TrRoad_act!N26*1000)</f>
        <v>99.822745098503717</v>
      </c>
      <c r="O104" s="76">
        <f>IF(TrRoad_act!O26=0,"",O40/TrRoad_act!O26*1000)</f>
        <v>98.922498146431707</v>
      </c>
      <c r="P104" s="76">
        <f>IF(TrRoad_act!P26=0,"",P40/TrRoad_act!P26*1000)</f>
        <v>99.233389351572413</v>
      </c>
      <c r="Q104" s="76">
        <f>IF(TrRoad_act!Q26=0,"",Q40/TrRoad_act!Q26*1000)</f>
        <v>100.40961517170504</v>
      </c>
    </row>
    <row r="105" spans="1:17" ht="11.45" customHeight="1" x14ac:dyDescent="0.25">
      <c r="A105" s="17" t="s">
        <v>23</v>
      </c>
      <c r="B105" s="75">
        <f>IF(TrRoad_act!B27=0,"",B41/TrRoad_act!B27*1000)</f>
        <v>121.96987011469783</v>
      </c>
      <c r="C105" s="75">
        <f>IF(TrRoad_act!C27=0,"",C41/TrRoad_act!C27*1000)</f>
        <v>119.19297304045494</v>
      </c>
      <c r="D105" s="75">
        <f>IF(TrRoad_act!D27=0,"",D41/TrRoad_act!D27*1000)</f>
        <v>117.92273243986396</v>
      </c>
      <c r="E105" s="75">
        <f>IF(TrRoad_act!E27=0,"",E41/TrRoad_act!E27*1000)</f>
        <v>116.60452042088731</v>
      </c>
      <c r="F105" s="75">
        <f>IF(TrRoad_act!F27=0,"",F41/TrRoad_act!F27*1000)</f>
        <v>116.27334075251767</v>
      </c>
      <c r="G105" s="75">
        <f>IF(TrRoad_act!G27=0,"",G41/TrRoad_act!G27*1000)</f>
        <v>115.92515810420902</v>
      </c>
      <c r="H105" s="75">
        <f>IF(TrRoad_act!H27=0,"",H41/TrRoad_act!H27*1000)</f>
        <v>113.01939593457118</v>
      </c>
      <c r="I105" s="75">
        <f>IF(TrRoad_act!I27=0,"",I41/TrRoad_act!I27*1000)</f>
        <v>109.12964823279627</v>
      </c>
      <c r="J105" s="75">
        <f>IF(TrRoad_act!J27=0,"",J41/TrRoad_act!J27*1000)</f>
        <v>104.16418316008351</v>
      </c>
      <c r="K105" s="75">
        <f>IF(TrRoad_act!K27=0,"",K41/TrRoad_act!K27*1000)</f>
        <v>105.7888885772449</v>
      </c>
      <c r="L105" s="75">
        <f>IF(TrRoad_act!L27=0,"",L41/TrRoad_act!L27*1000)</f>
        <v>106.60717329537985</v>
      </c>
      <c r="M105" s="75">
        <f>IF(TrRoad_act!M27=0,"",M41/TrRoad_act!M27*1000)</f>
        <v>108.08067180615973</v>
      </c>
      <c r="N105" s="75">
        <f>IF(TrRoad_act!N27=0,"",N41/TrRoad_act!N27*1000)</f>
        <v>106.63795278359788</v>
      </c>
      <c r="O105" s="75">
        <f>IF(TrRoad_act!O27=0,"",O41/TrRoad_act!O27*1000)</f>
        <v>105.85547278740344</v>
      </c>
      <c r="P105" s="75">
        <f>IF(TrRoad_act!P27=0,"",P41/TrRoad_act!P27*1000)</f>
        <v>106.87155015736714</v>
      </c>
      <c r="Q105" s="75">
        <f>IF(TrRoad_act!Q27=0,"",Q41/TrRoad_act!Q27*1000)</f>
        <v>108.49463689927957</v>
      </c>
    </row>
    <row r="106" spans="1:17" ht="11.45" customHeight="1" x14ac:dyDescent="0.25">
      <c r="A106" s="15" t="s">
        <v>22</v>
      </c>
      <c r="B106" s="74">
        <f>IF(TrRoad_act!B28=0,"",B42/TrRoad_act!B28*1000)</f>
        <v>106.27663791263207</v>
      </c>
      <c r="C106" s="74">
        <f>IF(TrRoad_act!C28=0,"",C42/TrRoad_act!C28*1000)</f>
        <v>101.56695594070823</v>
      </c>
      <c r="D106" s="74">
        <f>IF(TrRoad_act!D28=0,"",D42/TrRoad_act!D28*1000)</f>
        <v>98.344877131889149</v>
      </c>
      <c r="E106" s="74">
        <f>IF(TrRoad_act!E28=0,"",E42/TrRoad_act!E28*1000)</f>
        <v>96.451599519624381</v>
      </c>
      <c r="F106" s="74">
        <f>IF(TrRoad_act!F28=0,"",F42/TrRoad_act!F28*1000)</f>
        <v>94.49322141190639</v>
      </c>
      <c r="G106" s="74">
        <f>IF(TrRoad_act!G28=0,"",G42/TrRoad_act!G28*1000)</f>
        <v>93.304515813493424</v>
      </c>
      <c r="H106" s="74">
        <f>IF(TrRoad_act!H28=0,"",H42/TrRoad_act!H28*1000)</f>
        <v>91.888907940215873</v>
      </c>
      <c r="I106" s="74">
        <f>IF(TrRoad_act!I28=0,"",I42/TrRoad_act!I28*1000)</f>
        <v>89.561694873328364</v>
      </c>
      <c r="J106" s="74">
        <f>IF(TrRoad_act!J28=0,"",J42/TrRoad_act!J28*1000)</f>
        <v>88.257530617662653</v>
      </c>
      <c r="K106" s="74">
        <f>IF(TrRoad_act!K28=0,"",K42/TrRoad_act!K28*1000)</f>
        <v>90.52916902884634</v>
      </c>
      <c r="L106" s="74">
        <f>IF(TrRoad_act!L28=0,"",L42/TrRoad_act!L28*1000)</f>
        <v>88.523018324281622</v>
      </c>
      <c r="M106" s="74">
        <f>IF(TrRoad_act!M28=0,"",M42/TrRoad_act!M28*1000)</f>
        <v>89.173094341183571</v>
      </c>
      <c r="N106" s="74">
        <f>IF(TrRoad_act!N28=0,"",N42/TrRoad_act!N28*1000)</f>
        <v>89.43145198282896</v>
      </c>
      <c r="O106" s="74">
        <f>IF(TrRoad_act!O28=0,"",O42/TrRoad_act!O28*1000)</f>
        <v>88.926980399586611</v>
      </c>
      <c r="P106" s="74">
        <f>IF(TrRoad_act!P28=0,"",P42/TrRoad_act!P28*1000)</f>
        <v>88.613977107276597</v>
      </c>
      <c r="Q106" s="74">
        <f>IF(TrRoad_act!Q28=0,"",Q42/TrRoad_act!Q28*1000)</f>
        <v>89.960723203329081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323.72117126180416</v>
      </c>
      <c r="C110" s="78">
        <f>IF(TrRoad_act!C86=0,"",1000000*C19/TrRoad_act!C86)</f>
        <v>350.66060222338706</v>
      </c>
      <c r="D110" s="78">
        <f>IF(TrRoad_act!D86=0,"",1000000*D19/TrRoad_act!D86)</f>
        <v>385.99501915790347</v>
      </c>
      <c r="E110" s="78">
        <f>IF(TrRoad_act!E86=0,"",1000000*E19/TrRoad_act!E86)</f>
        <v>386.04860131420708</v>
      </c>
      <c r="F110" s="78">
        <f>IF(TrRoad_act!F86=0,"",1000000*F19/TrRoad_act!F86)</f>
        <v>409.40732432288746</v>
      </c>
      <c r="G110" s="78">
        <f>IF(TrRoad_act!G86=0,"",1000000*G19/TrRoad_act!G86)</f>
        <v>416.51215951415048</v>
      </c>
      <c r="H110" s="78">
        <f>IF(TrRoad_act!H86=0,"",1000000*H19/TrRoad_act!H86)</f>
        <v>404.34696228857422</v>
      </c>
      <c r="I110" s="78">
        <f>IF(TrRoad_act!I86=0,"",1000000*I19/TrRoad_act!I86)</f>
        <v>383.55849128979906</v>
      </c>
      <c r="J110" s="78">
        <f>IF(TrRoad_act!J86=0,"",1000000*J19/TrRoad_act!J86)</f>
        <v>369.86804431410019</v>
      </c>
      <c r="K110" s="78">
        <f>IF(TrRoad_act!K86=0,"",1000000*K19/TrRoad_act!K86)</f>
        <v>373.52709522808965</v>
      </c>
      <c r="L110" s="78">
        <f>IF(TrRoad_act!L86=0,"",1000000*L19/TrRoad_act!L86)</f>
        <v>363.2370903674248</v>
      </c>
      <c r="M110" s="78">
        <f>IF(TrRoad_act!M86=0,"",1000000*M19/TrRoad_act!M86)</f>
        <v>364.51775691526854</v>
      </c>
      <c r="N110" s="78">
        <f>IF(TrRoad_act!N86=0,"",1000000*N19/TrRoad_act!N86)</f>
        <v>366.76211048892407</v>
      </c>
      <c r="O110" s="78">
        <f>IF(TrRoad_act!O86=0,"",1000000*O19/TrRoad_act!O86)</f>
        <v>386.47252325652761</v>
      </c>
      <c r="P110" s="78">
        <f>IF(TrRoad_act!P86=0,"",1000000*P19/TrRoad_act!P86)</f>
        <v>403.38412801086088</v>
      </c>
      <c r="Q110" s="78">
        <f>IF(TrRoad_act!Q86=0,"",1000000*Q19/TrRoad_act!Q86)</f>
        <v>422.21894285740632</v>
      </c>
    </row>
    <row r="111" spans="1:17" ht="11.45" customHeight="1" x14ac:dyDescent="0.25">
      <c r="A111" s="19" t="s">
        <v>29</v>
      </c>
      <c r="B111" s="76">
        <f>IF(TrRoad_act!B87=0,"",1000000*B20/TrRoad_act!B87)</f>
        <v>2535.5283282836617</v>
      </c>
      <c r="C111" s="76">
        <f>IF(TrRoad_act!C87=0,"",1000000*C20/TrRoad_act!C87)</f>
        <v>2545.1646685926848</v>
      </c>
      <c r="D111" s="76">
        <f>IF(TrRoad_act!D87=0,"",1000000*D20/TrRoad_act!D87)</f>
        <v>2487.0299963696129</v>
      </c>
      <c r="E111" s="76">
        <f>IF(TrRoad_act!E87=0,"",1000000*E20/TrRoad_act!E87)</f>
        <v>2408.9101748348021</v>
      </c>
      <c r="F111" s="76">
        <f>IF(TrRoad_act!F87=0,"",1000000*F20/TrRoad_act!F87)</f>
        <v>2321.5086022870009</v>
      </c>
      <c r="G111" s="76">
        <f>IF(TrRoad_act!G87=0,"",1000000*G20/TrRoad_act!G87)</f>
        <v>2237.6668444027518</v>
      </c>
      <c r="H111" s="76">
        <f>IF(TrRoad_act!H87=0,"",1000000*H20/TrRoad_act!H87)</f>
        <v>2210.2241716280591</v>
      </c>
      <c r="I111" s="76">
        <f>IF(TrRoad_act!I87=0,"",1000000*I20/TrRoad_act!I87)</f>
        <v>2164.0530612826237</v>
      </c>
      <c r="J111" s="76">
        <f>IF(TrRoad_act!J87=0,"",1000000*J20/TrRoad_act!J87)</f>
        <v>2071.9003600067563</v>
      </c>
      <c r="K111" s="76">
        <f>IF(TrRoad_act!K87=0,"",1000000*K20/TrRoad_act!K87)</f>
        <v>2104.5073732336996</v>
      </c>
      <c r="L111" s="76">
        <f>IF(TrRoad_act!L87=0,"",1000000*L20/TrRoad_act!L87)</f>
        <v>2031.848607933</v>
      </c>
      <c r="M111" s="76">
        <f>IF(TrRoad_act!M87=0,"",1000000*M20/TrRoad_act!M87)</f>
        <v>1976.5928966755862</v>
      </c>
      <c r="N111" s="76">
        <f>IF(TrRoad_act!N87=0,"",1000000*N20/TrRoad_act!N87)</f>
        <v>1993.330425412408</v>
      </c>
      <c r="O111" s="76">
        <f>IF(TrRoad_act!O87=0,"",1000000*O20/TrRoad_act!O87)</f>
        <v>1877.9449991824017</v>
      </c>
      <c r="P111" s="76">
        <f>IF(TrRoad_act!P87=0,"",1000000*P20/TrRoad_act!P87)</f>
        <v>1921.8283901719908</v>
      </c>
      <c r="Q111" s="76">
        <f>IF(TrRoad_act!Q87=0,"",1000000*Q20/TrRoad_act!Q87)</f>
        <v>1972.6129863864146</v>
      </c>
    </row>
    <row r="112" spans="1:17" ht="11.45" customHeight="1" x14ac:dyDescent="0.25">
      <c r="A112" s="62" t="s">
        <v>59</v>
      </c>
      <c r="B112" s="77">
        <f>IF(TrRoad_act!B88=0,"",1000000*B21/TrRoad_act!B88)</f>
        <v>2071.1546699962596</v>
      </c>
      <c r="C112" s="77">
        <f>IF(TrRoad_act!C88=0,"",1000000*C21/TrRoad_act!C88)</f>
        <v>2074.3972914906371</v>
      </c>
      <c r="D112" s="77">
        <f>IF(TrRoad_act!D88=0,"",1000000*D21/TrRoad_act!D88)</f>
        <v>2060.0662072612708</v>
      </c>
      <c r="E112" s="77">
        <f>IF(TrRoad_act!E88=0,"",1000000*E21/TrRoad_act!E88)</f>
        <v>1995.5185905377095</v>
      </c>
      <c r="F112" s="77">
        <f>IF(TrRoad_act!F88=0,"",1000000*F21/TrRoad_act!F88)</f>
        <v>1954.8972765325855</v>
      </c>
      <c r="G112" s="77">
        <f>IF(TrRoad_act!G88=0,"",1000000*G21/TrRoad_act!G88)</f>
        <v>1891.7747217384472</v>
      </c>
      <c r="H112" s="77">
        <f>IF(TrRoad_act!H88=0,"",1000000*H21/TrRoad_act!H88)</f>
        <v>1819.3415826535304</v>
      </c>
      <c r="I112" s="77">
        <f>IF(TrRoad_act!I88=0,"",1000000*I21/TrRoad_act!I88)</f>
        <v>1740.669543898498</v>
      </c>
      <c r="J112" s="77">
        <f>IF(TrRoad_act!J88=0,"",1000000*J21/TrRoad_act!J88)</f>
        <v>1663.6220068532223</v>
      </c>
      <c r="K112" s="77">
        <f>IF(TrRoad_act!K88=0,"",1000000*K21/TrRoad_act!K88)</f>
        <v>1706.515772377621</v>
      </c>
      <c r="L112" s="77">
        <f>IF(TrRoad_act!L88=0,"",1000000*L21/TrRoad_act!L88)</f>
        <v>1676.7884970350333</v>
      </c>
      <c r="M112" s="77">
        <f>IF(TrRoad_act!M88=0,"",1000000*M21/TrRoad_act!M88)</f>
        <v>1669.8839590558266</v>
      </c>
      <c r="N112" s="77">
        <f>IF(TrRoad_act!N88=0,"",1000000*N21/TrRoad_act!N88)</f>
        <v>1673.5209829209323</v>
      </c>
      <c r="O112" s="77">
        <f>IF(TrRoad_act!O88=0,"",1000000*O21/TrRoad_act!O88)</f>
        <v>1612.4418584999037</v>
      </c>
      <c r="P112" s="77">
        <f>IF(TrRoad_act!P88=0,"",1000000*P21/TrRoad_act!P88)</f>
        <v>1715.6747523903102</v>
      </c>
      <c r="Q112" s="77">
        <f>IF(TrRoad_act!Q88=0,"",1000000*Q21/TrRoad_act!Q88)</f>
        <v>1782.1816233339136</v>
      </c>
    </row>
    <row r="113" spans="1:17" ht="11.45" customHeight="1" x14ac:dyDescent="0.25">
      <c r="A113" s="62" t="s">
        <v>58</v>
      </c>
      <c r="B113" s="77">
        <f>IF(TrRoad_act!B89=0,"",1000000*B22/TrRoad_act!B89)</f>
        <v>3405.7455787400118</v>
      </c>
      <c r="C113" s="77">
        <f>IF(TrRoad_act!C89=0,"",1000000*C22/TrRoad_act!C89)</f>
        <v>3343.8985539900318</v>
      </c>
      <c r="D113" s="77">
        <f>IF(TrRoad_act!D89=0,"",1000000*D22/TrRoad_act!D89)</f>
        <v>3138.2959486107002</v>
      </c>
      <c r="E113" s="77">
        <f>IF(TrRoad_act!E89=0,"",1000000*E22/TrRoad_act!E89)</f>
        <v>2976.1967293796224</v>
      </c>
      <c r="F113" s="77">
        <f>IF(TrRoad_act!F89=0,"",1000000*F22/TrRoad_act!F89)</f>
        <v>2779.4246571232115</v>
      </c>
      <c r="G113" s="77">
        <f>IF(TrRoad_act!G89=0,"",1000000*G22/TrRoad_act!G89)</f>
        <v>2632.3142648286189</v>
      </c>
      <c r="H113" s="77">
        <f>IF(TrRoad_act!H89=0,"",1000000*H22/TrRoad_act!H89)</f>
        <v>2617.0953555042202</v>
      </c>
      <c r="I113" s="77">
        <f>IF(TrRoad_act!I89=0,"",1000000*I22/TrRoad_act!I89)</f>
        <v>2567.561440291985</v>
      </c>
      <c r="J113" s="77">
        <f>IF(TrRoad_act!J89=0,"",1000000*J22/TrRoad_act!J89)</f>
        <v>2402.8087868329335</v>
      </c>
      <c r="K113" s="77">
        <f>IF(TrRoad_act!K89=0,"",1000000*K22/TrRoad_act!K89)</f>
        <v>2386.1782576730593</v>
      </c>
      <c r="L113" s="77">
        <f>IF(TrRoad_act!L89=0,"",1000000*L22/TrRoad_act!L89)</f>
        <v>2261.82048548696</v>
      </c>
      <c r="M113" s="77">
        <f>IF(TrRoad_act!M89=0,"",1000000*M22/TrRoad_act!M89)</f>
        <v>2152.2705009859183</v>
      </c>
      <c r="N113" s="77">
        <f>IF(TrRoad_act!N89=0,"",1000000*N22/TrRoad_act!N89)</f>
        <v>2158.1833400108585</v>
      </c>
      <c r="O113" s="77">
        <f>IF(TrRoad_act!O89=0,"",1000000*O22/TrRoad_act!O89)</f>
        <v>2008.536697520886</v>
      </c>
      <c r="P113" s="77">
        <f>IF(TrRoad_act!P89=0,"",1000000*P22/TrRoad_act!P89)</f>
        <v>2021.1893911967336</v>
      </c>
      <c r="Q113" s="77">
        <f>IF(TrRoad_act!Q89=0,"",1000000*Q22/TrRoad_act!Q89)</f>
        <v>2065.4444808377871</v>
      </c>
    </row>
    <row r="114" spans="1:17" ht="11.45" customHeight="1" x14ac:dyDescent="0.25">
      <c r="A114" s="62" t="s">
        <v>57</v>
      </c>
      <c r="B114" s="77">
        <f>IF(TrRoad_act!B90=0,"",1000000*B23/TrRoad_act!B90)</f>
        <v>1692.9749142962346</v>
      </c>
      <c r="C114" s="77">
        <f>IF(TrRoad_act!C90=0,"",1000000*C23/TrRoad_act!C90)</f>
        <v>1633.1192813580078</v>
      </c>
      <c r="D114" s="77">
        <f>IF(TrRoad_act!D90=0,"",1000000*D23/TrRoad_act!D90)</f>
        <v>1552.2990444696718</v>
      </c>
      <c r="E114" s="77">
        <f>IF(TrRoad_act!E90=0,"",1000000*E23/TrRoad_act!E90)</f>
        <v>1488.5615658777579</v>
      </c>
      <c r="F114" s="77">
        <f>IF(TrRoad_act!F90=0,"",1000000*F23/TrRoad_act!F90)</f>
        <v>1414.4837400766864</v>
      </c>
      <c r="G114" s="77">
        <f>IF(TrRoad_act!G90=0,"",1000000*G23/TrRoad_act!G90)</f>
        <v>1378.314225902898</v>
      </c>
      <c r="H114" s="77">
        <f>IF(TrRoad_act!H90=0,"",1000000*H23/TrRoad_act!H90)</f>
        <v>1360.2953548159337</v>
      </c>
      <c r="I114" s="77">
        <f>IF(TrRoad_act!I90=0,"",1000000*I23/TrRoad_act!I90)</f>
        <v>1382.0311082353617</v>
      </c>
      <c r="J114" s="77">
        <f>IF(TrRoad_act!J90=0,"",1000000*J23/TrRoad_act!J90)</f>
        <v>1440.6303550216837</v>
      </c>
      <c r="K114" s="77">
        <f>IF(TrRoad_act!K90=0,"",1000000*K23/TrRoad_act!K90)</f>
        <v>1477.494592904105</v>
      </c>
      <c r="L114" s="77">
        <f>IF(TrRoad_act!L90=0,"",1000000*L23/TrRoad_act!L90)</f>
        <v>1069.0305890813781</v>
      </c>
      <c r="M114" s="77">
        <f>IF(TrRoad_act!M90=0,"",1000000*M23/TrRoad_act!M90)</f>
        <v>1248.3534727850299</v>
      </c>
      <c r="N114" s="77">
        <f>IF(TrRoad_act!N90=0,"",1000000*N23/TrRoad_act!N90)</f>
        <v>1210.323629357853</v>
      </c>
      <c r="O114" s="77">
        <f>IF(TrRoad_act!O90=0,"",1000000*O23/TrRoad_act!O90)</f>
        <v>1142.5129045929639</v>
      </c>
      <c r="P114" s="77">
        <f>IF(TrRoad_act!P90=0,"",1000000*P23/TrRoad_act!P90)</f>
        <v>1096.5778569289494</v>
      </c>
      <c r="Q114" s="77">
        <f>IF(TrRoad_act!Q90=0,"",1000000*Q23/TrRoad_act!Q90)</f>
        <v>1055.7432732744023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>
        <f>IF(TrRoad_act!I91=0,"",1000000*I24/TrRoad_act!I91)</f>
        <v>3658.6763500312204</v>
      </c>
      <c r="J115" s="77">
        <f>IF(TrRoad_act!J91=0,"",1000000*J24/TrRoad_act!J91)</f>
        <v>3462.3335046675661</v>
      </c>
      <c r="K115" s="77">
        <f>IF(TrRoad_act!K91=0,"",1000000*K24/TrRoad_act!K91)</f>
        <v>3381.5195143449432</v>
      </c>
      <c r="L115" s="77">
        <f>IF(TrRoad_act!L91=0,"",1000000*L24/TrRoad_act!L91)</f>
        <v>3213.1313292709833</v>
      </c>
      <c r="M115" s="77">
        <f>IF(TrRoad_act!M91=0,"",1000000*M24/TrRoad_act!M91)</f>
        <v>3075.8381320400345</v>
      </c>
      <c r="N115" s="77">
        <f>IF(TrRoad_act!N91=0,"",1000000*N24/TrRoad_act!N91)</f>
        <v>3075.2890712634803</v>
      </c>
      <c r="O115" s="77">
        <f>IF(TrRoad_act!O91=0,"",1000000*O24/TrRoad_act!O91)</f>
        <v>2858.7638966809232</v>
      </c>
      <c r="P115" s="77">
        <f>IF(TrRoad_act!P91=0,"",1000000*P24/TrRoad_act!P91)</f>
        <v>2900.1505226791833</v>
      </c>
      <c r="Q115" s="77">
        <f>IF(TrRoad_act!Q91=0,"",1000000*Q24/TrRoad_act!Q91)</f>
        <v>2916.0603000366809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577.54521016930028</v>
      </c>
      <c r="P116" s="77">
        <f>IF(TrRoad_act!P92=0,"",1000000*P25/TrRoad_act!P92)</f>
        <v>591.67889280537008</v>
      </c>
      <c r="Q116" s="77">
        <f>IF(TrRoad_act!Q92=0,"",1000000*Q25/TrRoad_act!Q92)</f>
        <v>650.04999073060787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>
        <f>IF(TrRoad_act!H93=0,"",1000000*H26/TrRoad_act!H93)</f>
        <v>0</v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57087.20459019077</v>
      </c>
      <c r="C118" s="76">
        <f>IF(TrRoad_act!C94=0,"",1000000*C27/TrRoad_act!C94)</f>
        <v>55252.439338502438</v>
      </c>
      <c r="D118" s="76">
        <f>IF(TrRoad_act!D94=0,"",1000000*D27/TrRoad_act!D94)</f>
        <v>56087.042906409501</v>
      </c>
      <c r="E118" s="76">
        <f>IF(TrRoad_act!E94=0,"",1000000*E27/TrRoad_act!E94)</f>
        <v>55437.832546617654</v>
      </c>
      <c r="F118" s="76">
        <f>IF(TrRoad_act!F94=0,"",1000000*F27/TrRoad_act!F94)</f>
        <v>56350.05982462041</v>
      </c>
      <c r="G118" s="76">
        <f>IF(TrRoad_act!G94=0,"",1000000*G27/TrRoad_act!G94)</f>
        <v>57084.700726371229</v>
      </c>
      <c r="H118" s="76">
        <f>IF(TrRoad_act!H94=0,"",1000000*H27/TrRoad_act!H94)</f>
        <v>57868.169727466433</v>
      </c>
      <c r="I118" s="76">
        <f>IF(TrRoad_act!I94=0,"",1000000*I27/TrRoad_act!I94)</f>
        <v>57926.117798820393</v>
      </c>
      <c r="J118" s="76">
        <f>IF(TrRoad_act!J94=0,"",1000000*J27/TrRoad_act!J94)</f>
        <v>57287.532485309806</v>
      </c>
      <c r="K118" s="76">
        <f>IF(TrRoad_act!K94=0,"",1000000*K27/TrRoad_act!K94)</f>
        <v>57460.311830063874</v>
      </c>
      <c r="L118" s="76">
        <f>IF(TrRoad_act!L94=0,"",1000000*L27/TrRoad_act!L94)</f>
        <v>58311.889332745654</v>
      </c>
      <c r="M118" s="76">
        <f>IF(TrRoad_act!M94=0,"",1000000*M27/TrRoad_act!M94)</f>
        <v>57886.480623447889</v>
      </c>
      <c r="N118" s="76">
        <f>IF(TrRoad_act!N94=0,"",1000000*N27/TrRoad_act!N94)</f>
        <v>56164.333280130646</v>
      </c>
      <c r="O118" s="76">
        <f>IF(TrRoad_act!O94=0,"",1000000*O27/TrRoad_act!O94)</f>
        <v>55098.711016809677</v>
      </c>
      <c r="P118" s="76">
        <f>IF(TrRoad_act!P94=0,"",1000000*P27/TrRoad_act!P94)</f>
        <v>53442.881512999993</v>
      </c>
      <c r="Q118" s="76">
        <f>IF(TrRoad_act!Q94=0,"",1000000*Q27/TrRoad_act!Q94)</f>
        <v>52929.343819348127</v>
      </c>
    </row>
    <row r="119" spans="1:17" ht="11.45" customHeight="1" x14ac:dyDescent="0.25">
      <c r="A119" s="62" t="s">
        <v>59</v>
      </c>
      <c r="B119" s="75">
        <f>IF(TrRoad_act!B95=0,"",1000000*B28/TrRoad_act!B95)</f>
        <v>8494.2698161184726</v>
      </c>
      <c r="C119" s="75">
        <f>IF(TrRoad_act!C95=0,"",1000000*C28/TrRoad_act!C95)</f>
        <v>8429.117441821083</v>
      </c>
      <c r="D119" s="75">
        <f>IF(TrRoad_act!D95=0,"",1000000*D28/TrRoad_act!D95)</f>
        <v>8705.6273888118394</v>
      </c>
      <c r="E119" s="75">
        <f>IF(TrRoad_act!E95=0,"",1000000*E28/TrRoad_act!E95)</f>
        <v>8746.5033486785305</v>
      </c>
      <c r="F119" s="75">
        <f>IF(TrRoad_act!F95=0,"",1000000*F28/TrRoad_act!F95)</f>
        <v>9037.8244801820892</v>
      </c>
      <c r="G119" s="75">
        <f>IF(TrRoad_act!G95=0,"",1000000*G28/TrRoad_act!G95)</f>
        <v>9312.3735806110872</v>
      </c>
      <c r="H119" s="75">
        <f>IF(TrRoad_act!H95=0,"",1000000*H28/TrRoad_act!H95)</f>
        <v>9596.8369921390349</v>
      </c>
      <c r="I119" s="75">
        <f>IF(TrRoad_act!I95=0,"",1000000*I28/TrRoad_act!I95)</f>
        <v>9808.4656389610391</v>
      </c>
      <c r="J119" s="75">
        <f>IF(TrRoad_act!J95=0,"",1000000*J28/TrRoad_act!J95)</f>
        <v>9910.6361224902721</v>
      </c>
      <c r="K119" s="75">
        <f>IF(TrRoad_act!K95=0,"",1000000*K28/TrRoad_act!K95)</f>
        <v>10254.28589111126</v>
      </c>
      <c r="L119" s="75">
        <f>IF(TrRoad_act!L95=0,"",1000000*L28/TrRoad_act!L95)</f>
        <v>10544.927412724335</v>
      </c>
      <c r="M119" s="75">
        <f>IF(TrRoad_act!M95=0,"",1000000*M28/TrRoad_act!M95)</f>
        <v>10617.533890113957</v>
      </c>
      <c r="N119" s="75">
        <f>IF(TrRoad_act!N95=0,"",1000000*N28/TrRoad_act!N95)</f>
        <v>10471.910882985294</v>
      </c>
      <c r="O119" s="75">
        <f>IF(TrRoad_act!O95=0,"",1000000*O28/TrRoad_act!O95)</f>
        <v>10395.622494382244</v>
      </c>
      <c r="P119" s="75">
        <f>IF(TrRoad_act!P95=0,"",1000000*P28/TrRoad_act!P95)</f>
        <v>10378.477731947822</v>
      </c>
      <c r="Q119" s="75">
        <f>IF(TrRoad_act!Q95=0,"",1000000*Q28/TrRoad_act!Q95)</f>
        <v>10405.154818233657</v>
      </c>
    </row>
    <row r="120" spans="1:17" ht="11.45" customHeight="1" x14ac:dyDescent="0.25">
      <c r="A120" s="62" t="s">
        <v>58</v>
      </c>
      <c r="B120" s="75">
        <f>IF(TrRoad_act!B96=0,"",1000000*B29/TrRoad_act!B96)</f>
        <v>57991.486492410353</v>
      </c>
      <c r="C120" s="75">
        <f>IF(TrRoad_act!C96=0,"",1000000*C29/TrRoad_act!C96)</f>
        <v>56322.396515250228</v>
      </c>
      <c r="D120" s="75">
        <f>IF(TrRoad_act!D96=0,"",1000000*D29/TrRoad_act!D96)</f>
        <v>57216.621140654388</v>
      </c>
      <c r="E120" s="75">
        <f>IF(TrRoad_act!E96=0,"",1000000*E29/TrRoad_act!E96)</f>
        <v>56580.55463778424</v>
      </c>
      <c r="F120" s="75">
        <f>IF(TrRoad_act!F96=0,"",1000000*F29/TrRoad_act!F96)</f>
        <v>57492.072150917498</v>
      </c>
      <c r="G120" s="75">
        <f>IF(TrRoad_act!G96=0,"",1000000*G29/TrRoad_act!G96)</f>
        <v>58147.852520432083</v>
      </c>
      <c r="H120" s="75">
        <f>IF(TrRoad_act!H96=0,"",1000000*H29/TrRoad_act!H96)</f>
        <v>58980.130079308801</v>
      </c>
      <c r="I120" s="75">
        <f>IF(TrRoad_act!I96=0,"",1000000*I29/TrRoad_act!I96)</f>
        <v>58993.908311439431</v>
      </c>
      <c r="J120" s="75">
        <f>IF(TrRoad_act!J96=0,"",1000000*J29/TrRoad_act!J96)</f>
        <v>58376.548190973546</v>
      </c>
      <c r="K120" s="75">
        <f>IF(TrRoad_act!K96=0,"",1000000*K29/TrRoad_act!K96)</f>
        <v>58586.86346725918</v>
      </c>
      <c r="L120" s="75">
        <f>IF(TrRoad_act!L96=0,"",1000000*L29/TrRoad_act!L96)</f>
        <v>59304.72937532096</v>
      </c>
      <c r="M120" s="75">
        <f>IF(TrRoad_act!M96=0,"",1000000*M29/TrRoad_act!M96)</f>
        <v>58800.264537409435</v>
      </c>
      <c r="N120" s="75">
        <f>IF(TrRoad_act!N96=0,"",1000000*N29/TrRoad_act!N96)</f>
        <v>56988.208594371019</v>
      </c>
      <c r="O120" s="75">
        <f>IF(TrRoad_act!O96=0,"",1000000*O29/TrRoad_act!O96)</f>
        <v>55864.598226206792</v>
      </c>
      <c r="P120" s="75">
        <f>IF(TrRoad_act!P96=0,"",1000000*P29/TrRoad_act!P96)</f>
        <v>54407.388341783233</v>
      </c>
      <c r="Q120" s="75">
        <f>IF(TrRoad_act!Q96=0,"",1000000*Q29/TrRoad_act!Q96)</f>
        <v>53813.003430938952</v>
      </c>
    </row>
    <row r="121" spans="1:17" ht="11.45" customHeight="1" x14ac:dyDescent="0.25">
      <c r="A121" s="62" t="s">
        <v>57</v>
      </c>
      <c r="B121" s="75">
        <f>IF(TrRoad_act!B97=0,"",1000000*B30/TrRoad_act!B97)</f>
        <v>27580.30527337797</v>
      </c>
      <c r="C121" s="75">
        <f>IF(TrRoad_act!C97=0,"",1000000*C30/TrRoad_act!C97)</f>
        <v>26436.705510195472</v>
      </c>
      <c r="D121" s="75">
        <f>IF(TrRoad_act!D97=0,"",1000000*D30/TrRoad_act!D97)</f>
        <v>27034.356492374653</v>
      </c>
      <c r="E121" s="75">
        <f>IF(TrRoad_act!E97=0,"",1000000*E30/TrRoad_act!E97)</f>
        <v>26797.317972913257</v>
      </c>
      <c r="F121" s="75">
        <f>IF(TrRoad_act!F97=0,"",1000000*F30/TrRoad_act!F97)</f>
        <v>27383.847351269182</v>
      </c>
      <c r="G121" s="75">
        <f>IF(TrRoad_act!G97=0,"",1000000*G30/TrRoad_act!G97)</f>
        <v>28119.890932901762</v>
      </c>
      <c r="H121" s="75">
        <f>IF(TrRoad_act!H97=0,"",1000000*H30/TrRoad_act!H97)</f>
        <v>28866.460675294373</v>
      </c>
      <c r="I121" s="75">
        <f>IF(TrRoad_act!I97=0,"",1000000*I30/TrRoad_act!I97)</f>
        <v>29516.678912017727</v>
      </c>
      <c r="J121" s="75">
        <f>IF(TrRoad_act!J97=0,"",1000000*J30/TrRoad_act!J97)</f>
        <v>30425.466917935246</v>
      </c>
      <c r="K121" s="75">
        <f>IF(TrRoad_act!K97=0,"",1000000*K30/TrRoad_act!K97)</f>
        <v>31288.585858873412</v>
      </c>
      <c r="L121" s="75">
        <f>IF(TrRoad_act!L97=0,"",1000000*L30/TrRoad_act!L97)</f>
        <v>32181.610701504134</v>
      </c>
      <c r="M121" s="75">
        <f>IF(TrRoad_act!M97=0,"",1000000*M30/TrRoad_act!M97)</f>
        <v>32541.194801343296</v>
      </c>
      <c r="N121" s="75">
        <f>IF(TrRoad_act!N97=0,"",1000000*N30/TrRoad_act!N97)</f>
        <v>32158.933954179851</v>
      </c>
      <c r="O121" s="75">
        <f>IF(TrRoad_act!O97=0,"",1000000*O30/TrRoad_act!O97)</f>
        <v>31964.589783657771</v>
      </c>
      <c r="P121" s="75">
        <f>IF(TrRoad_act!P97=0,"",1000000*P30/TrRoad_act!P97)</f>
        <v>32021.053764142962</v>
      </c>
      <c r="Q121" s="75">
        <f>IF(TrRoad_act!Q97=0,"",1000000*Q30/TrRoad_act!Q97)</f>
        <v>32198.068907285826</v>
      </c>
    </row>
    <row r="122" spans="1:17" ht="11.45" customHeight="1" x14ac:dyDescent="0.25">
      <c r="A122" s="62" t="s">
        <v>56</v>
      </c>
      <c r="B122" s="75">
        <f>IF(TrRoad_act!B98=0,"",1000000*B31/TrRoad_act!B98)</f>
        <v>41111.048570153704</v>
      </c>
      <c r="C122" s="75">
        <f>IF(TrRoad_act!C98=0,"",1000000*C31/TrRoad_act!C98)</f>
        <v>40285.274849714406</v>
      </c>
      <c r="D122" s="75">
        <f>IF(TrRoad_act!D98=0,"",1000000*D31/TrRoad_act!D98)</f>
        <v>40047.562804476816</v>
      </c>
      <c r="E122" s="75">
        <f>IF(TrRoad_act!E98=0,"",1000000*E31/TrRoad_act!E98)</f>
        <v>41046.450925760633</v>
      </c>
      <c r="F122" s="75">
        <f>IF(TrRoad_act!F98=0,"",1000000*F31/TrRoad_act!F98)</f>
        <v>41928.743638022221</v>
      </c>
      <c r="G122" s="75">
        <f>IF(TrRoad_act!G98=0,"",1000000*G31/TrRoad_act!G98)</f>
        <v>44019.699796862187</v>
      </c>
      <c r="H122" s="75">
        <f>IF(TrRoad_act!H98=0,"",1000000*H31/TrRoad_act!H98)</f>
        <v>44529.644077096134</v>
      </c>
      <c r="I122" s="75">
        <f>IF(TrRoad_act!I98=0,"",1000000*I31/TrRoad_act!I98)</f>
        <v>45184.757234505683</v>
      </c>
      <c r="J122" s="75">
        <f>IF(TrRoad_act!J98=0,"",1000000*J31/TrRoad_act!J98)</f>
        <v>45442.812674858746</v>
      </c>
      <c r="K122" s="75">
        <f>IF(TrRoad_act!K98=0,"",1000000*K31/TrRoad_act!K98)</f>
        <v>44518.637940239627</v>
      </c>
      <c r="L122" s="75">
        <f>IF(TrRoad_act!L98=0,"",1000000*L31/TrRoad_act!L98)</f>
        <v>47610.231385727879</v>
      </c>
      <c r="M122" s="75">
        <f>IF(TrRoad_act!M98=0,"",1000000*M31/TrRoad_act!M98)</f>
        <v>47508.26615840086</v>
      </c>
      <c r="N122" s="75">
        <f>IF(TrRoad_act!N98=0,"",1000000*N31/TrRoad_act!N98)</f>
        <v>46708.694849382329</v>
      </c>
      <c r="O122" s="75">
        <f>IF(TrRoad_act!O98=0,"",1000000*O31/TrRoad_act!O98)</f>
        <v>46516.784362111401</v>
      </c>
      <c r="P122" s="75">
        <f>IF(TrRoad_act!P98=0,"",1000000*P31/TrRoad_act!P98)</f>
        <v>44437.96884808597</v>
      </c>
      <c r="Q122" s="75">
        <f>IF(TrRoad_act!Q98=0,"",1000000*Q31/TrRoad_act!Q98)</f>
        <v>44812.829874878858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3592.6812465945613</v>
      </c>
      <c r="C125" s="78">
        <f>IF(TrRoad_act!C101=0,"",1000000*C34/TrRoad_act!C101)</f>
        <v>3646.9527790786447</v>
      </c>
      <c r="D125" s="78">
        <f>IF(TrRoad_act!D101=0,"",1000000*D34/TrRoad_act!D101)</f>
        <v>3685.585801884406</v>
      </c>
      <c r="E125" s="78">
        <f>IF(TrRoad_act!E101=0,"",1000000*E34/TrRoad_act!E101)</f>
        <v>3696.8020909821826</v>
      </c>
      <c r="F125" s="78">
        <f>IF(TrRoad_act!F101=0,"",1000000*F34/TrRoad_act!F101)</f>
        <v>3607.3414456130708</v>
      </c>
      <c r="G125" s="78">
        <f>IF(TrRoad_act!G101=0,"",1000000*G34/TrRoad_act!G101)</f>
        <v>3577.8469187399473</v>
      </c>
      <c r="H125" s="78">
        <f>IF(TrRoad_act!H101=0,"",1000000*H34/TrRoad_act!H101)</f>
        <v>3559.442445152933</v>
      </c>
      <c r="I125" s="78">
        <f>IF(TrRoad_act!I101=0,"",1000000*I34/TrRoad_act!I101)</f>
        <v>3473.0277508233876</v>
      </c>
      <c r="J125" s="78">
        <f>IF(TrRoad_act!J101=0,"",1000000*J34/TrRoad_act!J101)</f>
        <v>3355.3452382041828</v>
      </c>
      <c r="K125" s="78">
        <f>IF(TrRoad_act!K101=0,"",1000000*K34/TrRoad_act!K101)</f>
        <v>3473.0414631224253</v>
      </c>
      <c r="L125" s="78">
        <f>IF(TrRoad_act!L101=0,"",1000000*L34/TrRoad_act!L101)</f>
        <v>3632.6866596484379</v>
      </c>
      <c r="M125" s="78">
        <f>IF(TrRoad_act!M101=0,"",1000000*M34/TrRoad_act!M101)</f>
        <v>3707.1730722611828</v>
      </c>
      <c r="N125" s="78">
        <f>IF(TrRoad_act!N101=0,"",1000000*N34/TrRoad_act!N101)</f>
        <v>3718.1529665620305</v>
      </c>
      <c r="O125" s="78">
        <f>IF(TrRoad_act!O101=0,"",1000000*O34/TrRoad_act!O101)</f>
        <v>3711.541657429977</v>
      </c>
      <c r="P125" s="78">
        <f>IF(TrRoad_act!P101=0,"",1000000*P34/TrRoad_act!P101)</f>
        <v>3676.2880329823852</v>
      </c>
      <c r="Q125" s="78">
        <f>IF(TrRoad_act!Q101=0,"",1000000*Q34/TrRoad_act!Q101)</f>
        <v>3715.8432665689561</v>
      </c>
    </row>
    <row r="126" spans="1:17" ht="11.45" customHeight="1" x14ac:dyDescent="0.25">
      <c r="A126" s="62" t="s">
        <v>59</v>
      </c>
      <c r="B126" s="77">
        <f>IF(TrRoad_act!B102=0,"",1000000*B35/TrRoad_act!B102)</f>
        <v>4216.2708046592807</v>
      </c>
      <c r="C126" s="77">
        <f>IF(TrRoad_act!C102=0,"",1000000*C35/TrRoad_act!C102)</f>
        <v>4365.2346539753371</v>
      </c>
      <c r="D126" s="77">
        <f>IF(TrRoad_act!D102=0,"",1000000*D35/TrRoad_act!D102)</f>
        <v>4455.6932044699806</v>
      </c>
      <c r="E126" s="77">
        <f>IF(TrRoad_act!E102=0,"",1000000*E35/TrRoad_act!E102)</f>
        <v>4524.4771296253912</v>
      </c>
      <c r="F126" s="77">
        <f>IF(TrRoad_act!F102=0,"",1000000*F35/TrRoad_act!F102)</f>
        <v>4504.6067128896284</v>
      </c>
      <c r="G126" s="77">
        <f>IF(TrRoad_act!G102=0,"",1000000*G35/TrRoad_act!G102)</f>
        <v>4504.203746688182</v>
      </c>
      <c r="H126" s="77">
        <f>IF(TrRoad_act!H102=0,"",1000000*H35/TrRoad_act!H102)</f>
        <v>4507.0765972706158</v>
      </c>
      <c r="I126" s="77">
        <f>IF(TrRoad_act!I102=0,"",1000000*I35/TrRoad_act!I102)</f>
        <v>4383.5251603546758</v>
      </c>
      <c r="J126" s="77">
        <f>IF(TrRoad_act!J102=0,"",1000000*J35/TrRoad_act!J102)</f>
        <v>4062.995032137932</v>
      </c>
      <c r="K126" s="77">
        <f>IF(TrRoad_act!K102=0,"",1000000*K35/TrRoad_act!K102)</f>
        <v>4027.308172427</v>
      </c>
      <c r="L126" s="77">
        <f>IF(TrRoad_act!L102=0,"",1000000*L35/TrRoad_act!L102)</f>
        <v>3995.3952160329577</v>
      </c>
      <c r="M126" s="77">
        <f>IF(TrRoad_act!M102=0,"",1000000*M35/TrRoad_act!M102)</f>
        <v>3884.9236295968326</v>
      </c>
      <c r="N126" s="77">
        <f>IF(TrRoad_act!N102=0,"",1000000*N35/TrRoad_act!N102)</f>
        <v>3765.5611890641239</v>
      </c>
      <c r="O126" s="77">
        <f>IF(TrRoad_act!O102=0,"",1000000*O35/TrRoad_act!O102)</f>
        <v>3627.3053263070587</v>
      </c>
      <c r="P126" s="77">
        <f>IF(TrRoad_act!P102=0,"",1000000*P35/TrRoad_act!P102)</f>
        <v>3451.8981819830319</v>
      </c>
      <c r="Q126" s="77">
        <f>IF(TrRoad_act!Q102=0,"",1000000*Q35/TrRoad_act!Q102)</f>
        <v>3320.8175470400588</v>
      </c>
    </row>
    <row r="127" spans="1:17" ht="11.45" customHeight="1" x14ac:dyDescent="0.25">
      <c r="A127" s="62" t="s">
        <v>58</v>
      </c>
      <c r="B127" s="77">
        <f>IF(TrRoad_act!B103=0,"",1000000*B36/TrRoad_act!B103)</f>
        <v>3507.5115766281206</v>
      </c>
      <c r="C127" s="77">
        <f>IF(TrRoad_act!C103=0,"",1000000*C36/TrRoad_act!C103)</f>
        <v>3569.1308233108589</v>
      </c>
      <c r="D127" s="77">
        <f>IF(TrRoad_act!D103=0,"",1000000*D36/TrRoad_act!D103)</f>
        <v>3619.178966008446</v>
      </c>
      <c r="E127" s="77">
        <f>IF(TrRoad_act!E103=0,"",1000000*E36/TrRoad_act!E103)</f>
        <v>3642.4357665985972</v>
      </c>
      <c r="F127" s="77">
        <f>IF(TrRoad_act!F103=0,"",1000000*F36/TrRoad_act!F103)</f>
        <v>3562.2935961485646</v>
      </c>
      <c r="G127" s="77">
        <f>IF(TrRoad_act!G103=0,"",1000000*G36/TrRoad_act!G103)</f>
        <v>3540.3423313548801</v>
      </c>
      <c r="H127" s="77">
        <f>IF(TrRoad_act!H103=0,"",1000000*H36/TrRoad_act!H103)</f>
        <v>3528.4682402084431</v>
      </c>
      <c r="I127" s="77">
        <f>IF(TrRoad_act!I103=0,"",1000000*I36/TrRoad_act!I103)</f>
        <v>3446.8430395740306</v>
      </c>
      <c r="J127" s="77">
        <f>IF(TrRoad_act!J103=0,"",1000000*J36/TrRoad_act!J103)</f>
        <v>3337.108552812022</v>
      </c>
      <c r="K127" s="77">
        <f>IF(TrRoad_act!K103=0,"",1000000*K36/TrRoad_act!K103)</f>
        <v>3461.713778405051</v>
      </c>
      <c r="L127" s="77">
        <f>IF(TrRoad_act!L103=0,"",1000000*L36/TrRoad_act!L103)</f>
        <v>3628.0392395356462</v>
      </c>
      <c r="M127" s="77">
        <f>IF(TrRoad_act!M103=0,"",1000000*M36/TrRoad_act!M103)</f>
        <v>3708.524069597649</v>
      </c>
      <c r="N127" s="77">
        <f>IF(TrRoad_act!N103=0,"",1000000*N36/TrRoad_act!N103)</f>
        <v>3725.4029860130458</v>
      </c>
      <c r="O127" s="77">
        <f>IF(TrRoad_act!O103=0,"",1000000*O36/TrRoad_act!O103)</f>
        <v>3725.3836832297015</v>
      </c>
      <c r="P127" s="77">
        <f>IF(TrRoad_act!P103=0,"",1000000*P36/TrRoad_act!P103)</f>
        <v>3695.3132494136139</v>
      </c>
      <c r="Q127" s="77">
        <f>IF(TrRoad_act!Q103=0,"",1000000*Q36/TrRoad_act!Q103)</f>
        <v>3740.9473268579122</v>
      </c>
    </row>
    <row r="128" spans="1:17" ht="11.45" customHeight="1" x14ac:dyDescent="0.25">
      <c r="A128" s="62" t="s">
        <v>57</v>
      </c>
      <c r="B128" s="77">
        <f>IF(TrRoad_act!B104=0,"",1000000*B37/TrRoad_act!B104)</f>
        <v>2119.1077070163337</v>
      </c>
      <c r="C128" s="77">
        <f>IF(TrRoad_act!C104=0,"",1000000*C37/TrRoad_act!C104)</f>
        <v>2150.0556810221738</v>
      </c>
      <c r="D128" s="77">
        <f>IF(TrRoad_act!D104=0,"",1000000*D37/TrRoad_act!D104)</f>
        <v>2185.7279573337246</v>
      </c>
      <c r="E128" s="77">
        <f>IF(TrRoad_act!E104=0,"",1000000*E37/TrRoad_act!E104)</f>
        <v>2211.7277231801786</v>
      </c>
      <c r="F128" s="77">
        <f>IF(TrRoad_act!F104=0,"",1000000*F37/TrRoad_act!F104)</f>
        <v>2198.9188768900271</v>
      </c>
      <c r="G128" s="77">
        <f>IF(TrRoad_act!G104=0,"",1000000*G37/TrRoad_act!G104)</f>
        <v>2220.7826011600496</v>
      </c>
      <c r="H128" s="77">
        <f>IF(TrRoad_act!H104=0,"",1000000*H37/TrRoad_act!H104)</f>
        <v>2257.2713888921467</v>
      </c>
      <c r="I128" s="77">
        <f>IF(TrRoad_act!I104=0,"",1000000*I37/TrRoad_act!I104)</f>
        <v>2258.5138061143648</v>
      </c>
      <c r="J128" s="77">
        <f>IF(TrRoad_act!J104=0,"",1000000*J37/TrRoad_act!J104)</f>
        <v>2268.656104067868</v>
      </c>
      <c r="K128" s="77">
        <f>IF(TrRoad_act!K104=0,"",1000000*K37/TrRoad_act!K104)</f>
        <v>2385.7873109756365</v>
      </c>
      <c r="L128" s="77">
        <f>IF(TrRoad_act!L104=0,"",1000000*L37/TrRoad_act!L104)</f>
        <v>2524.0364465196099</v>
      </c>
      <c r="M128" s="77">
        <f>IF(TrRoad_act!M104=0,"",1000000*M37/TrRoad_act!M104)</f>
        <v>2611.3231294309162</v>
      </c>
      <c r="N128" s="77">
        <f>IF(TrRoad_act!N104=0,"",1000000*N37/TrRoad_act!N104)</f>
        <v>2670.224619992372</v>
      </c>
      <c r="O128" s="77">
        <f>IF(TrRoad_act!O104=0,"",1000000*O37/TrRoad_act!O104)</f>
        <v>2764.8421716140888</v>
      </c>
      <c r="P128" s="77">
        <f>IF(TrRoad_act!P104=0,"",1000000*P37/TrRoad_act!P104)</f>
        <v>2811.0420208500791</v>
      </c>
      <c r="Q128" s="77">
        <f>IF(TrRoad_act!Q104=0,"",1000000*Q37/TrRoad_act!Q104)</f>
        <v>2888.9607602979336</v>
      </c>
    </row>
    <row r="129" spans="1:17" ht="11.45" customHeight="1" x14ac:dyDescent="0.25">
      <c r="A129" s="62" t="s">
        <v>56</v>
      </c>
      <c r="B129" s="77">
        <f>IF(TrRoad_act!B105=0,"",1000000*B38/TrRoad_act!B105)</f>
        <v>1928.6596431284988</v>
      </c>
      <c r="C129" s="77">
        <f>IF(TrRoad_act!C105=0,"",1000000*C38/TrRoad_act!C105)</f>
        <v>2007.3334318847174</v>
      </c>
      <c r="D129" s="77">
        <f>IF(TrRoad_act!D105=0,"",1000000*D38/TrRoad_act!D105)</f>
        <v>2054.735541113942</v>
      </c>
      <c r="E129" s="77">
        <f>IF(TrRoad_act!E105=0,"",1000000*E38/TrRoad_act!E105)</f>
        <v>2052.1608463949101</v>
      </c>
      <c r="F129" s="77">
        <f>IF(TrRoad_act!F105=0,"",1000000*F38/TrRoad_act!F105)</f>
        <v>2052.9354695228153</v>
      </c>
      <c r="G129" s="77">
        <f>IF(TrRoad_act!G105=0,"",1000000*G38/TrRoad_act!G105)</f>
        <v>2083.8431170147651</v>
      </c>
      <c r="H129" s="77">
        <f>IF(TrRoad_act!H105=0,"",1000000*H38/TrRoad_act!H105)</f>
        <v>2074.4669849743673</v>
      </c>
      <c r="I129" s="77">
        <f>IF(TrRoad_act!I105=0,"",1000000*I38/TrRoad_act!I105)</f>
        <v>2102.2628881092892</v>
      </c>
      <c r="J129" s="77">
        <f>IF(TrRoad_act!J105=0,"",1000000*J38/TrRoad_act!J105)</f>
        <v>2110.850668209654</v>
      </c>
      <c r="K129" s="77">
        <f>IF(TrRoad_act!K105=0,"",1000000*K38/TrRoad_act!K105)</f>
        <v>2161.1709405196452</v>
      </c>
      <c r="L129" s="77">
        <f>IF(TrRoad_act!L105=0,"",1000000*L38/TrRoad_act!L105)</f>
        <v>2195.5722444489511</v>
      </c>
      <c r="M129" s="77">
        <f>IF(TrRoad_act!M105=0,"",1000000*M38/TrRoad_act!M105)</f>
        <v>2218.6196110128271</v>
      </c>
      <c r="N129" s="77">
        <f>IF(TrRoad_act!N105=0,"",1000000*N38/TrRoad_act!N105)</f>
        <v>2223.439244015055</v>
      </c>
      <c r="O129" s="77">
        <f>IF(TrRoad_act!O105=0,"",1000000*O38/TrRoad_act!O105)</f>
        <v>2222.4544302153595</v>
      </c>
      <c r="P129" s="77">
        <f>IF(TrRoad_act!P105=0,"",1000000*P38/TrRoad_act!P105)</f>
        <v>2235.9786042103619</v>
      </c>
      <c r="Q129" s="77">
        <f>IF(TrRoad_act!Q105=0,"",1000000*Q38/TrRoad_act!Q105)</f>
        <v>2309.0666602142624</v>
      </c>
    </row>
    <row r="130" spans="1:17" ht="11.45" customHeight="1" x14ac:dyDescent="0.25">
      <c r="A130" s="62" t="s">
        <v>55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55541.869477546723</v>
      </c>
      <c r="C131" s="76">
        <f>IF(TrRoad_act!C107=0,"",1000000*C40/TrRoad_act!C107)</f>
        <v>54265.757593652968</v>
      </c>
      <c r="D131" s="76">
        <f>IF(TrRoad_act!D107=0,"",1000000*D40/TrRoad_act!D107)</f>
        <v>53079.346724261362</v>
      </c>
      <c r="E131" s="76">
        <f>IF(TrRoad_act!E107=0,"",1000000*E40/TrRoad_act!E107)</f>
        <v>51882.146642535081</v>
      </c>
      <c r="F131" s="76">
        <f>IF(TrRoad_act!F107=0,"",1000000*F40/TrRoad_act!F107)</f>
        <v>53938.015617089688</v>
      </c>
      <c r="G131" s="76">
        <f>IF(TrRoad_act!G107=0,"",1000000*G40/TrRoad_act!G107)</f>
        <v>52821.757786377864</v>
      </c>
      <c r="H131" s="76">
        <f>IF(TrRoad_act!H107=0,"",1000000*H40/TrRoad_act!H107)</f>
        <v>52390.28865287362</v>
      </c>
      <c r="I131" s="76">
        <f>IF(TrRoad_act!I107=0,"",1000000*I40/TrRoad_act!I107)</f>
        <v>51739.008896889922</v>
      </c>
      <c r="J131" s="76">
        <f>IF(TrRoad_act!J107=0,"",1000000*J40/TrRoad_act!J107)</f>
        <v>46630.202267340974</v>
      </c>
      <c r="K131" s="76">
        <f>IF(TrRoad_act!K107=0,"",1000000*K40/TrRoad_act!K107)</f>
        <v>41069.744204405593</v>
      </c>
      <c r="L131" s="76">
        <f>IF(TrRoad_act!L107=0,"",1000000*L40/TrRoad_act!L107)</f>
        <v>41526.330760167279</v>
      </c>
      <c r="M131" s="76">
        <f>IF(TrRoad_act!M107=0,"",1000000*M40/TrRoad_act!M107)</f>
        <v>42407.86847429839</v>
      </c>
      <c r="N131" s="76">
        <f>IF(TrRoad_act!N107=0,"",1000000*N40/TrRoad_act!N107)</f>
        <v>40521.96160883415</v>
      </c>
      <c r="O131" s="76">
        <f>IF(TrRoad_act!O107=0,"",1000000*O40/TrRoad_act!O107)</f>
        <v>41257.631579973706</v>
      </c>
      <c r="P131" s="76">
        <f>IF(TrRoad_act!P107=0,"",1000000*P40/TrRoad_act!P107)</f>
        <v>40715.681798502577</v>
      </c>
      <c r="Q131" s="76">
        <f>IF(TrRoad_act!Q107=0,"",1000000*Q40/TrRoad_act!Q107)</f>
        <v>40253.944020492258</v>
      </c>
    </row>
    <row r="132" spans="1:17" ht="11.45" customHeight="1" x14ac:dyDescent="0.25">
      <c r="A132" s="17" t="s">
        <v>23</v>
      </c>
      <c r="B132" s="75">
        <f>IF(TrRoad_act!B108=0,"",1000000*B41/TrRoad_act!B108)</f>
        <v>44174.215318881092</v>
      </c>
      <c r="C132" s="75">
        <f>IF(TrRoad_act!C108=0,"",1000000*C41/TrRoad_act!C108)</f>
        <v>43251.744379239193</v>
      </c>
      <c r="D132" s="75">
        <f>IF(TrRoad_act!D108=0,"",1000000*D41/TrRoad_act!D108)</f>
        <v>42098.485173119036</v>
      </c>
      <c r="E132" s="75">
        <f>IF(TrRoad_act!E108=0,"",1000000*E41/TrRoad_act!E108)</f>
        <v>41148.106413111309</v>
      </c>
      <c r="F132" s="75">
        <f>IF(TrRoad_act!F108=0,"",1000000*F41/TrRoad_act!F108)</f>
        <v>42650.91859282097</v>
      </c>
      <c r="G132" s="75">
        <f>IF(TrRoad_act!G108=0,"",1000000*G41/TrRoad_act!G108)</f>
        <v>41407.162692441307</v>
      </c>
      <c r="H132" s="75">
        <f>IF(TrRoad_act!H108=0,"",1000000*H41/TrRoad_act!H108)</f>
        <v>40939.988632991786</v>
      </c>
      <c r="I132" s="75">
        <f>IF(TrRoad_act!I108=0,"",1000000*I41/TrRoad_act!I108)</f>
        <v>40650.262973877798</v>
      </c>
      <c r="J132" s="75">
        <f>IF(TrRoad_act!J108=0,"",1000000*J41/TrRoad_act!J108)</f>
        <v>35709.019517577792</v>
      </c>
      <c r="K132" s="75">
        <f>IF(TrRoad_act!K108=0,"",1000000*K41/TrRoad_act!K108)</f>
        <v>30362.370421276886</v>
      </c>
      <c r="L132" s="75">
        <f>IF(TrRoad_act!L108=0,"",1000000*L41/TrRoad_act!L108)</f>
        <v>30985.578839520691</v>
      </c>
      <c r="M132" s="75">
        <f>IF(TrRoad_act!M108=0,"",1000000*M41/TrRoad_act!M108)</f>
        <v>32378.859360553433</v>
      </c>
      <c r="N132" s="75">
        <f>IF(TrRoad_act!N108=0,"",1000000*N41/TrRoad_act!N108)</f>
        <v>30237.521092245704</v>
      </c>
      <c r="O132" s="75">
        <f>IF(TrRoad_act!O108=0,"",1000000*O41/TrRoad_act!O108)</f>
        <v>30440.696350862203</v>
      </c>
      <c r="P132" s="75">
        <f>IF(TrRoad_act!P108=0,"",1000000*P41/TrRoad_act!P108)</f>
        <v>29797.800785612661</v>
      </c>
      <c r="Q132" s="75">
        <f>IF(TrRoad_act!Q108=0,"",1000000*Q41/TrRoad_act!Q108)</f>
        <v>28778.598789676296</v>
      </c>
    </row>
    <row r="133" spans="1:17" ht="11.45" customHeight="1" x14ac:dyDescent="0.25">
      <c r="A133" s="15" t="s">
        <v>22</v>
      </c>
      <c r="B133" s="74">
        <f>IF(TrRoad_act!B109=0,"",1000000*B42/TrRoad_act!B109)</f>
        <v>125689.54131832343</v>
      </c>
      <c r="C133" s="74">
        <f>IF(TrRoad_act!C109=0,"",1000000*C42/TrRoad_act!C109)</f>
        <v>120166.03113231751</v>
      </c>
      <c r="D133" s="74">
        <f>IF(TrRoad_act!D109=0,"",1000000*D42/TrRoad_act!D109)</f>
        <v>117235.01625817335</v>
      </c>
      <c r="E133" s="74">
        <f>IF(TrRoad_act!E109=0,"",1000000*E42/TrRoad_act!E109)</f>
        <v>114544.74113413699</v>
      </c>
      <c r="F133" s="74">
        <f>IF(TrRoad_act!F109=0,"",1000000*F42/TrRoad_act!F109)</f>
        <v>110961.0408313957</v>
      </c>
      <c r="G133" s="74">
        <f>IF(TrRoad_act!G109=0,"",1000000*G42/TrRoad_act!G109)</f>
        <v>109632.70092235826</v>
      </c>
      <c r="H133" s="74">
        <f>IF(TrRoad_act!H109=0,"",1000000*H42/TrRoad_act!H109)</f>
        <v>108874.61651813214</v>
      </c>
      <c r="I133" s="74">
        <f>IF(TrRoad_act!I109=0,"",1000000*I42/TrRoad_act!I109)</f>
        <v>106299.09633690078</v>
      </c>
      <c r="J133" s="74">
        <f>IF(TrRoad_act!J109=0,"",1000000*J42/TrRoad_act!J109)</f>
        <v>103429.86395824261</v>
      </c>
      <c r="K133" s="74">
        <f>IF(TrRoad_act!K109=0,"",1000000*K42/TrRoad_act!K109)</f>
        <v>104803.43774290406</v>
      </c>
      <c r="L133" s="74">
        <f>IF(TrRoad_act!L109=0,"",1000000*L42/TrRoad_act!L109)</f>
        <v>105814.7230673642</v>
      </c>
      <c r="M133" s="74">
        <f>IF(TrRoad_act!M109=0,"",1000000*M42/TrRoad_act!M109)</f>
        <v>106220.24368672022</v>
      </c>
      <c r="N133" s="74">
        <f>IF(TrRoad_act!N109=0,"",1000000*N42/TrRoad_act!N109)</f>
        <v>106180.52347371796</v>
      </c>
      <c r="O133" s="74">
        <f>IF(TrRoad_act!O109=0,"",1000000*O42/TrRoad_act!O109)</f>
        <v>105745.10901581415</v>
      </c>
      <c r="P133" s="74">
        <f>IF(TrRoad_act!P109=0,"",1000000*P42/TrRoad_act!P109)</f>
        <v>105580.58401553617</v>
      </c>
      <c r="Q133" s="74">
        <f>IF(TrRoad_act!Q109=0,"",1000000*Q42/TrRoad_act!Q109)</f>
        <v>106350.98286034229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0.60811058797260886</v>
      </c>
      <c r="C136" s="56">
        <f t="shared" si="16"/>
        <v>0.60857345701713461</v>
      </c>
      <c r="D136" s="56">
        <f t="shared" si="16"/>
        <v>0.60513119530694703</v>
      </c>
      <c r="E136" s="56">
        <f t="shared" si="16"/>
        <v>0.60089676501338396</v>
      </c>
      <c r="F136" s="56">
        <f t="shared" si="16"/>
        <v>0.58815932735326826</v>
      </c>
      <c r="G136" s="56">
        <f t="shared" si="16"/>
        <v>0.58286057254517698</v>
      </c>
      <c r="H136" s="56">
        <f t="shared" si="16"/>
        <v>0.58177476238890535</v>
      </c>
      <c r="I136" s="56">
        <f t="shared" si="16"/>
        <v>0.58087328906027369</v>
      </c>
      <c r="J136" s="56">
        <f t="shared" si="16"/>
        <v>0.58572481998706838</v>
      </c>
      <c r="K136" s="56">
        <f t="shared" si="16"/>
        <v>0.60345133276171925</v>
      </c>
      <c r="L136" s="56">
        <f t="shared" si="16"/>
        <v>0.58585064858653879</v>
      </c>
      <c r="M136" s="56">
        <f t="shared" si="16"/>
        <v>0.57910927347486107</v>
      </c>
      <c r="N136" s="56">
        <f t="shared" si="16"/>
        <v>0.58908079025270432</v>
      </c>
      <c r="O136" s="56">
        <f t="shared" si="16"/>
        <v>0.58388476517214116</v>
      </c>
      <c r="P136" s="56">
        <f t="shared" si="16"/>
        <v>0.58771758634374149</v>
      </c>
      <c r="Q136" s="56">
        <f t="shared" si="16"/>
        <v>0.59342155667659602</v>
      </c>
    </row>
    <row r="137" spans="1:17" ht="11.45" customHeight="1" x14ac:dyDescent="0.25">
      <c r="A137" s="55" t="s">
        <v>30</v>
      </c>
      <c r="B137" s="54">
        <f t="shared" ref="B137:Q137" si="17">IF(B19=0,0,B19/B$17)</f>
        <v>8.1511165806807725E-3</v>
      </c>
      <c r="C137" s="54">
        <f t="shared" si="17"/>
        <v>8.7858492740484628E-3</v>
      </c>
      <c r="D137" s="54">
        <f t="shared" si="17"/>
        <v>9.6684886166605415E-3</v>
      </c>
      <c r="E137" s="54">
        <f t="shared" si="17"/>
        <v>9.7895993247690098E-3</v>
      </c>
      <c r="F137" s="54">
        <f t="shared" si="17"/>
        <v>1.0429156640719157E-2</v>
      </c>
      <c r="G137" s="54">
        <f t="shared" si="17"/>
        <v>1.0838986537987403E-2</v>
      </c>
      <c r="H137" s="54">
        <f t="shared" si="17"/>
        <v>1.0786247855309608E-2</v>
      </c>
      <c r="I137" s="54">
        <f t="shared" si="17"/>
        <v>1.1058693645533163E-2</v>
      </c>
      <c r="J137" s="54">
        <f t="shared" si="17"/>
        <v>1.1946681021129012E-2</v>
      </c>
      <c r="K137" s="54">
        <f t="shared" si="17"/>
        <v>1.2782845391012359E-2</v>
      </c>
      <c r="L137" s="54">
        <f t="shared" si="17"/>
        <v>1.2705600386736893E-2</v>
      </c>
      <c r="M137" s="54">
        <f t="shared" si="17"/>
        <v>1.2740955674902998E-2</v>
      </c>
      <c r="N137" s="54">
        <f t="shared" si="17"/>
        <v>1.2826159246113026E-2</v>
      </c>
      <c r="O137" s="54">
        <f t="shared" si="17"/>
        <v>1.2939020596745518E-2</v>
      </c>
      <c r="P137" s="54">
        <f t="shared" si="17"/>
        <v>1.2882547008479914E-2</v>
      </c>
      <c r="Q137" s="54">
        <f t="shared" si="17"/>
        <v>1.2787901189535024E-2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0.56178669631648737</v>
      </c>
      <c r="C138" s="50">
        <f t="shared" si="18"/>
        <v>0.56266557886542612</v>
      </c>
      <c r="D138" s="50">
        <f t="shared" si="18"/>
        <v>0.55821772777048151</v>
      </c>
      <c r="E138" s="50">
        <f t="shared" si="18"/>
        <v>0.55330225875419714</v>
      </c>
      <c r="F138" s="50">
        <f t="shared" si="18"/>
        <v>0.53870170165157605</v>
      </c>
      <c r="G138" s="50">
        <f t="shared" si="18"/>
        <v>0.5311059916919928</v>
      </c>
      <c r="H138" s="50">
        <f t="shared" si="18"/>
        <v>0.52866196199681792</v>
      </c>
      <c r="I138" s="50">
        <f t="shared" si="18"/>
        <v>0.52604722090895728</v>
      </c>
      <c r="J138" s="50">
        <f t="shared" si="18"/>
        <v>0.52868894332620997</v>
      </c>
      <c r="K138" s="50">
        <f t="shared" si="18"/>
        <v>0.54610092055696502</v>
      </c>
      <c r="L138" s="50">
        <f t="shared" si="18"/>
        <v>0.52959532630624995</v>
      </c>
      <c r="M138" s="50">
        <f t="shared" si="18"/>
        <v>0.52203064460482096</v>
      </c>
      <c r="N138" s="50">
        <f t="shared" si="18"/>
        <v>0.53223080820901403</v>
      </c>
      <c r="O138" s="50">
        <f t="shared" si="18"/>
        <v>0.52512701506854298</v>
      </c>
      <c r="P138" s="50">
        <f t="shared" si="18"/>
        <v>0.52936955172116995</v>
      </c>
      <c r="Q138" s="50">
        <f t="shared" si="18"/>
        <v>0.53504219685182031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0.29211347319614467</v>
      </c>
      <c r="C139" s="52">
        <f t="shared" si="19"/>
        <v>0.28124021941119265</v>
      </c>
      <c r="D139" s="52">
        <f t="shared" si="19"/>
        <v>0.27196650240148662</v>
      </c>
      <c r="E139" s="52">
        <f t="shared" si="19"/>
        <v>0.25847691745431584</v>
      </c>
      <c r="F139" s="52">
        <f t="shared" si="19"/>
        <v>0.24524515843412212</v>
      </c>
      <c r="G139" s="52">
        <f t="shared" si="19"/>
        <v>0.23307041062612568</v>
      </c>
      <c r="H139" s="52">
        <f t="shared" si="19"/>
        <v>0.21682637015658962</v>
      </c>
      <c r="I139" s="52">
        <f t="shared" si="19"/>
        <v>0.20240997491978352</v>
      </c>
      <c r="J139" s="52">
        <f t="shared" si="19"/>
        <v>0.18670897121913202</v>
      </c>
      <c r="K139" s="52">
        <f t="shared" si="19"/>
        <v>0.18050718490420145</v>
      </c>
      <c r="L139" s="52">
        <f t="shared" si="19"/>
        <v>0.16428308617832599</v>
      </c>
      <c r="M139" s="52">
        <f t="shared" si="19"/>
        <v>0.15375274814977935</v>
      </c>
      <c r="N139" s="52">
        <f t="shared" si="19"/>
        <v>0.1449025204892285</v>
      </c>
      <c r="O139" s="52">
        <f t="shared" si="19"/>
        <v>0.14076038187385073</v>
      </c>
      <c r="P139" s="52">
        <f t="shared" si="19"/>
        <v>0.1418898593130111</v>
      </c>
      <c r="Q139" s="52">
        <f t="shared" si="19"/>
        <v>0.14293530694354742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0.26514497166818274</v>
      </c>
      <c r="C140" s="52">
        <f t="shared" si="20"/>
        <v>0.2771649286658508</v>
      </c>
      <c r="D140" s="52">
        <f t="shared" si="20"/>
        <v>0.28250107594423762</v>
      </c>
      <c r="E140" s="52">
        <f t="shared" si="20"/>
        <v>0.29154928777591699</v>
      </c>
      <c r="F140" s="52">
        <f t="shared" si="20"/>
        <v>0.29053397003877424</v>
      </c>
      <c r="G140" s="52">
        <f t="shared" si="20"/>
        <v>0.29536152729771842</v>
      </c>
      <c r="H140" s="52">
        <f t="shared" si="20"/>
        <v>0.30940695337590707</v>
      </c>
      <c r="I140" s="52">
        <f t="shared" si="20"/>
        <v>0.32136563438003957</v>
      </c>
      <c r="J140" s="52">
        <f t="shared" si="20"/>
        <v>0.33972773222596331</v>
      </c>
      <c r="K140" s="52">
        <f t="shared" si="20"/>
        <v>0.36359058318938187</v>
      </c>
      <c r="L140" s="52">
        <f t="shared" si="20"/>
        <v>0.36291583122811466</v>
      </c>
      <c r="M140" s="52">
        <f t="shared" si="20"/>
        <v>0.36555360377727947</v>
      </c>
      <c r="N140" s="52">
        <f t="shared" si="20"/>
        <v>0.38484194731998883</v>
      </c>
      <c r="O140" s="52">
        <f t="shared" si="20"/>
        <v>0.38216059363443861</v>
      </c>
      <c r="P140" s="52">
        <f t="shared" si="20"/>
        <v>0.38551351726945482</v>
      </c>
      <c r="Q140" s="52">
        <f t="shared" si="20"/>
        <v>0.39033934432528833</v>
      </c>
    </row>
    <row r="141" spans="1:17" ht="11.45" customHeight="1" x14ac:dyDescent="0.25">
      <c r="A141" s="53" t="s">
        <v>57</v>
      </c>
      <c r="B141" s="52">
        <f t="shared" ref="B141:Q141" si="21">IF(B23=0,0,B23/B$17)</f>
        <v>4.5282514521598101E-3</v>
      </c>
      <c r="C141" s="52">
        <f t="shared" si="21"/>
        <v>4.2604307883825285E-3</v>
      </c>
      <c r="D141" s="52">
        <f t="shared" si="21"/>
        <v>3.7501494247571981E-3</v>
      </c>
      <c r="E141" s="52">
        <f t="shared" si="21"/>
        <v>3.2760535239643711E-3</v>
      </c>
      <c r="F141" s="52">
        <f t="shared" si="21"/>
        <v>2.9225731786796448E-3</v>
      </c>
      <c r="G141" s="52">
        <f t="shared" si="21"/>
        <v>2.6740537681486797E-3</v>
      </c>
      <c r="H141" s="52">
        <f t="shared" si="21"/>
        <v>2.4286384643212038E-3</v>
      </c>
      <c r="I141" s="52">
        <f t="shared" si="21"/>
        <v>2.257921064433995E-3</v>
      </c>
      <c r="J141" s="52">
        <f t="shared" si="21"/>
        <v>2.2258641369117178E-3</v>
      </c>
      <c r="K141" s="52">
        <f t="shared" si="21"/>
        <v>1.9667817937224484E-3</v>
      </c>
      <c r="L141" s="52">
        <f t="shared" si="21"/>
        <v>2.3579858904047473E-3</v>
      </c>
      <c r="M141" s="52">
        <f t="shared" si="21"/>
        <v>2.6835851478412267E-3</v>
      </c>
      <c r="N141" s="52">
        <f t="shared" si="21"/>
        <v>2.4420622803934108E-3</v>
      </c>
      <c r="O141" s="52">
        <f t="shared" si="21"/>
        <v>2.1600481801870852E-3</v>
      </c>
      <c r="P141" s="52">
        <f t="shared" si="21"/>
        <v>1.9094057697269266E-3</v>
      </c>
      <c r="Q141" s="52">
        <f t="shared" si="21"/>
        <v>1.6762199877062454E-3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1.3690544700101131E-5</v>
      </c>
      <c r="J142" s="52">
        <f t="shared" si="22"/>
        <v>2.6375744202892898E-5</v>
      </c>
      <c r="K142" s="52">
        <f t="shared" si="22"/>
        <v>3.6370669659221405E-5</v>
      </c>
      <c r="L142" s="52">
        <f t="shared" si="22"/>
        <v>3.8423009404534898E-5</v>
      </c>
      <c r="M142" s="52">
        <f t="shared" si="22"/>
        <v>4.0707529920955778E-5</v>
      </c>
      <c r="N142" s="52">
        <f t="shared" si="22"/>
        <v>4.4278119403315555E-5</v>
      </c>
      <c r="O142" s="52">
        <f t="shared" si="22"/>
        <v>4.3037445808217492E-5</v>
      </c>
      <c r="P142" s="52">
        <f t="shared" si="22"/>
        <v>4.4570151266532681E-5</v>
      </c>
      <c r="Q142" s="52">
        <f t="shared" si="22"/>
        <v>4.7369197956562146E-5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2.9539342584698002E-6</v>
      </c>
      <c r="P143" s="52">
        <f t="shared" si="23"/>
        <v>1.2199217710635376E-5</v>
      </c>
      <c r="Q143" s="52">
        <f t="shared" si="23"/>
        <v>4.3956397321876989E-5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3.8172775075440812E-2</v>
      </c>
      <c r="C145" s="50">
        <f t="shared" si="25"/>
        <v>3.7122028877660015E-2</v>
      </c>
      <c r="D145" s="50">
        <f t="shared" si="25"/>
        <v>3.7244978919805063E-2</v>
      </c>
      <c r="E145" s="50">
        <f t="shared" si="25"/>
        <v>3.7804906934417938E-2</v>
      </c>
      <c r="F145" s="50">
        <f t="shared" si="25"/>
        <v>3.9028469060973126E-2</v>
      </c>
      <c r="G145" s="50">
        <f t="shared" si="25"/>
        <v>4.0915594315196736E-2</v>
      </c>
      <c r="H145" s="50">
        <f t="shared" si="25"/>
        <v>4.232655253677791E-2</v>
      </c>
      <c r="I145" s="50">
        <f t="shared" si="25"/>
        <v>4.3767374505783309E-2</v>
      </c>
      <c r="J145" s="50">
        <f t="shared" si="25"/>
        <v>4.508919563972931E-2</v>
      </c>
      <c r="K145" s="50">
        <f t="shared" si="25"/>
        <v>4.4567566813741848E-2</v>
      </c>
      <c r="L145" s="50">
        <f t="shared" si="25"/>
        <v>4.3549721893551906E-2</v>
      </c>
      <c r="M145" s="50">
        <f t="shared" si="25"/>
        <v>4.4337673195137005E-2</v>
      </c>
      <c r="N145" s="50">
        <f t="shared" si="25"/>
        <v>4.4023822797577286E-2</v>
      </c>
      <c r="O145" s="50">
        <f t="shared" si="25"/>
        <v>4.5818729506852562E-2</v>
      </c>
      <c r="P145" s="50">
        <f t="shared" si="25"/>
        <v>4.5465487614091742E-2</v>
      </c>
      <c r="Q145" s="50">
        <f t="shared" si="25"/>
        <v>4.5591458635240667E-2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8.4321892990729357E-5</v>
      </c>
      <c r="C146" s="52">
        <f t="shared" si="26"/>
        <v>7.8039226824690421E-5</v>
      </c>
      <c r="D146" s="52">
        <f t="shared" si="26"/>
        <v>7.5876692741973489E-5</v>
      </c>
      <c r="E146" s="52">
        <f t="shared" si="26"/>
        <v>7.1817024130780186E-5</v>
      </c>
      <c r="F146" s="52">
        <f t="shared" si="26"/>
        <v>6.8678607468402168E-5</v>
      </c>
      <c r="G146" s="52">
        <f t="shared" si="26"/>
        <v>6.5983788926780968E-5</v>
      </c>
      <c r="H146" s="52">
        <f t="shared" si="26"/>
        <v>6.1674026107933841E-5</v>
      </c>
      <c r="I146" s="52">
        <f t="shared" si="26"/>
        <v>5.7178916245665622E-5</v>
      </c>
      <c r="J146" s="52">
        <f t="shared" si="26"/>
        <v>5.4185013276449178E-5</v>
      </c>
      <c r="K146" s="52">
        <f t="shared" si="26"/>
        <v>5.0047123493192937E-5</v>
      </c>
      <c r="L146" s="52">
        <f t="shared" si="26"/>
        <v>4.4871744610228888E-5</v>
      </c>
      <c r="M146" s="52">
        <f t="shared" si="26"/>
        <v>3.9195991018987074E-5</v>
      </c>
      <c r="N146" s="52">
        <f t="shared" si="26"/>
        <v>3.3446553249297731E-5</v>
      </c>
      <c r="O146" s="52">
        <f t="shared" si="26"/>
        <v>2.8221594694545768E-5</v>
      </c>
      <c r="P146" s="52">
        <f t="shared" si="26"/>
        <v>2.3287693222590767E-5</v>
      </c>
      <c r="Q146" s="52">
        <f t="shared" si="26"/>
        <v>1.9032648112927015E-5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3.8027664200479504E-2</v>
      </c>
      <c r="C147" s="52">
        <f t="shared" si="27"/>
        <v>3.6595112678023151E-2</v>
      </c>
      <c r="D147" s="52">
        <f t="shared" si="27"/>
        <v>3.6650197954112118E-2</v>
      </c>
      <c r="E147" s="52">
        <f t="shared" si="27"/>
        <v>3.7014133155818467E-2</v>
      </c>
      <c r="F147" s="52">
        <f t="shared" si="27"/>
        <v>3.8154039306418204E-2</v>
      </c>
      <c r="G147" s="52">
        <f t="shared" si="27"/>
        <v>3.9951537990326906E-2</v>
      </c>
      <c r="H147" s="52">
        <f t="shared" si="27"/>
        <v>4.1106194194448199E-2</v>
      </c>
      <c r="I147" s="52">
        <f t="shared" si="27"/>
        <v>4.2407548443615349E-2</v>
      </c>
      <c r="J147" s="52">
        <f t="shared" si="27"/>
        <v>4.3379480677058622E-2</v>
      </c>
      <c r="K147" s="52">
        <f t="shared" si="27"/>
        <v>4.2859079230850632E-2</v>
      </c>
      <c r="L147" s="52">
        <f t="shared" si="27"/>
        <v>4.177898500393297E-2</v>
      </c>
      <c r="M147" s="52">
        <f t="shared" si="27"/>
        <v>4.253365861789464E-2</v>
      </c>
      <c r="N147" s="52">
        <f t="shared" si="27"/>
        <v>4.2219129229812406E-2</v>
      </c>
      <c r="O147" s="52">
        <f t="shared" si="27"/>
        <v>4.3956817211798713E-2</v>
      </c>
      <c r="P147" s="52">
        <f t="shared" si="27"/>
        <v>4.2923938045335897E-2</v>
      </c>
      <c r="Q147" s="52">
        <f t="shared" si="27"/>
        <v>4.3052869943412488E-2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3.1615663144348477E-5</v>
      </c>
      <c r="C148" s="52">
        <f t="shared" si="28"/>
        <v>3.545759709236429E-5</v>
      </c>
      <c r="D148" s="52">
        <f t="shared" si="28"/>
        <v>3.5820215596051556E-5</v>
      </c>
      <c r="E148" s="52">
        <f t="shared" si="28"/>
        <v>3.7914980867541781E-5</v>
      </c>
      <c r="F148" s="52">
        <f t="shared" si="28"/>
        <v>3.9968582756845615E-5</v>
      </c>
      <c r="G148" s="52">
        <f t="shared" si="28"/>
        <v>4.2144034496167433E-5</v>
      </c>
      <c r="H148" s="52">
        <f t="shared" si="28"/>
        <v>3.4571322545727166E-5</v>
      </c>
      <c r="I148" s="52">
        <f t="shared" si="28"/>
        <v>4.1854592788202337E-5</v>
      </c>
      <c r="J148" s="52">
        <f t="shared" si="28"/>
        <v>4.3033785999028748E-5</v>
      </c>
      <c r="K148" s="52">
        <f t="shared" si="28"/>
        <v>4.2622055647913238E-5</v>
      </c>
      <c r="L148" s="52">
        <f t="shared" si="28"/>
        <v>4.127023655907327E-5</v>
      </c>
      <c r="M148" s="52">
        <f t="shared" si="28"/>
        <v>3.9226123462664266E-5</v>
      </c>
      <c r="N148" s="52">
        <f t="shared" si="28"/>
        <v>3.6683354607186206E-5</v>
      </c>
      <c r="O148" s="52">
        <f t="shared" si="28"/>
        <v>3.6451407369566276E-5</v>
      </c>
      <c r="P148" s="52">
        <f t="shared" si="28"/>
        <v>3.5247304603615365E-5</v>
      </c>
      <c r="Q148" s="52">
        <f t="shared" si="28"/>
        <v>3.3770229851826364E-5</v>
      </c>
    </row>
    <row r="149" spans="1:17" ht="11.45" customHeight="1" x14ac:dyDescent="0.25">
      <c r="A149" s="53" t="s">
        <v>56</v>
      </c>
      <c r="B149" s="52">
        <f t="shared" ref="B149:Q149" si="29">IF(B31=0,0,B31/B$17)</f>
        <v>2.9173318826228107E-5</v>
      </c>
      <c r="C149" s="52">
        <f t="shared" si="29"/>
        <v>4.1341937571982032E-4</v>
      </c>
      <c r="D149" s="52">
        <f t="shared" si="29"/>
        <v>4.8308405735492197E-4</v>
      </c>
      <c r="E149" s="52">
        <f t="shared" si="29"/>
        <v>6.8104177360114784E-4</v>
      </c>
      <c r="F149" s="52">
        <f t="shared" si="29"/>
        <v>7.6578256432967393E-4</v>
      </c>
      <c r="G149" s="52">
        <f t="shared" si="29"/>
        <v>8.559285014468819E-4</v>
      </c>
      <c r="H149" s="52">
        <f t="shared" si="29"/>
        <v>1.1241129936760534E-3</v>
      </c>
      <c r="I149" s="52">
        <f t="shared" si="29"/>
        <v>1.2607925531340945E-3</v>
      </c>
      <c r="J149" s="52">
        <f t="shared" si="29"/>
        <v>1.6124961633952059E-3</v>
      </c>
      <c r="K149" s="52">
        <f t="shared" si="29"/>
        <v>1.6158184037501091E-3</v>
      </c>
      <c r="L149" s="52">
        <f t="shared" si="29"/>
        <v>1.6845949084496404E-3</v>
      </c>
      <c r="M149" s="52">
        <f t="shared" si="29"/>
        <v>1.7255924627607193E-3</v>
      </c>
      <c r="N149" s="52">
        <f t="shared" si="29"/>
        <v>1.7345636599083981E-3</v>
      </c>
      <c r="O149" s="52">
        <f t="shared" si="29"/>
        <v>1.7972392929897346E-3</v>
      </c>
      <c r="P149" s="52">
        <f t="shared" si="29"/>
        <v>2.4830145709296334E-3</v>
      </c>
      <c r="Q149" s="52">
        <f t="shared" si="29"/>
        <v>2.485785813863424E-3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0.39188941202739119</v>
      </c>
      <c r="C151" s="56">
        <f t="shared" si="31"/>
        <v>0.39142654298286533</v>
      </c>
      <c r="D151" s="56">
        <f t="shared" si="31"/>
        <v>0.39486880469305291</v>
      </c>
      <c r="E151" s="56">
        <f t="shared" si="31"/>
        <v>0.39910323498661604</v>
      </c>
      <c r="F151" s="56">
        <f t="shared" si="31"/>
        <v>0.41184067264673174</v>
      </c>
      <c r="G151" s="56">
        <f t="shared" si="31"/>
        <v>0.41713942745482302</v>
      </c>
      <c r="H151" s="56">
        <f t="shared" si="31"/>
        <v>0.41822523761109465</v>
      </c>
      <c r="I151" s="56">
        <f t="shared" si="31"/>
        <v>0.41912671093972625</v>
      </c>
      <c r="J151" s="56">
        <f t="shared" si="31"/>
        <v>0.41427518001293157</v>
      </c>
      <c r="K151" s="56">
        <f t="shared" si="31"/>
        <v>0.39654866723828081</v>
      </c>
      <c r="L151" s="56">
        <f t="shared" si="31"/>
        <v>0.41414935141346121</v>
      </c>
      <c r="M151" s="56">
        <f t="shared" si="31"/>
        <v>0.42089072652513893</v>
      </c>
      <c r="N151" s="56">
        <f t="shared" si="31"/>
        <v>0.41091920974729573</v>
      </c>
      <c r="O151" s="56">
        <f t="shared" si="31"/>
        <v>0.41611523482785889</v>
      </c>
      <c r="P151" s="56">
        <f t="shared" si="31"/>
        <v>0.41228241365625845</v>
      </c>
      <c r="Q151" s="56">
        <f t="shared" si="31"/>
        <v>0.40657844332340398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0.16514437337057747</v>
      </c>
      <c r="C152" s="54">
        <f t="shared" si="32"/>
        <v>0.16592887571995393</v>
      </c>
      <c r="D152" s="54">
        <f t="shared" si="32"/>
        <v>0.16849399201300838</v>
      </c>
      <c r="E152" s="54">
        <f t="shared" si="32"/>
        <v>0.17156647770749084</v>
      </c>
      <c r="F152" s="54">
        <f t="shared" si="32"/>
        <v>0.16809280908134522</v>
      </c>
      <c r="G152" s="54">
        <f t="shared" si="32"/>
        <v>0.17002174767930062</v>
      </c>
      <c r="H152" s="54">
        <f t="shared" si="32"/>
        <v>0.16938830977717104</v>
      </c>
      <c r="I152" s="54">
        <f t="shared" si="32"/>
        <v>0.16714600690130207</v>
      </c>
      <c r="J152" s="54">
        <f t="shared" si="32"/>
        <v>0.17030140087181334</v>
      </c>
      <c r="K152" s="54">
        <f t="shared" si="32"/>
        <v>0.17862028687703385</v>
      </c>
      <c r="L152" s="54">
        <f t="shared" si="32"/>
        <v>0.18658685572745057</v>
      </c>
      <c r="M152" s="54">
        <f t="shared" si="32"/>
        <v>0.19019386794051388</v>
      </c>
      <c r="N152" s="54">
        <f t="shared" si="32"/>
        <v>0.19241545938550181</v>
      </c>
      <c r="O152" s="54">
        <f t="shared" si="32"/>
        <v>0.19410626918717258</v>
      </c>
      <c r="P152" s="54">
        <f t="shared" si="32"/>
        <v>0.19398615883715234</v>
      </c>
      <c r="Q152" s="54">
        <f t="shared" si="32"/>
        <v>0.19550663219484463</v>
      </c>
    </row>
    <row r="153" spans="1:17" ht="11.45" customHeight="1" x14ac:dyDescent="0.25">
      <c r="A153" s="53" t="s">
        <v>59</v>
      </c>
      <c r="B153" s="52">
        <f t="shared" ref="B153:Q153" si="33">IF(B35=0,0,B35/B$17)</f>
        <v>2.5349101540960782E-2</v>
      </c>
      <c r="C153" s="52">
        <f t="shared" si="33"/>
        <v>2.1512217870568194E-2</v>
      </c>
      <c r="D153" s="52">
        <f t="shared" si="33"/>
        <v>1.832487682144256E-2</v>
      </c>
      <c r="E153" s="52">
        <f t="shared" si="33"/>
        <v>1.5106634849386276E-2</v>
      </c>
      <c r="F153" s="52">
        <f t="shared" si="33"/>
        <v>1.2041412160198325E-2</v>
      </c>
      <c r="G153" s="52">
        <f t="shared" si="33"/>
        <v>1.0313564667504764E-2</v>
      </c>
      <c r="H153" s="52">
        <f t="shared" si="33"/>
        <v>8.8015661741642423E-3</v>
      </c>
      <c r="I153" s="52">
        <f t="shared" si="33"/>
        <v>7.6473357441087702E-3</v>
      </c>
      <c r="J153" s="52">
        <f t="shared" si="33"/>
        <v>7.0829937192859139E-3</v>
      </c>
      <c r="K153" s="52">
        <f t="shared" si="33"/>
        <v>6.6301308670224718E-3</v>
      </c>
      <c r="L153" s="52">
        <f t="shared" si="33"/>
        <v>6.1848794904598757E-3</v>
      </c>
      <c r="M153" s="52">
        <f t="shared" si="33"/>
        <v>5.8469886856082915E-3</v>
      </c>
      <c r="N153" s="52">
        <f t="shared" si="33"/>
        <v>5.5602006751663399E-3</v>
      </c>
      <c r="O153" s="52">
        <f t="shared" si="33"/>
        <v>5.3093679968944426E-3</v>
      </c>
      <c r="P153" s="52">
        <f t="shared" si="33"/>
        <v>4.6161275640686167E-3</v>
      </c>
      <c r="Q153" s="52">
        <f t="shared" si="33"/>
        <v>4.0733702634350921E-3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0.13943891165758035</v>
      </c>
      <c r="C154" s="52">
        <f t="shared" si="34"/>
        <v>0.1440371975935146</v>
      </c>
      <c r="D154" s="52">
        <f t="shared" si="34"/>
        <v>0.14977035956193313</v>
      </c>
      <c r="E154" s="52">
        <f t="shared" si="34"/>
        <v>0.15604095445631619</v>
      </c>
      <c r="F154" s="52">
        <f t="shared" si="34"/>
        <v>0.15562241477874436</v>
      </c>
      <c r="G154" s="52">
        <f t="shared" si="34"/>
        <v>0.15925165757677703</v>
      </c>
      <c r="H154" s="52">
        <f t="shared" si="34"/>
        <v>0.16008295411962159</v>
      </c>
      <c r="I154" s="52">
        <f t="shared" si="34"/>
        <v>0.15908779521365832</v>
      </c>
      <c r="J154" s="52">
        <f t="shared" si="34"/>
        <v>0.1628070341206776</v>
      </c>
      <c r="K154" s="52">
        <f t="shared" si="34"/>
        <v>0.17157916727541661</v>
      </c>
      <c r="L154" s="52">
        <f t="shared" si="34"/>
        <v>0.18000391688572062</v>
      </c>
      <c r="M154" s="52">
        <f t="shared" si="34"/>
        <v>0.18396235544345121</v>
      </c>
      <c r="N154" s="52">
        <f t="shared" si="34"/>
        <v>0.18648353247758076</v>
      </c>
      <c r="O154" s="52">
        <f t="shared" si="34"/>
        <v>0.1884349517420659</v>
      </c>
      <c r="P154" s="52">
        <f t="shared" si="34"/>
        <v>0.18903113667784213</v>
      </c>
      <c r="Q154" s="52">
        <f t="shared" si="34"/>
        <v>0.19111710711768978</v>
      </c>
    </row>
    <row r="155" spans="1:17" ht="11.45" customHeight="1" x14ac:dyDescent="0.25">
      <c r="A155" s="53" t="s">
        <v>57</v>
      </c>
      <c r="B155" s="52">
        <f t="shared" ref="B155:Q155" si="35">IF(B37=0,0,B37/B$17)</f>
        <v>3.5184823801994803E-4</v>
      </c>
      <c r="C155" s="52">
        <f t="shared" si="35"/>
        <v>3.7524490238124064E-4</v>
      </c>
      <c r="D155" s="52">
        <f t="shared" si="35"/>
        <v>3.9433353218262351E-4</v>
      </c>
      <c r="E155" s="52">
        <f t="shared" si="35"/>
        <v>4.1166916617778321E-4</v>
      </c>
      <c r="F155" s="52">
        <f t="shared" si="35"/>
        <v>4.2205396156813548E-4</v>
      </c>
      <c r="G155" s="52">
        <f t="shared" si="35"/>
        <v>4.4965785987871018E-4</v>
      </c>
      <c r="H155" s="52">
        <f t="shared" si="35"/>
        <v>4.8984088030143316E-4</v>
      </c>
      <c r="I155" s="52">
        <f t="shared" si="35"/>
        <v>3.9752766715375862E-4</v>
      </c>
      <c r="J155" s="52">
        <f t="shared" si="35"/>
        <v>3.9695142170208193E-4</v>
      </c>
      <c r="K155" s="52">
        <f t="shared" si="35"/>
        <v>3.9272871970432853E-4</v>
      </c>
      <c r="L155" s="52">
        <f t="shared" si="35"/>
        <v>3.804159014825145E-4</v>
      </c>
      <c r="M155" s="52">
        <f t="shared" si="35"/>
        <v>3.6299868618370356E-4</v>
      </c>
      <c r="N155" s="52">
        <f t="shared" si="35"/>
        <v>3.4170450561053566E-4</v>
      </c>
      <c r="O155" s="52">
        <f t="shared" si="35"/>
        <v>3.2308208683971232E-4</v>
      </c>
      <c r="P155" s="52">
        <f t="shared" si="35"/>
        <v>2.9188448142623776E-4</v>
      </c>
      <c r="Q155" s="52">
        <f t="shared" si="35"/>
        <v>2.6273929933887477E-4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4.5119340163912162E-6</v>
      </c>
      <c r="C156" s="52">
        <f t="shared" si="36"/>
        <v>4.2153534898809444E-6</v>
      </c>
      <c r="D156" s="52">
        <f t="shared" si="36"/>
        <v>4.4220974500575062E-6</v>
      </c>
      <c r="E156" s="52">
        <f t="shared" si="36"/>
        <v>7.2192356106272877E-6</v>
      </c>
      <c r="F156" s="52">
        <f t="shared" si="36"/>
        <v>6.9281808343994681E-6</v>
      </c>
      <c r="G156" s="52">
        <f t="shared" si="36"/>
        <v>6.8675751400970447E-6</v>
      </c>
      <c r="H156" s="52">
        <f t="shared" si="36"/>
        <v>1.3948603083752375E-5</v>
      </c>
      <c r="I156" s="52">
        <f t="shared" si="36"/>
        <v>1.3348276381209392E-5</v>
      </c>
      <c r="J156" s="52">
        <f t="shared" si="36"/>
        <v>1.4421610147740052E-5</v>
      </c>
      <c r="K156" s="52">
        <f t="shared" si="36"/>
        <v>1.8260014890444287E-5</v>
      </c>
      <c r="L156" s="52">
        <f t="shared" si="36"/>
        <v>1.7643449787532296E-5</v>
      </c>
      <c r="M156" s="52">
        <f t="shared" si="36"/>
        <v>2.1525125270655507E-5</v>
      </c>
      <c r="N156" s="52">
        <f t="shared" si="36"/>
        <v>3.0021727144179358E-5</v>
      </c>
      <c r="O156" s="52">
        <f t="shared" si="36"/>
        <v>3.8867361372520808E-5</v>
      </c>
      <c r="P156" s="52">
        <f t="shared" si="36"/>
        <v>4.701011381537474E-5</v>
      </c>
      <c r="Q156" s="52">
        <f t="shared" si="36"/>
        <v>5.3415514380884196E-5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0.2267450386568137</v>
      </c>
      <c r="C158" s="50">
        <f t="shared" si="38"/>
        <v>0.22549766726291143</v>
      </c>
      <c r="D158" s="50">
        <f t="shared" si="38"/>
        <v>0.22637481268004453</v>
      </c>
      <c r="E158" s="50">
        <f t="shared" si="38"/>
        <v>0.22753675727912517</v>
      </c>
      <c r="F158" s="50">
        <f t="shared" si="38"/>
        <v>0.24374786356538652</v>
      </c>
      <c r="G158" s="50">
        <f t="shared" si="38"/>
        <v>0.24711767977552238</v>
      </c>
      <c r="H158" s="50">
        <f t="shared" si="38"/>
        <v>0.24883692783392361</v>
      </c>
      <c r="I158" s="50">
        <f t="shared" si="38"/>
        <v>0.25198070403842415</v>
      </c>
      <c r="J158" s="50">
        <f t="shared" si="38"/>
        <v>0.24397377914111826</v>
      </c>
      <c r="K158" s="50">
        <f t="shared" si="38"/>
        <v>0.21792838036124695</v>
      </c>
      <c r="L158" s="50">
        <f t="shared" si="38"/>
        <v>0.2275624956860107</v>
      </c>
      <c r="M158" s="50">
        <f t="shared" si="38"/>
        <v>0.23069685858462505</v>
      </c>
      <c r="N158" s="50">
        <f t="shared" si="38"/>
        <v>0.2185037503617939</v>
      </c>
      <c r="O158" s="50">
        <f t="shared" si="38"/>
        <v>0.22200896564068631</v>
      </c>
      <c r="P158" s="50">
        <f t="shared" si="38"/>
        <v>0.21829625481910608</v>
      </c>
      <c r="Q158" s="50">
        <f t="shared" si="38"/>
        <v>0.21107181112855941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0.15518871434879772</v>
      </c>
      <c r="C159" s="52">
        <f t="shared" si="39"/>
        <v>0.15399265645545615</v>
      </c>
      <c r="D159" s="52">
        <f t="shared" si="39"/>
        <v>0.1533037946317615</v>
      </c>
      <c r="E159" s="52">
        <f t="shared" si="39"/>
        <v>0.15406915714115951</v>
      </c>
      <c r="F159" s="52">
        <f t="shared" si="39"/>
        <v>0.16089384625240349</v>
      </c>
      <c r="G159" s="52">
        <f t="shared" si="39"/>
        <v>0.16130635202672094</v>
      </c>
      <c r="H159" s="52">
        <f t="shared" si="39"/>
        <v>0.16167710411404074</v>
      </c>
      <c r="I159" s="52">
        <f t="shared" si="39"/>
        <v>0.16453586709899568</v>
      </c>
      <c r="J159" s="52">
        <f t="shared" si="39"/>
        <v>0.15670294697704254</v>
      </c>
      <c r="K159" s="52">
        <f t="shared" si="39"/>
        <v>0.13793801247691506</v>
      </c>
      <c r="L159" s="52">
        <f t="shared" si="39"/>
        <v>0.14588093210511999</v>
      </c>
      <c r="M159" s="52">
        <f t="shared" si="39"/>
        <v>0.15221654568095658</v>
      </c>
      <c r="N159" s="52">
        <f t="shared" si="39"/>
        <v>0.14096724828596122</v>
      </c>
      <c r="O159" s="52">
        <f t="shared" si="39"/>
        <v>0.14027354295491362</v>
      </c>
      <c r="P159" s="52">
        <f t="shared" si="39"/>
        <v>0.13674391258335572</v>
      </c>
      <c r="Q159" s="52">
        <f t="shared" si="39"/>
        <v>0.12857789379128734</v>
      </c>
    </row>
    <row r="160" spans="1:17" ht="11.45" customHeight="1" x14ac:dyDescent="0.25">
      <c r="A160" s="47" t="s">
        <v>22</v>
      </c>
      <c r="B160" s="46">
        <f t="shared" ref="B160:Q160" si="40">IF(B42=0,0,B42/B$17)</f>
        <v>7.1556324308015978E-2</v>
      </c>
      <c r="C160" s="46">
        <f t="shared" si="40"/>
        <v>7.1505010807455263E-2</v>
      </c>
      <c r="D160" s="46">
        <f t="shared" si="40"/>
        <v>7.3071018048283018E-2</v>
      </c>
      <c r="E160" s="46">
        <f t="shared" si="40"/>
        <v>7.3467600137965647E-2</v>
      </c>
      <c r="F160" s="46">
        <f t="shared" si="40"/>
        <v>8.2854017312983017E-2</v>
      </c>
      <c r="G160" s="46">
        <f t="shared" si="40"/>
        <v>8.581132774880143E-2</v>
      </c>
      <c r="H160" s="46">
        <f t="shared" si="40"/>
        <v>8.7159823719882859E-2</v>
      </c>
      <c r="I160" s="46">
        <f t="shared" si="40"/>
        <v>8.7444836939428464E-2</v>
      </c>
      <c r="J160" s="46">
        <f t="shared" si="40"/>
        <v>8.727083216407569E-2</v>
      </c>
      <c r="K160" s="46">
        <f t="shared" si="40"/>
        <v>7.9990367884331878E-2</v>
      </c>
      <c r="L160" s="46">
        <f t="shared" si="40"/>
        <v>8.1681563580890709E-2</v>
      </c>
      <c r="M160" s="46">
        <f t="shared" si="40"/>
        <v>7.848031290366847E-2</v>
      </c>
      <c r="N160" s="46">
        <f t="shared" si="40"/>
        <v>7.7536502075832667E-2</v>
      </c>
      <c r="O160" s="46">
        <f t="shared" si="40"/>
        <v>8.1735422685772663E-2</v>
      </c>
      <c r="P160" s="46">
        <f t="shared" si="40"/>
        <v>8.1552342235750364E-2</v>
      </c>
      <c r="Q160" s="46">
        <f t="shared" si="40"/>
        <v>8.2493917337272057E-2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38145873.745744877</v>
      </c>
      <c r="C3" s="41">
        <f>TrRoad_act!C57</f>
        <v>38680453.94993861</v>
      </c>
      <c r="D3" s="41">
        <f>TrRoad_act!D57</f>
        <v>39189167.762402877</v>
      </c>
      <c r="E3" s="41">
        <f>TrRoad_act!E57</f>
        <v>39645870.85454011</v>
      </c>
      <c r="F3" s="41">
        <f>TrRoad_act!F57</f>
        <v>40055386.779398546</v>
      </c>
      <c r="G3" s="41">
        <f>TrRoad_act!G57</f>
        <v>40308103.572887987</v>
      </c>
      <c r="H3" s="41">
        <f>TrRoad_act!H57</f>
        <v>40744647.454703026</v>
      </c>
      <c r="I3" s="41">
        <f>TrRoad_act!I57</f>
        <v>41340239.276473314</v>
      </c>
      <c r="J3" s="41">
        <f>TrRoad_act!J57</f>
        <v>41619016.991802864</v>
      </c>
      <c r="K3" s="41">
        <f>TrRoad_act!K57</f>
        <v>42026693.446113423</v>
      </c>
      <c r="L3" s="41">
        <f>TrRoad_act!L57</f>
        <v>42416210.811801605</v>
      </c>
      <c r="M3" s="41">
        <f>TrRoad_act!M57</f>
        <v>42595592.053676225</v>
      </c>
      <c r="N3" s="41">
        <f>TrRoad_act!N57</f>
        <v>42594392.676215515</v>
      </c>
      <c r="O3" s="41">
        <f>TrRoad_act!O57</f>
        <v>43667416.888790831</v>
      </c>
      <c r="P3" s="41">
        <f>TrRoad_act!P57</f>
        <v>43268168.228681043</v>
      </c>
      <c r="Q3" s="41">
        <f>TrRoad_act!Q57</f>
        <v>42933863.599082962</v>
      </c>
    </row>
    <row r="4" spans="1:17" ht="11.45" customHeight="1" x14ac:dyDescent="0.25">
      <c r="A4" s="25" t="s">
        <v>39</v>
      </c>
      <c r="B4" s="40">
        <f>TrRoad_act!B58</f>
        <v>31727690</v>
      </c>
      <c r="C4" s="40">
        <f>TrRoad_act!C58</f>
        <v>32201798</v>
      </c>
      <c r="D4" s="40">
        <f>TrRoad_act!D58</f>
        <v>32663179</v>
      </c>
      <c r="E4" s="40">
        <f>TrRoad_act!E58</f>
        <v>33076055</v>
      </c>
      <c r="F4" s="40">
        <f>TrRoad_act!F58</f>
        <v>33436297</v>
      </c>
      <c r="G4" s="40">
        <f>TrRoad_act!G58</f>
        <v>33655782</v>
      </c>
      <c r="H4" s="40">
        <f>TrRoad_act!H58</f>
        <v>34058329</v>
      </c>
      <c r="I4" s="40">
        <f>TrRoad_act!I58</f>
        <v>34612811</v>
      </c>
      <c r="J4" s="40">
        <f>TrRoad_act!J58</f>
        <v>34850185</v>
      </c>
      <c r="K4" s="40">
        <f>TrRoad_act!K58</f>
        <v>35237721</v>
      </c>
      <c r="L4" s="40">
        <f>TrRoad_act!L58</f>
        <v>35590142</v>
      </c>
      <c r="M4" s="40">
        <f>TrRoad_act!M58</f>
        <v>35816955</v>
      </c>
      <c r="N4" s="40">
        <f>TrRoad_act!N58</f>
        <v>35831606</v>
      </c>
      <c r="O4" s="40">
        <f>TrRoad_act!O58</f>
        <v>36889788</v>
      </c>
      <c r="P4" s="40">
        <f>TrRoad_act!P58</f>
        <v>36403162</v>
      </c>
      <c r="Q4" s="40">
        <f>TrRoad_act!Q58</f>
        <v>36038327</v>
      </c>
    </row>
    <row r="5" spans="1:17" ht="11.45" customHeight="1" x14ac:dyDescent="0.25">
      <c r="A5" s="23" t="s">
        <v>30</v>
      </c>
      <c r="B5" s="39">
        <f>TrRoad_act!B59</f>
        <v>3228941</v>
      </c>
      <c r="C5" s="39">
        <f>TrRoad_act!C59</f>
        <v>3269135</v>
      </c>
      <c r="D5" s="39">
        <f>TrRoad_act!D59</f>
        <v>3270475</v>
      </c>
      <c r="E5" s="39">
        <f>TrRoad_act!E59</f>
        <v>3279854</v>
      </c>
      <c r="F5" s="39">
        <f>TrRoad_act!F59</f>
        <v>3298611</v>
      </c>
      <c r="G5" s="39">
        <f>TrRoad_act!G59</f>
        <v>3316438</v>
      </c>
      <c r="H5" s="39">
        <f>TrRoad_act!H59</f>
        <v>3407887</v>
      </c>
      <c r="I5" s="39">
        <f>TrRoad_act!I59</f>
        <v>3659899</v>
      </c>
      <c r="J5" s="39">
        <f>TrRoad_act!J59</f>
        <v>3905029</v>
      </c>
      <c r="K5" s="39">
        <f>TrRoad_act!K59</f>
        <v>4094912</v>
      </c>
      <c r="L5" s="39">
        <f>TrRoad_act!L59</f>
        <v>4200457</v>
      </c>
      <c r="M5" s="39">
        <f>TrRoad_act!M59</f>
        <v>4175456</v>
      </c>
      <c r="N5" s="39">
        <f>TrRoad_act!N59</f>
        <v>4138839</v>
      </c>
      <c r="O5" s="39">
        <f>TrRoad_act!O59</f>
        <v>3934073</v>
      </c>
      <c r="P5" s="39">
        <f>TrRoad_act!P59</f>
        <v>3771690</v>
      </c>
      <c r="Q5" s="39">
        <f>TrRoad_act!Q59</f>
        <v>3609669</v>
      </c>
    </row>
    <row r="6" spans="1:17" ht="11.45" customHeight="1" x14ac:dyDescent="0.25">
      <c r="A6" s="19" t="s">
        <v>29</v>
      </c>
      <c r="B6" s="38">
        <f>TrRoad_act!B60</f>
        <v>28413000</v>
      </c>
      <c r="C6" s="38">
        <f>TrRoad_act!C60</f>
        <v>28845000</v>
      </c>
      <c r="D6" s="38">
        <f>TrRoad_act!D60</f>
        <v>29306000</v>
      </c>
      <c r="E6" s="38">
        <f>TrRoad_act!E60</f>
        <v>29708000</v>
      </c>
      <c r="F6" s="38">
        <f>TrRoad_act!F60</f>
        <v>30048000</v>
      </c>
      <c r="G6" s="38">
        <f>TrRoad_act!G60</f>
        <v>30248000</v>
      </c>
      <c r="H6" s="38">
        <f>TrRoad_act!H60</f>
        <v>30557000</v>
      </c>
      <c r="I6" s="38">
        <f>TrRoad_act!I60</f>
        <v>30857000</v>
      </c>
      <c r="J6" s="38">
        <f>TrRoad_act!J60</f>
        <v>30850000</v>
      </c>
      <c r="K6" s="38">
        <f>TrRoad_act!K60</f>
        <v>31050000</v>
      </c>
      <c r="L6" s="38">
        <f>TrRoad_act!L60</f>
        <v>31300000</v>
      </c>
      <c r="M6" s="38">
        <f>TrRoad_act!M60</f>
        <v>31550000</v>
      </c>
      <c r="N6" s="38">
        <f>TrRoad_act!N60</f>
        <v>31600000</v>
      </c>
      <c r="O6" s="38">
        <f>TrRoad_act!O60</f>
        <v>32858000</v>
      </c>
      <c r="P6" s="38">
        <f>TrRoad_act!P60</f>
        <v>32531000</v>
      </c>
      <c r="Q6" s="38">
        <f>TrRoad_act!Q60</f>
        <v>32326000</v>
      </c>
    </row>
    <row r="7" spans="1:17" ht="11.45" customHeight="1" x14ac:dyDescent="0.25">
      <c r="A7" s="62" t="s">
        <v>59</v>
      </c>
      <c r="B7" s="42">
        <f>TrRoad_act!B61</f>
        <v>18086443</v>
      </c>
      <c r="C7" s="42">
        <f>TrRoad_act!C61</f>
        <v>17689745</v>
      </c>
      <c r="D7" s="42">
        <f>TrRoad_act!D61</f>
        <v>17237258</v>
      </c>
      <c r="E7" s="42">
        <f>TrRoad_act!E61</f>
        <v>16753192</v>
      </c>
      <c r="F7" s="42">
        <f>TrRoad_act!F61</f>
        <v>16244787</v>
      </c>
      <c r="G7" s="42">
        <f>TrRoad_act!G61</f>
        <v>15701047</v>
      </c>
      <c r="H7" s="42">
        <f>TrRoad_act!H61</f>
        <v>15225334</v>
      </c>
      <c r="I7" s="42">
        <f>TrRoad_act!I61</f>
        <v>14760887</v>
      </c>
      <c r="J7" s="42">
        <f>TrRoad_act!J61</f>
        <v>13568578</v>
      </c>
      <c r="K7" s="42">
        <f>TrRoad_act!K61</f>
        <v>12656783</v>
      </c>
      <c r="L7" s="42">
        <f>TrRoad_act!L61</f>
        <v>11765384</v>
      </c>
      <c r="M7" s="42">
        <f>TrRoad_act!M61</f>
        <v>10999101</v>
      </c>
      <c r="N7" s="42">
        <f>TrRoad_act!N61</f>
        <v>10247340</v>
      </c>
      <c r="O7" s="42">
        <f>TrRoad_act!O61</f>
        <v>10257842</v>
      </c>
      <c r="P7" s="42">
        <f>TrRoad_act!P61</f>
        <v>9767186</v>
      </c>
      <c r="Q7" s="42">
        <f>TrRoad_act!Q61</f>
        <v>9558580</v>
      </c>
    </row>
    <row r="8" spans="1:17" ht="11.45" customHeight="1" x14ac:dyDescent="0.25">
      <c r="A8" s="62" t="s">
        <v>58</v>
      </c>
      <c r="B8" s="42">
        <f>TrRoad_act!B62</f>
        <v>9983557</v>
      </c>
      <c r="C8" s="42">
        <f>TrRoad_act!C62</f>
        <v>10814869</v>
      </c>
      <c r="D8" s="42">
        <f>TrRoad_act!D62</f>
        <v>11753309</v>
      </c>
      <c r="E8" s="42">
        <f>TrRoad_act!E62</f>
        <v>12670155</v>
      </c>
      <c r="F8" s="42">
        <f>TrRoad_act!F62</f>
        <v>13535663</v>
      </c>
      <c r="G8" s="42">
        <f>TrRoad_act!G62</f>
        <v>14299705</v>
      </c>
      <c r="H8" s="42">
        <f>TrRoad_act!H62</f>
        <v>15103566</v>
      </c>
      <c r="I8" s="42">
        <f>TrRoad_act!I62</f>
        <v>15888228</v>
      </c>
      <c r="J8" s="42">
        <f>TrRoad_act!J62</f>
        <v>17093681</v>
      </c>
      <c r="K8" s="42">
        <f>TrRoad_act!K62</f>
        <v>18232612</v>
      </c>
      <c r="L8" s="42">
        <f>TrRoad_act!L62</f>
        <v>19268119</v>
      </c>
      <c r="M8" s="42">
        <f>TrRoad_act!M62</f>
        <v>20289662</v>
      </c>
      <c r="N8" s="42">
        <f>TrRoad_act!N62</f>
        <v>21103789</v>
      </c>
      <c r="O8" s="42">
        <f>TrRoad_act!O62</f>
        <v>22357630</v>
      </c>
      <c r="P8" s="42">
        <f>TrRoad_act!P62</f>
        <v>22526082</v>
      </c>
      <c r="Q8" s="42">
        <f>TrRoad_act!Q62</f>
        <v>22523435</v>
      </c>
    </row>
    <row r="9" spans="1:17" ht="11.45" customHeight="1" x14ac:dyDescent="0.25">
      <c r="A9" s="62" t="s">
        <v>57</v>
      </c>
      <c r="B9" s="42">
        <f>TrRoad_act!B63</f>
        <v>343000</v>
      </c>
      <c r="C9" s="42">
        <f>TrRoad_act!C63</f>
        <v>340386</v>
      </c>
      <c r="D9" s="42">
        <f>TrRoad_act!D63</f>
        <v>315433</v>
      </c>
      <c r="E9" s="42">
        <f>TrRoad_act!E63</f>
        <v>284653</v>
      </c>
      <c r="F9" s="42">
        <f>TrRoad_act!F63</f>
        <v>267550</v>
      </c>
      <c r="G9" s="42">
        <f>TrRoad_act!G63</f>
        <v>247248</v>
      </c>
      <c r="H9" s="42">
        <f>TrRoad_act!H63</f>
        <v>228086</v>
      </c>
      <c r="I9" s="42">
        <f>TrRoad_act!I63</f>
        <v>207390</v>
      </c>
      <c r="J9" s="42">
        <f>TrRoad_act!J63</f>
        <v>186797</v>
      </c>
      <c r="K9" s="42">
        <f>TrRoad_act!K63</f>
        <v>159283</v>
      </c>
      <c r="L9" s="42">
        <f>TrRoad_act!L63</f>
        <v>264876</v>
      </c>
      <c r="M9" s="42">
        <f>TrRoad_act!M63</f>
        <v>256802</v>
      </c>
      <c r="N9" s="42">
        <f>TrRoad_act!N63</f>
        <v>238793</v>
      </c>
      <c r="O9" s="42">
        <f>TrRoad_act!O63</f>
        <v>222158</v>
      </c>
      <c r="P9" s="42">
        <f>TrRoad_act!P63</f>
        <v>205642</v>
      </c>
      <c r="Q9" s="42">
        <f>TrRoad_act!Q63</f>
        <v>189225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475</v>
      </c>
      <c r="J10" s="42">
        <f>TrRoad_act!J64</f>
        <v>921</v>
      </c>
      <c r="K10" s="42">
        <f>TrRoad_act!K64</f>
        <v>1287</v>
      </c>
      <c r="L10" s="42">
        <f>TrRoad_act!L64</f>
        <v>1436</v>
      </c>
      <c r="M10" s="42">
        <f>TrRoad_act!M64</f>
        <v>1581</v>
      </c>
      <c r="N10" s="42">
        <f>TrRoad_act!N64</f>
        <v>1704</v>
      </c>
      <c r="O10" s="42">
        <f>TrRoad_act!O64</f>
        <v>1769</v>
      </c>
      <c r="P10" s="42">
        <f>TrRoad_act!P64</f>
        <v>1815</v>
      </c>
      <c r="Q10" s="42">
        <f>TrRoad_act!Q64</f>
        <v>1936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601</v>
      </c>
      <c r="P11" s="42">
        <f>TrRoad_act!P65</f>
        <v>2435</v>
      </c>
      <c r="Q11" s="42">
        <f>TrRoad_act!Q65</f>
        <v>8059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14</v>
      </c>
      <c r="I12" s="42">
        <f>TrRoad_act!I66</f>
        <v>20</v>
      </c>
      <c r="J12" s="42">
        <f>TrRoad_act!J66</f>
        <v>23</v>
      </c>
      <c r="K12" s="42">
        <f>TrRoad_act!K66</f>
        <v>35</v>
      </c>
      <c r="L12" s="42">
        <f>TrRoad_act!L66</f>
        <v>185</v>
      </c>
      <c r="M12" s="42">
        <f>TrRoad_act!M66</f>
        <v>2854</v>
      </c>
      <c r="N12" s="42">
        <f>TrRoad_act!N66</f>
        <v>8374</v>
      </c>
      <c r="O12" s="42">
        <f>TrRoad_act!O66</f>
        <v>18000</v>
      </c>
      <c r="P12" s="42">
        <f>TrRoad_act!P66</f>
        <v>27840</v>
      </c>
      <c r="Q12" s="42">
        <f>TrRoad_act!Q66</f>
        <v>44765</v>
      </c>
    </row>
    <row r="13" spans="1:17" ht="11.45" customHeight="1" x14ac:dyDescent="0.25">
      <c r="A13" s="19" t="s">
        <v>28</v>
      </c>
      <c r="B13" s="38">
        <f>TrRoad_act!B67</f>
        <v>85749</v>
      </c>
      <c r="C13" s="38">
        <f>TrRoad_act!C67</f>
        <v>87663</v>
      </c>
      <c r="D13" s="38">
        <f>TrRoad_act!D67</f>
        <v>86704</v>
      </c>
      <c r="E13" s="38">
        <f>TrRoad_act!E67</f>
        <v>88201</v>
      </c>
      <c r="F13" s="38">
        <f>TrRoad_act!F67</f>
        <v>89686</v>
      </c>
      <c r="G13" s="38">
        <f>TrRoad_act!G67</f>
        <v>91344</v>
      </c>
      <c r="H13" s="38">
        <f>TrRoad_act!H67</f>
        <v>93442</v>
      </c>
      <c r="I13" s="38">
        <f>TrRoad_act!I67</f>
        <v>95912</v>
      </c>
      <c r="J13" s="38">
        <f>TrRoad_act!J67</f>
        <v>95156</v>
      </c>
      <c r="K13" s="38">
        <f>TrRoad_act!K67</f>
        <v>92809</v>
      </c>
      <c r="L13" s="38">
        <f>TrRoad_act!L67</f>
        <v>89685</v>
      </c>
      <c r="M13" s="38">
        <f>TrRoad_act!M67</f>
        <v>91499</v>
      </c>
      <c r="N13" s="38">
        <f>TrRoad_act!N67</f>
        <v>92767</v>
      </c>
      <c r="O13" s="38">
        <f>TrRoad_act!O67</f>
        <v>97715</v>
      </c>
      <c r="P13" s="38">
        <f>TrRoad_act!P67</f>
        <v>100472</v>
      </c>
      <c r="Q13" s="38">
        <f>TrRoad_act!Q67</f>
        <v>102658</v>
      </c>
    </row>
    <row r="14" spans="1:17" ht="11.45" customHeight="1" x14ac:dyDescent="0.25">
      <c r="A14" s="62" t="s">
        <v>59</v>
      </c>
      <c r="B14" s="37">
        <f>TrRoad_act!B68</f>
        <v>1273</v>
      </c>
      <c r="C14" s="37">
        <f>TrRoad_act!C68</f>
        <v>1208</v>
      </c>
      <c r="D14" s="37">
        <f>TrRoad_act!D68</f>
        <v>1138</v>
      </c>
      <c r="E14" s="37">
        <f>TrRoad_act!E68</f>
        <v>1062</v>
      </c>
      <c r="F14" s="37">
        <f>TrRoad_act!F68</f>
        <v>984</v>
      </c>
      <c r="G14" s="37">
        <f>TrRoad_act!G68</f>
        <v>903</v>
      </c>
      <c r="H14" s="37">
        <f>TrRoad_act!H68</f>
        <v>821</v>
      </c>
      <c r="I14" s="37">
        <f>TrRoad_act!I68</f>
        <v>740</v>
      </c>
      <c r="J14" s="37">
        <f>TrRoad_act!J68</f>
        <v>661</v>
      </c>
      <c r="K14" s="37">
        <f>TrRoad_act!K68</f>
        <v>584</v>
      </c>
      <c r="L14" s="37">
        <f>TrRoad_act!L68</f>
        <v>511</v>
      </c>
      <c r="M14" s="37">
        <f>TrRoad_act!M68</f>
        <v>441</v>
      </c>
      <c r="N14" s="37">
        <f>TrRoad_act!N68</f>
        <v>378</v>
      </c>
      <c r="O14" s="37">
        <f>TrRoad_act!O68</f>
        <v>319</v>
      </c>
      <c r="P14" s="37">
        <f>TrRoad_act!P68</f>
        <v>265</v>
      </c>
      <c r="Q14" s="37">
        <f>TrRoad_act!Q68</f>
        <v>218</v>
      </c>
    </row>
    <row r="15" spans="1:17" ht="11.45" customHeight="1" x14ac:dyDescent="0.25">
      <c r="A15" s="62" t="s">
        <v>58</v>
      </c>
      <c r="B15" s="37">
        <f>TrRoad_act!B69</f>
        <v>84091</v>
      </c>
      <c r="C15" s="37">
        <f>TrRoad_act!C69</f>
        <v>84777</v>
      </c>
      <c r="D15" s="37">
        <f>TrRoad_act!D69</f>
        <v>83635</v>
      </c>
      <c r="E15" s="37">
        <f>TrRoad_act!E69</f>
        <v>84612</v>
      </c>
      <c r="F15" s="37">
        <f>TrRoad_act!F69</f>
        <v>85935</v>
      </c>
      <c r="G15" s="37">
        <f>TrRoad_act!G69</f>
        <v>87561</v>
      </c>
      <c r="H15" s="37">
        <f>TrRoad_act!H69</f>
        <v>89037</v>
      </c>
      <c r="I15" s="37">
        <f>TrRoad_act!I69</f>
        <v>91250</v>
      </c>
      <c r="J15" s="37">
        <f>TrRoad_act!J69</f>
        <v>89840</v>
      </c>
      <c r="K15" s="37">
        <f>TrRoad_act!K69</f>
        <v>87535</v>
      </c>
      <c r="L15" s="37">
        <f>TrRoad_act!L69</f>
        <v>84598</v>
      </c>
      <c r="M15" s="37">
        <f>TrRoad_act!M69</f>
        <v>86412</v>
      </c>
      <c r="N15" s="37">
        <f>TrRoad_act!N69</f>
        <v>87678</v>
      </c>
      <c r="O15" s="37">
        <f>TrRoad_act!O69</f>
        <v>92459</v>
      </c>
      <c r="P15" s="37">
        <f>TrRoad_act!P69</f>
        <v>93174</v>
      </c>
      <c r="Q15" s="37">
        <f>TrRoad_act!Q69</f>
        <v>95350</v>
      </c>
    </row>
    <row r="16" spans="1:17" ht="11.45" customHeight="1" x14ac:dyDescent="0.25">
      <c r="A16" s="62" t="s">
        <v>57</v>
      </c>
      <c r="B16" s="37">
        <f>TrRoad_act!B70</f>
        <v>147</v>
      </c>
      <c r="C16" s="37">
        <f>TrRoad_act!C70</f>
        <v>175</v>
      </c>
      <c r="D16" s="37">
        <f>TrRoad_act!D70</f>
        <v>173</v>
      </c>
      <c r="E16" s="37">
        <f>TrRoad_act!E70</f>
        <v>183</v>
      </c>
      <c r="F16" s="37">
        <f>TrRoad_act!F70</f>
        <v>189</v>
      </c>
      <c r="G16" s="37">
        <f>TrRoad_act!G70</f>
        <v>191</v>
      </c>
      <c r="H16" s="37">
        <f>TrRoad_act!H70</f>
        <v>153</v>
      </c>
      <c r="I16" s="37">
        <f>TrRoad_act!I70</f>
        <v>180</v>
      </c>
      <c r="J16" s="37">
        <f>TrRoad_act!J70</f>
        <v>171</v>
      </c>
      <c r="K16" s="37">
        <f>TrRoad_act!K70</f>
        <v>163</v>
      </c>
      <c r="L16" s="37">
        <f>TrRoad_act!L70</f>
        <v>154</v>
      </c>
      <c r="M16" s="37">
        <f>TrRoad_act!M70</f>
        <v>144</v>
      </c>
      <c r="N16" s="37">
        <f>TrRoad_act!N70</f>
        <v>135</v>
      </c>
      <c r="O16" s="37">
        <f>TrRoad_act!O70</f>
        <v>134</v>
      </c>
      <c r="P16" s="37">
        <f>TrRoad_act!P70</f>
        <v>130</v>
      </c>
      <c r="Q16" s="37">
        <f>TrRoad_act!Q70</f>
        <v>125</v>
      </c>
    </row>
    <row r="17" spans="1:17" ht="11.45" customHeight="1" x14ac:dyDescent="0.25">
      <c r="A17" s="62" t="s">
        <v>56</v>
      </c>
      <c r="B17" s="37">
        <f>TrRoad_act!B71</f>
        <v>91</v>
      </c>
      <c r="C17" s="37">
        <f>TrRoad_act!C71</f>
        <v>1339</v>
      </c>
      <c r="D17" s="37">
        <f>TrRoad_act!D71</f>
        <v>1575</v>
      </c>
      <c r="E17" s="37">
        <f>TrRoad_act!E71</f>
        <v>2146</v>
      </c>
      <c r="F17" s="37">
        <f>TrRoad_act!F71</f>
        <v>2365</v>
      </c>
      <c r="G17" s="37">
        <f>TrRoad_act!G71</f>
        <v>2478</v>
      </c>
      <c r="H17" s="37">
        <f>TrRoad_act!H71</f>
        <v>3225</v>
      </c>
      <c r="I17" s="37">
        <f>TrRoad_act!I71</f>
        <v>3542</v>
      </c>
      <c r="J17" s="37">
        <f>TrRoad_act!J71</f>
        <v>4290</v>
      </c>
      <c r="K17" s="37">
        <f>TrRoad_act!K71</f>
        <v>4343</v>
      </c>
      <c r="L17" s="37">
        <f>TrRoad_act!L71</f>
        <v>4249</v>
      </c>
      <c r="M17" s="37">
        <f>TrRoad_act!M71</f>
        <v>4339</v>
      </c>
      <c r="N17" s="37">
        <f>TrRoad_act!N71</f>
        <v>4395</v>
      </c>
      <c r="O17" s="37">
        <f>TrRoad_act!O71</f>
        <v>4540</v>
      </c>
      <c r="P17" s="37">
        <f>TrRoad_act!P71</f>
        <v>6599</v>
      </c>
      <c r="Q17" s="37">
        <f>TrRoad_act!Q71</f>
        <v>6611</v>
      </c>
    </row>
    <row r="18" spans="1:17" ht="11.45" customHeight="1" x14ac:dyDescent="0.25">
      <c r="A18" s="62" t="s">
        <v>55</v>
      </c>
      <c r="B18" s="37">
        <f>TrRoad_act!B72</f>
        <v>147</v>
      </c>
      <c r="C18" s="37">
        <f>TrRoad_act!C72</f>
        <v>164</v>
      </c>
      <c r="D18" s="37">
        <f>TrRoad_act!D72</f>
        <v>183</v>
      </c>
      <c r="E18" s="37">
        <f>TrRoad_act!E72</f>
        <v>198</v>
      </c>
      <c r="F18" s="37">
        <f>TrRoad_act!F72</f>
        <v>213</v>
      </c>
      <c r="G18" s="37">
        <f>TrRoad_act!G72</f>
        <v>211</v>
      </c>
      <c r="H18" s="37">
        <f>TrRoad_act!H72</f>
        <v>206</v>
      </c>
      <c r="I18" s="37">
        <f>TrRoad_act!I72</f>
        <v>200</v>
      </c>
      <c r="J18" s="37">
        <f>TrRoad_act!J72</f>
        <v>194</v>
      </c>
      <c r="K18" s="37">
        <f>TrRoad_act!K72</f>
        <v>184</v>
      </c>
      <c r="L18" s="37">
        <f>TrRoad_act!L72</f>
        <v>173</v>
      </c>
      <c r="M18" s="37">
        <f>TrRoad_act!M72</f>
        <v>163</v>
      </c>
      <c r="N18" s="37">
        <f>TrRoad_act!N72</f>
        <v>181</v>
      </c>
      <c r="O18" s="37">
        <f>TrRoad_act!O72</f>
        <v>263</v>
      </c>
      <c r="P18" s="37">
        <f>TrRoad_act!P72</f>
        <v>304</v>
      </c>
      <c r="Q18" s="37">
        <f>TrRoad_act!Q72</f>
        <v>354</v>
      </c>
    </row>
    <row r="19" spans="1:17" ht="11.45" customHeight="1" x14ac:dyDescent="0.25">
      <c r="A19" s="25" t="s">
        <v>18</v>
      </c>
      <c r="B19" s="40">
        <f>TrRoad_act!B73</f>
        <v>6418183.7457448766</v>
      </c>
      <c r="C19" s="40">
        <f>TrRoad_act!C73</f>
        <v>6478655.9499386065</v>
      </c>
      <c r="D19" s="40">
        <f>TrRoad_act!D73</f>
        <v>6525988.76240288</v>
      </c>
      <c r="E19" s="40">
        <f>TrRoad_act!E73</f>
        <v>6569815.8545401078</v>
      </c>
      <c r="F19" s="40">
        <f>TrRoad_act!F73</f>
        <v>6619089.7793985438</v>
      </c>
      <c r="G19" s="40">
        <f>TrRoad_act!G73</f>
        <v>6652321.5728879888</v>
      </c>
      <c r="H19" s="40">
        <f>TrRoad_act!H73</f>
        <v>6686318.4547030274</v>
      </c>
      <c r="I19" s="40">
        <f>TrRoad_act!I73</f>
        <v>6727428.2764733098</v>
      </c>
      <c r="J19" s="40">
        <f>TrRoad_act!J73</f>
        <v>6768831.991802861</v>
      </c>
      <c r="K19" s="40">
        <f>TrRoad_act!K73</f>
        <v>6788972.4461134225</v>
      </c>
      <c r="L19" s="40">
        <f>TrRoad_act!L73</f>
        <v>6826068.8118016031</v>
      </c>
      <c r="M19" s="40">
        <f>TrRoad_act!M73</f>
        <v>6778637.0536762262</v>
      </c>
      <c r="N19" s="40">
        <f>TrRoad_act!N73</f>
        <v>6762786.6762155127</v>
      </c>
      <c r="O19" s="40">
        <f>TrRoad_act!O73</f>
        <v>6777628.888790831</v>
      </c>
      <c r="P19" s="40">
        <f>TrRoad_act!P73</f>
        <v>6865006.2286810437</v>
      </c>
      <c r="Q19" s="40">
        <f>TrRoad_act!Q73</f>
        <v>6895536.5990829607</v>
      </c>
    </row>
    <row r="20" spans="1:17" ht="11.45" customHeight="1" x14ac:dyDescent="0.25">
      <c r="A20" s="23" t="s">
        <v>27</v>
      </c>
      <c r="B20" s="39">
        <f>TrRoad_act!B74</f>
        <v>5894666</v>
      </c>
      <c r="C20" s="39">
        <f>TrRoad_act!C74</f>
        <v>5936465</v>
      </c>
      <c r="D20" s="39">
        <f>TrRoad_act!D74</f>
        <v>5969141</v>
      </c>
      <c r="E20" s="39">
        <f>TrRoad_act!E74</f>
        <v>6002578</v>
      </c>
      <c r="F20" s="39">
        <f>TrRoad_act!F74</f>
        <v>6033918</v>
      </c>
      <c r="G20" s="39">
        <f>TrRoad_act!G74</f>
        <v>6056108</v>
      </c>
      <c r="H20" s="39">
        <f>TrRoad_act!H74</f>
        <v>6079536</v>
      </c>
      <c r="I20" s="39">
        <f>TrRoad_act!I74</f>
        <v>6109204</v>
      </c>
      <c r="J20" s="39">
        <f>TrRoad_act!J74</f>
        <v>6136275</v>
      </c>
      <c r="K20" s="39">
        <f>TrRoad_act!K74</f>
        <v>6154035</v>
      </c>
      <c r="L20" s="39">
        <f>TrRoad_act!L74</f>
        <v>6168004</v>
      </c>
      <c r="M20" s="39">
        <f>TrRoad_act!M74</f>
        <v>6128783</v>
      </c>
      <c r="N20" s="39">
        <f>TrRoad_act!N74</f>
        <v>6124619</v>
      </c>
      <c r="O20" s="39">
        <f>TrRoad_act!O74</f>
        <v>6145325</v>
      </c>
      <c r="P20" s="39">
        <f>TrRoad_act!P74</f>
        <v>6231811</v>
      </c>
      <c r="Q20" s="39">
        <f>TrRoad_act!Q74</f>
        <v>6270612</v>
      </c>
    </row>
    <row r="21" spans="1:17" ht="11.45" customHeight="1" x14ac:dyDescent="0.25">
      <c r="A21" s="62" t="s">
        <v>59</v>
      </c>
      <c r="B21" s="42">
        <f>TrRoad_act!B75</f>
        <v>770989</v>
      </c>
      <c r="C21" s="42">
        <f>TrRoad_act!C75</f>
        <v>643004</v>
      </c>
      <c r="D21" s="42">
        <f>TrRoad_act!D75</f>
        <v>536982</v>
      </c>
      <c r="E21" s="42">
        <f>TrRoad_act!E75</f>
        <v>431848</v>
      </c>
      <c r="F21" s="42">
        <f>TrRoad_act!F75</f>
        <v>346145</v>
      </c>
      <c r="G21" s="42">
        <f>TrRoad_act!G75</f>
        <v>291811</v>
      </c>
      <c r="H21" s="42">
        <f>TrRoad_act!H75</f>
        <v>249479</v>
      </c>
      <c r="I21" s="42">
        <f>TrRoad_act!I75</f>
        <v>221454</v>
      </c>
      <c r="J21" s="42">
        <f>TrRoad_act!J75</f>
        <v>210763</v>
      </c>
      <c r="K21" s="42">
        <f>TrRoad_act!K75</f>
        <v>196991</v>
      </c>
      <c r="L21" s="42">
        <f>TrRoad_act!L75</f>
        <v>185893</v>
      </c>
      <c r="M21" s="42">
        <f>TrRoad_act!M75</f>
        <v>179792</v>
      </c>
      <c r="N21" s="42">
        <f>TrRoad_act!N75</f>
        <v>174754</v>
      </c>
      <c r="O21" s="42">
        <f>TrRoad_act!O75</f>
        <v>171996</v>
      </c>
      <c r="P21" s="42">
        <f>TrRoad_act!P75</f>
        <v>157933</v>
      </c>
      <c r="Q21" s="42">
        <f>TrRoad_act!Q75</f>
        <v>146189</v>
      </c>
    </row>
    <row r="22" spans="1:17" ht="11.45" customHeight="1" x14ac:dyDescent="0.25">
      <c r="A22" s="62" t="s">
        <v>58</v>
      </c>
      <c r="B22" s="42">
        <f>TrRoad_act!B76</f>
        <v>5097990</v>
      </c>
      <c r="C22" s="42">
        <f>TrRoad_act!C76</f>
        <v>5265605</v>
      </c>
      <c r="D22" s="42">
        <f>TrRoad_act!D76</f>
        <v>5403184</v>
      </c>
      <c r="E22" s="42">
        <f>TrRoad_act!E76</f>
        <v>5540874</v>
      </c>
      <c r="F22" s="42">
        <f>TrRoad_act!F76</f>
        <v>5656919</v>
      </c>
      <c r="G22" s="42">
        <f>TrRoad_act!G76</f>
        <v>5732573</v>
      </c>
      <c r="H22" s="42">
        <f>TrRoad_act!H76</f>
        <v>5795993</v>
      </c>
      <c r="I22" s="42">
        <f>TrRoad_act!I76</f>
        <v>5858848</v>
      </c>
      <c r="J22" s="42">
        <f>TrRoad_act!J76</f>
        <v>5898297</v>
      </c>
      <c r="K22" s="42">
        <f>TrRoad_act!K76</f>
        <v>5930790</v>
      </c>
      <c r="L22" s="42">
        <f>TrRoad_act!L76</f>
        <v>5958014</v>
      </c>
      <c r="M22" s="42">
        <f>TrRoad_act!M76</f>
        <v>5925820</v>
      </c>
      <c r="N22" s="42">
        <f>TrRoad_act!N76</f>
        <v>5924253</v>
      </c>
      <c r="O22" s="42">
        <f>TrRoad_act!O76</f>
        <v>5943607</v>
      </c>
      <c r="P22" s="42">
        <f>TrRoad_act!P76</f>
        <v>6041366</v>
      </c>
      <c r="Q22" s="42">
        <f>TrRoad_act!Q76</f>
        <v>6088689</v>
      </c>
    </row>
    <row r="23" spans="1:17" ht="11.45" customHeight="1" x14ac:dyDescent="0.25">
      <c r="A23" s="62" t="s">
        <v>57</v>
      </c>
      <c r="B23" s="42">
        <f>TrRoad_act!B77</f>
        <v>21292</v>
      </c>
      <c r="C23" s="42">
        <f>TrRoad_act!C77</f>
        <v>22772</v>
      </c>
      <c r="D23" s="42">
        <f>TrRoad_act!D77</f>
        <v>23556</v>
      </c>
      <c r="E23" s="42">
        <f>TrRoad_act!E77</f>
        <v>24074</v>
      </c>
      <c r="F23" s="42">
        <f>TrRoad_act!F77</f>
        <v>24854</v>
      </c>
      <c r="G23" s="42">
        <f>TrRoad_act!G77</f>
        <v>25804</v>
      </c>
      <c r="H23" s="42">
        <f>TrRoad_act!H77</f>
        <v>27723</v>
      </c>
      <c r="I23" s="42">
        <f>TrRoad_act!I77</f>
        <v>22343</v>
      </c>
      <c r="J23" s="42">
        <f>TrRoad_act!J77</f>
        <v>21154</v>
      </c>
      <c r="K23" s="42">
        <f>TrRoad_act!K77</f>
        <v>19697</v>
      </c>
      <c r="L23" s="42">
        <f>TrRoad_act!L77</f>
        <v>18099</v>
      </c>
      <c r="M23" s="42">
        <f>TrRoad_act!M77</f>
        <v>16606</v>
      </c>
      <c r="N23" s="42">
        <f>TrRoad_act!N77</f>
        <v>15145</v>
      </c>
      <c r="O23" s="42">
        <f>TrRoad_act!O77</f>
        <v>13731</v>
      </c>
      <c r="P23" s="42">
        <f>TrRoad_act!P77</f>
        <v>12263</v>
      </c>
      <c r="Q23" s="42">
        <f>TrRoad_act!Q77</f>
        <v>10839</v>
      </c>
    </row>
    <row r="24" spans="1:17" ht="11.45" customHeight="1" x14ac:dyDescent="0.25">
      <c r="A24" s="62" t="s">
        <v>56</v>
      </c>
      <c r="B24" s="42">
        <f>TrRoad_act!B78</f>
        <v>300</v>
      </c>
      <c r="C24" s="42">
        <f>TrRoad_act!C78</f>
        <v>274</v>
      </c>
      <c r="D24" s="42">
        <f>TrRoad_act!D78</f>
        <v>281</v>
      </c>
      <c r="E24" s="42">
        <f>TrRoad_act!E78</f>
        <v>455</v>
      </c>
      <c r="F24" s="42">
        <f>TrRoad_act!F78</f>
        <v>437</v>
      </c>
      <c r="G24" s="42">
        <f>TrRoad_act!G78</f>
        <v>420</v>
      </c>
      <c r="H24" s="42">
        <f>TrRoad_act!H78</f>
        <v>859</v>
      </c>
      <c r="I24" s="42">
        <f>TrRoad_act!I78</f>
        <v>806</v>
      </c>
      <c r="J24" s="42">
        <f>TrRoad_act!J78</f>
        <v>826</v>
      </c>
      <c r="K24" s="42">
        <f>TrRoad_act!K78</f>
        <v>1011</v>
      </c>
      <c r="L24" s="42">
        <f>TrRoad_act!L78</f>
        <v>965</v>
      </c>
      <c r="M24" s="42">
        <f>TrRoad_act!M78</f>
        <v>1159</v>
      </c>
      <c r="N24" s="42">
        <f>TrRoad_act!N78</f>
        <v>1598</v>
      </c>
      <c r="O24" s="42">
        <f>TrRoad_act!O78</f>
        <v>2055</v>
      </c>
      <c r="P24" s="42">
        <f>TrRoad_act!P78</f>
        <v>2483</v>
      </c>
      <c r="Q24" s="42">
        <f>TrRoad_act!Q78</f>
        <v>2757</v>
      </c>
    </row>
    <row r="25" spans="1:17" ht="11.45" customHeight="1" x14ac:dyDescent="0.25">
      <c r="A25" s="62" t="s">
        <v>55</v>
      </c>
      <c r="B25" s="42">
        <f>TrRoad_act!B79</f>
        <v>4095</v>
      </c>
      <c r="C25" s="42">
        <f>TrRoad_act!C79</f>
        <v>4810</v>
      </c>
      <c r="D25" s="42">
        <f>TrRoad_act!D79</f>
        <v>5138</v>
      </c>
      <c r="E25" s="42">
        <f>TrRoad_act!E79</f>
        <v>5327</v>
      </c>
      <c r="F25" s="42">
        <f>TrRoad_act!F79</f>
        <v>5563</v>
      </c>
      <c r="G25" s="42">
        <f>TrRoad_act!G79</f>
        <v>5500</v>
      </c>
      <c r="H25" s="42">
        <f>TrRoad_act!H79</f>
        <v>5482</v>
      </c>
      <c r="I25" s="42">
        <f>TrRoad_act!I79</f>
        <v>5753</v>
      </c>
      <c r="J25" s="42">
        <f>TrRoad_act!J79</f>
        <v>5235</v>
      </c>
      <c r="K25" s="42">
        <f>TrRoad_act!K79</f>
        <v>5546</v>
      </c>
      <c r="L25" s="42">
        <f>TrRoad_act!L79</f>
        <v>5033</v>
      </c>
      <c r="M25" s="42">
        <f>TrRoad_act!M79</f>
        <v>5406</v>
      </c>
      <c r="N25" s="42">
        <f>TrRoad_act!N79</f>
        <v>8869</v>
      </c>
      <c r="O25" s="42">
        <f>TrRoad_act!O79</f>
        <v>13936</v>
      </c>
      <c r="P25" s="42">
        <f>TrRoad_act!P79</f>
        <v>17766</v>
      </c>
      <c r="Q25" s="42">
        <f>TrRoad_act!Q79</f>
        <v>22138</v>
      </c>
    </row>
    <row r="26" spans="1:17" ht="11.45" customHeight="1" x14ac:dyDescent="0.25">
      <c r="A26" s="19" t="s">
        <v>24</v>
      </c>
      <c r="B26" s="38">
        <f>TrRoad_act!B80</f>
        <v>523517.74574487645</v>
      </c>
      <c r="C26" s="38">
        <f>TrRoad_act!C80</f>
        <v>542190.94993860624</v>
      </c>
      <c r="D26" s="38">
        <f>TrRoad_act!D80</f>
        <v>556847.76240288024</v>
      </c>
      <c r="E26" s="38">
        <f>TrRoad_act!E80</f>
        <v>567237.85454010766</v>
      </c>
      <c r="F26" s="38">
        <f>TrRoad_act!F80</f>
        <v>585171.77939854341</v>
      </c>
      <c r="G26" s="38">
        <f>TrRoad_act!G80</f>
        <v>596213.57288798923</v>
      </c>
      <c r="H26" s="38">
        <f>TrRoad_act!H80</f>
        <v>606782.45470302715</v>
      </c>
      <c r="I26" s="38">
        <f>TrRoad_act!I80</f>
        <v>618224.27647330938</v>
      </c>
      <c r="J26" s="38">
        <f>TrRoad_act!J80</f>
        <v>632556.9918028611</v>
      </c>
      <c r="K26" s="38">
        <f>TrRoad_act!K80</f>
        <v>634937.44611342251</v>
      </c>
      <c r="L26" s="38">
        <f>TrRoad_act!L80</f>
        <v>658064.81180160353</v>
      </c>
      <c r="M26" s="38">
        <f>TrRoad_act!M80</f>
        <v>649854.05367622606</v>
      </c>
      <c r="N26" s="38">
        <f>TrRoad_act!N80</f>
        <v>638167.67621551303</v>
      </c>
      <c r="O26" s="38">
        <f>TrRoad_act!O80</f>
        <v>632303.88879083062</v>
      </c>
      <c r="P26" s="38">
        <f>TrRoad_act!P80</f>
        <v>633195.22868104349</v>
      </c>
      <c r="Q26" s="38">
        <f>TrRoad_act!Q80</f>
        <v>624924.59908296051</v>
      </c>
    </row>
    <row r="27" spans="1:17" ht="11.45" customHeight="1" x14ac:dyDescent="0.25">
      <c r="A27" s="17" t="s">
        <v>23</v>
      </c>
      <c r="B27" s="37">
        <f>TrRoad_act!B81</f>
        <v>450511</v>
      </c>
      <c r="C27" s="37">
        <f>TrRoad_act!C81</f>
        <v>464550</v>
      </c>
      <c r="D27" s="37">
        <f>TrRoad_act!D81</f>
        <v>475467</v>
      </c>
      <c r="E27" s="37">
        <f>TrRoad_act!E81</f>
        <v>484281</v>
      </c>
      <c r="F27" s="37">
        <f>TrRoad_act!F81</f>
        <v>488482</v>
      </c>
      <c r="G27" s="37">
        <f>TrRoad_act!G81</f>
        <v>496463</v>
      </c>
      <c r="H27" s="37">
        <f>TrRoad_act!H81</f>
        <v>504510</v>
      </c>
      <c r="I27" s="37">
        <f>TrRoad_act!I81</f>
        <v>513800</v>
      </c>
      <c r="J27" s="37">
        <f>TrRoad_act!J81</f>
        <v>530546</v>
      </c>
      <c r="K27" s="37">
        <f>TrRoad_act!K81</f>
        <v>543610</v>
      </c>
      <c r="L27" s="37">
        <f>TrRoad_act!L81</f>
        <v>565367</v>
      </c>
      <c r="M27" s="37">
        <f>TrRoad_act!M81</f>
        <v>561592</v>
      </c>
      <c r="N27" s="37">
        <f>TrRoad_act!N81</f>
        <v>551745</v>
      </c>
      <c r="O27" s="37">
        <f>TrRoad_act!O81</f>
        <v>541478</v>
      </c>
      <c r="P27" s="37">
        <f>TrRoad_act!P81</f>
        <v>541972</v>
      </c>
      <c r="Q27" s="37">
        <f>TrRoad_act!Q81</f>
        <v>532479</v>
      </c>
    </row>
    <row r="28" spans="1:17" ht="11.45" customHeight="1" x14ac:dyDescent="0.25">
      <c r="A28" s="15" t="s">
        <v>22</v>
      </c>
      <c r="B28" s="36">
        <f>TrRoad_act!B82</f>
        <v>73006.745744876418</v>
      </c>
      <c r="C28" s="36">
        <f>TrRoad_act!C82</f>
        <v>77640.949938606296</v>
      </c>
      <c r="D28" s="36">
        <f>TrRoad_act!D82</f>
        <v>81380.76240288018</v>
      </c>
      <c r="E28" s="36">
        <f>TrRoad_act!E82</f>
        <v>82956.85454010767</v>
      </c>
      <c r="F28" s="36">
        <f>TrRoad_act!F82</f>
        <v>96689.779398543455</v>
      </c>
      <c r="G28" s="36">
        <f>TrRoad_act!G82</f>
        <v>99750.572887989212</v>
      </c>
      <c r="H28" s="36">
        <f>TrRoad_act!H82</f>
        <v>102272.45470302712</v>
      </c>
      <c r="I28" s="36">
        <f>TrRoad_act!I82</f>
        <v>104424.27647330935</v>
      </c>
      <c r="J28" s="36">
        <f>TrRoad_act!J82</f>
        <v>102010.99180286113</v>
      </c>
      <c r="K28" s="36">
        <f>TrRoad_act!K82</f>
        <v>91327.446113422455</v>
      </c>
      <c r="L28" s="36">
        <f>TrRoad_act!L82</f>
        <v>92697.811801603588</v>
      </c>
      <c r="M28" s="36">
        <f>TrRoad_act!M82</f>
        <v>88262.053676226074</v>
      </c>
      <c r="N28" s="36">
        <f>TrRoad_act!N82</f>
        <v>86422.676215513056</v>
      </c>
      <c r="O28" s="36">
        <f>TrRoad_act!O82</f>
        <v>90825.888790830606</v>
      </c>
      <c r="P28" s="36">
        <f>TrRoad_act!P82</f>
        <v>91223.228681043474</v>
      </c>
      <c r="Q28" s="36">
        <f>TrRoad_act!Q82</f>
        <v>92445.599082960573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2944042</v>
      </c>
      <c r="D30" s="41">
        <f>TrRoad_act!D111</f>
        <v>2766922</v>
      </c>
      <c r="E30" s="41">
        <f>TrRoad_act!E111</f>
        <v>2639950</v>
      </c>
      <c r="F30" s="41">
        <f>TrRoad_act!F111</f>
        <v>2727825</v>
      </c>
      <c r="G30" s="41">
        <f>TrRoad_act!G111</f>
        <v>2786748</v>
      </c>
      <c r="H30" s="41">
        <f>TrRoad_act!H111</f>
        <v>2767390</v>
      </c>
      <c r="I30" s="41">
        <f>TrRoad_act!I111</f>
        <v>3356873</v>
      </c>
      <c r="J30" s="41">
        <f>TrRoad_act!J111</f>
        <v>2849660</v>
      </c>
      <c r="K30" s="41">
        <f>TrRoad_act!K111</f>
        <v>2994777</v>
      </c>
      <c r="L30" s="41">
        <f>TrRoad_act!L111</f>
        <v>3108031</v>
      </c>
      <c r="M30" s="41">
        <f>TrRoad_act!M111</f>
        <v>2891810</v>
      </c>
      <c r="N30" s="41">
        <f>TrRoad_act!N111</f>
        <v>2652289</v>
      </c>
      <c r="O30" s="41">
        <f>TrRoad_act!O111</f>
        <v>2942828</v>
      </c>
      <c r="P30" s="41">
        <f>TrRoad_act!P111</f>
        <v>2660246</v>
      </c>
      <c r="Q30" s="41">
        <f>TrRoad_act!Q111</f>
        <v>2790838</v>
      </c>
    </row>
    <row r="31" spans="1:17" ht="11.45" customHeight="1" x14ac:dyDescent="0.25">
      <c r="A31" s="25" t="s">
        <v>39</v>
      </c>
      <c r="B31" s="40"/>
      <c r="C31" s="40">
        <f>TrRoad_act!C112</f>
        <v>2455177</v>
      </c>
      <c r="D31" s="40">
        <f>TrRoad_act!D112</f>
        <v>2314682</v>
      </c>
      <c r="E31" s="40">
        <f>TrRoad_act!E112</f>
        <v>2207386</v>
      </c>
      <c r="F31" s="40">
        <f>TrRoad_act!F112</f>
        <v>2240030</v>
      </c>
      <c r="G31" s="40">
        <f>TrRoad_act!G112</f>
        <v>2314254</v>
      </c>
      <c r="H31" s="40">
        <f>TrRoad_act!H112</f>
        <v>2282791</v>
      </c>
      <c r="I31" s="40">
        <f>TrRoad_act!I112</f>
        <v>2851512</v>
      </c>
      <c r="J31" s="40">
        <f>TrRoad_act!J112</f>
        <v>2347789</v>
      </c>
      <c r="K31" s="40">
        <f>TrRoad_act!K112</f>
        <v>2511401</v>
      </c>
      <c r="L31" s="40">
        <f>TrRoad_act!L112</f>
        <v>2607287</v>
      </c>
      <c r="M31" s="40">
        <f>TrRoad_act!M112</f>
        <v>2430274</v>
      </c>
      <c r="N31" s="40">
        <f>TrRoad_act!N112</f>
        <v>2167049</v>
      </c>
      <c r="O31" s="40">
        <f>TrRoad_act!O112</f>
        <v>2422659</v>
      </c>
      <c r="P31" s="40">
        <f>TrRoad_act!P112</f>
        <v>2074525</v>
      </c>
      <c r="Q31" s="40">
        <f>TrRoad_act!Q112</f>
        <v>2253089</v>
      </c>
    </row>
    <row r="32" spans="1:17" ht="11.45" customHeight="1" x14ac:dyDescent="0.25">
      <c r="A32" s="23" t="s">
        <v>30</v>
      </c>
      <c r="B32" s="39"/>
      <c r="C32" s="39">
        <f>TrRoad_act!C113</f>
        <v>180425</v>
      </c>
      <c r="D32" s="39">
        <f>TrRoad_act!D113</f>
        <v>169587</v>
      </c>
      <c r="E32" s="39">
        <f>TrRoad_act!E113</f>
        <v>196928</v>
      </c>
      <c r="F32" s="39">
        <f>TrRoad_act!F113</f>
        <v>224696</v>
      </c>
      <c r="G32" s="39">
        <f>TrRoad_act!G113</f>
        <v>241023</v>
      </c>
      <c r="H32" s="39">
        <f>TrRoad_act!H113</f>
        <v>274502</v>
      </c>
      <c r="I32" s="39">
        <f>TrRoad_act!I113</f>
        <v>290446</v>
      </c>
      <c r="J32" s="39">
        <f>TrRoad_act!J113</f>
        <v>287398</v>
      </c>
      <c r="K32" s="39">
        <f>TrRoad_act!K113</f>
        <v>254067</v>
      </c>
      <c r="L32" s="39">
        <f>TrRoad_act!L113</f>
        <v>231020</v>
      </c>
      <c r="M32" s="39">
        <f>TrRoad_act!M113</f>
        <v>215309</v>
      </c>
      <c r="N32" s="39">
        <f>TrRoad_act!N113</f>
        <v>197455</v>
      </c>
      <c r="O32" s="39">
        <f>TrRoad_act!O113</f>
        <v>172383</v>
      </c>
      <c r="P32" s="39">
        <f>TrRoad_act!P113</f>
        <v>175894</v>
      </c>
      <c r="Q32" s="39">
        <f>TrRoad_act!Q113</f>
        <v>173432</v>
      </c>
    </row>
    <row r="33" spans="1:17" ht="11.45" customHeight="1" x14ac:dyDescent="0.25">
      <c r="A33" s="19" t="s">
        <v>29</v>
      </c>
      <c r="B33" s="38"/>
      <c r="C33" s="38">
        <f>TrRoad_act!C114</f>
        <v>2268266</v>
      </c>
      <c r="D33" s="38">
        <f>TrRoad_act!D114</f>
        <v>2139732</v>
      </c>
      <c r="E33" s="38">
        <f>TrRoad_act!E114</f>
        <v>2005270</v>
      </c>
      <c r="F33" s="38">
        <f>TrRoad_act!F114</f>
        <v>2010374</v>
      </c>
      <c r="G33" s="38">
        <f>TrRoad_act!G114</f>
        <v>2067789.0000000002</v>
      </c>
      <c r="H33" s="38">
        <f>TrRoad_act!H114</f>
        <v>2001956</v>
      </c>
      <c r="I33" s="38">
        <f>TrRoad_act!I114</f>
        <v>2554698</v>
      </c>
      <c r="J33" s="38">
        <f>TrRoad_act!J114</f>
        <v>2053067</v>
      </c>
      <c r="K33" s="38">
        <f>TrRoad_act!K114</f>
        <v>2249900</v>
      </c>
      <c r="L33" s="38">
        <f>TrRoad_act!L114</f>
        <v>2370367</v>
      </c>
      <c r="M33" s="38">
        <f>TrRoad_act!M114</f>
        <v>2208165</v>
      </c>
      <c r="N33" s="38">
        <f>TrRoad_act!N114</f>
        <v>1963420</v>
      </c>
      <c r="O33" s="38">
        <f>TrRoad_act!O114</f>
        <v>2242939</v>
      </c>
      <c r="P33" s="38">
        <f>TrRoad_act!P114</f>
        <v>1889722</v>
      </c>
      <c r="Q33" s="38">
        <f>TrRoad_act!Q114</f>
        <v>2072313</v>
      </c>
    </row>
    <row r="34" spans="1:17" ht="11.45" customHeight="1" x14ac:dyDescent="0.25">
      <c r="A34" s="62" t="s">
        <v>59</v>
      </c>
      <c r="B34" s="42"/>
      <c r="C34" s="42">
        <f>TrRoad_act!C115</f>
        <v>981301</v>
      </c>
      <c r="D34" s="42">
        <f>TrRoad_act!D115</f>
        <v>784799</v>
      </c>
      <c r="E34" s="42">
        <f>TrRoad_act!E115</f>
        <v>651356</v>
      </c>
      <c r="F34" s="42">
        <f>TrRoad_act!F115</f>
        <v>617449</v>
      </c>
      <c r="G34" s="42">
        <f>TrRoad_act!G115</f>
        <v>638752.00000000023</v>
      </c>
      <c r="H34" s="42">
        <f>TrRoad_act!H115</f>
        <v>574245</v>
      </c>
      <c r="I34" s="42">
        <f>TrRoad_act!I115</f>
        <v>1028778</v>
      </c>
      <c r="J34" s="42">
        <f>TrRoad_act!J115</f>
        <v>468154</v>
      </c>
      <c r="K34" s="42">
        <f>TrRoad_act!K115</f>
        <v>650960</v>
      </c>
      <c r="L34" s="42">
        <f>TrRoad_act!L115</f>
        <v>611856</v>
      </c>
      <c r="M34" s="42">
        <f>TrRoad_act!M115</f>
        <v>605044</v>
      </c>
      <c r="N34" s="42">
        <f>TrRoad_act!N115</f>
        <v>532509</v>
      </c>
      <c r="O34" s="42">
        <f>TrRoad_act!O115</f>
        <v>633521</v>
      </c>
      <c r="P34" s="42">
        <f>TrRoad_act!P115</f>
        <v>678485</v>
      </c>
      <c r="Q34" s="42">
        <f>TrRoad_act!Q115</f>
        <v>844920</v>
      </c>
    </row>
    <row r="35" spans="1:17" ht="11.45" customHeight="1" x14ac:dyDescent="0.25">
      <c r="A35" s="62" t="s">
        <v>58</v>
      </c>
      <c r="B35" s="42"/>
      <c r="C35" s="42">
        <f>TrRoad_act!C116</f>
        <v>1267761</v>
      </c>
      <c r="D35" s="42">
        <f>TrRoad_act!D116</f>
        <v>1354933</v>
      </c>
      <c r="E35" s="42">
        <f>TrRoad_act!E116</f>
        <v>1353914</v>
      </c>
      <c r="F35" s="42">
        <f>TrRoad_act!F116</f>
        <v>1392925</v>
      </c>
      <c r="G35" s="42">
        <f>TrRoad_act!G116</f>
        <v>1429037</v>
      </c>
      <c r="H35" s="42">
        <f>TrRoad_act!H116</f>
        <v>1427697</v>
      </c>
      <c r="I35" s="42">
        <f>TrRoad_act!I116</f>
        <v>1525439</v>
      </c>
      <c r="J35" s="42">
        <f>TrRoad_act!J116</f>
        <v>1584438</v>
      </c>
      <c r="K35" s="42">
        <f>TrRoad_act!K116</f>
        <v>1598535</v>
      </c>
      <c r="L35" s="42">
        <f>TrRoad_act!L116</f>
        <v>1652588</v>
      </c>
      <c r="M35" s="42">
        <f>TrRoad_act!M116</f>
        <v>1588444</v>
      </c>
      <c r="N35" s="42">
        <f>TrRoad_act!N116</f>
        <v>1422910</v>
      </c>
      <c r="O35" s="42">
        <f>TrRoad_act!O116</f>
        <v>1596438</v>
      </c>
      <c r="P35" s="42">
        <f>TrRoad_act!P116</f>
        <v>1196396</v>
      </c>
      <c r="Q35" s="42">
        <f>TrRoad_act!Q116</f>
        <v>1202408</v>
      </c>
    </row>
    <row r="36" spans="1:17" ht="11.45" customHeight="1" x14ac:dyDescent="0.25">
      <c r="A36" s="62" t="s">
        <v>57</v>
      </c>
      <c r="B36" s="42"/>
      <c r="C36" s="42">
        <f>TrRoad_act!C117</f>
        <v>19204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105593</v>
      </c>
      <c r="M36" s="42">
        <f>TrRoad_act!M117</f>
        <v>11830</v>
      </c>
      <c r="N36" s="42">
        <f>TrRoad_act!N117</f>
        <v>2185</v>
      </c>
      <c r="O36" s="42">
        <f>TrRoad_act!O117</f>
        <v>2647</v>
      </c>
      <c r="P36" s="42">
        <f>TrRoad_act!P117</f>
        <v>2154</v>
      </c>
      <c r="Q36" s="42">
        <f>TrRoad_act!Q117</f>
        <v>1422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475</v>
      </c>
      <c r="J37" s="42">
        <f>TrRoad_act!J118</f>
        <v>471</v>
      </c>
      <c r="K37" s="42">
        <f>TrRoad_act!K118</f>
        <v>393</v>
      </c>
      <c r="L37" s="42">
        <f>TrRoad_act!L118</f>
        <v>178</v>
      </c>
      <c r="M37" s="42">
        <f>TrRoad_act!M118</f>
        <v>170</v>
      </c>
      <c r="N37" s="42">
        <f>TrRoad_act!N118</f>
        <v>155</v>
      </c>
      <c r="O37" s="42">
        <f>TrRoad_act!O118</f>
        <v>106</v>
      </c>
      <c r="P37" s="42">
        <f>TrRoad_act!P118</f>
        <v>92</v>
      </c>
      <c r="Q37" s="42">
        <f>TrRoad_act!Q118</f>
        <v>177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601</v>
      </c>
      <c r="P38" s="42">
        <f>TrRoad_act!P119</f>
        <v>1865</v>
      </c>
      <c r="Q38" s="42">
        <f>TrRoad_act!Q119</f>
        <v>5726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14</v>
      </c>
      <c r="I39" s="42">
        <f>TrRoad_act!I120</f>
        <v>6</v>
      </c>
      <c r="J39" s="42">
        <f>TrRoad_act!J120</f>
        <v>4</v>
      </c>
      <c r="K39" s="42">
        <f>TrRoad_act!K120</f>
        <v>12</v>
      </c>
      <c r="L39" s="42">
        <f>TrRoad_act!L120</f>
        <v>152</v>
      </c>
      <c r="M39" s="42">
        <f>TrRoad_act!M120</f>
        <v>2677</v>
      </c>
      <c r="N39" s="42">
        <f>TrRoad_act!N120</f>
        <v>5661</v>
      </c>
      <c r="O39" s="42">
        <f>TrRoad_act!O120</f>
        <v>9626</v>
      </c>
      <c r="P39" s="42">
        <f>TrRoad_act!P120</f>
        <v>10730</v>
      </c>
      <c r="Q39" s="42">
        <f>TrRoad_act!Q120</f>
        <v>17660</v>
      </c>
    </row>
    <row r="40" spans="1:17" ht="11.45" customHeight="1" x14ac:dyDescent="0.25">
      <c r="A40" s="19" t="s">
        <v>28</v>
      </c>
      <c r="B40" s="38"/>
      <c r="C40" s="38">
        <f>TrRoad_act!C121</f>
        <v>6486</v>
      </c>
      <c r="D40" s="38">
        <f>TrRoad_act!D121</f>
        <v>5363</v>
      </c>
      <c r="E40" s="38">
        <f>TrRoad_act!E121</f>
        <v>5188</v>
      </c>
      <c r="F40" s="38">
        <f>TrRoad_act!F121</f>
        <v>4960</v>
      </c>
      <c r="G40" s="38">
        <f>TrRoad_act!G121</f>
        <v>5442</v>
      </c>
      <c r="H40" s="38">
        <f>TrRoad_act!H121</f>
        <v>6333</v>
      </c>
      <c r="I40" s="38">
        <f>TrRoad_act!I121</f>
        <v>6368</v>
      </c>
      <c r="J40" s="38">
        <f>TrRoad_act!J121</f>
        <v>7324</v>
      </c>
      <c r="K40" s="38">
        <f>TrRoad_act!K121</f>
        <v>7434</v>
      </c>
      <c r="L40" s="38">
        <f>TrRoad_act!L121</f>
        <v>5900</v>
      </c>
      <c r="M40" s="38">
        <f>TrRoad_act!M121</f>
        <v>6800</v>
      </c>
      <c r="N40" s="38">
        <f>TrRoad_act!N121</f>
        <v>6174</v>
      </c>
      <c r="O40" s="38">
        <f>TrRoad_act!O121</f>
        <v>7337</v>
      </c>
      <c r="P40" s="38">
        <f>TrRoad_act!P121</f>
        <v>8909</v>
      </c>
      <c r="Q40" s="38">
        <f>TrRoad_act!Q121</f>
        <v>7344</v>
      </c>
    </row>
    <row r="41" spans="1:17" ht="11.45" customHeight="1" x14ac:dyDescent="0.25">
      <c r="A41" s="62" t="s">
        <v>59</v>
      </c>
      <c r="B41" s="37"/>
      <c r="C41" s="37">
        <f>TrRoad_act!C122</f>
        <v>5</v>
      </c>
      <c r="D41" s="37">
        <f>TrRoad_act!D122</f>
        <v>4</v>
      </c>
      <c r="E41" s="37">
        <f>TrRoad_act!E122</f>
        <v>1</v>
      </c>
      <c r="F41" s="37">
        <f>TrRoad_act!F122</f>
        <v>1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1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5177</v>
      </c>
      <c r="D42" s="37">
        <f>TrRoad_act!D123</f>
        <v>5089</v>
      </c>
      <c r="E42" s="37">
        <f>TrRoad_act!E123</f>
        <v>4570</v>
      </c>
      <c r="F42" s="37">
        <f>TrRoad_act!F123</f>
        <v>4691</v>
      </c>
      <c r="G42" s="37">
        <f>TrRoad_act!G123</f>
        <v>5287</v>
      </c>
      <c r="H42" s="37">
        <f>TrRoad_act!H123</f>
        <v>5544</v>
      </c>
      <c r="I42" s="37">
        <f>TrRoad_act!I123</f>
        <v>5963</v>
      </c>
      <c r="J42" s="37">
        <f>TrRoad_act!J123</f>
        <v>6510</v>
      </c>
      <c r="K42" s="37">
        <f>TrRoad_act!K123</f>
        <v>7303</v>
      </c>
      <c r="L42" s="37">
        <f>TrRoad_act!L123</f>
        <v>5900</v>
      </c>
      <c r="M42" s="37">
        <f>TrRoad_act!M123</f>
        <v>6600</v>
      </c>
      <c r="N42" s="37">
        <f>TrRoad_act!N123</f>
        <v>5959</v>
      </c>
      <c r="O42" s="37">
        <f>TrRoad_act!O123</f>
        <v>6966</v>
      </c>
      <c r="P42" s="37">
        <f>TrRoad_act!P123</f>
        <v>6646</v>
      </c>
      <c r="Q42" s="37">
        <f>TrRoad_act!Q123</f>
        <v>7100</v>
      </c>
    </row>
    <row r="43" spans="1:17" ht="11.45" customHeight="1" x14ac:dyDescent="0.25">
      <c r="A43" s="62" t="s">
        <v>57</v>
      </c>
      <c r="B43" s="37"/>
      <c r="C43" s="37">
        <f>TrRoad_act!C124</f>
        <v>28</v>
      </c>
      <c r="D43" s="37">
        <f>TrRoad_act!D124</f>
        <v>1</v>
      </c>
      <c r="E43" s="37">
        <f>TrRoad_act!E124</f>
        <v>10</v>
      </c>
      <c r="F43" s="37">
        <f>TrRoad_act!F124</f>
        <v>6</v>
      </c>
      <c r="G43" s="37">
        <f>TrRoad_act!G124</f>
        <v>7</v>
      </c>
      <c r="H43" s="37">
        <f>TrRoad_act!H124</f>
        <v>1</v>
      </c>
      <c r="I43" s="37">
        <f>TrRoad_act!I124</f>
        <v>36</v>
      </c>
      <c r="J43" s="37">
        <f>TrRoad_act!J124</f>
        <v>0</v>
      </c>
      <c r="K43" s="37">
        <f>TrRoad_act!K124</f>
        <v>2</v>
      </c>
      <c r="L43" s="37">
        <f>TrRoad_act!L124</f>
        <v>0</v>
      </c>
      <c r="M43" s="37">
        <f>TrRoad_act!M124</f>
        <v>0</v>
      </c>
      <c r="N43" s="37">
        <f>TrRoad_act!N124</f>
        <v>1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1253</v>
      </c>
      <c r="D44" s="37">
        <f>TrRoad_act!D125</f>
        <v>243</v>
      </c>
      <c r="E44" s="37">
        <f>TrRoad_act!E125</f>
        <v>584</v>
      </c>
      <c r="F44" s="37">
        <f>TrRoad_act!F125</f>
        <v>239</v>
      </c>
      <c r="G44" s="37">
        <f>TrRoad_act!G125</f>
        <v>141</v>
      </c>
      <c r="H44" s="37">
        <f>TrRoad_act!H125</f>
        <v>784</v>
      </c>
      <c r="I44" s="37">
        <f>TrRoad_act!I125</f>
        <v>365</v>
      </c>
      <c r="J44" s="37">
        <f>TrRoad_act!J125</f>
        <v>810</v>
      </c>
      <c r="K44" s="37">
        <f>TrRoad_act!K125</f>
        <v>129</v>
      </c>
      <c r="L44" s="37">
        <f>TrRoad_act!L125</f>
        <v>0</v>
      </c>
      <c r="M44" s="37">
        <f>TrRoad_act!M125</f>
        <v>200</v>
      </c>
      <c r="N44" s="37">
        <f>TrRoad_act!N125</f>
        <v>184</v>
      </c>
      <c r="O44" s="37">
        <f>TrRoad_act!O125</f>
        <v>289</v>
      </c>
      <c r="P44" s="37">
        <f>TrRoad_act!P125</f>
        <v>2220</v>
      </c>
      <c r="Q44" s="37">
        <f>TrRoad_act!Q125</f>
        <v>193</v>
      </c>
    </row>
    <row r="45" spans="1:17" ht="11.45" customHeight="1" x14ac:dyDescent="0.25">
      <c r="A45" s="62" t="s">
        <v>55</v>
      </c>
      <c r="B45" s="37"/>
      <c r="C45" s="37">
        <f>TrRoad_act!C126</f>
        <v>23</v>
      </c>
      <c r="D45" s="37">
        <f>TrRoad_act!D126</f>
        <v>26</v>
      </c>
      <c r="E45" s="37">
        <f>TrRoad_act!E126</f>
        <v>23</v>
      </c>
      <c r="F45" s="37">
        <f>TrRoad_act!F126</f>
        <v>23</v>
      </c>
      <c r="G45" s="37">
        <f>TrRoad_act!G126</f>
        <v>7</v>
      </c>
      <c r="H45" s="37">
        <f>TrRoad_act!H126</f>
        <v>4</v>
      </c>
      <c r="I45" s="37">
        <f>TrRoad_act!I126</f>
        <v>4</v>
      </c>
      <c r="J45" s="37">
        <f>TrRoad_act!J126</f>
        <v>4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29</v>
      </c>
      <c r="O45" s="37">
        <f>TrRoad_act!O126</f>
        <v>82</v>
      </c>
      <c r="P45" s="37">
        <f>TrRoad_act!P126</f>
        <v>43</v>
      </c>
      <c r="Q45" s="37">
        <f>TrRoad_act!Q126</f>
        <v>51</v>
      </c>
    </row>
    <row r="46" spans="1:17" ht="11.45" customHeight="1" x14ac:dyDescent="0.25">
      <c r="A46" s="25" t="s">
        <v>18</v>
      </c>
      <c r="B46" s="40"/>
      <c r="C46" s="40">
        <f>TrRoad_act!C127</f>
        <v>488865</v>
      </c>
      <c r="D46" s="40">
        <f>TrRoad_act!D127</f>
        <v>452240</v>
      </c>
      <c r="E46" s="40">
        <f>TrRoad_act!E127</f>
        <v>432564</v>
      </c>
      <c r="F46" s="40">
        <f>TrRoad_act!F127</f>
        <v>487795</v>
      </c>
      <c r="G46" s="40">
        <f>TrRoad_act!G127</f>
        <v>472494</v>
      </c>
      <c r="H46" s="40">
        <f>TrRoad_act!H127</f>
        <v>484599</v>
      </c>
      <c r="I46" s="40">
        <f>TrRoad_act!I127</f>
        <v>505361</v>
      </c>
      <c r="J46" s="40">
        <f>TrRoad_act!J127</f>
        <v>501871</v>
      </c>
      <c r="K46" s="40">
        <f>TrRoad_act!K127</f>
        <v>483376</v>
      </c>
      <c r="L46" s="40">
        <f>TrRoad_act!L127</f>
        <v>500744</v>
      </c>
      <c r="M46" s="40">
        <f>TrRoad_act!M127</f>
        <v>461536</v>
      </c>
      <c r="N46" s="40">
        <f>TrRoad_act!N127</f>
        <v>485240</v>
      </c>
      <c r="O46" s="40">
        <f>TrRoad_act!O127</f>
        <v>520169</v>
      </c>
      <c r="P46" s="40">
        <f>TrRoad_act!P127</f>
        <v>585721</v>
      </c>
      <c r="Q46" s="40">
        <f>TrRoad_act!Q127</f>
        <v>537749</v>
      </c>
    </row>
    <row r="47" spans="1:17" ht="11.45" customHeight="1" x14ac:dyDescent="0.25">
      <c r="A47" s="23" t="s">
        <v>27</v>
      </c>
      <c r="B47" s="39"/>
      <c r="C47" s="39">
        <f>TrRoad_act!C128</f>
        <v>411239</v>
      </c>
      <c r="D47" s="39">
        <f>TrRoad_act!D128</f>
        <v>382489</v>
      </c>
      <c r="E47" s="39">
        <f>TrRoad_act!E128</f>
        <v>372062</v>
      </c>
      <c r="F47" s="39">
        <f>TrRoad_act!F128</f>
        <v>415172</v>
      </c>
      <c r="G47" s="39">
        <f>TrRoad_act!G128</f>
        <v>402185</v>
      </c>
      <c r="H47" s="39">
        <f>TrRoad_act!H128</f>
        <v>415658</v>
      </c>
      <c r="I47" s="39">
        <f>TrRoad_act!I128</f>
        <v>435249</v>
      </c>
      <c r="J47" s="39">
        <f>TrRoad_act!J128</f>
        <v>430402</v>
      </c>
      <c r="K47" s="39">
        <f>TrRoad_act!K128</f>
        <v>439856</v>
      </c>
      <c r="L47" s="39">
        <f>TrRoad_act!L128</f>
        <v>447031</v>
      </c>
      <c r="M47" s="39">
        <f>TrRoad_act!M128</f>
        <v>401715</v>
      </c>
      <c r="N47" s="39">
        <f>TrRoad_act!N128</f>
        <v>427260</v>
      </c>
      <c r="O47" s="39">
        <f>TrRoad_act!O128</f>
        <v>456977</v>
      </c>
      <c r="P47" s="39">
        <f>TrRoad_act!P128</f>
        <v>532097</v>
      </c>
      <c r="Q47" s="39">
        <f>TrRoad_act!Q128</f>
        <v>479177</v>
      </c>
    </row>
    <row r="48" spans="1:17" ht="11.45" customHeight="1" x14ac:dyDescent="0.25">
      <c r="A48" s="62" t="s">
        <v>59</v>
      </c>
      <c r="B48" s="42"/>
      <c r="C48" s="42">
        <f>TrRoad_act!C129</f>
        <v>12705</v>
      </c>
      <c r="D48" s="42">
        <f>TrRoad_act!D129</f>
        <v>9481</v>
      </c>
      <c r="E48" s="42">
        <f>TrRoad_act!E129</f>
        <v>6995</v>
      </c>
      <c r="F48" s="42">
        <f>TrRoad_act!F129</f>
        <v>6749</v>
      </c>
      <c r="G48" s="42">
        <f>TrRoad_act!G129</f>
        <v>6275</v>
      </c>
      <c r="H48" s="42">
        <f>TrRoad_act!H129</f>
        <v>5374</v>
      </c>
      <c r="I48" s="42">
        <f>TrRoad_act!I129</f>
        <v>4575</v>
      </c>
      <c r="J48" s="42">
        <f>TrRoad_act!J129</f>
        <v>3969</v>
      </c>
      <c r="K48" s="42">
        <f>TrRoad_act!K129</f>
        <v>4829</v>
      </c>
      <c r="L48" s="42">
        <f>TrRoad_act!L129</f>
        <v>5399</v>
      </c>
      <c r="M48" s="42">
        <f>TrRoad_act!M129</f>
        <v>5578</v>
      </c>
      <c r="N48" s="42">
        <f>TrRoad_act!N129</f>
        <v>4973</v>
      </c>
      <c r="O48" s="42">
        <f>TrRoad_act!O129</f>
        <v>5131</v>
      </c>
      <c r="P48" s="42">
        <f>TrRoad_act!P129</f>
        <v>3783</v>
      </c>
      <c r="Q48" s="42">
        <f>TrRoad_act!Q129</f>
        <v>3855</v>
      </c>
    </row>
    <row r="49" spans="1:18" ht="11.45" customHeight="1" x14ac:dyDescent="0.25">
      <c r="A49" s="62" t="s">
        <v>58</v>
      </c>
      <c r="B49" s="42"/>
      <c r="C49" s="42">
        <f>TrRoad_act!C130</f>
        <v>395934</v>
      </c>
      <c r="D49" s="42">
        <f>TrRoad_act!D130</f>
        <v>371128</v>
      </c>
      <c r="E49" s="42">
        <f>TrRoad_act!E130</f>
        <v>363195</v>
      </c>
      <c r="F49" s="42">
        <f>TrRoad_act!F130</f>
        <v>406453</v>
      </c>
      <c r="G49" s="42">
        <f>TrRoad_act!G130</f>
        <v>394206</v>
      </c>
      <c r="H49" s="42">
        <f>TrRoad_act!H130</f>
        <v>407668</v>
      </c>
      <c r="I49" s="42">
        <f>TrRoad_act!I130</f>
        <v>429755</v>
      </c>
      <c r="J49" s="42">
        <f>TrRoad_act!J130</f>
        <v>425585</v>
      </c>
      <c r="K49" s="42">
        <f>TrRoad_act!K130</f>
        <v>434089</v>
      </c>
      <c r="L49" s="42">
        <f>TrRoad_act!L130</f>
        <v>440516</v>
      </c>
      <c r="M49" s="42">
        <f>TrRoad_act!M130</f>
        <v>394808</v>
      </c>
      <c r="N49" s="42">
        <f>TrRoad_act!N130</f>
        <v>418299</v>
      </c>
      <c r="O49" s="42">
        <f>TrRoad_act!O130</f>
        <v>446201</v>
      </c>
      <c r="P49" s="42">
        <f>TrRoad_act!P130</f>
        <v>523386</v>
      </c>
      <c r="Q49" s="42">
        <f>TrRoad_act!Q130</f>
        <v>470274</v>
      </c>
    </row>
    <row r="50" spans="1:18" ht="11.45" customHeight="1" x14ac:dyDescent="0.25">
      <c r="A50" s="62" t="s">
        <v>57</v>
      </c>
      <c r="B50" s="42"/>
      <c r="C50" s="42">
        <f>TrRoad_act!C131</f>
        <v>1885</v>
      </c>
      <c r="D50" s="42">
        <f>TrRoad_act!D131</f>
        <v>1530</v>
      </c>
      <c r="E50" s="42">
        <f>TrRoad_act!E131</f>
        <v>1433</v>
      </c>
      <c r="F50" s="42">
        <f>TrRoad_act!F131</f>
        <v>1576</v>
      </c>
      <c r="G50" s="42">
        <f>TrRoad_act!G131</f>
        <v>1438</v>
      </c>
      <c r="H50" s="42">
        <f>TrRoad_act!H131</f>
        <v>1919</v>
      </c>
      <c r="I50" s="42">
        <f>TrRoad_act!I131</f>
        <v>454</v>
      </c>
      <c r="J50" s="42">
        <f>TrRoad_act!J131</f>
        <v>332</v>
      </c>
      <c r="K50" s="42">
        <f>TrRoad_act!K131</f>
        <v>116</v>
      </c>
      <c r="L50" s="42">
        <f>TrRoad_act!L131</f>
        <v>116</v>
      </c>
      <c r="M50" s="42">
        <f>TrRoad_act!M131</f>
        <v>110</v>
      </c>
      <c r="N50" s="42">
        <f>TrRoad_act!N131</f>
        <v>86</v>
      </c>
      <c r="O50" s="42">
        <f>TrRoad_act!O131</f>
        <v>90</v>
      </c>
      <c r="P50" s="42">
        <f>TrRoad_act!P131</f>
        <v>42</v>
      </c>
      <c r="Q50" s="42">
        <f>TrRoad_act!Q131</f>
        <v>14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7</v>
      </c>
      <c r="E51" s="42">
        <f>TrRoad_act!E132</f>
        <v>204</v>
      </c>
      <c r="F51" s="42">
        <f>TrRoad_act!F132</f>
        <v>9</v>
      </c>
      <c r="G51" s="42">
        <f>TrRoad_act!G132</f>
        <v>3</v>
      </c>
      <c r="H51" s="42">
        <f>TrRoad_act!H132</f>
        <v>439</v>
      </c>
      <c r="I51" s="42">
        <f>TrRoad_act!I132</f>
        <v>14</v>
      </c>
      <c r="J51" s="42">
        <f>TrRoad_act!J132</f>
        <v>49</v>
      </c>
      <c r="K51" s="42">
        <f>TrRoad_act!K132</f>
        <v>219</v>
      </c>
      <c r="L51" s="42">
        <f>TrRoad_act!L132</f>
        <v>247</v>
      </c>
      <c r="M51" s="42">
        <f>TrRoad_act!M132</f>
        <v>295</v>
      </c>
      <c r="N51" s="42">
        <f>TrRoad_act!N132</f>
        <v>439</v>
      </c>
      <c r="O51" s="42">
        <f>TrRoad_act!O132</f>
        <v>457</v>
      </c>
      <c r="P51" s="42">
        <f>TrRoad_act!P132</f>
        <v>428</v>
      </c>
      <c r="Q51" s="42">
        <f>TrRoad_act!Q132</f>
        <v>298</v>
      </c>
    </row>
    <row r="52" spans="1:18" ht="11.45" customHeight="1" x14ac:dyDescent="0.25">
      <c r="A52" s="62" t="s">
        <v>55</v>
      </c>
      <c r="B52" s="42"/>
      <c r="C52" s="42">
        <f>TrRoad_act!C133</f>
        <v>715</v>
      </c>
      <c r="D52" s="42">
        <f>TrRoad_act!D133</f>
        <v>343</v>
      </c>
      <c r="E52" s="42">
        <f>TrRoad_act!E133</f>
        <v>235</v>
      </c>
      <c r="F52" s="42">
        <f>TrRoad_act!F133</f>
        <v>385</v>
      </c>
      <c r="G52" s="42">
        <f>TrRoad_act!G133</f>
        <v>263</v>
      </c>
      <c r="H52" s="42">
        <f>TrRoad_act!H133</f>
        <v>258</v>
      </c>
      <c r="I52" s="42">
        <f>TrRoad_act!I133</f>
        <v>451</v>
      </c>
      <c r="J52" s="42">
        <f>TrRoad_act!J133</f>
        <v>467</v>
      </c>
      <c r="K52" s="42">
        <f>TrRoad_act!K133</f>
        <v>603</v>
      </c>
      <c r="L52" s="42">
        <f>TrRoad_act!L133</f>
        <v>753</v>
      </c>
      <c r="M52" s="42">
        <f>TrRoad_act!M133</f>
        <v>924</v>
      </c>
      <c r="N52" s="42">
        <f>TrRoad_act!N133</f>
        <v>3463</v>
      </c>
      <c r="O52" s="42">
        <f>TrRoad_act!O133</f>
        <v>5098</v>
      </c>
      <c r="P52" s="42">
        <f>TrRoad_act!P133</f>
        <v>4458</v>
      </c>
      <c r="Q52" s="42">
        <f>TrRoad_act!Q133</f>
        <v>4736</v>
      </c>
    </row>
    <row r="53" spans="1:18" ht="11.45" customHeight="1" x14ac:dyDescent="0.25">
      <c r="A53" s="19" t="s">
        <v>24</v>
      </c>
      <c r="B53" s="38"/>
      <c r="C53" s="38">
        <f>TrRoad_act!C134</f>
        <v>77626</v>
      </c>
      <c r="D53" s="38">
        <f>TrRoad_act!D134</f>
        <v>69751</v>
      </c>
      <c r="E53" s="38">
        <f>TrRoad_act!E134</f>
        <v>60502</v>
      </c>
      <c r="F53" s="38">
        <f>TrRoad_act!F134</f>
        <v>72623</v>
      </c>
      <c r="G53" s="38">
        <f>TrRoad_act!G134</f>
        <v>70309</v>
      </c>
      <c r="H53" s="38">
        <f>TrRoad_act!H134</f>
        <v>68941</v>
      </c>
      <c r="I53" s="38">
        <f>TrRoad_act!I134</f>
        <v>70112</v>
      </c>
      <c r="J53" s="38">
        <f>TrRoad_act!J134</f>
        <v>71469</v>
      </c>
      <c r="K53" s="38">
        <f>TrRoad_act!K134</f>
        <v>43520</v>
      </c>
      <c r="L53" s="38">
        <f>TrRoad_act!L134</f>
        <v>53713</v>
      </c>
      <c r="M53" s="38">
        <f>TrRoad_act!M134</f>
        <v>59821</v>
      </c>
      <c r="N53" s="38">
        <f>TrRoad_act!N134</f>
        <v>57980</v>
      </c>
      <c r="O53" s="38">
        <f>TrRoad_act!O134</f>
        <v>63192</v>
      </c>
      <c r="P53" s="38">
        <f>TrRoad_act!P134</f>
        <v>53624</v>
      </c>
      <c r="Q53" s="38">
        <f>TrRoad_act!Q134</f>
        <v>58572</v>
      </c>
    </row>
    <row r="54" spans="1:18" ht="11.45" customHeight="1" x14ac:dyDescent="0.25">
      <c r="A54" s="17" t="s">
        <v>23</v>
      </c>
      <c r="B54" s="37"/>
      <c r="C54" s="37">
        <f>TrRoad_act!C135</f>
        <v>50753</v>
      </c>
      <c r="D54" s="37">
        <f>TrRoad_act!D135</f>
        <v>45136</v>
      </c>
      <c r="E54" s="37">
        <f>TrRoad_act!E135</f>
        <v>40159</v>
      </c>
      <c r="F54" s="37">
        <f>TrRoad_act!F135</f>
        <v>41834</v>
      </c>
      <c r="G54" s="37">
        <f>TrRoad_act!G135</f>
        <v>49820</v>
      </c>
      <c r="H54" s="37">
        <f>TrRoad_act!H135</f>
        <v>47575</v>
      </c>
      <c r="I54" s="37">
        <f>TrRoad_act!I135</f>
        <v>47275</v>
      </c>
      <c r="J54" s="37">
        <f>TrRoad_act!J135</f>
        <v>51727</v>
      </c>
      <c r="K54" s="37">
        <f>TrRoad_act!K135</f>
        <v>31527</v>
      </c>
      <c r="L54" s="37">
        <f>TrRoad_act!L135</f>
        <v>30385</v>
      </c>
      <c r="M54" s="37">
        <f>TrRoad_act!M135</f>
        <v>42982</v>
      </c>
      <c r="N54" s="37">
        <f>TrRoad_act!N135</f>
        <v>39514</v>
      </c>
      <c r="O54" s="37">
        <f>TrRoad_act!O135</f>
        <v>39289</v>
      </c>
      <c r="P54" s="37">
        <f>TrRoad_act!P135</f>
        <v>33928</v>
      </c>
      <c r="Q54" s="37">
        <f>TrRoad_act!Q135</f>
        <v>38042</v>
      </c>
    </row>
    <row r="55" spans="1:18" ht="11.45" customHeight="1" x14ac:dyDescent="0.25">
      <c r="A55" s="15" t="s">
        <v>22</v>
      </c>
      <c r="B55" s="36"/>
      <c r="C55" s="36">
        <f>TrRoad_act!C136</f>
        <v>26873</v>
      </c>
      <c r="D55" s="36">
        <f>TrRoad_act!D136</f>
        <v>24615</v>
      </c>
      <c r="E55" s="36">
        <f>TrRoad_act!E136</f>
        <v>20343</v>
      </c>
      <c r="F55" s="36">
        <f>TrRoad_act!F136</f>
        <v>30789</v>
      </c>
      <c r="G55" s="36">
        <f>TrRoad_act!G136</f>
        <v>20489</v>
      </c>
      <c r="H55" s="36">
        <f>TrRoad_act!H136</f>
        <v>21366</v>
      </c>
      <c r="I55" s="36">
        <f>TrRoad_act!I136</f>
        <v>22837</v>
      </c>
      <c r="J55" s="36">
        <f>TrRoad_act!J136</f>
        <v>19742</v>
      </c>
      <c r="K55" s="36">
        <f>TrRoad_act!K136</f>
        <v>11993</v>
      </c>
      <c r="L55" s="36">
        <f>TrRoad_act!L136</f>
        <v>23328</v>
      </c>
      <c r="M55" s="36">
        <f>TrRoad_act!M136</f>
        <v>16839</v>
      </c>
      <c r="N55" s="36">
        <f>TrRoad_act!N136</f>
        <v>18466</v>
      </c>
      <c r="O55" s="36">
        <f>TrRoad_act!O136</f>
        <v>23903</v>
      </c>
      <c r="P55" s="36">
        <f>TrRoad_act!P136</f>
        <v>19696</v>
      </c>
      <c r="Q55" s="36">
        <f>TrRoad_act!Q136</f>
        <v>20530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3729696</v>
      </c>
      <c r="C59" s="41">
        <f t="shared" ref="C59:Q59" si="1">C60+C75</f>
        <v>1521744</v>
      </c>
      <c r="D59" s="41">
        <f t="shared" si="1"/>
        <v>1668854</v>
      </c>
      <c r="E59" s="41">
        <f t="shared" si="1"/>
        <v>2351006.5990829607</v>
      </c>
      <c r="F59" s="41">
        <f t="shared" si="1"/>
        <v>2485806</v>
      </c>
      <c r="G59" s="41">
        <f t="shared" si="1"/>
        <v>2603928</v>
      </c>
      <c r="H59" s="41">
        <f t="shared" si="1"/>
        <v>2633910</v>
      </c>
      <c r="I59" s="41">
        <f t="shared" si="1"/>
        <v>3232108</v>
      </c>
      <c r="J59" s="41">
        <f t="shared" si="1"/>
        <v>2782982</v>
      </c>
      <c r="K59" s="41">
        <f t="shared" si="1"/>
        <v>2951782</v>
      </c>
      <c r="L59" s="41">
        <f t="shared" si="1"/>
        <v>3073014</v>
      </c>
      <c r="M59" s="41">
        <f t="shared" si="1"/>
        <v>2871740</v>
      </c>
      <c r="N59" s="41">
        <f t="shared" si="1"/>
        <v>2640309</v>
      </c>
      <c r="O59" s="41">
        <f t="shared" si="1"/>
        <v>2937547</v>
      </c>
      <c r="P59" s="41">
        <f t="shared" si="1"/>
        <v>2658599</v>
      </c>
      <c r="Q59" s="41">
        <f t="shared" si="1"/>
        <v>2790838</v>
      </c>
    </row>
    <row r="60" spans="1:18" ht="11.45" customHeight="1" x14ac:dyDescent="0.25">
      <c r="A60" s="25" t="s">
        <v>39</v>
      </c>
      <c r="B60" s="40">
        <f t="shared" ref="B60" si="2">B61+B62+B69</f>
        <v>3423814</v>
      </c>
      <c r="C60" s="40">
        <f t="shared" ref="C60:Q60" si="3">C61+C62+C69</f>
        <v>1270393</v>
      </c>
      <c r="D60" s="40">
        <f t="shared" si="3"/>
        <v>1399591</v>
      </c>
      <c r="E60" s="40">
        <f t="shared" si="3"/>
        <v>1997410</v>
      </c>
      <c r="F60" s="40">
        <f t="shared" si="3"/>
        <v>2078564</v>
      </c>
      <c r="G60" s="40">
        <f t="shared" si="3"/>
        <v>2188777</v>
      </c>
      <c r="H60" s="40">
        <f t="shared" si="3"/>
        <v>2196952</v>
      </c>
      <c r="I60" s="40">
        <f t="shared" si="3"/>
        <v>2766988</v>
      </c>
      <c r="J60" s="40">
        <f t="shared" si="3"/>
        <v>2310567</v>
      </c>
      <c r="K60" s="40">
        <f t="shared" si="3"/>
        <v>2484366</v>
      </c>
      <c r="L60" s="40">
        <f t="shared" si="3"/>
        <v>2590465</v>
      </c>
      <c r="M60" s="40">
        <f t="shared" si="3"/>
        <v>2419803</v>
      </c>
      <c r="N60" s="40">
        <f t="shared" si="3"/>
        <v>2161536</v>
      </c>
      <c r="O60" s="40">
        <f t="shared" si="3"/>
        <v>2421790</v>
      </c>
      <c r="P60" s="40">
        <f t="shared" si="3"/>
        <v>2074222</v>
      </c>
      <c r="Q60" s="40">
        <f t="shared" si="3"/>
        <v>2253089</v>
      </c>
    </row>
    <row r="61" spans="1:18" ht="11.45" customHeight="1" x14ac:dyDescent="0.25">
      <c r="A61" s="23" t="s">
        <v>30</v>
      </c>
      <c r="B61" s="39">
        <v>474281</v>
      </c>
      <c r="C61" s="39">
        <v>101967</v>
      </c>
      <c r="D61" s="39">
        <v>105260</v>
      </c>
      <c r="E61" s="39">
        <v>196421</v>
      </c>
      <c r="F61" s="39">
        <v>224126</v>
      </c>
      <c r="G61" s="39">
        <v>240426</v>
      </c>
      <c r="H61" s="39">
        <v>273839</v>
      </c>
      <c r="I61" s="39">
        <v>289748</v>
      </c>
      <c r="J61" s="39">
        <v>286711</v>
      </c>
      <c r="K61" s="39">
        <v>253464</v>
      </c>
      <c r="L61" s="39">
        <v>230478</v>
      </c>
      <c r="M61" s="39">
        <v>214818</v>
      </c>
      <c r="N61" s="39">
        <v>197022</v>
      </c>
      <c r="O61" s="39">
        <v>172045</v>
      </c>
      <c r="P61" s="39">
        <v>175631</v>
      </c>
      <c r="Q61" s="39">
        <v>173432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2939682</v>
      </c>
      <c r="C62" s="38">
        <f t="shared" ref="C62:Q62" si="5">SUM(C63:C68)</f>
        <v>1164003</v>
      </c>
      <c r="D62" s="38">
        <f t="shared" si="5"/>
        <v>1290202</v>
      </c>
      <c r="E62" s="38">
        <f t="shared" si="5"/>
        <v>1796248</v>
      </c>
      <c r="F62" s="38">
        <f t="shared" si="5"/>
        <v>1849731</v>
      </c>
      <c r="G62" s="38">
        <f t="shared" si="5"/>
        <v>1943082</v>
      </c>
      <c r="H62" s="38">
        <f t="shared" si="5"/>
        <v>1916941</v>
      </c>
      <c r="I62" s="38">
        <f t="shared" si="5"/>
        <v>2470956</v>
      </c>
      <c r="J62" s="38">
        <f t="shared" si="5"/>
        <v>2016598</v>
      </c>
      <c r="K62" s="38">
        <f t="shared" si="5"/>
        <v>2223503</v>
      </c>
      <c r="L62" s="38">
        <f t="shared" si="5"/>
        <v>2354105</v>
      </c>
      <c r="M62" s="38">
        <f t="shared" si="5"/>
        <v>2198197</v>
      </c>
      <c r="N62" s="38">
        <f t="shared" si="5"/>
        <v>1958349</v>
      </c>
      <c r="O62" s="38">
        <f t="shared" si="5"/>
        <v>2242408</v>
      </c>
      <c r="P62" s="38">
        <f t="shared" si="5"/>
        <v>1889682</v>
      </c>
      <c r="Q62" s="38">
        <f t="shared" si="5"/>
        <v>2072313</v>
      </c>
      <c r="R62" s="112"/>
    </row>
    <row r="63" spans="1:18" ht="11.45" customHeight="1" x14ac:dyDescent="0.25">
      <c r="A63" s="62" t="s">
        <v>59</v>
      </c>
      <c r="B63" s="42">
        <v>745128</v>
      </c>
      <c r="C63" s="42">
        <v>334907</v>
      </c>
      <c r="D63" s="42">
        <v>335754</v>
      </c>
      <c r="E63" s="42">
        <v>543339</v>
      </c>
      <c r="F63" s="42">
        <v>535076</v>
      </c>
      <c r="G63" s="42">
        <v>573418</v>
      </c>
      <c r="H63" s="42">
        <v>531486</v>
      </c>
      <c r="I63" s="42">
        <v>976071</v>
      </c>
      <c r="J63" s="42">
        <v>452629</v>
      </c>
      <c r="K63" s="42">
        <v>637871</v>
      </c>
      <c r="L63" s="42">
        <v>604722</v>
      </c>
      <c r="M63" s="42">
        <v>601095</v>
      </c>
      <c r="N63" s="42">
        <v>530304</v>
      </c>
      <c r="O63" s="42">
        <v>633384</v>
      </c>
      <c r="P63" s="42">
        <v>678476</v>
      </c>
      <c r="Q63" s="42">
        <v>844920</v>
      </c>
      <c r="R63" s="112"/>
    </row>
    <row r="64" spans="1:18" ht="11.45" customHeight="1" x14ac:dyDescent="0.25">
      <c r="A64" s="62" t="s">
        <v>58</v>
      </c>
      <c r="B64" s="42">
        <v>2141518</v>
      </c>
      <c r="C64" s="42">
        <v>818108</v>
      </c>
      <c r="D64" s="42">
        <v>954448</v>
      </c>
      <c r="E64" s="42">
        <v>1252909</v>
      </c>
      <c r="F64" s="42">
        <v>1314655</v>
      </c>
      <c r="G64" s="42">
        <v>1369664</v>
      </c>
      <c r="H64" s="42">
        <v>1385455</v>
      </c>
      <c r="I64" s="42">
        <v>1494597</v>
      </c>
      <c r="J64" s="42">
        <v>1563563</v>
      </c>
      <c r="K64" s="42">
        <v>1585263</v>
      </c>
      <c r="L64" s="42">
        <v>1644199</v>
      </c>
      <c r="M64" s="42">
        <v>1583427</v>
      </c>
      <c r="N64" s="42">
        <v>1420549</v>
      </c>
      <c r="O64" s="42">
        <v>1596283</v>
      </c>
      <c r="P64" s="42">
        <v>1196389</v>
      </c>
      <c r="Q64" s="42">
        <v>1202408</v>
      </c>
      <c r="R64" s="112"/>
    </row>
    <row r="65" spans="1:18" ht="11.45" customHeight="1" x14ac:dyDescent="0.25">
      <c r="A65" s="62" t="s">
        <v>57</v>
      </c>
      <c r="B65" s="42">
        <v>53036</v>
      </c>
      <c r="C65" s="42">
        <v>10988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105010</v>
      </c>
      <c r="M65" s="42">
        <v>11788</v>
      </c>
      <c r="N65" s="42">
        <v>2180</v>
      </c>
      <c r="O65" s="42">
        <v>2647</v>
      </c>
      <c r="P65" s="42">
        <v>2154</v>
      </c>
      <c r="Q65" s="42">
        <v>1422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288</v>
      </c>
      <c r="J66" s="42">
        <v>406</v>
      </c>
      <c r="K66" s="42">
        <v>369</v>
      </c>
      <c r="L66" s="42">
        <v>174</v>
      </c>
      <c r="M66" s="42">
        <v>169</v>
      </c>
      <c r="N66" s="42">
        <v>155</v>
      </c>
      <c r="O66" s="42">
        <v>106</v>
      </c>
      <c r="P66" s="42">
        <v>92</v>
      </c>
      <c r="Q66" s="42">
        <v>177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485</v>
      </c>
      <c r="P67" s="42">
        <v>1848</v>
      </c>
      <c r="Q67" s="42">
        <v>5726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1718</v>
      </c>
      <c r="N68" s="42">
        <v>5161</v>
      </c>
      <c r="O68" s="42">
        <v>9503</v>
      </c>
      <c r="P68" s="42">
        <v>10723</v>
      </c>
      <c r="Q68" s="42">
        <v>17660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9851</v>
      </c>
      <c r="C69" s="38">
        <f t="shared" ref="C69:Q69" si="7">SUM(C70:C74)</f>
        <v>4423</v>
      </c>
      <c r="D69" s="38">
        <f t="shared" si="7"/>
        <v>4129</v>
      </c>
      <c r="E69" s="38">
        <f t="shared" si="7"/>
        <v>4741</v>
      </c>
      <c r="F69" s="38">
        <f t="shared" si="7"/>
        <v>4707</v>
      </c>
      <c r="G69" s="38">
        <f t="shared" si="7"/>
        <v>5269</v>
      </c>
      <c r="H69" s="38">
        <f t="shared" si="7"/>
        <v>6172</v>
      </c>
      <c r="I69" s="38">
        <f t="shared" si="7"/>
        <v>6284</v>
      </c>
      <c r="J69" s="38">
        <f t="shared" si="7"/>
        <v>7258</v>
      </c>
      <c r="K69" s="38">
        <f t="shared" si="7"/>
        <v>7399</v>
      </c>
      <c r="L69" s="38">
        <f t="shared" si="7"/>
        <v>5882</v>
      </c>
      <c r="M69" s="38">
        <f t="shared" si="7"/>
        <v>6788</v>
      </c>
      <c r="N69" s="38">
        <f t="shared" si="7"/>
        <v>6165</v>
      </c>
      <c r="O69" s="38">
        <f t="shared" si="7"/>
        <v>7337</v>
      </c>
      <c r="P69" s="38">
        <f t="shared" si="7"/>
        <v>8909</v>
      </c>
      <c r="Q69" s="38">
        <f t="shared" si="7"/>
        <v>7344</v>
      </c>
      <c r="R69" s="112"/>
    </row>
    <row r="70" spans="1:18" ht="11.45" customHeight="1" x14ac:dyDescent="0.25">
      <c r="A70" s="62" t="s">
        <v>59</v>
      </c>
      <c r="B70" s="37">
        <v>206</v>
      </c>
      <c r="C70" s="37">
        <v>5</v>
      </c>
      <c r="D70" s="37">
        <v>4</v>
      </c>
      <c r="E70" s="37">
        <v>1</v>
      </c>
      <c r="F70" s="37">
        <v>1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1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9559</v>
      </c>
      <c r="C71" s="37">
        <v>3772</v>
      </c>
      <c r="D71" s="37">
        <v>3949</v>
      </c>
      <c r="E71" s="37">
        <v>4266</v>
      </c>
      <c r="F71" s="37">
        <v>4478</v>
      </c>
      <c r="G71" s="37">
        <v>5129</v>
      </c>
      <c r="H71" s="37">
        <v>5439</v>
      </c>
      <c r="I71" s="37">
        <v>5894</v>
      </c>
      <c r="J71" s="37">
        <v>6463</v>
      </c>
      <c r="K71" s="37">
        <v>7269</v>
      </c>
      <c r="L71" s="37">
        <v>5882</v>
      </c>
      <c r="M71" s="37">
        <v>6588</v>
      </c>
      <c r="N71" s="37">
        <v>5950</v>
      </c>
      <c r="O71" s="37">
        <v>6966</v>
      </c>
      <c r="P71" s="37">
        <v>6646</v>
      </c>
      <c r="Q71" s="37">
        <v>7100</v>
      </c>
      <c r="R71" s="112"/>
    </row>
    <row r="72" spans="1:18" ht="11.45" customHeight="1" x14ac:dyDescent="0.25">
      <c r="A72" s="62" t="s">
        <v>57</v>
      </c>
      <c r="B72" s="37">
        <v>43</v>
      </c>
      <c r="C72" s="37">
        <v>18</v>
      </c>
      <c r="D72" s="37">
        <v>1</v>
      </c>
      <c r="E72" s="37">
        <v>10</v>
      </c>
      <c r="F72" s="37">
        <v>6</v>
      </c>
      <c r="G72" s="37">
        <v>7</v>
      </c>
      <c r="H72" s="37">
        <v>1</v>
      </c>
      <c r="I72" s="37">
        <v>36</v>
      </c>
      <c r="J72" s="37">
        <v>0</v>
      </c>
      <c r="K72" s="37">
        <v>2</v>
      </c>
      <c r="L72" s="37">
        <v>0</v>
      </c>
      <c r="M72" s="37">
        <v>0</v>
      </c>
      <c r="N72" s="37">
        <v>1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609</v>
      </c>
      <c r="D73" s="37">
        <v>153</v>
      </c>
      <c r="E73" s="37">
        <v>441</v>
      </c>
      <c r="F73" s="37">
        <v>199</v>
      </c>
      <c r="G73" s="37">
        <v>126</v>
      </c>
      <c r="H73" s="37">
        <v>728</v>
      </c>
      <c r="I73" s="37">
        <v>350</v>
      </c>
      <c r="J73" s="37">
        <v>791</v>
      </c>
      <c r="K73" s="37">
        <v>128</v>
      </c>
      <c r="L73" s="37">
        <v>0</v>
      </c>
      <c r="M73" s="37">
        <v>200</v>
      </c>
      <c r="N73" s="37">
        <v>184</v>
      </c>
      <c r="O73" s="37">
        <v>289</v>
      </c>
      <c r="P73" s="37">
        <v>2220</v>
      </c>
      <c r="Q73" s="37">
        <v>193</v>
      </c>
      <c r="R73" s="112"/>
    </row>
    <row r="74" spans="1:18" ht="11.45" customHeight="1" x14ac:dyDescent="0.25">
      <c r="A74" s="62" t="s">
        <v>55</v>
      </c>
      <c r="B74" s="37">
        <v>43</v>
      </c>
      <c r="C74" s="37">
        <v>19</v>
      </c>
      <c r="D74" s="37">
        <v>22</v>
      </c>
      <c r="E74" s="37">
        <v>23</v>
      </c>
      <c r="F74" s="37">
        <v>23</v>
      </c>
      <c r="G74" s="37">
        <v>7</v>
      </c>
      <c r="H74" s="37">
        <v>4</v>
      </c>
      <c r="I74" s="37">
        <v>4</v>
      </c>
      <c r="J74" s="37">
        <v>4</v>
      </c>
      <c r="K74" s="37">
        <v>0</v>
      </c>
      <c r="L74" s="37">
        <v>0</v>
      </c>
      <c r="M74" s="37">
        <v>0</v>
      </c>
      <c r="N74" s="37">
        <v>29</v>
      </c>
      <c r="O74" s="37">
        <v>82</v>
      </c>
      <c r="P74" s="37">
        <v>43</v>
      </c>
      <c r="Q74" s="37">
        <v>51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305882</v>
      </c>
      <c r="C75" s="40">
        <f t="shared" ref="C75:Q75" si="9">C76+C82</f>
        <v>251351</v>
      </c>
      <c r="D75" s="40">
        <f t="shared" si="9"/>
        <v>269263</v>
      </c>
      <c r="E75" s="40">
        <f t="shared" si="9"/>
        <v>353596.59908296057</v>
      </c>
      <c r="F75" s="40">
        <f t="shared" si="9"/>
        <v>407242</v>
      </c>
      <c r="G75" s="40">
        <f t="shared" si="9"/>
        <v>415151</v>
      </c>
      <c r="H75" s="40">
        <f t="shared" si="9"/>
        <v>436958</v>
      </c>
      <c r="I75" s="40">
        <f t="shared" si="9"/>
        <v>465120</v>
      </c>
      <c r="J75" s="40">
        <f t="shared" si="9"/>
        <v>472415</v>
      </c>
      <c r="K75" s="40">
        <f t="shared" si="9"/>
        <v>467416</v>
      </c>
      <c r="L75" s="40">
        <f t="shared" si="9"/>
        <v>482549</v>
      </c>
      <c r="M75" s="40">
        <f t="shared" si="9"/>
        <v>451937</v>
      </c>
      <c r="N75" s="40">
        <f t="shared" si="9"/>
        <v>478773</v>
      </c>
      <c r="O75" s="40">
        <f t="shared" si="9"/>
        <v>515757</v>
      </c>
      <c r="P75" s="40">
        <f t="shared" si="9"/>
        <v>584377</v>
      </c>
      <c r="Q75" s="40">
        <f t="shared" si="9"/>
        <v>537749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299508</v>
      </c>
      <c r="C76" s="39">
        <f t="shared" ref="C76:Q76" si="11">SUM(C77:C81)</f>
        <v>237745</v>
      </c>
      <c r="D76" s="39">
        <f t="shared" si="11"/>
        <v>252733</v>
      </c>
      <c r="E76" s="39">
        <f t="shared" si="11"/>
        <v>322709</v>
      </c>
      <c r="F76" s="39">
        <f t="shared" si="11"/>
        <v>373357</v>
      </c>
      <c r="G76" s="39">
        <f t="shared" si="11"/>
        <v>372698</v>
      </c>
      <c r="H76" s="39">
        <f t="shared" si="11"/>
        <v>394369</v>
      </c>
      <c r="I76" s="39">
        <f t="shared" si="11"/>
        <v>420583</v>
      </c>
      <c r="J76" s="39">
        <f t="shared" si="11"/>
        <v>421364</v>
      </c>
      <c r="K76" s="39">
        <f t="shared" si="11"/>
        <v>434501</v>
      </c>
      <c r="L76" s="39">
        <f t="shared" si="11"/>
        <v>444904</v>
      </c>
      <c r="M76" s="39">
        <f t="shared" si="11"/>
        <v>400940</v>
      </c>
      <c r="N76" s="39">
        <f t="shared" si="11"/>
        <v>427005</v>
      </c>
      <c r="O76" s="39">
        <f t="shared" si="11"/>
        <v>456926</v>
      </c>
      <c r="P76" s="39">
        <f t="shared" si="11"/>
        <v>532093</v>
      </c>
      <c r="Q76" s="39">
        <f t="shared" si="11"/>
        <v>479177</v>
      </c>
      <c r="R76" s="112"/>
    </row>
    <row r="77" spans="1:18" ht="11.45" customHeight="1" x14ac:dyDescent="0.25">
      <c r="A77" s="62" t="s">
        <v>59</v>
      </c>
      <c r="B77" s="42">
        <v>64041</v>
      </c>
      <c r="C77" s="42">
        <v>8527</v>
      </c>
      <c r="D77" s="42">
        <v>6881</v>
      </c>
      <c r="E77" s="42">
        <v>6746</v>
      </c>
      <c r="F77" s="42">
        <v>6575</v>
      </c>
      <c r="G77" s="42">
        <v>6159</v>
      </c>
      <c r="H77" s="42">
        <v>5300</v>
      </c>
      <c r="I77" s="42">
        <v>4530</v>
      </c>
      <c r="J77" s="42">
        <v>3941</v>
      </c>
      <c r="K77" s="42">
        <v>4805</v>
      </c>
      <c r="L77" s="42">
        <v>5380</v>
      </c>
      <c r="M77" s="42">
        <v>5563</v>
      </c>
      <c r="N77" s="42">
        <v>4972</v>
      </c>
      <c r="O77" s="42">
        <v>5131</v>
      </c>
      <c r="P77" s="42">
        <v>3783</v>
      </c>
      <c r="Q77" s="42">
        <v>3855</v>
      </c>
      <c r="R77" s="112"/>
    </row>
    <row r="78" spans="1:18" ht="11.45" customHeight="1" x14ac:dyDescent="0.25">
      <c r="A78" s="62" t="s">
        <v>58</v>
      </c>
      <c r="B78" s="42">
        <v>233822</v>
      </c>
      <c r="C78" s="42">
        <v>227987</v>
      </c>
      <c r="D78" s="42">
        <v>244755</v>
      </c>
      <c r="E78" s="42">
        <v>314543</v>
      </c>
      <c r="F78" s="42">
        <v>365048</v>
      </c>
      <c r="G78" s="42">
        <v>364965</v>
      </c>
      <c r="H78" s="42">
        <v>386678</v>
      </c>
      <c r="I78" s="42">
        <v>415180</v>
      </c>
      <c r="J78" s="42">
        <v>416603</v>
      </c>
      <c r="K78" s="42">
        <v>428776</v>
      </c>
      <c r="L78" s="42">
        <v>438419</v>
      </c>
      <c r="M78" s="42">
        <v>394053</v>
      </c>
      <c r="N78" s="42">
        <v>418053</v>
      </c>
      <c r="O78" s="42">
        <v>446151</v>
      </c>
      <c r="P78" s="42">
        <v>523382</v>
      </c>
      <c r="Q78" s="42">
        <v>470274</v>
      </c>
      <c r="R78" s="112"/>
    </row>
    <row r="79" spans="1:18" ht="11.45" customHeight="1" x14ac:dyDescent="0.25">
      <c r="A79" s="62" t="s">
        <v>57</v>
      </c>
      <c r="B79" s="42">
        <v>1645</v>
      </c>
      <c r="C79" s="42">
        <v>1008</v>
      </c>
      <c r="D79" s="42">
        <v>926</v>
      </c>
      <c r="E79" s="42">
        <v>1265</v>
      </c>
      <c r="F79" s="42">
        <v>1446</v>
      </c>
      <c r="G79" s="42">
        <v>1357</v>
      </c>
      <c r="H79" s="42">
        <v>1848</v>
      </c>
      <c r="I79" s="42">
        <v>444</v>
      </c>
      <c r="J79" s="42">
        <v>327</v>
      </c>
      <c r="K79" s="42">
        <v>115</v>
      </c>
      <c r="L79" s="42">
        <v>116</v>
      </c>
      <c r="M79" s="42">
        <v>110</v>
      </c>
      <c r="N79" s="42">
        <v>86</v>
      </c>
      <c r="O79" s="42">
        <v>90</v>
      </c>
      <c r="P79" s="42">
        <v>42</v>
      </c>
      <c r="Q79" s="42">
        <v>14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315</v>
      </c>
      <c r="I80" s="42">
        <v>14</v>
      </c>
      <c r="J80" s="42">
        <v>48</v>
      </c>
      <c r="K80" s="42">
        <v>217</v>
      </c>
      <c r="L80" s="42">
        <v>246</v>
      </c>
      <c r="M80" s="42">
        <v>295</v>
      </c>
      <c r="N80" s="42">
        <v>439</v>
      </c>
      <c r="O80" s="42">
        <v>457</v>
      </c>
      <c r="P80" s="42">
        <v>428</v>
      </c>
      <c r="Q80" s="42">
        <v>298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223</v>
      </c>
      <c r="D81" s="42">
        <v>171</v>
      </c>
      <c r="E81" s="42">
        <v>155</v>
      </c>
      <c r="F81" s="42">
        <v>288</v>
      </c>
      <c r="G81" s="42">
        <v>217</v>
      </c>
      <c r="H81" s="42">
        <v>228</v>
      </c>
      <c r="I81" s="42">
        <v>415</v>
      </c>
      <c r="J81" s="42">
        <v>445</v>
      </c>
      <c r="K81" s="42">
        <v>588</v>
      </c>
      <c r="L81" s="42">
        <v>743</v>
      </c>
      <c r="M81" s="42">
        <v>919</v>
      </c>
      <c r="N81" s="42">
        <v>3455</v>
      </c>
      <c r="O81" s="42">
        <v>5097</v>
      </c>
      <c r="P81" s="42">
        <v>4458</v>
      </c>
      <c r="Q81" s="42">
        <v>4736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6374</v>
      </c>
      <c r="C82" s="38">
        <f t="shared" ref="C82:Q82" si="13">SUM(C83:C84)</f>
        <v>13606</v>
      </c>
      <c r="D82" s="38">
        <f t="shared" si="13"/>
        <v>16530</v>
      </c>
      <c r="E82" s="38">
        <f t="shared" si="13"/>
        <v>30887.599082960573</v>
      </c>
      <c r="F82" s="38">
        <f t="shared" si="13"/>
        <v>33885</v>
      </c>
      <c r="G82" s="38">
        <f t="shared" si="13"/>
        <v>42453</v>
      </c>
      <c r="H82" s="38">
        <f t="shared" si="13"/>
        <v>42589</v>
      </c>
      <c r="I82" s="38">
        <f t="shared" si="13"/>
        <v>44537</v>
      </c>
      <c r="J82" s="38">
        <f t="shared" si="13"/>
        <v>51051</v>
      </c>
      <c r="K82" s="38">
        <f t="shared" si="13"/>
        <v>32915</v>
      </c>
      <c r="L82" s="38">
        <f t="shared" si="13"/>
        <v>37645</v>
      </c>
      <c r="M82" s="38">
        <f t="shared" si="13"/>
        <v>50997</v>
      </c>
      <c r="N82" s="38">
        <f t="shared" si="13"/>
        <v>51768</v>
      </c>
      <c r="O82" s="38">
        <f t="shared" si="13"/>
        <v>58831</v>
      </c>
      <c r="P82" s="38">
        <f t="shared" si="13"/>
        <v>52284</v>
      </c>
      <c r="Q82" s="38">
        <f t="shared" si="13"/>
        <v>58572</v>
      </c>
      <c r="R82" s="112"/>
    </row>
    <row r="83" spans="1:18" ht="11.45" customHeight="1" x14ac:dyDescent="0.25">
      <c r="A83" s="17" t="s">
        <v>23</v>
      </c>
      <c r="B83" s="37">
        <v>6374</v>
      </c>
      <c r="C83" s="37">
        <v>13606</v>
      </c>
      <c r="D83" s="37">
        <v>16530</v>
      </c>
      <c r="E83" s="37">
        <v>30887</v>
      </c>
      <c r="F83" s="37">
        <v>33870</v>
      </c>
      <c r="G83" s="37">
        <v>42391</v>
      </c>
      <c r="H83" s="37">
        <v>42318</v>
      </c>
      <c r="I83" s="37">
        <v>43632</v>
      </c>
      <c r="J83" s="37">
        <v>49134</v>
      </c>
      <c r="K83" s="37">
        <v>30574</v>
      </c>
      <c r="L83" s="37">
        <v>29869</v>
      </c>
      <c r="M83" s="37">
        <v>42609</v>
      </c>
      <c r="N83" s="37">
        <v>39441</v>
      </c>
      <c r="O83" s="37">
        <v>39275</v>
      </c>
      <c r="P83" s="37">
        <v>33927</v>
      </c>
      <c r="Q83" s="37">
        <v>38042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0.59908296057255939</v>
      </c>
      <c r="F84" s="36">
        <v>15</v>
      </c>
      <c r="G84" s="36">
        <v>62</v>
      </c>
      <c r="H84" s="36">
        <v>271</v>
      </c>
      <c r="I84" s="36">
        <v>905</v>
      </c>
      <c r="J84" s="36">
        <v>1917</v>
      </c>
      <c r="K84" s="36">
        <v>2341</v>
      </c>
      <c r="L84" s="36">
        <v>7776</v>
      </c>
      <c r="M84" s="36">
        <v>8388</v>
      </c>
      <c r="N84" s="36">
        <v>12327</v>
      </c>
      <c r="O84" s="36">
        <v>19556</v>
      </c>
      <c r="P84" s="36">
        <v>18357</v>
      </c>
      <c r="Q84" s="36">
        <v>20530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3.4151518480171421</v>
      </c>
      <c r="C90" s="22">
        <v>3.4046983070415333</v>
      </c>
      <c r="D90" s="22">
        <v>3.3947972873579957</v>
      </c>
      <c r="E90" s="22">
        <v>3.3809628297028675</v>
      </c>
      <c r="F90" s="22">
        <v>3.3631059844234223</v>
      </c>
      <c r="G90" s="22">
        <v>3.3404098738874319</v>
      </c>
      <c r="H90" s="22">
        <v>3.3125768849929393</v>
      </c>
      <c r="I90" s="22">
        <v>3.2902883173208979</v>
      </c>
      <c r="J90" s="22">
        <v>3.2602862548917839</v>
      </c>
      <c r="K90" s="22">
        <v>3.228557274682339</v>
      </c>
      <c r="L90" s="22">
        <v>3.1977505622756563</v>
      </c>
      <c r="M90" s="22">
        <v>3.1606616212964567</v>
      </c>
      <c r="N90" s="22">
        <v>3.1239486579905704</v>
      </c>
      <c r="O90" s="22">
        <v>3.0700292066172286</v>
      </c>
      <c r="P90" s="22">
        <v>3.0121359248825148</v>
      </c>
      <c r="Q90" s="22">
        <v>2.9547881999167105</v>
      </c>
    </row>
    <row r="91" spans="1:18" ht="11.45" customHeight="1" x14ac:dyDescent="0.25">
      <c r="A91" s="19" t="s">
        <v>29</v>
      </c>
      <c r="B91" s="21">
        <v>6.3019706740079844</v>
      </c>
      <c r="C91" s="21">
        <v>6.1586788910439108</v>
      </c>
      <c r="D91" s="21">
        <v>6.0767924897632604</v>
      </c>
      <c r="E91" s="21">
        <v>5.998939294324801</v>
      </c>
      <c r="F91" s="21">
        <v>5.9213285841429117</v>
      </c>
      <c r="G91" s="21">
        <v>5.8399335736163591</v>
      </c>
      <c r="H91" s="21">
        <v>5.7586531744912604</v>
      </c>
      <c r="I91" s="21">
        <v>5.659235367592979</v>
      </c>
      <c r="J91" s="21">
        <v>5.5449128563432826</v>
      </c>
      <c r="K91" s="21">
        <v>5.4158350261630765</v>
      </c>
      <c r="L91" s="21">
        <v>5.2822868225377606</v>
      </c>
      <c r="M91" s="21">
        <v>5.1492614704030659</v>
      </c>
      <c r="N91" s="21">
        <v>5.0259545108353336</v>
      </c>
      <c r="O91" s="21">
        <v>4.9275318255787912</v>
      </c>
      <c r="P91" s="21">
        <v>4.7926530686655342</v>
      </c>
      <c r="Q91" s="21">
        <v>4.652667361621881</v>
      </c>
    </row>
    <row r="92" spans="1:18" ht="11.45" customHeight="1" x14ac:dyDescent="0.25">
      <c r="A92" s="62" t="s">
        <v>59</v>
      </c>
      <c r="B92" s="70">
        <v>6.5949724982643616</v>
      </c>
      <c r="C92" s="70">
        <v>6.5065330366754246</v>
      </c>
      <c r="D92" s="70">
        <v>6.4784283228217845</v>
      </c>
      <c r="E92" s="70">
        <v>6.4534212489046343</v>
      </c>
      <c r="F92" s="70">
        <v>6.4264084583346603</v>
      </c>
      <c r="G92" s="70">
        <v>6.3907451036976726</v>
      </c>
      <c r="H92" s="70">
        <v>6.3525709025844943</v>
      </c>
      <c r="I92" s="70">
        <v>6.2685238522974203</v>
      </c>
      <c r="J92" s="70">
        <v>6.1935649267567818</v>
      </c>
      <c r="K92" s="70">
        <v>6.0733286763496857</v>
      </c>
      <c r="L92" s="70">
        <v>5.9394987864408559</v>
      </c>
      <c r="M92" s="70">
        <v>5.7918466160194635</v>
      </c>
      <c r="N92" s="70">
        <v>5.6329573503014823</v>
      </c>
      <c r="O92" s="70">
        <v>5.510665952243623</v>
      </c>
      <c r="P92" s="70">
        <v>5.3047797715345366</v>
      </c>
      <c r="Q92" s="70">
        <v>5.0779906368345067</v>
      </c>
    </row>
    <row r="93" spans="1:18" ht="11.45" customHeight="1" x14ac:dyDescent="0.25">
      <c r="A93" s="62" t="s">
        <v>58</v>
      </c>
      <c r="B93" s="70">
        <v>5.7584597058629337</v>
      </c>
      <c r="C93" s="70">
        <v>5.6128211169274911</v>
      </c>
      <c r="D93" s="70">
        <v>5.5408296513711912</v>
      </c>
      <c r="E93" s="70">
        <v>5.4758912794266932</v>
      </c>
      <c r="F93" s="70">
        <v>5.4125082837436</v>
      </c>
      <c r="G93" s="70">
        <v>5.3478722282349658</v>
      </c>
      <c r="H93" s="70">
        <v>5.2853348054774685</v>
      </c>
      <c r="I93" s="70">
        <v>5.2245691559698368</v>
      </c>
      <c r="J93" s="70">
        <v>5.1627271244103596</v>
      </c>
      <c r="K93" s="70">
        <v>5.0924280354009372</v>
      </c>
      <c r="L93" s="70">
        <v>5.0119782791716476</v>
      </c>
      <c r="M93" s="70">
        <v>4.9299244586280837</v>
      </c>
      <c r="N93" s="70">
        <v>4.859153416031134</v>
      </c>
      <c r="O93" s="70">
        <v>4.7920151986539166</v>
      </c>
      <c r="P93" s="70">
        <v>4.7014453039114485</v>
      </c>
      <c r="Q93" s="70">
        <v>4.6021478992609639</v>
      </c>
    </row>
    <row r="94" spans="1:18" ht="11.45" customHeight="1" x14ac:dyDescent="0.25">
      <c r="A94" s="62" t="s">
        <v>57</v>
      </c>
      <c r="B94" s="70">
        <v>6.6716847769009497</v>
      </c>
      <c r="C94" s="70">
        <v>6.6403421881456497</v>
      </c>
      <c r="D94" s="70">
        <v>6.65313467951718</v>
      </c>
      <c r="E94" s="70">
        <v>6.6641450249255003</v>
      </c>
      <c r="F94" s="70">
        <v>6.6780242684401117</v>
      </c>
      <c r="G94" s="70">
        <v>6.6897946728554603</v>
      </c>
      <c r="H94" s="70">
        <v>6.7033886575167436</v>
      </c>
      <c r="I94" s="70">
        <v>6.7135484566752872</v>
      </c>
      <c r="J94" s="70">
        <v>6.7267715740994563</v>
      </c>
      <c r="K94" s="70">
        <v>6.731121031310245</v>
      </c>
      <c r="L94" s="70">
        <v>6.0803356492502543</v>
      </c>
      <c r="M94" s="70">
        <v>5.9720065445690134</v>
      </c>
      <c r="N94" s="70">
        <v>5.9084651435134994</v>
      </c>
      <c r="O94" s="70">
        <v>5.8329910490773402</v>
      </c>
      <c r="P94" s="70">
        <v>5.7466121514163566</v>
      </c>
      <c r="Q94" s="70">
        <v>5.6532087338226731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>
        <v>6.3012032890584644</v>
      </c>
      <c r="J95" s="70">
        <v>6.0561745294894989</v>
      </c>
      <c r="K95" s="70">
        <v>5.8601407454005843</v>
      </c>
      <c r="L95" s="70">
        <v>5.8024436886846997</v>
      </c>
      <c r="M95" s="70">
        <v>5.730540771430908</v>
      </c>
      <c r="N95" s="70">
        <v>5.6532190657896146</v>
      </c>
      <c r="O95" s="70">
        <v>5.5856476179187737</v>
      </c>
      <c r="P95" s="70">
        <v>5.5047828754154073</v>
      </c>
      <c r="Q95" s="70">
        <v>5.3654228417082228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2.682811957984129</v>
      </c>
      <c r="P96" s="70">
        <v>2.5097063922097864</v>
      </c>
      <c r="Q96" s="70">
        <v>2.5507804913183576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>
        <v>2.3578500043892774</v>
      </c>
      <c r="I97" s="70">
        <v>2.3549026918837912</v>
      </c>
      <c r="J97" s="70">
        <v>2.3517330495001731</v>
      </c>
      <c r="K97" s="70">
        <v>2.3336833944502051</v>
      </c>
      <c r="L97" s="70">
        <v>2.277790056931094</v>
      </c>
      <c r="M97" s="70">
        <v>2.2445655357155467</v>
      </c>
      <c r="N97" s="70">
        <v>2.2291360825715083</v>
      </c>
      <c r="O97" s="70">
        <v>2.2149014821898829</v>
      </c>
      <c r="P97" s="70">
        <v>2.2022014737390352</v>
      </c>
      <c r="Q97" s="70">
        <v>2.1858512452649626</v>
      </c>
    </row>
    <row r="98" spans="1:17" ht="11.45" customHeight="1" x14ac:dyDescent="0.25">
      <c r="A98" s="19" t="s">
        <v>28</v>
      </c>
      <c r="B98" s="21">
        <v>50.854133478546707</v>
      </c>
      <c r="C98" s="21">
        <v>50.361392791744542</v>
      </c>
      <c r="D98" s="21">
        <v>50.214483907317124</v>
      </c>
      <c r="E98" s="21">
        <v>50.079168286836044</v>
      </c>
      <c r="F98" s="21">
        <v>49.985378045286289</v>
      </c>
      <c r="G98" s="21">
        <v>49.872330106422289</v>
      </c>
      <c r="H98" s="21">
        <v>49.656308463578561</v>
      </c>
      <c r="I98" s="21">
        <v>49.475161290721992</v>
      </c>
      <c r="J98" s="21">
        <v>49.034192559398456</v>
      </c>
      <c r="K98" s="21">
        <v>48.491567822922818</v>
      </c>
      <c r="L98" s="21">
        <v>48.006393671033337</v>
      </c>
      <c r="M98" s="21">
        <v>47.651603103599314</v>
      </c>
      <c r="N98" s="21">
        <v>47.312350811675692</v>
      </c>
      <c r="O98" s="21">
        <v>47.113848164289841</v>
      </c>
      <c r="P98" s="21">
        <v>46.429892019759343</v>
      </c>
      <c r="Q98" s="21">
        <v>46.011004871777878</v>
      </c>
    </row>
    <row r="99" spans="1:17" ht="11.45" customHeight="1" x14ac:dyDescent="0.25">
      <c r="A99" s="62" t="s">
        <v>59</v>
      </c>
      <c r="B99" s="20">
        <v>16.385002182266401</v>
      </c>
      <c r="C99" s="20">
        <v>16.411684824611012</v>
      </c>
      <c r="D99" s="20">
        <v>16.444063028206006</v>
      </c>
      <c r="E99" s="20">
        <v>16.48132325954138</v>
      </c>
      <c r="F99" s="20">
        <v>16.517883868244557</v>
      </c>
      <c r="G99" s="20">
        <v>16.556338396998697</v>
      </c>
      <c r="H99" s="20">
        <v>16.594274536459224</v>
      </c>
      <c r="I99" s="20">
        <v>16.631585547143359</v>
      </c>
      <c r="J99" s="20">
        <v>16.668094710266754</v>
      </c>
      <c r="K99" s="20">
        <v>16.703487865380911</v>
      </c>
      <c r="L99" s="20">
        <v>16.737529472139521</v>
      </c>
      <c r="M99" s="20">
        <v>16.769549288598164</v>
      </c>
      <c r="N99" s="20">
        <v>16.78396111024891</v>
      </c>
      <c r="O99" s="20">
        <v>16.807489503854551</v>
      </c>
      <c r="P99" s="20">
        <v>16.825385136786526</v>
      </c>
      <c r="Q99" s="20">
        <v>16.836648251808995</v>
      </c>
    </row>
    <row r="100" spans="1:17" ht="11.45" customHeight="1" x14ac:dyDescent="0.25">
      <c r="A100" s="62" t="s">
        <v>58</v>
      </c>
      <c r="B100" s="20">
        <v>51.435726597190595</v>
      </c>
      <c r="C100" s="20">
        <v>51.072435432221511</v>
      </c>
      <c r="D100" s="20">
        <v>50.935769355320708</v>
      </c>
      <c r="E100" s="20">
        <v>50.832454256499467</v>
      </c>
      <c r="F100" s="20">
        <v>50.722058855150358</v>
      </c>
      <c r="G100" s="20">
        <v>50.571339708133941</v>
      </c>
      <c r="H100" s="20">
        <v>50.38705183105094</v>
      </c>
      <c r="I100" s="20">
        <v>50.187112581474203</v>
      </c>
      <c r="J100" s="20">
        <v>49.793656335123025</v>
      </c>
      <c r="K100" s="20">
        <v>49.211657129997803</v>
      </c>
      <c r="L100" s="20">
        <v>48.676832232099528</v>
      </c>
      <c r="M100" s="20">
        <v>48.268800950605552</v>
      </c>
      <c r="N100" s="20">
        <v>47.890933743852216</v>
      </c>
      <c r="O100" s="20">
        <v>47.671789663755</v>
      </c>
      <c r="P100" s="20">
        <v>47.166563854344702</v>
      </c>
      <c r="Q100" s="20">
        <v>46.699733178736928</v>
      </c>
    </row>
    <row r="101" spans="1:17" ht="11.45" customHeight="1" x14ac:dyDescent="0.25">
      <c r="A101" s="62" t="s">
        <v>57</v>
      </c>
      <c r="B101" s="20">
        <v>42.831279758565685</v>
      </c>
      <c r="C101" s="20">
        <v>41.869344745611599</v>
      </c>
      <c r="D101" s="20">
        <v>41.94141221733291</v>
      </c>
      <c r="E101" s="20">
        <v>41.906452516355294</v>
      </c>
      <c r="F101" s="20">
        <v>41.929174590102114</v>
      </c>
      <c r="G101" s="20">
        <v>41.896710495651938</v>
      </c>
      <c r="H101" s="20">
        <v>41.627234587385374</v>
      </c>
      <c r="I101" s="20">
        <v>41.064932199711293</v>
      </c>
      <c r="J101" s="20">
        <v>41.034550114831347</v>
      </c>
      <c r="K101" s="20">
        <v>40.926904421678046</v>
      </c>
      <c r="L101" s="20">
        <v>40.860619713546711</v>
      </c>
      <c r="M101" s="20">
        <v>40.988043893349634</v>
      </c>
      <c r="N101" s="20">
        <v>40.885848548308338</v>
      </c>
      <c r="O101" s="20">
        <v>40.963762378381574</v>
      </c>
      <c r="P101" s="20">
        <v>41.071158651954867</v>
      </c>
      <c r="Q101" s="20">
        <v>41.152859587260174</v>
      </c>
    </row>
    <row r="102" spans="1:17" ht="11.45" customHeight="1" x14ac:dyDescent="0.25">
      <c r="A102" s="62" t="s">
        <v>56</v>
      </c>
      <c r="B102" s="20">
        <v>42.831279758565685</v>
      </c>
      <c r="C102" s="20">
        <v>39.765992523969253</v>
      </c>
      <c r="D102" s="20">
        <v>39.802340962151725</v>
      </c>
      <c r="E102" s="20">
        <v>39.771029776150684</v>
      </c>
      <c r="F102" s="20">
        <v>39.826029502905989</v>
      </c>
      <c r="G102" s="20">
        <v>39.858830921407915</v>
      </c>
      <c r="H102" s="20">
        <v>39.72120130429456</v>
      </c>
      <c r="I102" s="20">
        <v>39.695317235142454</v>
      </c>
      <c r="J102" s="20">
        <v>39.44213912062056</v>
      </c>
      <c r="K102" s="20">
        <v>39.46155165095773</v>
      </c>
      <c r="L102" s="20">
        <v>39.542824832056354</v>
      </c>
      <c r="M102" s="20">
        <v>39.510037489773794</v>
      </c>
      <c r="N102" s="20">
        <v>39.476145390551267</v>
      </c>
      <c r="O102" s="20">
        <v>39.347839276550538</v>
      </c>
      <c r="P102" s="20">
        <v>38.327848420639477</v>
      </c>
      <c r="Q102" s="20">
        <v>38.292949825320548</v>
      </c>
    </row>
    <row r="103" spans="1:17" ht="11.45" customHeight="1" x14ac:dyDescent="0.25">
      <c r="A103" s="62" t="s">
        <v>55</v>
      </c>
      <c r="B103" s="20">
        <v>29.642544265190082</v>
      </c>
      <c r="C103" s="20">
        <v>28.437823640555653</v>
      </c>
      <c r="D103" s="20">
        <v>28.009003348032149</v>
      </c>
      <c r="E103" s="20">
        <v>27.658719719936649</v>
      </c>
      <c r="F103" s="20">
        <v>27.332000722749356</v>
      </c>
      <c r="G103" s="20">
        <v>27.195340079212805</v>
      </c>
      <c r="H103" s="20">
        <v>27.083014950352176</v>
      </c>
      <c r="I103" s="20">
        <v>26.938859542492434</v>
      </c>
      <c r="J103" s="20">
        <v>26.774466670530071</v>
      </c>
      <c r="K103" s="20">
        <v>26.652554614461195</v>
      </c>
      <c r="L103" s="20">
        <v>26.750794843421112</v>
      </c>
      <c r="M103" s="20">
        <v>26.617806180761391</v>
      </c>
      <c r="N103" s="20">
        <v>25.867254740750155</v>
      </c>
      <c r="O103" s="20">
        <v>24.919198579796369</v>
      </c>
      <c r="P103" s="20">
        <v>24.615924443240207</v>
      </c>
      <c r="Q103" s="20">
        <v>24.319184948901263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8.1338100031645659</v>
      </c>
      <c r="C105" s="102">
        <v>8.0085225415468155</v>
      </c>
      <c r="D105" s="102">
        <v>7.9463118718187884</v>
      </c>
      <c r="E105" s="102">
        <v>7.8830482789046021</v>
      </c>
      <c r="F105" s="102">
        <v>7.8088899856726792</v>
      </c>
      <c r="G105" s="102">
        <v>7.7396693226743647</v>
      </c>
      <c r="H105" s="102">
        <v>7.6638366235150359</v>
      </c>
      <c r="I105" s="102">
        <v>7.5832326009283264</v>
      </c>
      <c r="J105" s="102">
        <v>7.4891735557316323</v>
      </c>
      <c r="K105" s="102">
        <v>7.3783997191918802</v>
      </c>
      <c r="L105" s="102">
        <v>7.2580625969034172</v>
      </c>
      <c r="M105" s="102">
        <v>7.1312211181067724</v>
      </c>
      <c r="N105" s="102">
        <v>7.0045957007716027</v>
      </c>
      <c r="O105" s="102">
        <v>6.8251524509829489</v>
      </c>
      <c r="P105" s="102">
        <v>6.6225300566117058</v>
      </c>
      <c r="Q105" s="102">
        <v>6.4420635536644477</v>
      </c>
    </row>
    <row r="106" spans="1:17" ht="11.45" customHeight="1" x14ac:dyDescent="0.25">
      <c r="A106" s="62" t="s">
        <v>59</v>
      </c>
      <c r="B106" s="70">
        <v>8.7991296357223892</v>
      </c>
      <c r="C106" s="70">
        <v>8.7691284756783645</v>
      </c>
      <c r="D106" s="70">
        <v>8.7589847572234749</v>
      </c>
      <c r="E106" s="70">
        <v>8.7395249824618677</v>
      </c>
      <c r="F106" s="70">
        <v>8.7041516053450056</v>
      </c>
      <c r="G106" s="70">
        <v>8.6604028908113886</v>
      </c>
      <c r="H106" s="70">
        <v>8.6050772732551586</v>
      </c>
      <c r="I106" s="70">
        <v>8.5502290518198674</v>
      </c>
      <c r="J106" s="70">
        <v>8.510522668301391</v>
      </c>
      <c r="K106" s="70">
        <v>8.4373609931559965</v>
      </c>
      <c r="L106" s="70">
        <v>8.3491484650371479</v>
      </c>
      <c r="M106" s="70">
        <v>8.2630006502241748</v>
      </c>
      <c r="N106" s="70">
        <v>8.2667063114113013</v>
      </c>
      <c r="O106" s="70">
        <v>8.1584585236764866</v>
      </c>
      <c r="P106" s="70">
        <v>8.001405943028125</v>
      </c>
      <c r="Q106" s="70">
        <v>7.8310112922973589</v>
      </c>
    </row>
    <row r="107" spans="1:17" ht="11.45" customHeight="1" x14ac:dyDescent="0.25">
      <c r="A107" s="62" t="s">
        <v>58</v>
      </c>
      <c r="B107" s="70">
        <v>8.0280815785424942</v>
      </c>
      <c r="C107" s="70">
        <v>7.9111792970673465</v>
      </c>
      <c r="D107" s="70">
        <v>7.8611003864654805</v>
      </c>
      <c r="E107" s="70">
        <v>7.8118052155964373</v>
      </c>
      <c r="F107" s="70">
        <v>7.7495194756934556</v>
      </c>
      <c r="G107" s="70">
        <v>7.6877863568750557</v>
      </c>
      <c r="H107" s="70">
        <v>7.6175500760927273</v>
      </c>
      <c r="I107" s="70">
        <v>7.5431616040285965</v>
      </c>
      <c r="J107" s="70">
        <v>7.4490926034037823</v>
      </c>
      <c r="K107" s="70">
        <v>7.3400761235429117</v>
      </c>
      <c r="L107" s="70">
        <v>7.2210692493383686</v>
      </c>
      <c r="M107" s="70">
        <v>7.0944839238935646</v>
      </c>
      <c r="N107" s="70">
        <v>6.9674015174189972</v>
      </c>
      <c r="O107" s="70">
        <v>6.7894289970028305</v>
      </c>
      <c r="P107" s="70">
        <v>6.5913422482798971</v>
      </c>
      <c r="Q107" s="70">
        <v>6.4157107578762957</v>
      </c>
    </row>
    <row r="108" spans="1:17" ht="11.45" customHeight="1" x14ac:dyDescent="0.25">
      <c r="A108" s="62" t="s">
        <v>57</v>
      </c>
      <c r="B108" s="70">
        <v>10.077966607022905</v>
      </c>
      <c r="C108" s="70">
        <v>9.843573292637366</v>
      </c>
      <c r="D108" s="70">
        <v>9.7862527366063912</v>
      </c>
      <c r="E108" s="70">
        <v>9.7309574569368937</v>
      </c>
      <c r="F108" s="70">
        <v>9.667922524842874</v>
      </c>
      <c r="G108" s="70">
        <v>9.6194945264098219</v>
      </c>
      <c r="H108" s="70">
        <v>9.5587655677648549</v>
      </c>
      <c r="I108" s="70">
        <v>9.3949753172201511</v>
      </c>
      <c r="J108" s="70">
        <v>9.3394048417056954</v>
      </c>
      <c r="K108" s="70">
        <v>9.2856688456913776</v>
      </c>
      <c r="L108" s="70">
        <v>9.2133506151442237</v>
      </c>
      <c r="M108" s="70">
        <v>9.1318939716599559</v>
      </c>
      <c r="N108" s="70">
        <v>9.0465498171291348</v>
      </c>
      <c r="O108" s="70">
        <v>9.050366084961615</v>
      </c>
      <c r="P108" s="70">
        <v>8.9416188403707881</v>
      </c>
      <c r="Q108" s="70">
        <v>8.8245374663164267</v>
      </c>
    </row>
    <row r="109" spans="1:17" ht="11.45" customHeight="1" x14ac:dyDescent="0.25">
      <c r="A109" s="62" t="s">
        <v>56</v>
      </c>
      <c r="B109" s="70">
        <v>9.2952272270847445</v>
      </c>
      <c r="C109" s="70">
        <v>9.3152263430164979</v>
      </c>
      <c r="D109" s="70">
        <v>9.3264097136846438</v>
      </c>
      <c r="E109" s="70">
        <v>9.1016174922675841</v>
      </c>
      <c r="F109" s="70">
        <v>9.1002297129605445</v>
      </c>
      <c r="G109" s="70">
        <v>9.1053589431835142</v>
      </c>
      <c r="H109" s="70">
        <v>8.7390627935063776</v>
      </c>
      <c r="I109" s="70">
        <v>8.6948603688664736</v>
      </c>
      <c r="J109" s="70">
        <v>8.6248152437447132</v>
      </c>
      <c r="K109" s="70">
        <v>8.2768279092423036</v>
      </c>
      <c r="L109" s="70">
        <v>7.7329940301162203</v>
      </c>
      <c r="M109" s="70">
        <v>7.4091175067462265</v>
      </c>
      <c r="N109" s="70">
        <v>7.1227814193893497</v>
      </c>
      <c r="O109" s="70">
        <v>6.8252463691844962</v>
      </c>
      <c r="P109" s="70">
        <v>6.6292919329424</v>
      </c>
      <c r="Q109" s="70">
        <v>6.5414742965643944</v>
      </c>
    </row>
    <row r="110" spans="1:17" ht="11.45" customHeight="1" x14ac:dyDescent="0.25">
      <c r="A110" s="62" t="s">
        <v>55</v>
      </c>
      <c r="B110" s="70">
        <v>4.3010690206071924</v>
      </c>
      <c r="C110" s="70">
        <v>4.1317250844881963</v>
      </c>
      <c r="D110" s="70">
        <v>4.1108055312879319</v>
      </c>
      <c r="E110" s="70">
        <v>4.0985675473004672</v>
      </c>
      <c r="F110" s="70">
        <v>4.0690234407017511</v>
      </c>
      <c r="G110" s="70">
        <v>4.0418704956936606</v>
      </c>
      <c r="H110" s="70">
        <v>4.0155320623839179</v>
      </c>
      <c r="I110" s="70">
        <v>3.9762290405575014</v>
      </c>
      <c r="J110" s="70">
        <v>3.8729224004647884</v>
      </c>
      <c r="K110" s="70">
        <v>3.809623418194739</v>
      </c>
      <c r="L110" s="70">
        <v>3.6289330000928635</v>
      </c>
      <c r="M110" s="70">
        <v>3.5551647462080824</v>
      </c>
      <c r="N110" s="70">
        <v>3.4725874458286223</v>
      </c>
      <c r="O110" s="70">
        <v>3.4130010769401196</v>
      </c>
      <c r="P110" s="70">
        <v>3.3686284471743964</v>
      </c>
      <c r="Q110" s="70">
        <v>3.3391358598417429</v>
      </c>
    </row>
    <row r="111" spans="1:17" ht="11.45" customHeight="1" x14ac:dyDescent="0.25">
      <c r="A111" s="19" t="s">
        <v>24</v>
      </c>
      <c r="B111" s="21">
        <v>44.053703319001905</v>
      </c>
      <c r="C111" s="21">
        <v>43.376611665861965</v>
      </c>
      <c r="D111" s="21">
        <v>43.084766902140153</v>
      </c>
      <c r="E111" s="21">
        <v>42.859334494686813</v>
      </c>
      <c r="F111" s="21">
        <v>42.646921089570498</v>
      </c>
      <c r="G111" s="21">
        <v>42.432939280708723</v>
      </c>
      <c r="H111" s="21">
        <v>42.239381370632977</v>
      </c>
      <c r="I111" s="21">
        <v>42.046236250897692</v>
      </c>
      <c r="J111" s="21">
        <v>41.847851573710251</v>
      </c>
      <c r="K111" s="21">
        <v>41.770308101528656</v>
      </c>
      <c r="L111" s="21">
        <v>41.700627654740899</v>
      </c>
      <c r="M111" s="21">
        <v>41.454156711488032</v>
      </c>
      <c r="N111" s="21">
        <v>41.181415626657156</v>
      </c>
      <c r="O111" s="21">
        <v>40.893226225112386</v>
      </c>
      <c r="P111" s="21">
        <v>40.699927382154691</v>
      </c>
      <c r="Q111" s="21">
        <v>40.489853542560638</v>
      </c>
    </row>
    <row r="112" spans="1:17" ht="11.45" customHeight="1" x14ac:dyDescent="0.25">
      <c r="A112" s="17" t="s">
        <v>23</v>
      </c>
      <c r="B112" s="20">
        <v>43.749994288848136</v>
      </c>
      <c r="C112" s="20">
        <v>43.23956800655796</v>
      </c>
      <c r="D112" s="20">
        <v>43.06901811439748</v>
      </c>
      <c r="E112" s="20">
        <v>42.921224865017216</v>
      </c>
      <c r="F112" s="20">
        <v>42.772607380276803</v>
      </c>
      <c r="G112" s="20">
        <v>42.555433269049345</v>
      </c>
      <c r="H112" s="20">
        <v>42.346780443260876</v>
      </c>
      <c r="I112" s="20">
        <v>42.136838764645582</v>
      </c>
      <c r="J112" s="20">
        <v>41.916273892859856</v>
      </c>
      <c r="K112" s="20">
        <v>41.831084208976151</v>
      </c>
      <c r="L112" s="20">
        <v>41.784383828423344</v>
      </c>
      <c r="M112" s="20">
        <v>41.523680690180747</v>
      </c>
      <c r="N112" s="20">
        <v>41.241725701592387</v>
      </c>
      <c r="O112" s="20">
        <v>40.955445746445676</v>
      </c>
      <c r="P112" s="20">
        <v>40.767941141798616</v>
      </c>
      <c r="Q112" s="20">
        <v>40.565209642022332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44.196586588631654</v>
      </c>
      <c r="D113" s="69">
        <v>43.17677917433511</v>
      </c>
      <c r="E113" s="69">
        <v>42.498034266994487</v>
      </c>
      <c r="F113" s="69">
        <v>42.011947144664326</v>
      </c>
      <c r="G113" s="69">
        <v>41.82328129907652</v>
      </c>
      <c r="H113" s="69">
        <v>41.709581765364469</v>
      </c>
      <c r="I113" s="69">
        <v>41.600443633167089</v>
      </c>
      <c r="J113" s="69">
        <v>41.49199592429455</v>
      </c>
      <c r="K113" s="69">
        <v>41.408549384127333</v>
      </c>
      <c r="L113" s="69">
        <v>41.189795999429883</v>
      </c>
      <c r="M113" s="69">
        <v>41.011790953885928</v>
      </c>
      <c r="N113" s="69">
        <v>40.796380312405134</v>
      </c>
      <c r="O113" s="69">
        <v>40.522291215050473</v>
      </c>
      <c r="P113" s="69">
        <v>40.295846602788508</v>
      </c>
      <c r="Q113" s="69">
        <v>40.055808646066907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1.0806874344246522</v>
      </c>
      <c r="C117" s="111">
        <f>IF(TrRoad_act!C86=0,"",TrRoad_ene!C62/TrRoad_tech!C90)</f>
        <v>1.0826652738030536</v>
      </c>
      <c r="D117" s="111">
        <f>IF(TrRoad_act!D86=0,"",TrRoad_ene!D62/TrRoad_tech!D90)</f>
        <v>1.0749206218897092</v>
      </c>
      <c r="E117" s="111">
        <f>IF(TrRoad_act!E86=0,"",TrRoad_ene!E62/TrRoad_tech!E90)</f>
        <v>1.0790100298018523</v>
      </c>
      <c r="F117" s="111">
        <f>IF(TrRoad_act!F86=0,"",TrRoad_ene!F62/TrRoad_tech!F90)</f>
        <v>1.08412075895653</v>
      </c>
      <c r="G117" s="111">
        <f>IF(TrRoad_act!G86=0,"",TrRoad_ene!G62/TrRoad_tech!G90)</f>
        <v>1.0908985661861614</v>
      </c>
      <c r="H117" s="111">
        <f>IF(TrRoad_act!H86=0,"",TrRoad_ene!H62/TrRoad_tech!H90)</f>
        <v>1.0970763080843176</v>
      </c>
      <c r="I117" s="111">
        <f>IF(TrRoad_act!I86=0,"",TrRoad_ene!I62/TrRoad_tech!I90)</f>
        <v>1.0966561108468547</v>
      </c>
      <c r="J117" s="111">
        <f>IF(TrRoad_act!J86=0,"",TrRoad_ene!J62/TrRoad_tech!J90)</f>
        <v>1.0995960384830799</v>
      </c>
      <c r="K117" s="111">
        <f>IF(TrRoad_act!K86=0,"",TrRoad_ene!K62/TrRoad_tech!K90)</f>
        <v>1.1284420204351666</v>
      </c>
      <c r="L117" s="111">
        <f>IF(TrRoad_act!L86=0,"",TrRoad_ene!L62/TrRoad_tech!L90)</f>
        <v>1.1405321109411339</v>
      </c>
      <c r="M117" s="111">
        <f>IF(TrRoad_act!M86=0,"",TrRoad_ene!M62/TrRoad_tech!M90)</f>
        <v>1.1530512179227228</v>
      </c>
      <c r="N117" s="111">
        <f>IF(TrRoad_act!N86=0,"",TrRoad_ene!N62/TrRoad_tech!N90)</f>
        <v>1.1584176517103486</v>
      </c>
      <c r="O117" s="111">
        <f>IF(TrRoad_act!O86=0,"",TrRoad_ene!O62/TrRoad_tech!O90)</f>
        <v>1.1604176158621975</v>
      </c>
      <c r="P117" s="111">
        <f>IF(TrRoad_act!P86=0,"",TrRoad_ene!P62/TrRoad_tech!P90)</f>
        <v>1.1546188489272453</v>
      </c>
      <c r="Q117" s="111">
        <f>IF(TrRoad_act!Q86=0,"",TrRoad_ene!Q62/TrRoad_tech!Q90)</f>
        <v>1.1705573979411525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1.056086562079287</v>
      </c>
      <c r="C118" s="107">
        <f>IF(TrRoad_act!C87=0,"",TrRoad_ene!C63/TrRoad_tech!C91)</f>
        <v>1.0522532284209021</v>
      </c>
      <c r="D118" s="107">
        <f>IF(TrRoad_act!D87=0,"",TrRoad_ene!D63/TrRoad_tech!D91)</f>
        <v>1.0532722840487707</v>
      </c>
      <c r="E118" s="107">
        <f>IF(TrRoad_act!E87=0,"",TrRoad_ene!E63/TrRoad_tech!E91)</f>
        <v>1.0492611265667529</v>
      </c>
      <c r="F118" s="107">
        <f>IF(TrRoad_act!F87=0,"",TrRoad_ene!F63/TrRoad_tech!F91)</f>
        <v>1.0378516451446282</v>
      </c>
      <c r="G118" s="107">
        <f>IF(TrRoad_act!G87=0,"",TrRoad_ene!G63/TrRoad_tech!G91)</f>
        <v>1.0369760021105543</v>
      </c>
      <c r="H118" s="107">
        <f>IF(TrRoad_act!H87=0,"",TrRoad_ene!H63/TrRoad_tech!H91)</f>
        <v>1.0330586407353584</v>
      </c>
      <c r="I118" s="107">
        <f>IF(TrRoad_act!I87=0,"",TrRoad_ene!I63/TrRoad_tech!I91)</f>
        <v>1.0304416644333765</v>
      </c>
      <c r="J118" s="107">
        <f>IF(TrRoad_act!J87=0,"",TrRoad_ene!J63/TrRoad_tech!J91)</f>
        <v>1.0294073253001499</v>
      </c>
      <c r="K118" s="107">
        <f>IF(TrRoad_act!K87=0,"",TrRoad_ene!K63/TrRoad_tech!K91)</f>
        <v>1.0486631939057998</v>
      </c>
      <c r="L118" s="107">
        <f>IF(TrRoad_act!L87=0,"",TrRoad_ene!L63/TrRoad_tech!L91)</f>
        <v>1.0609449572632028</v>
      </c>
      <c r="M118" s="107">
        <f>IF(TrRoad_act!M87=0,"",TrRoad_ene!M63/TrRoad_tech!M91)</f>
        <v>1.0744391558697881</v>
      </c>
      <c r="N118" s="107">
        <f>IF(TrRoad_act!N87=0,"",TrRoad_ene!N63/TrRoad_tech!N91)</f>
        <v>1.0849818733782766</v>
      </c>
      <c r="O118" s="107">
        <f>IF(TrRoad_act!O87=0,"",TrRoad_ene!O63/TrRoad_tech!O91)</f>
        <v>1.0889825103711974</v>
      </c>
      <c r="P118" s="107">
        <f>IF(TrRoad_act!P87=0,"",TrRoad_ene!P63/TrRoad_tech!P91)</f>
        <v>1.1023708195214124</v>
      </c>
      <c r="Q118" s="107">
        <f>IF(TrRoad_act!Q87=0,"",TrRoad_ene!Q63/TrRoad_tech!Q91)</f>
        <v>1.1185867103625438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1.10000000000673</v>
      </c>
      <c r="C119" s="108">
        <f>IF(TrRoad_act!C88=0,"",TrRoad_ene!C64/TrRoad_tech!C92)</f>
        <v>1.1001849898910894</v>
      </c>
      <c r="D119" s="108">
        <f>IF(TrRoad_act!D88=0,"",TrRoad_ene!D64/TrRoad_tech!D92)</f>
        <v>1.1005465282782776</v>
      </c>
      <c r="E119" s="108">
        <f>IF(TrRoad_act!E88=0,"",TrRoad_ene!E64/TrRoad_tech!E92)</f>
        <v>1.1010838015810533</v>
      </c>
      <c r="F119" s="108">
        <f>IF(TrRoad_act!F88=0,"",TrRoad_ene!F64/TrRoad_tech!F92)</f>
        <v>1.1018809568258321</v>
      </c>
      <c r="G119" s="108">
        <f>IF(TrRoad_act!G88=0,"",TrRoad_ene!G64/TrRoad_tech!G92)</f>
        <v>1.1030689108280811</v>
      </c>
      <c r="H119" s="108">
        <f>IF(TrRoad_act!H88=0,"",TrRoad_ene!H64/TrRoad_tech!H92)</f>
        <v>1.104526220638544</v>
      </c>
      <c r="I119" s="108">
        <f>IF(TrRoad_act!I88=0,"",TrRoad_ene!I64/TrRoad_tech!I92)</f>
        <v>1.1077120284486195</v>
      </c>
      <c r="J119" s="108">
        <f>IF(TrRoad_act!J88=0,"",TrRoad_ene!J64/TrRoad_tech!J92)</f>
        <v>1.1102906121809748</v>
      </c>
      <c r="K119" s="108">
        <f>IF(TrRoad_act!K88=0,"",TrRoad_ene!K64/TrRoad_tech!K92)</f>
        <v>1.1142445484511601</v>
      </c>
      <c r="L119" s="108">
        <f>IF(TrRoad_act!L88=0,"",TrRoad_ene!L64/TrRoad_tech!L92)</f>
        <v>1.1200129252234385</v>
      </c>
      <c r="M119" s="108">
        <f>IF(TrRoad_act!M88=0,"",TrRoad_ene!M64/TrRoad_tech!M92)</f>
        <v>1.1265114573107964</v>
      </c>
      <c r="N119" s="108">
        <f>IF(TrRoad_act!N88=0,"",TrRoad_ene!N64/TrRoad_tech!N92)</f>
        <v>1.1344798238491791</v>
      </c>
      <c r="O119" s="108">
        <f>IF(TrRoad_act!O88=0,"",TrRoad_ene!O64/TrRoad_tech!O92)</f>
        <v>1.1421749232047416</v>
      </c>
      <c r="P119" s="108">
        <f>IF(TrRoad_act!P88=0,"",TrRoad_ene!P64/TrRoad_tech!P92)</f>
        <v>1.1532897830046211</v>
      </c>
      <c r="Q119" s="108">
        <f>IF(TrRoad_act!Q88=0,"",TrRoad_ene!Q64/TrRoad_tech!Q92)</f>
        <v>1.170251892183465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1.0520458532500638</v>
      </c>
      <c r="C120" s="108">
        <f>IF(TrRoad_act!C89=0,"",TrRoad_ene!C65/TrRoad_tech!C93)</f>
        <v>1.0456436589352416</v>
      </c>
      <c r="D120" s="108">
        <f>IF(TrRoad_act!D89=0,"",TrRoad_ene!D65/TrRoad_tech!D93)</f>
        <v>1.0438250242459359</v>
      </c>
      <c r="E120" s="108">
        <f>IF(TrRoad_act!E89=0,"",TrRoad_ene!E65/TrRoad_tech!E93)</f>
        <v>1.0360176925511446</v>
      </c>
      <c r="F120" s="108">
        <f>IF(TrRoad_act!F89=0,"",TrRoad_ene!F65/TrRoad_tech!F93)</f>
        <v>1.0132689668268549</v>
      </c>
      <c r="G120" s="108">
        <f>IF(TrRoad_act!G89=0,"",TrRoad_ene!G65/TrRoad_tech!G93)</f>
        <v>1.0110877345111546</v>
      </c>
      <c r="H120" s="108">
        <f>IF(TrRoad_act!H89=0,"",TrRoad_ene!H65/TrRoad_tech!H93)</f>
        <v>1.0092346818019706</v>
      </c>
      <c r="I120" s="108">
        <f>IF(TrRoad_act!I89=0,"",TrRoad_ene!I65/TrRoad_tech!I93)</f>
        <v>1.0068327231741021</v>
      </c>
      <c r="J120" s="108">
        <f>IF(TrRoad_act!J89=0,"",TrRoad_ene!J65/TrRoad_tech!J93)</f>
        <v>1.0045177395818996</v>
      </c>
      <c r="K120" s="108">
        <f>IF(TrRoad_act!K89=0,"",TrRoad_ene!K65/TrRoad_tech!K93)</f>
        <v>1.0274397932670865</v>
      </c>
      <c r="L120" s="108">
        <f>IF(TrRoad_act!L89=0,"",TrRoad_ene!L65/TrRoad_tech!L93)</f>
        <v>1.0389306316299596</v>
      </c>
      <c r="M120" s="108">
        <f>IF(TrRoad_act!M89=0,"",TrRoad_ene!M65/TrRoad_tech!M93)</f>
        <v>1.0495939756441528</v>
      </c>
      <c r="N120" s="108">
        <f>IF(TrRoad_act!N89=0,"",TrRoad_ene!N65/TrRoad_tech!N93)</f>
        <v>1.0591269233083367</v>
      </c>
      <c r="O120" s="108">
        <f>IF(TrRoad_act!O89=0,"",TrRoad_ene!O65/TrRoad_tech!O93)</f>
        <v>1.0581515191007493</v>
      </c>
      <c r="P120" s="108">
        <f>IF(TrRoad_act!P89=0,"",TrRoad_ene!P65/TrRoad_tech!P93)</f>
        <v>1.0668397272485619</v>
      </c>
      <c r="Q120" s="108">
        <f>IF(TrRoad_act!Q89=0,"",TrRoad_ene!Q65/TrRoad_tech!Q93)</f>
        <v>1.0791545717626527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1.1000000000067303</v>
      </c>
      <c r="C121" s="108">
        <f>IF(TrRoad_act!C90=0,"",TrRoad_ene!C66/TrRoad_tech!C94)</f>
        <v>1.1001490203803637</v>
      </c>
      <c r="D121" s="108">
        <f>IF(TrRoad_act!D90=0,"",TrRoad_ene!D66/TrRoad_tech!D94)</f>
        <v>1.1001609010044426</v>
      </c>
      <c r="E121" s="108">
        <f>IF(TrRoad_act!E90=0,"",TrRoad_ene!E66/TrRoad_tech!E94)</f>
        <v>1.1001784220486277</v>
      </c>
      <c r="F121" s="108">
        <f>IF(TrRoad_act!F90=0,"",TrRoad_ene!F66/TrRoad_tech!F94)</f>
        <v>1.1001870779734579</v>
      </c>
      <c r="G121" s="108">
        <f>IF(TrRoad_act!G90=0,"",TrRoad_ene!G66/TrRoad_tech!G94)</f>
        <v>1.1002023848243323</v>
      </c>
      <c r="H121" s="108">
        <f>IF(TrRoad_act!H90=0,"",TrRoad_ene!H66/TrRoad_tech!H94)</f>
        <v>1.1002121024886262</v>
      </c>
      <c r="I121" s="108">
        <f>IF(TrRoad_act!I90=0,"",TrRoad_ene!I66/TrRoad_tech!I94)</f>
        <v>1.1002325645563866</v>
      </c>
      <c r="J121" s="108">
        <f>IF(TrRoad_act!J90=0,"",TrRoad_ene!J66/TrRoad_tech!J94)</f>
        <v>1.1002435953556822</v>
      </c>
      <c r="K121" s="108">
        <f>IF(TrRoad_act!K90=0,"",TrRoad_ene!K66/TrRoad_tech!K94)</f>
        <v>1.153747612499465</v>
      </c>
      <c r="L121" s="108">
        <f>IF(TrRoad_act!L90=0,"",TrRoad_ene!L66/TrRoad_tech!L94)</f>
        <v>1.0419029121545453</v>
      </c>
      <c r="M121" s="108">
        <f>IF(TrRoad_act!M90=0,"",TrRoad_ene!M66/TrRoad_tech!M94)</f>
        <v>1.1319563882648707</v>
      </c>
      <c r="N121" s="108">
        <f>IF(TrRoad_act!N90=0,"",TrRoad_ene!N66/TrRoad_tech!N94)</f>
        <v>1.135826233433358</v>
      </c>
      <c r="O121" s="108">
        <f>IF(TrRoad_act!O90=0,"",TrRoad_ene!O66/TrRoad_tech!O94)</f>
        <v>1.140640549045721</v>
      </c>
      <c r="P121" s="108">
        <f>IF(TrRoad_act!P90=0,"",TrRoad_ene!P66/TrRoad_tech!P94)</f>
        <v>1.1462404387522973</v>
      </c>
      <c r="Q121" s="108">
        <f>IF(TrRoad_act!Q90=0,"",TrRoad_ene!Q66/TrRoad_tech!Q94)</f>
        <v>1.1524605107887869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>
        <f>IF(TrRoad_act!I91=0,"",TrRoad_ene!I67/TrRoad_tech!I95)</f>
        <v>1.1560000000067703</v>
      </c>
      <c r="J122" s="108">
        <f>IF(TrRoad_act!J91=0,"",TrRoad_ene!J67/TrRoad_tech!J95)</f>
        <v>1.1625381510752475</v>
      </c>
      <c r="K122" s="108">
        <f>IF(TrRoad_act!K91=0,"",TrRoad_ene!K67/TrRoad_tech!K95)</f>
        <v>1.1686984741419806</v>
      </c>
      <c r="L122" s="108">
        <f>IF(TrRoad_act!L91=0,"",TrRoad_ene!L67/TrRoad_tech!L95)</f>
        <v>1.1725085373263939</v>
      </c>
      <c r="M122" s="108">
        <f>IF(TrRoad_act!M91=0,"",TrRoad_ene!M67/TrRoad_tech!M95)</f>
        <v>1.1769871622126817</v>
      </c>
      <c r="N122" s="108">
        <f>IF(TrRoad_act!N91=0,"",TrRoad_ene!N67/TrRoad_tech!N95)</f>
        <v>1.1818723437972947</v>
      </c>
      <c r="O122" s="108">
        <f>IF(TrRoad_act!O91=0,"",TrRoad_ene!O67/TrRoad_tech!O95)</f>
        <v>1.1858884750100074</v>
      </c>
      <c r="P122" s="108">
        <f>IF(TrRoad_act!P91=0,"",TrRoad_ene!P67/TrRoad_tech!P95)</f>
        <v>1.1898576157437784</v>
      </c>
      <c r="Q122" s="108">
        <f>IF(TrRoad_act!Q91=0,"",TrRoad_ene!Q67/TrRoad_tech!Q95)</f>
        <v>1.1981600387932736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1.2558789825765979</v>
      </c>
      <c r="P123" s="108">
        <f>IF(TrRoad_act!P92=0,"",TrRoad_ene!P68/TrRoad_tech!P96)</f>
        <v>1.2708059999975996</v>
      </c>
      <c r="Q123" s="108">
        <f>IF(TrRoad_act!Q92=0,"",TrRoad_ene!Q68/TrRoad_tech!Q96)</f>
        <v>1.2913111166566413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>
        <f>IF(TrRoad_act!H93=0,"",TrRoad_ene!H69/TrRoad_tech!H97)</f>
        <v>1.1440000000061448</v>
      </c>
      <c r="I124" s="108">
        <f>IF(TrRoad_act!I93=0,"",TrRoad_ene!I69/TrRoad_tech!I97)</f>
        <v>1.14756846058205</v>
      </c>
      <c r="J124" s="108">
        <f>IF(TrRoad_act!J93=0,"",TrRoad_ene!J69/TrRoad_tech!J97)</f>
        <v>1.1514443127383047</v>
      </c>
      <c r="K124" s="108">
        <f>IF(TrRoad_act!K93=0,"",TrRoad_ene!K69/TrRoad_tech!K97)</f>
        <v>1.1623868967934954</v>
      </c>
      <c r="L124" s="108">
        <f>IF(TrRoad_act!L93=0,"",TrRoad_ene!L69/TrRoad_tech!L97)</f>
        <v>1.1933241404995405</v>
      </c>
      <c r="M124" s="108">
        <f>IF(TrRoad_act!M93=0,"",TrRoad_ene!M69/TrRoad_tech!M97)</f>
        <v>1.2159639305400172</v>
      </c>
      <c r="N124" s="108">
        <f>IF(TrRoad_act!N93=0,"",TrRoad_ene!N69/TrRoad_tech!N97)</f>
        <v>1.2297836794272161</v>
      </c>
      <c r="O124" s="108">
        <f>IF(TrRoad_act!O93=0,"",TrRoad_ene!O69/TrRoad_tech!O97)</f>
        <v>1.2436945148806373</v>
      </c>
      <c r="P124" s="108">
        <f>IF(TrRoad_act!P93=0,"",TrRoad_ene!P69/TrRoad_tech!P97)</f>
        <v>1.2571966289423717</v>
      </c>
      <c r="Q124" s="108">
        <f>IF(TrRoad_act!Q93=0,"",TrRoad_ene!Q69/TrRoad_tech!Q97)</f>
        <v>1.2743070519858575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1.1054175518156149</v>
      </c>
      <c r="C125" s="107">
        <f>IF(TrRoad_act!C94=0,"",TrRoad_ene!C70/TrRoad_tech!C98)</f>
        <v>1.1042458353893301</v>
      </c>
      <c r="D125" s="107">
        <f>IF(TrRoad_act!D94=0,"",TrRoad_ene!D70/TrRoad_tech!D98)</f>
        <v>1.1033342386133556</v>
      </c>
      <c r="E125" s="107">
        <f>IF(TrRoad_act!E94=0,"",TrRoad_ene!E70/TrRoad_tech!E98)</f>
        <v>1.1029907059048751</v>
      </c>
      <c r="F125" s="107">
        <f>IF(TrRoad_act!F94=0,"",TrRoad_ene!F70/TrRoad_tech!F98)</f>
        <v>1.1022170550511941</v>
      </c>
      <c r="G125" s="107">
        <f>IF(TrRoad_act!G94=0,"",TrRoad_ene!G70/TrRoad_tech!G98)</f>
        <v>1.1026079910958506</v>
      </c>
      <c r="H125" s="107">
        <f>IF(TrRoad_act!H94=0,"",TrRoad_ene!H70/TrRoad_tech!H98)</f>
        <v>1.1028403981493295</v>
      </c>
      <c r="I125" s="107">
        <f>IF(TrRoad_act!I94=0,"",TrRoad_ene!I70/TrRoad_tech!I98)</f>
        <v>1.1036903502236997</v>
      </c>
      <c r="J125" s="107">
        <f>IF(TrRoad_act!J94=0,"",TrRoad_ene!J70/TrRoad_tech!J98)</f>
        <v>1.1054866458294703</v>
      </c>
      <c r="K125" s="107">
        <f>IF(TrRoad_act!K94=0,"",TrRoad_ene!K70/TrRoad_tech!K98)</f>
        <v>1.1068556715658395</v>
      </c>
      <c r="L125" s="107">
        <f>IF(TrRoad_act!L94=0,"",TrRoad_ene!L70/TrRoad_tech!L98)</f>
        <v>1.1114609633456207</v>
      </c>
      <c r="M125" s="107">
        <f>IF(TrRoad_act!M94=0,"",TrRoad_ene!M70/TrRoad_tech!M98)</f>
        <v>1.1142904534297755</v>
      </c>
      <c r="N125" s="107">
        <f>IF(TrRoad_act!N94=0,"",TrRoad_ene!N70/TrRoad_tech!N98)</f>
        <v>1.117142555835684</v>
      </c>
      <c r="O125" s="107">
        <f>IF(TrRoad_act!O94=0,"",TrRoad_ene!O70/TrRoad_tech!O98)</f>
        <v>1.1216272218371688</v>
      </c>
      <c r="P125" s="107">
        <f>IF(TrRoad_act!P94=0,"",TrRoad_ene!P70/TrRoad_tech!P98)</f>
        <v>1.1257557945870325</v>
      </c>
      <c r="Q125" s="107">
        <f>IF(TrRoad_act!Q94=0,"",TrRoad_ene!Q70/TrRoad_tech!Q98)</f>
        <v>1.1328606942255877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1.1000000000133243</v>
      </c>
      <c r="D126" s="106">
        <f>IF(TrRoad_act!D95=0,"",TrRoad_ene!D71/TrRoad_tech!D99)</f>
        <v>1.1000000000133243</v>
      </c>
      <c r="E126" s="106">
        <f>IF(TrRoad_act!E95=0,"",TrRoad_ene!E71/TrRoad_tech!E99)</f>
        <v>1.1000054639171311</v>
      </c>
      <c r="F126" s="106">
        <f>IF(TrRoad_act!F95=0,"",TrRoad_ene!F71/TrRoad_tech!F99)</f>
        <v>1.1000162957399888</v>
      </c>
      <c r="G126" s="106">
        <f>IF(TrRoad_act!G95=0,"",TrRoad_ene!G71/TrRoad_tech!G99)</f>
        <v>1.100017760529143</v>
      </c>
      <c r="H126" s="106">
        <f>IF(TrRoad_act!H95=0,"",TrRoad_ene!H71/TrRoad_tech!H99)</f>
        <v>1.1000195384842486</v>
      </c>
      <c r="I126" s="106">
        <f>IF(TrRoad_act!I95=0,"",TrRoad_ene!I71/TrRoad_tech!I99)</f>
        <v>1.1000216825958695</v>
      </c>
      <c r="J126" s="106">
        <f>IF(TrRoad_act!J95=0,"",TrRoad_ene!J71/TrRoad_tech!J99)</f>
        <v>1.100024281392139</v>
      </c>
      <c r="K126" s="106">
        <f>IF(TrRoad_act!K95=0,"",TrRoad_ene!K71/TrRoad_tech!K99)</f>
        <v>1.1000274932032172</v>
      </c>
      <c r="L126" s="106">
        <f>IF(TrRoad_act!L95=0,"",TrRoad_ene!L71/TrRoad_tech!L99)</f>
        <v>1.1000314352888447</v>
      </c>
      <c r="M126" s="106">
        <f>IF(TrRoad_act!M95=0,"",TrRoad_ene!M71/TrRoad_tech!M99)</f>
        <v>1.1000364463537642</v>
      </c>
      <c r="N126" s="106">
        <f>IF(TrRoad_act!N95=0,"",TrRoad_ene!N71/TrRoad_tech!N99)</f>
        <v>1.1001606319987267</v>
      </c>
      <c r="O126" s="106">
        <f>IF(TrRoad_act!O95=0,"",TrRoad_ene!O71/TrRoad_tech!O99)</f>
        <v>1.1001905500958349</v>
      </c>
      <c r="P126" s="106">
        <f>IF(TrRoad_act!P95=0,"",TrRoad_ene!P71/TrRoad_tech!P99)</f>
        <v>1.1002297080374572</v>
      </c>
      <c r="Q126" s="106">
        <f>IF(TrRoad_act!Q95=0,"",TrRoad_ene!Q71/TrRoad_tech!Q99)</f>
        <v>1.1002797430617144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1.1000000000133239</v>
      </c>
      <c r="C127" s="106">
        <f>IF(TrRoad_act!C96=0,"",TrRoad_ene!C72/TrRoad_tech!C100)</f>
        <v>1.1000000000133241</v>
      </c>
      <c r="D127" s="106">
        <f>IF(TrRoad_act!D96=0,"",TrRoad_ene!D72/TrRoad_tech!D100)</f>
        <v>1.1000000000133241</v>
      </c>
      <c r="E127" s="106">
        <f>IF(TrRoad_act!E96=0,"",TrRoad_ene!E72/TrRoad_tech!E100)</f>
        <v>1.1000849560602766</v>
      </c>
      <c r="F127" s="106">
        <f>IF(TrRoad_act!F96=0,"",TrRoad_ene!F72/TrRoad_tech!F100)</f>
        <v>1.1002565370882103</v>
      </c>
      <c r="G127" s="106">
        <f>IF(TrRoad_act!G96=0,"",TrRoad_ene!G72/TrRoad_tech!G100)</f>
        <v>1.1007360657879515</v>
      </c>
      <c r="H127" s="106">
        <f>IF(TrRoad_act!H96=0,"",TrRoad_ene!H72/TrRoad_tech!H100)</f>
        <v>1.1016384889624922</v>
      </c>
      <c r="I127" s="106">
        <f>IF(TrRoad_act!I96=0,"",TrRoad_ene!I72/TrRoad_tech!I100)</f>
        <v>1.102786398255486</v>
      </c>
      <c r="J127" s="106">
        <f>IF(TrRoad_act!J96=0,"",TrRoad_ene!J72/TrRoad_tech!J100)</f>
        <v>1.1051623828612374</v>
      </c>
      <c r="K127" s="106">
        <f>IF(TrRoad_act!K96=0,"",TrRoad_ene!K72/TrRoad_tech!K100)</f>
        <v>1.1085623849176265</v>
      </c>
      <c r="L127" s="106">
        <f>IF(TrRoad_act!L96=0,"",TrRoad_ene!L72/TrRoad_tech!L100)</f>
        <v>1.1118060079466126</v>
      </c>
      <c r="M127" s="106">
        <f>IF(TrRoad_act!M96=0,"",TrRoad_ene!M72/TrRoad_tech!M100)</f>
        <v>1.1149560490015316</v>
      </c>
      <c r="N127" s="106">
        <f>IF(TrRoad_act!N96=0,"",TrRoad_ene!N72/TrRoad_tech!N100)</f>
        <v>1.1181407785318151</v>
      </c>
      <c r="O127" s="106">
        <f>IF(TrRoad_act!O96=0,"",TrRoad_ene!O72/TrRoad_tech!O100)</f>
        <v>1.1220826623012208</v>
      </c>
      <c r="P127" s="106">
        <f>IF(TrRoad_act!P96=0,"",TrRoad_ene!P72/TrRoad_tech!P100)</f>
        <v>1.1272873887979573</v>
      </c>
      <c r="Q127" s="106">
        <f>IF(TrRoad_act!Q96=0,"",TrRoad_ene!Q72/TrRoad_tech!Q100)</f>
        <v>1.1327817028362377</v>
      </c>
    </row>
    <row r="128" spans="1:17" ht="11.45" customHeight="1" x14ac:dyDescent="0.25">
      <c r="A128" s="62" t="s">
        <v>57</v>
      </c>
      <c r="B128" s="106">
        <f>IF(TrRoad_act!B97=0,"",TrRoad_ene!B73/TrRoad_tech!B101)</f>
        <v>1.1000000000133241</v>
      </c>
      <c r="C128" s="106">
        <f>IF(TrRoad_act!C97=0,"",TrRoad_ene!C73/TrRoad_tech!C101)</f>
        <v>1.1000000000133243</v>
      </c>
      <c r="D128" s="106">
        <f>IF(TrRoad_act!D97=0,"",TrRoad_ene!D73/TrRoad_tech!D101)</f>
        <v>1.1000000000133241</v>
      </c>
      <c r="E128" s="106">
        <f>IF(TrRoad_act!E97=0,"",TrRoad_ene!E73/TrRoad_tech!E101)</f>
        <v>1.1000868836320996</v>
      </c>
      <c r="F128" s="106">
        <f>IF(TrRoad_act!F97=0,"",TrRoad_ene!F73/TrRoad_tech!F101)</f>
        <v>1.1001854190456484</v>
      </c>
      <c r="G128" s="106">
        <f>IF(TrRoad_act!G97=0,"",TrRoad_ene!G73/TrRoad_tech!G101)</f>
        <v>1.1004789118898157</v>
      </c>
      <c r="H128" s="106">
        <f>IF(TrRoad_act!H97=0,"",TrRoad_ene!H73/TrRoad_tech!H101)</f>
        <v>1.1006996040569419</v>
      </c>
      <c r="I128" s="106">
        <f>IF(TrRoad_act!I97=0,"",TrRoad_ene!I73/TrRoad_tech!I101)</f>
        <v>1.1042741841971895</v>
      </c>
      <c r="J128" s="106">
        <f>IF(TrRoad_act!J97=0,"",TrRoad_ene!J73/TrRoad_tech!J101)</f>
        <v>1.1045137286161317</v>
      </c>
      <c r="K128" s="106">
        <f>IF(TrRoad_act!K97=0,"",TrRoad_ene!K73/TrRoad_tech!K101)</f>
        <v>1.1052297692712563</v>
      </c>
      <c r="L128" s="106">
        <f>IF(TrRoad_act!L97=0,"",TrRoad_ene!L73/TrRoad_tech!L101)</f>
        <v>1.105558245715772</v>
      </c>
      <c r="M128" s="106">
        <f>IF(TrRoad_act!M97=0,"",TrRoad_ene!M73/TrRoad_tech!M101)</f>
        <v>1.1059405698720008</v>
      </c>
      <c r="N128" s="106">
        <f>IF(TrRoad_act!N97=0,"",TrRoad_ene!N73/TrRoad_tech!N101)</f>
        <v>1.106714728614379</v>
      </c>
      <c r="O128" s="106">
        <f>IF(TrRoad_act!O97=0,"",TrRoad_ene!O73/TrRoad_tech!O101)</f>
        <v>1.1067688516111045</v>
      </c>
      <c r="P128" s="106">
        <f>IF(TrRoad_act!P97=0,"",TrRoad_ene!P73/TrRoad_tech!P101)</f>
        <v>1.1069762768042875</v>
      </c>
      <c r="Q128" s="106">
        <f>IF(TrRoad_act!Q97=0,"",TrRoad_ene!Q73/TrRoad_tech!Q101)</f>
        <v>1.1072590261543322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1.0322707943911404</v>
      </c>
      <c r="C129" s="106">
        <f>IF(TrRoad_act!C98=0,"",TrRoad_ene!C74/TrRoad_tech!C102)</f>
        <v>1.1000000000133243</v>
      </c>
      <c r="D129" s="106">
        <f>IF(TrRoad_act!D98=0,"",TrRoad_ene!D74/TrRoad_tech!D102)</f>
        <v>1.0740803804198107</v>
      </c>
      <c r="E129" s="106">
        <f>IF(TrRoad_act!E98=0,"",TrRoad_ene!E74/TrRoad_tech!E102)</f>
        <v>1.0995377275420535</v>
      </c>
      <c r="F129" s="106">
        <f>IF(TrRoad_act!F98=0,"",TrRoad_ene!F74/TrRoad_tech!F102)</f>
        <v>1.0873079662905123</v>
      </c>
      <c r="G129" s="106">
        <f>IF(TrRoad_act!G98=0,"",TrRoad_ene!G74/TrRoad_tech!G102)</f>
        <v>1.1044223043678365</v>
      </c>
      <c r="H129" s="106">
        <f>IF(TrRoad_act!H98=0,"",TrRoad_ene!H74/TrRoad_tech!H102)</f>
        <v>1.1072112534405436</v>
      </c>
      <c r="I129" s="106">
        <f>IF(TrRoad_act!I98=0,"",TrRoad_ene!I74/TrRoad_tech!I102)</f>
        <v>1.1101207060915419</v>
      </c>
      <c r="J129" s="106">
        <f>IF(TrRoad_act!J98=0,"",TrRoad_ene!J74/TrRoad_tech!J102)</f>
        <v>1.1115050858030875</v>
      </c>
      <c r="K129" s="106">
        <f>IF(TrRoad_act!K98=0,"",TrRoad_ene!K74/TrRoad_tech!K102)</f>
        <v>1.0738847837753622</v>
      </c>
      <c r="L129" s="106">
        <f>IF(TrRoad_act!L98=0,"",TrRoad_ene!L74/TrRoad_tech!L102)</f>
        <v>1.1128223597469251</v>
      </c>
      <c r="M129" s="106">
        <f>IF(TrRoad_act!M98=0,"",TrRoad_ene!M74/TrRoad_tech!M102)</f>
        <v>1.1145672387755368</v>
      </c>
      <c r="N129" s="106">
        <f>IF(TrRoad_act!N98=0,"",TrRoad_ene!N74/TrRoad_tech!N102)</f>
        <v>1.1163918749397834</v>
      </c>
      <c r="O129" s="106">
        <f>IF(TrRoad_act!O98=0,"",TrRoad_ene!O74/TrRoad_tech!O102)</f>
        <v>1.1384580126201214</v>
      </c>
      <c r="P129" s="106">
        <f>IF(TrRoad_act!P98=0,"",TrRoad_ene!P74/TrRoad_tech!P102)</f>
        <v>1.140266010212448</v>
      </c>
      <c r="Q129" s="106">
        <f>IF(TrRoad_act!Q98=0,"",TrRoad_ene!Q74/TrRoad_tech!Q102)</f>
        <v>1.170350429064591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1.1002524125984174</v>
      </c>
      <c r="D130" s="106">
        <f>IF(TrRoad_act!D99=0,"",TrRoad_ene!D75/TrRoad_tech!D103)</f>
        <v>1.1008299790058349</v>
      </c>
      <c r="E130" s="106">
        <f>IF(TrRoad_act!E99=0,"",TrRoad_ene!E75/TrRoad_tech!E103)</f>
        <v>1.1016214807948741</v>
      </c>
      <c r="F130" s="106">
        <f>IF(TrRoad_act!F99=0,"",TrRoad_ene!F75/TrRoad_tech!F103)</f>
        <v>1.1027063413556075</v>
      </c>
      <c r="G130" s="106">
        <f>IF(TrRoad_act!G99=0,"",TrRoad_ene!G75/TrRoad_tech!G103)</f>
        <v>1.1032523957762066</v>
      </c>
      <c r="H130" s="106">
        <f>IF(TrRoad_act!H99=0,"",TrRoad_ene!H75/TrRoad_tech!H103)</f>
        <v>1.1037373900214142</v>
      </c>
      <c r="I130" s="106">
        <f>IF(TrRoad_act!I99=0,"",TrRoad_ene!I75/TrRoad_tech!I103)</f>
        <v>1.1043806430928484</v>
      </c>
      <c r="J130" s="106">
        <f>IF(TrRoad_act!J99=0,"",TrRoad_ene!J75/TrRoad_tech!J103)</f>
        <v>1.1051919949292701</v>
      </c>
      <c r="K130" s="106">
        <f>IF(TrRoad_act!K99=0,"",TrRoad_ene!K75/TrRoad_tech!K103)</f>
        <v>1.1055129561050292</v>
      </c>
      <c r="L130" s="106">
        <f>IF(TrRoad_act!L99=0,"",TrRoad_ene!L75/TrRoad_tech!L103)</f>
        <v>1.1057444400622989</v>
      </c>
      <c r="M130" s="106">
        <f>IF(TrRoad_act!M99=0,"",TrRoad_ene!M75/TrRoad_tech!M103)</f>
        <v>1.1061426393085676</v>
      </c>
      <c r="N130" s="106">
        <f>IF(TrRoad_act!N99=0,"",TrRoad_ene!N75/TrRoad_tech!N103)</f>
        <v>1.1153572001613408</v>
      </c>
      <c r="O130" s="106">
        <f>IF(TrRoad_act!O99=0,"",TrRoad_ene!O75/TrRoad_tech!O103)</f>
        <v>1.1331363465653543</v>
      </c>
      <c r="P130" s="106">
        <f>IF(TrRoad_act!P99=0,"",TrRoad_ene!P75/TrRoad_tech!P103)</f>
        <v>1.1405113792955706</v>
      </c>
      <c r="Q130" s="106">
        <f>IF(TrRoad_act!Q99=0,"",TrRoad_ene!Q75/TrRoad_tech!Q103)</f>
        <v>1.1484725166765732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1.0749885141524822</v>
      </c>
      <c r="C132" s="109">
        <f>IF(TrRoad_act!C101=0,"",TrRoad_ene!C77/TrRoad_tech!C105)</f>
        <v>1.0650598753439289</v>
      </c>
      <c r="D132" s="109">
        <f>IF(TrRoad_act!D101=0,"",TrRoad_ene!D77/TrRoad_tech!D105)</f>
        <v>1.0597640562968771</v>
      </c>
      <c r="E132" s="109">
        <f>IF(TrRoad_act!E101=0,"",TrRoad_ene!E77/TrRoad_tech!E105)</f>
        <v>1.0508114095111698</v>
      </c>
      <c r="F132" s="109">
        <f>IF(TrRoad_act!F101=0,"",TrRoad_ene!F77/TrRoad_tech!F105)</f>
        <v>1.032862240172818</v>
      </c>
      <c r="G132" s="109">
        <f>IF(TrRoad_act!G101=0,"",TrRoad_ene!G77/TrRoad_tech!G105)</f>
        <v>1.0296336696531811</v>
      </c>
      <c r="H132" s="109">
        <f>IF(TrRoad_act!H101=0,"",TrRoad_ene!H77/TrRoad_tech!H105)</f>
        <v>1.0238629399989168</v>
      </c>
      <c r="I132" s="109">
        <f>IF(TrRoad_act!I101=0,"",TrRoad_ene!I77/TrRoad_tech!I105)</f>
        <v>1.0201996972014662</v>
      </c>
      <c r="J132" s="109">
        <f>IF(TrRoad_act!J101=0,"",TrRoad_ene!J77/TrRoad_tech!J105)</f>
        <v>1.0230673536002393</v>
      </c>
      <c r="K132" s="109">
        <f>IF(TrRoad_act!K101=0,"",TrRoad_ene!K77/TrRoad_tech!K105)</f>
        <v>1.0346159414164224</v>
      </c>
      <c r="L132" s="109">
        <f>IF(TrRoad_act!L101=0,"",TrRoad_ene!L77/TrRoad_tech!L105)</f>
        <v>1.0434090226315569</v>
      </c>
      <c r="M132" s="109">
        <f>IF(TrRoad_act!M101=0,"",TrRoad_ene!M77/TrRoad_tech!M105)</f>
        <v>1.0522528483569515</v>
      </c>
      <c r="N132" s="109">
        <f>IF(TrRoad_act!N101=0,"",TrRoad_ene!N77/TrRoad_tech!N105)</f>
        <v>1.0604705899298452</v>
      </c>
      <c r="O132" s="109">
        <f>IF(TrRoad_act!O101=0,"",TrRoad_ene!O77/TrRoad_tech!O105)</f>
        <v>1.0645844888815827</v>
      </c>
      <c r="P132" s="109">
        <f>IF(TrRoad_act!P101=0,"",TrRoad_ene!P77/TrRoad_tech!P105)</f>
        <v>1.0760219788953593</v>
      </c>
      <c r="Q132" s="109">
        <f>IF(TrRoad_act!Q101=0,"",TrRoad_ene!Q77/TrRoad_tech!Q105)</f>
        <v>1.0883454825612759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1.1000517338946518</v>
      </c>
      <c r="D133" s="108">
        <f>IF(TrRoad_act!D102=0,"",TrRoad_ene!D78/TrRoad_tech!D106)</f>
        <v>1.100170161264004</v>
      </c>
      <c r="E133" s="108">
        <f>IF(TrRoad_act!E102=0,"",TrRoad_ene!E78/TrRoad_tech!E106)</f>
        <v>1.1003817233517423</v>
      </c>
      <c r="F133" s="108">
        <f>IF(TrRoad_act!F102=0,"",TrRoad_ene!F78/TrRoad_tech!F106)</f>
        <v>1.1007839892012057</v>
      </c>
      <c r="G133" s="108">
        <f>IF(TrRoad_act!G102=0,"",TrRoad_ene!G78/TrRoad_tech!G106)</f>
        <v>1.1013971534013496</v>
      </c>
      <c r="H133" s="108">
        <f>IF(TrRoad_act!H102=0,"",TrRoad_ene!H78/TrRoad_tech!H106)</f>
        <v>1.1022640658829992</v>
      </c>
      <c r="I133" s="108">
        <f>IF(TrRoad_act!I102=0,"",TrRoad_ene!I78/TrRoad_tech!I106)</f>
        <v>1.103338569816547</v>
      </c>
      <c r="J133" s="108">
        <f>IF(TrRoad_act!J102=0,"",TrRoad_ene!J78/TrRoad_tech!J106)</f>
        <v>1.1043546729093454</v>
      </c>
      <c r="K133" s="108">
        <f>IF(TrRoad_act!K102=0,"",TrRoad_ene!K78/TrRoad_tech!K106)</f>
        <v>1.1059557407245539</v>
      </c>
      <c r="L133" s="108">
        <f>IF(TrRoad_act!L102=0,"",TrRoad_ene!L78/TrRoad_tech!L106)</f>
        <v>1.1081817307995305</v>
      </c>
      <c r="M133" s="108">
        <f>IF(TrRoad_act!M102=0,"",TrRoad_ene!M78/TrRoad_tech!M106)</f>
        <v>1.1108442075600016</v>
      </c>
      <c r="N133" s="108">
        <f>IF(TrRoad_act!N102=0,"",TrRoad_ene!N78/TrRoad_tech!N106)</f>
        <v>1.1127873889297268</v>
      </c>
      <c r="O133" s="108">
        <f>IF(TrRoad_act!O102=0,"",TrRoad_ene!O78/TrRoad_tech!O106)</f>
        <v>1.1158405365777877</v>
      </c>
      <c r="P133" s="108">
        <f>IF(TrRoad_act!P102=0,"",TrRoad_ene!P78/TrRoad_tech!P106)</f>
        <v>1.1201570880058773</v>
      </c>
      <c r="Q133" s="108">
        <f>IF(TrRoad_act!Q102=0,"",TrRoad_ene!Q78/TrRoad_tech!Q106)</f>
        <v>1.1255712608223376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1.0687857672027932</v>
      </c>
      <c r="C134" s="108">
        <f>IF(TrRoad_act!C103=0,"",TrRoad_ene!C79/TrRoad_tech!C107)</f>
        <v>1.0583192873729959</v>
      </c>
      <c r="D134" s="108">
        <f>IF(TrRoad_act!D103=0,"",TrRoad_ene!D79/TrRoad_tech!D107)</f>
        <v>1.0535559374953292</v>
      </c>
      <c r="E134" s="108">
        <f>IF(TrRoad_act!E103=0,"",TrRoad_ene!E79/TrRoad_tech!E107)</f>
        <v>1.0450268625300279</v>
      </c>
      <c r="F134" s="108">
        <f>IF(TrRoad_act!F103=0,"",TrRoad_ene!F79/TrRoad_tech!F107)</f>
        <v>1.0268886870041647</v>
      </c>
      <c r="G134" s="108">
        <f>IF(TrRoad_act!G103=0,"",TrRoad_ene!G79/TrRoad_tech!G107)</f>
        <v>1.0244139755744313</v>
      </c>
      <c r="H134" s="108">
        <f>IF(TrRoad_act!H103=0,"",TrRoad_ene!H79/TrRoad_tech!H107)</f>
        <v>1.0190888832277689</v>
      </c>
      <c r="I134" s="108">
        <f>IF(TrRoad_act!I103=0,"",TrRoad_ene!I79/TrRoad_tech!I107)</f>
        <v>1.0158092716204987</v>
      </c>
      <c r="J134" s="108">
        <f>IF(TrRoad_act!J103=0,"",TrRoad_ene!J79/TrRoad_tech!J107)</f>
        <v>1.0193869159794682</v>
      </c>
      <c r="K134" s="108">
        <f>IF(TrRoad_act!K103=0,"",TrRoad_ene!K79/TrRoad_tech!K107)</f>
        <v>1.0319403928188706</v>
      </c>
      <c r="L134" s="108">
        <f>IF(TrRoad_act!L103=0,"",TrRoad_ene!L79/TrRoad_tech!L107)</f>
        <v>1.0414533628159135</v>
      </c>
      <c r="M134" s="108">
        <f>IF(TrRoad_act!M103=0,"",TrRoad_ene!M79/TrRoad_tech!M107)</f>
        <v>1.0508515609681603</v>
      </c>
      <c r="N134" s="108">
        <f>IF(TrRoad_act!N103=0,"",TrRoad_ene!N79/TrRoad_tech!N107)</f>
        <v>1.0594814381488129</v>
      </c>
      <c r="O134" s="108">
        <f>IF(TrRoad_act!O103=0,"",TrRoad_ene!O79/TrRoad_tech!O107)</f>
        <v>1.0637503247210267</v>
      </c>
      <c r="P134" s="108">
        <f>IF(TrRoad_act!P103=0,"",TrRoad_ene!P79/TrRoad_tech!P107)</f>
        <v>1.0755572788827177</v>
      </c>
      <c r="Q134" s="108">
        <f>IF(TrRoad_act!Q103=0,"",TrRoad_ene!Q79/TrRoad_tech!Q107)</f>
        <v>1.0880861275430647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1.1000000000067303</v>
      </c>
      <c r="C135" s="108">
        <f>IF(TrRoad_act!C104=0,"",TrRoad_ene!C80/TrRoad_tech!C108)</f>
        <v>1.1002185765093409</v>
      </c>
      <c r="D135" s="108">
        <f>IF(TrRoad_act!D104=0,"",TrRoad_ene!D80/TrRoad_tech!D108)</f>
        <v>1.1006101444395879</v>
      </c>
      <c r="E135" s="108">
        <f>IF(TrRoad_act!E104=0,"",TrRoad_ene!E80/TrRoad_tech!E108)</f>
        <v>1.1012241010511248</v>
      </c>
      <c r="F135" s="108">
        <f>IF(TrRoad_act!F104=0,"",TrRoad_ene!F80/TrRoad_tech!F108)</f>
        <v>1.1021830770210377</v>
      </c>
      <c r="G135" s="108">
        <f>IF(TrRoad_act!G104=0,"",TrRoad_ene!G80/TrRoad_tech!G108)</f>
        <v>1.10332977306699</v>
      </c>
      <c r="H135" s="108">
        <f>IF(TrRoad_act!H104=0,"",TrRoad_ene!H80/TrRoad_tech!H108)</f>
        <v>1.1051673206075783</v>
      </c>
      <c r="I135" s="108">
        <f>IF(TrRoad_act!I104=0,"",TrRoad_ene!I80/TrRoad_tech!I108)</f>
        <v>1.1073208977109303</v>
      </c>
      <c r="J135" s="108">
        <f>IF(TrRoad_act!J104=0,"",TrRoad_ene!J80/TrRoad_tech!J108)</f>
        <v>1.1085297418398328</v>
      </c>
      <c r="K135" s="108">
        <f>IF(TrRoad_act!K104=0,"",TrRoad_ene!K80/TrRoad_tech!K108)</f>
        <v>1.1095496004681884</v>
      </c>
      <c r="L135" s="108">
        <f>IF(TrRoad_act!L104=0,"",TrRoad_ene!L80/TrRoad_tech!L108)</f>
        <v>1.1108916661883506</v>
      </c>
      <c r="M135" s="108">
        <f>IF(TrRoad_act!M104=0,"",TrRoad_ene!M80/TrRoad_tech!M108)</f>
        <v>1.1124464188218592</v>
      </c>
      <c r="N135" s="108">
        <f>IF(TrRoad_act!N104=0,"",TrRoad_ene!N80/TrRoad_tech!N108)</f>
        <v>1.1141107228561931</v>
      </c>
      <c r="O135" s="108">
        <f>IF(TrRoad_act!O104=0,"",TrRoad_ene!O80/TrRoad_tech!O108)</f>
        <v>1.1161169532550208</v>
      </c>
      <c r="P135" s="108">
        <f>IF(TrRoad_act!P104=0,"",TrRoad_ene!P80/TrRoad_tech!P108)</f>
        <v>1.1184620873839604</v>
      </c>
      <c r="Q135" s="108">
        <f>IF(TrRoad_act!Q104=0,"",TrRoad_ene!Q80/TrRoad_tech!Q108)</f>
        <v>1.1210075290423303</v>
      </c>
    </row>
    <row r="136" spans="1:17" ht="11.45" customHeight="1" x14ac:dyDescent="0.25">
      <c r="A136" s="62" t="s">
        <v>56</v>
      </c>
      <c r="B136" s="108">
        <f>IF(TrRoad_act!B105=0,"",TrRoad_ene!B81/TrRoad_tech!B109)</f>
        <v>1.1000000000067303</v>
      </c>
      <c r="C136" s="108">
        <f>IF(TrRoad_act!C105=0,"",TrRoad_ene!C81/TrRoad_tech!C109)</f>
        <v>1.1000000000067303</v>
      </c>
      <c r="D136" s="108">
        <f>IF(TrRoad_act!D105=0,"",TrRoad_ene!D81/TrRoad_tech!D109)</f>
        <v>1.1002206910553178</v>
      </c>
      <c r="E136" s="108">
        <f>IF(TrRoad_act!E105=0,"",TrRoad_ene!E81/TrRoad_tech!E109)</f>
        <v>1.1070748153388312</v>
      </c>
      <c r="F136" s="108">
        <f>IF(TrRoad_act!F105=0,"",TrRoad_ene!F81/TrRoad_tech!F109)</f>
        <v>1.107860732619725</v>
      </c>
      <c r="G136" s="108">
        <f>IF(TrRoad_act!G105=0,"",TrRoad_ene!G81/TrRoad_tech!G109)</f>
        <v>1.1084191641633816</v>
      </c>
      <c r="H136" s="108">
        <f>IF(TrRoad_act!H105=0,"",TrRoad_ene!H81/TrRoad_tech!H109)</f>
        <v>1.1258285800747925</v>
      </c>
      <c r="I136" s="108">
        <f>IF(TrRoad_act!I105=0,"",TrRoad_ene!I81/TrRoad_tech!I109)</f>
        <v>1.1286397329217281</v>
      </c>
      <c r="J136" s="108">
        <f>IF(TrRoad_act!J105=0,"",TrRoad_ene!J81/TrRoad_tech!J109)</f>
        <v>1.1318532614527896</v>
      </c>
      <c r="K136" s="108">
        <f>IF(TrRoad_act!K105=0,"",TrRoad_ene!K81/TrRoad_tech!K109)</f>
        <v>1.1427149675256711</v>
      </c>
      <c r="L136" s="108">
        <f>IF(TrRoad_act!L105=0,"",TrRoad_ene!L81/TrRoad_tech!L109)</f>
        <v>1.1667512542678511</v>
      </c>
      <c r="M136" s="108">
        <f>IF(TrRoad_act!M105=0,"",TrRoad_ene!M81/TrRoad_tech!M109)</f>
        <v>1.1805387469544599</v>
      </c>
      <c r="N136" s="108">
        <f>IF(TrRoad_act!N105=0,"",TrRoad_ene!N81/TrRoad_tech!N109)</f>
        <v>1.1940533207458504</v>
      </c>
      <c r="O136" s="108">
        <f>IF(TrRoad_act!O105=0,"",TrRoad_ene!O81/TrRoad_tech!O109)</f>
        <v>1.2056037008898599</v>
      </c>
      <c r="P136" s="108">
        <f>IF(TrRoad_act!P105=0,"",TrRoad_ene!P81/TrRoad_tech!P109)</f>
        <v>1.2160603139809185</v>
      </c>
      <c r="Q136" s="108">
        <f>IF(TrRoad_act!Q105=0,"",TrRoad_ene!Q81/TrRoad_tech!Q109)</f>
        <v>1.2249100642734003</v>
      </c>
    </row>
    <row r="137" spans="1:17" ht="11.45" customHeight="1" x14ac:dyDescent="0.25">
      <c r="A137" s="62" t="s">
        <v>55</v>
      </c>
      <c r="B137" s="108">
        <f>IF(TrRoad_act!B106=0,"",TrRoad_ene!B82/TrRoad_tech!B110)</f>
        <v>1.1000000000067303</v>
      </c>
      <c r="C137" s="108">
        <f>IF(TrRoad_act!C106=0,"",TrRoad_ene!C82/TrRoad_tech!C110)</f>
        <v>1.100535206039045</v>
      </c>
      <c r="D137" s="108">
        <f>IF(TrRoad_act!D106=0,"",TrRoad_ene!D82/TrRoad_tech!D110)</f>
        <v>1.1010629026187937</v>
      </c>
      <c r="E137" s="108">
        <f>IF(TrRoad_act!E106=0,"",TrRoad_ene!E82/TrRoad_tech!E110)</f>
        <v>1.1016578711346217</v>
      </c>
      <c r="F137" s="108">
        <f>IF(TrRoad_act!F106=0,"",TrRoad_ene!F82/TrRoad_tech!F110)</f>
        <v>1.1030725750655368</v>
      </c>
      <c r="G137" s="108">
        <f>IF(TrRoad_act!G106=0,"",TrRoad_ene!G82/TrRoad_tech!G110)</f>
        <v>1.1045338779454594</v>
      </c>
      <c r="H137" s="108">
        <f>IF(TrRoad_act!H106=0,"",TrRoad_ene!H82/TrRoad_tech!H110)</f>
        <v>1.1063994150279624</v>
      </c>
      <c r="I137" s="108">
        <f>IF(TrRoad_act!I106=0,"",TrRoad_ene!I82/TrRoad_tech!I110)</f>
        <v>1.1100282895796303</v>
      </c>
      <c r="J137" s="108">
        <f>IF(TrRoad_act!J106=0,"",TrRoad_ene!J82/TrRoad_tech!J110)</f>
        <v>1.1168313140425481</v>
      </c>
      <c r="K137" s="108">
        <f>IF(TrRoad_act!K106=0,"",TrRoad_ene!K82/TrRoad_tech!K110)</f>
        <v>1.1243998480011053</v>
      </c>
      <c r="L137" s="108">
        <f>IF(TrRoad_act!L106=0,"",TrRoad_ene!L82/TrRoad_tech!L110)</f>
        <v>1.1421188150512263</v>
      </c>
      <c r="M137" s="108">
        <f>IF(TrRoad_act!M106=0,"",TrRoad_ene!M82/TrRoad_tech!M110)</f>
        <v>1.1588888851738304</v>
      </c>
      <c r="N137" s="108">
        <f>IF(TrRoad_act!N106=0,"",TrRoad_ene!N82/TrRoad_tech!N110)</f>
        <v>1.1877597789099645</v>
      </c>
      <c r="O137" s="108">
        <f>IF(TrRoad_act!O106=0,"",TrRoad_ene!O82/TrRoad_tech!O110)</f>
        <v>1.2120552694256774</v>
      </c>
      <c r="P137" s="108">
        <f>IF(TrRoad_act!P106=0,"",TrRoad_ene!P82/TrRoad_tech!P110)</f>
        <v>1.2318960480087131</v>
      </c>
      <c r="Q137" s="108">
        <f>IF(TrRoad_act!Q106=0,"",TrRoad_ene!Q82/TrRoad_tech!Q110)</f>
        <v>1.2481359767884346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1.0762179673459744</v>
      </c>
      <c r="C138" s="107">
        <f>IF(TrRoad_act!C107=0,"",TrRoad_ene!C83/TrRoad_tech!C111)</f>
        <v>1.0667197311151655</v>
      </c>
      <c r="D138" s="107">
        <f>IF(TrRoad_act!D107=0,"",TrRoad_ene!D83/TrRoad_tech!D111)</f>
        <v>1.0618591969254916</v>
      </c>
      <c r="E138" s="107">
        <f>IF(TrRoad_act!E107=0,"",TrRoad_ene!E83/TrRoad_tech!E111)</f>
        <v>1.053925777521687</v>
      </c>
      <c r="F138" s="107">
        <f>IF(TrRoad_act!F107=0,"",TrRoad_ene!F83/TrRoad_tech!F111)</f>
        <v>1.0375227977229295</v>
      </c>
      <c r="G138" s="107">
        <f>IF(TrRoad_act!G107=0,"",TrRoad_ene!G83/TrRoad_tech!G111)</f>
        <v>1.0361650379320335</v>
      </c>
      <c r="H138" s="107">
        <f>IF(TrRoad_act!H107=0,"",TrRoad_ene!H83/TrRoad_tech!H111)</f>
        <v>1.0351354165403357</v>
      </c>
      <c r="I138" s="107">
        <f>IF(TrRoad_act!I107=0,"",TrRoad_ene!I83/TrRoad_tech!I111)</f>
        <v>1.0338220508664668</v>
      </c>
      <c r="J138" s="107">
        <f>IF(TrRoad_act!J107=0,"",TrRoad_ene!J83/TrRoad_tech!J111)</f>
        <v>1.0322776624916632</v>
      </c>
      <c r="K138" s="107">
        <f>IF(TrRoad_act!K107=0,"",TrRoad_ene!K83/TrRoad_tech!K111)</f>
        <v>1.0462124486604811</v>
      </c>
      <c r="L138" s="107">
        <f>IF(TrRoad_act!L107=0,"",TrRoad_ene!L83/TrRoad_tech!L111)</f>
        <v>1.0535338668148568</v>
      </c>
      <c r="M138" s="107">
        <f>IF(TrRoad_act!M107=0,"",TrRoad_ene!M83/TrRoad_tech!M111)</f>
        <v>1.0621603502045922</v>
      </c>
      <c r="N138" s="107">
        <f>IF(TrRoad_act!N107=0,"",TrRoad_ene!N83/TrRoad_tech!N111)</f>
        <v>1.0702175603284678</v>
      </c>
      <c r="O138" s="107">
        <f>IF(TrRoad_act!O107=0,"",TrRoad_ene!O83/TrRoad_tech!O111)</f>
        <v>1.0729501146954441</v>
      </c>
      <c r="P138" s="107">
        <f>IF(TrRoad_act!P107=0,"",TrRoad_ene!P83/TrRoad_tech!P111)</f>
        <v>1.0798946957363671</v>
      </c>
      <c r="Q138" s="107">
        <f>IF(TrRoad_act!Q107=0,"",TrRoad_ene!Q83/TrRoad_tech!Q111)</f>
        <v>1.0899258762151471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1.0763637292167478</v>
      </c>
      <c r="C139" s="106">
        <f>IF(TrRoad_act!C108=0,"",TrRoad_ene!C84/TrRoad_tech!C112)</f>
        <v>1.073028680962363</v>
      </c>
      <c r="D139" s="106">
        <f>IF(TrRoad_act!D108=0,"",TrRoad_ene!D84/TrRoad_tech!D112)</f>
        <v>1.0720584694565376</v>
      </c>
      <c r="E139" s="106">
        <f>IF(TrRoad_act!E108=0,"",TrRoad_ene!E84/TrRoad_tech!E112)</f>
        <v>1.0680136085562772</v>
      </c>
      <c r="F139" s="106">
        <f>IF(TrRoad_act!F108=0,"",TrRoad_ene!F84/TrRoad_tech!F112)</f>
        <v>1.0570969819974898</v>
      </c>
      <c r="G139" s="106">
        <f>IF(TrRoad_act!G108=0,"",TrRoad_ene!G84/TrRoad_tech!G112)</f>
        <v>1.0562860219560579</v>
      </c>
      <c r="H139" s="106">
        <f>IF(TrRoad_act!H108=0,"",TrRoad_ene!H84/TrRoad_tech!H112)</f>
        <v>1.0554639149360456</v>
      </c>
      <c r="I139" s="106">
        <f>IF(TrRoad_act!I108=0,"",TrRoad_ene!I84/TrRoad_tech!I112)</f>
        <v>1.054403755849278</v>
      </c>
      <c r="J139" s="106">
        <f>IF(TrRoad_act!J108=0,"",TrRoad_ene!J84/TrRoad_tech!J112)</f>
        <v>1.0534627842043487</v>
      </c>
      <c r="K139" s="106">
        <f>IF(TrRoad_act!K108=0,"",TrRoad_ene!K84/TrRoad_tech!K112)</f>
        <v>1.0636766844800041</v>
      </c>
      <c r="L139" s="106">
        <f>IF(TrRoad_act!L108=0,"",TrRoad_ene!L84/TrRoad_tech!L112)</f>
        <v>1.0689107982935877</v>
      </c>
      <c r="M139" s="106">
        <f>IF(TrRoad_act!M108=0,"",TrRoad_ene!M84/TrRoad_tech!M112)</f>
        <v>1.0755468894914275</v>
      </c>
      <c r="N139" s="106">
        <f>IF(TrRoad_act!N108=0,"",TrRoad_ene!N84/TrRoad_tech!N112)</f>
        <v>1.0817067350033653</v>
      </c>
      <c r="O139" s="106">
        <f>IF(TrRoad_act!O108=0,"",TrRoad_ene!O84/TrRoad_tech!O112)</f>
        <v>1.0840525785879704</v>
      </c>
      <c r="P139" s="106">
        <f>IF(TrRoad_act!P108=0,"",TrRoad_ene!P84/TrRoad_tech!P112)</f>
        <v>1.0896470343561069</v>
      </c>
      <c r="Q139" s="106">
        <f>IF(TrRoad_act!Q108=0,"",TrRoad_ene!Q84/TrRoad_tech!Q112)</f>
        <v>1.0980149552461658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1.0477664708744812</v>
      </c>
      <c r="C140" s="105">
        <f>IF(TrRoad_act!C109=0,"",TrRoad_ene!C85/TrRoad_tech!C113)</f>
        <v>1.0408124112467025</v>
      </c>
      <c r="D140" s="105">
        <f>IF(TrRoad_act!D109=0,"",TrRoad_ene!D85/TrRoad_tech!D113)</f>
        <v>1.0396352766709165</v>
      </c>
      <c r="E140" s="105">
        <f>IF(TrRoad_act!E109=0,"",TrRoad_ene!E85/TrRoad_tech!E113)</f>
        <v>1.0312808970131329</v>
      </c>
      <c r="F140" s="105">
        <f>IF(TrRoad_act!F109=0,"",TrRoad_ene!F85/TrRoad_tech!F113)</f>
        <v>1.0111809045711742</v>
      </c>
      <c r="G140" s="105">
        <f>IF(TrRoad_act!G109=0,"",TrRoad_ene!G85/TrRoad_tech!G113)</f>
        <v>1.0097528856230154</v>
      </c>
      <c r="H140" s="105">
        <f>IF(TrRoad_act!H109=0,"",TrRoad_ene!H85/TrRoad_tech!H113)</f>
        <v>1.0076351363375384</v>
      </c>
      <c r="I140" s="105">
        <f>IF(TrRoad_act!I109=0,"",TrRoad_ene!I85/TrRoad_tech!I113)</f>
        <v>1.0040409677181283</v>
      </c>
      <c r="J140" s="105">
        <f>IF(TrRoad_act!J109=0,"",TrRoad_ene!J85/TrRoad_tech!J113)</f>
        <v>1.0020688651726928</v>
      </c>
      <c r="K140" s="105">
        <f>IF(TrRoad_act!K109=0,"",TrRoad_ene!K85/TrRoad_tech!K113)</f>
        <v>1.0238414274993299</v>
      </c>
      <c r="L140" s="105">
        <f>IF(TrRoad_act!L109=0,"",TrRoad_ene!L85/TrRoad_tech!L113)</f>
        <v>1.0363177196521052</v>
      </c>
      <c r="M140" s="105">
        <f>IF(TrRoad_act!M109=0,"",TrRoad_ene!M85/TrRoad_tech!M113)</f>
        <v>1.0450382973227514</v>
      </c>
      <c r="N140" s="105">
        <f>IF(TrRoad_act!N109=0,"",TrRoad_ene!N85/TrRoad_tech!N113)</f>
        <v>1.0571240625131306</v>
      </c>
      <c r="O140" s="105">
        <f>IF(TrRoad_act!O109=0,"",TrRoad_ene!O85/TrRoad_tech!O113)</f>
        <v>1.0613774294640828</v>
      </c>
      <c r="P140" s="105">
        <f>IF(TrRoad_act!P109=0,"",TrRoad_ene!P85/TrRoad_tech!P113)</f>
        <v>1.0716701189633278</v>
      </c>
      <c r="Q140" s="105">
        <f>IF(TrRoad_act!Q109=0,"",TrRoad_ene!Q85/TrRoad_tech!Q113)</f>
        <v>1.0861430611190457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3.0938747142819518</v>
      </c>
      <c r="C144" s="22">
        <v>3.0938747142819518</v>
      </c>
      <c r="D144" s="22">
        <v>3.0938747142819518</v>
      </c>
      <c r="E144" s="22">
        <v>3.081355143318917</v>
      </c>
      <c r="F144" s="22">
        <v>3.0688355723558822</v>
      </c>
      <c r="G144" s="22">
        <v>3.0313065266965484</v>
      </c>
      <c r="H144" s="22">
        <v>2.9812282428444097</v>
      </c>
      <c r="I144" s="22">
        <v>2.956189100918341</v>
      </c>
      <c r="J144" s="22">
        <v>2.8059839165916953</v>
      </c>
      <c r="K144" s="22">
        <v>2.6807882069613491</v>
      </c>
      <c r="L144" s="22">
        <v>2.6682686359983143</v>
      </c>
      <c r="M144" s="22">
        <v>2.6559277512788806</v>
      </c>
      <c r="N144" s="22">
        <v>2.6268579813211534</v>
      </c>
      <c r="O144" s="22">
        <v>2.5365462793713642</v>
      </c>
      <c r="P144" s="22">
        <v>2.4926216904300658</v>
      </c>
      <c r="Q144" s="22">
        <v>2.6024043716049308</v>
      </c>
    </row>
    <row r="145" spans="1:17" ht="11.45" customHeight="1" x14ac:dyDescent="0.25">
      <c r="A145" s="19" t="s">
        <v>29</v>
      </c>
      <c r="B145" s="21">
        <v>5.3323456892772834</v>
      </c>
      <c r="C145" s="21">
        <v>5.2988280457658314</v>
      </c>
      <c r="D145" s="21">
        <v>5.2035602695071281</v>
      </c>
      <c r="E145" s="21">
        <v>5.137372364494543</v>
      </c>
      <c r="F145" s="21">
        <v>5.0679829835805545</v>
      </c>
      <c r="G145" s="21">
        <v>5.0372272948303829</v>
      </c>
      <c r="H145" s="21">
        <v>4.935493474186667</v>
      </c>
      <c r="I145" s="21">
        <v>5.0008679055506926</v>
      </c>
      <c r="J145" s="21">
        <v>4.5877102503438127</v>
      </c>
      <c r="K145" s="21">
        <v>4.3971100371063692</v>
      </c>
      <c r="L145" s="21">
        <v>4.3041102703325702</v>
      </c>
      <c r="M145" s="21">
        <v>4.1975830047346987</v>
      </c>
      <c r="N145" s="21">
        <v>4.0899797327097209</v>
      </c>
      <c r="O145" s="21">
        <v>3.8816022943158326</v>
      </c>
      <c r="P145" s="21">
        <v>3.7890540080612642</v>
      </c>
      <c r="Q145" s="21">
        <v>3.7026099643016468</v>
      </c>
    </row>
    <row r="146" spans="1:17" ht="11.45" customHeight="1" x14ac:dyDescent="0.25">
      <c r="A146" s="62" t="s">
        <v>59</v>
      </c>
      <c r="B146" s="70">
        <v>5.7025360156666105</v>
      </c>
      <c r="C146" s="70">
        <v>5.7025360156666105</v>
      </c>
      <c r="D146" s="70">
        <v>5.7025360156666105</v>
      </c>
      <c r="E146" s="70">
        <v>5.6677594296581804</v>
      </c>
      <c r="F146" s="70">
        <v>5.6329828436497502</v>
      </c>
      <c r="G146" s="70">
        <v>5.5287354945960452</v>
      </c>
      <c r="H146" s="70">
        <v>5.3896291505623264</v>
      </c>
      <c r="I146" s="70">
        <v>5.3200759785454688</v>
      </c>
      <c r="J146" s="70">
        <v>4.9028393554158978</v>
      </c>
      <c r="K146" s="70">
        <v>4.5550734953316026</v>
      </c>
      <c r="L146" s="70">
        <v>4.5068847620528603</v>
      </c>
      <c r="M146" s="70">
        <v>4.4730322531592099</v>
      </c>
      <c r="N146" s="70">
        <v>4.3896302651857741</v>
      </c>
      <c r="O146" s="70">
        <v>4.1561004703831781</v>
      </c>
      <c r="P146" s="70">
        <v>4.0390291703995898</v>
      </c>
      <c r="Q146" s="70">
        <v>3.9594431803093513</v>
      </c>
    </row>
    <row r="147" spans="1:17" ht="11.45" customHeight="1" x14ac:dyDescent="0.25">
      <c r="A147" s="62" t="s">
        <v>58</v>
      </c>
      <c r="B147" s="70">
        <v>5.0381558680834591</v>
      </c>
      <c r="C147" s="70">
        <v>4.9792207436938458</v>
      </c>
      <c r="D147" s="70">
        <v>4.9145454867760145</v>
      </c>
      <c r="E147" s="70">
        <v>4.8822078583171002</v>
      </c>
      <c r="F147" s="70">
        <v>4.8175326013992699</v>
      </c>
      <c r="G147" s="70">
        <v>4.8175326013992699</v>
      </c>
      <c r="H147" s="70">
        <v>4.7528573444814404</v>
      </c>
      <c r="I147" s="70">
        <v>4.7851949729403565</v>
      </c>
      <c r="J147" s="70">
        <v>4.4942423211411278</v>
      </c>
      <c r="K147" s="70">
        <v>4.3325541788465536</v>
      </c>
      <c r="L147" s="70">
        <v>4.2032036650109257</v>
      </c>
      <c r="M147" s="70">
        <v>4.0947113325895588</v>
      </c>
      <c r="N147" s="70">
        <v>3.9871970123553275</v>
      </c>
      <c r="O147" s="70">
        <v>3.7622287499550353</v>
      </c>
      <c r="P147" s="70">
        <v>3.6666338614175493</v>
      </c>
      <c r="Q147" s="70">
        <v>3.554950860416298</v>
      </c>
    </row>
    <row r="148" spans="1:17" ht="11.45" customHeight="1" x14ac:dyDescent="0.25">
      <c r="A148" s="62" t="s">
        <v>57</v>
      </c>
      <c r="B148" s="70">
        <v>0</v>
      </c>
      <c r="C148" s="70">
        <v>5.7688675328767465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4.8697831257751512</v>
      </c>
      <c r="M148" s="70">
        <v>4.5705111375882188</v>
      </c>
      <c r="N148" s="70">
        <v>4.9791704207457066</v>
      </c>
      <c r="O148" s="70">
        <v>4.9205551987469622</v>
      </c>
      <c r="P148" s="70">
        <v>4.9964944729737342</v>
      </c>
      <c r="Q148" s="70">
        <v>5.1298196244515433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6.3012032890584644</v>
      </c>
      <c r="J149" s="70">
        <v>5.8070199742745832</v>
      </c>
      <c r="K149" s="70">
        <v>5.3951192062737974</v>
      </c>
      <c r="L149" s="70">
        <v>5.3539291294737188</v>
      </c>
      <c r="M149" s="70">
        <v>5.0701847302334793</v>
      </c>
      <c r="N149" s="70">
        <v>4.820338420198647</v>
      </c>
      <c r="O149" s="70">
        <v>4.4731893026946841</v>
      </c>
      <c r="P149" s="70">
        <v>3.9835415759309534</v>
      </c>
      <c r="Q149" s="70">
        <v>4.014560374143131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2.682811957984129</v>
      </c>
      <c r="P150" s="70">
        <v>2.454750263774665</v>
      </c>
      <c r="Q150" s="70">
        <v>2.5674716721911039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2.3578500043892774</v>
      </c>
      <c r="I151" s="70">
        <v>2.3342715043453848</v>
      </c>
      <c r="J151" s="70">
        <v>2.310928789301931</v>
      </c>
      <c r="K151" s="70">
        <v>2.2878195014089115</v>
      </c>
      <c r="L151" s="70">
        <v>2.2649413063948223</v>
      </c>
      <c r="M151" s="70">
        <v>2.242291893330874</v>
      </c>
      <c r="N151" s="70">
        <v>2.2198689743975653</v>
      </c>
      <c r="O151" s="70">
        <v>2.1976702846535896</v>
      </c>
      <c r="P151" s="70">
        <v>2.1756935818070535</v>
      </c>
      <c r="Q151" s="70">
        <v>2.153936645988983</v>
      </c>
    </row>
    <row r="152" spans="1:17" ht="11.45" customHeight="1" x14ac:dyDescent="0.25">
      <c r="A152" s="19" t="s">
        <v>28</v>
      </c>
      <c r="B152" s="21">
        <v>45.79342203963644</v>
      </c>
      <c r="C152" s="21">
        <v>45.792597459257301</v>
      </c>
      <c r="D152" s="21">
        <v>46.966028977187861</v>
      </c>
      <c r="E152" s="21">
        <v>46.375712898262023</v>
      </c>
      <c r="F152" s="21">
        <v>46.811752297682723</v>
      </c>
      <c r="G152" s="21">
        <v>46.847824747499338</v>
      </c>
      <c r="H152" s="21">
        <v>45.807537902017643</v>
      </c>
      <c r="I152" s="21">
        <v>46.132279331391452</v>
      </c>
      <c r="J152" s="21">
        <v>44.810746951843917</v>
      </c>
      <c r="K152" s="21">
        <v>44.677508263729024</v>
      </c>
      <c r="L152" s="21">
        <v>44.723092174594242</v>
      </c>
      <c r="M152" s="21">
        <v>44.419003537756488</v>
      </c>
      <c r="N152" s="21">
        <v>44.105786424640712</v>
      </c>
      <c r="O152" s="21">
        <v>43.250304942796419</v>
      </c>
      <c r="P152" s="21">
        <v>41.539131031950419</v>
      </c>
      <c r="Q152" s="21">
        <v>42.865175892991758</v>
      </c>
    </row>
    <row r="153" spans="1:17" ht="11.45" customHeight="1" x14ac:dyDescent="0.25">
      <c r="A153" s="62" t="s">
        <v>59</v>
      </c>
      <c r="B153" s="20">
        <v>14.256340039166526</v>
      </c>
      <c r="C153" s="20">
        <v>14.256340039166526</v>
      </c>
      <c r="D153" s="20">
        <v>14.256340039166526</v>
      </c>
      <c r="E153" s="20">
        <v>14.16939857414545</v>
      </c>
      <c r="F153" s="20">
        <v>14.082457109124375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11.013168282494313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47.457907618716774</v>
      </c>
      <c r="C154" s="20">
        <v>47.457907618716774</v>
      </c>
      <c r="D154" s="20">
        <v>47.457907618716774</v>
      </c>
      <c r="E154" s="20">
        <v>47.385220333251524</v>
      </c>
      <c r="F154" s="20">
        <v>47.312197002009569</v>
      </c>
      <c r="G154" s="20">
        <v>47.090219006202332</v>
      </c>
      <c r="H154" s="20">
        <v>46.788317354490658</v>
      </c>
      <c r="I154" s="20">
        <v>46.635891234156581</v>
      </c>
      <c r="J154" s="20">
        <v>45.664370131294348</v>
      </c>
      <c r="K154" s="20">
        <v>44.809110664793685</v>
      </c>
      <c r="L154" s="20">
        <v>44.723092174594242</v>
      </c>
      <c r="M154" s="20">
        <v>44.637816363065639</v>
      </c>
      <c r="N154" s="20">
        <v>44.434194620787302</v>
      </c>
      <c r="O154" s="20">
        <v>43.773374738741964</v>
      </c>
      <c r="P154" s="20">
        <v>43.444735076831392</v>
      </c>
      <c r="Q154" s="20">
        <v>43.199999999908329</v>
      </c>
    </row>
    <row r="155" spans="1:17" ht="11.45" customHeight="1" x14ac:dyDescent="0.25">
      <c r="A155" s="62" t="s">
        <v>57</v>
      </c>
      <c r="B155" s="20">
        <v>39.548256348930643</v>
      </c>
      <c r="C155" s="20">
        <v>39.548256348930643</v>
      </c>
      <c r="D155" s="20">
        <v>39.548256348930643</v>
      </c>
      <c r="E155" s="20">
        <v>39.487683611042939</v>
      </c>
      <c r="F155" s="20">
        <v>39.426830835007969</v>
      </c>
      <c r="G155" s="20">
        <v>39.241849171835277</v>
      </c>
      <c r="H155" s="20">
        <v>38.990264462075551</v>
      </c>
      <c r="I155" s="20">
        <v>38.863242695130488</v>
      </c>
      <c r="J155" s="20">
        <v>0</v>
      </c>
      <c r="K155" s="20">
        <v>37.340925553994737</v>
      </c>
      <c r="L155" s="20">
        <v>0</v>
      </c>
      <c r="M155" s="20">
        <v>0</v>
      </c>
      <c r="N155" s="20">
        <v>37.028495517322753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39.548256348930643</v>
      </c>
      <c r="D156" s="20">
        <v>39.548256348930643</v>
      </c>
      <c r="E156" s="20">
        <v>39.487683611042939</v>
      </c>
      <c r="F156" s="20">
        <v>39.426830835007969</v>
      </c>
      <c r="G156" s="20">
        <v>39.241849171835277</v>
      </c>
      <c r="H156" s="20">
        <v>38.990264462075551</v>
      </c>
      <c r="I156" s="20">
        <v>38.863242695130488</v>
      </c>
      <c r="J156" s="20">
        <v>38.053641776078621</v>
      </c>
      <c r="K156" s="20">
        <v>37.340925553994737</v>
      </c>
      <c r="L156" s="20">
        <v>0</v>
      </c>
      <c r="M156" s="20">
        <v>37.198180302554697</v>
      </c>
      <c r="N156" s="20">
        <v>37.028495517322753</v>
      </c>
      <c r="O156" s="20">
        <v>36.477812282284965</v>
      </c>
      <c r="P156" s="20">
        <v>36.203945897359496</v>
      </c>
      <c r="Q156" s="20">
        <v>35.99999999992361</v>
      </c>
    </row>
    <row r="157" spans="1:17" ht="11.45" customHeight="1" x14ac:dyDescent="0.25">
      <c r="A157" s="62" t="s">
        <v>55</v>
      </c>
      <c r="B157" s="20">
        <v>25.823892339529273</v>
      </c>
      <c r="C157" s="20">
        <v>25.591360672612797</v>
      </c>
      <c r="D157" s="20">
        <v>25.335447065886669</v>
      </c>
      <c r="E157" s="20">
        <v>25.082092595227802</v>
      </c>
      <c r="F157" s="20">
        <v>24.831271669275523</v>
      </c>
      <c r="G157" s="20">
        <v>24.582958952582768</v>
      </c>
      <c r="H157" s="20">
        <v>24.337129363056938</v>
      </c>
      <c r="I157" s="20">
        <v>24.093758069426368</v>
      </c>
      <c r="J157" s="20">
        <v>23.852820488732103</v>
      </c>
      <c r="K157" s="20">
        <v>0</v>
      </c>
      <c r="L157" s="20">
        <v>0</v>
      </c>
      <c r="M157" s="20">
        <v>0</v>
      </c>
      <c r="N157" s="20">
        <v>22.912924188722311</v>
      </c>
      <c r="O157" s="20">
        <v>22.683794946835089</v>
      </c>
      <c r="P157" s="20">
        <v>22.456956997366738</v>
      </c>
      <c r="Q157" s="20">
        <v>22.232387427393071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7.1642472442658631</v>
      </c>
      <c r="C159" s="22">
        <v>7.0880255875981097</v>
      </c>
      <c r="D159" s="22">
        <v>7.0109516050831973</v>
      </c>
      <c r="E159" s="22">
        <v>6.9578615784823983</v>
      </c>
      <c r="F159" s="22">
        <v>6.8729995451632515</v>
      </c>
      <c r="G159" s="22">
        <v>6.8440398303003089</v>
      </c>
      <c r="H159" s="22">
        <v>6.7580573111420614</v>
      </c>
      <c r="I159" s="22">
        <v>6.7418382615124797</v>
      </c>
      <c r="J159" s="22">
        <v>6.4678103317976907</v>
      </c>
      <c r="K159" s="22">
        <v>6.2899935360865955</v>
      </c>
      <c r="L159" s="22">
        <v>6.1766970240886856</v>
      </c>
      <c r="M159" s="22">
        <v>6.0475989013567117</v>
      </c>
      <c r="N159" s="22">
        <v>6.0655646362638036</v>
      </c>
      <c r="O159" s="22">
        <v>5.4161994987880817</v>
      </c>
      <c r="P159" s="22">
        <v>5.3115823032050384</v>
      </c>
      <c r="Q159" s="22">
        <v>5.3303672625830627</v>
      </c>
    </row>
    <row r="160" spans="1:17" ht="11.45" customHeight="1" x14ac:dyDescent="0.25">
      <c r="A160" s="62" t="s">
        <v>59</v>
      </c>
      <c r="B160" s="70">
        <v>7.6084250036572287</v>
      </c>
      <c r="C160" s="70">
        <v>7.6084250036572287</v>
      </c>
      <c r="D160" s="70">
        <v>7.6084250036572287</v>
      </c>
      <c r="E160" s="70">
        <v>7.5620254639083422</v>
      </c>
      <c r="F160" s="70">
        <v>7.5156259241594574</v>
      </c>
      <c r="G160" s="70">
        <v>7.3765372564287937</v>
      </c>
      <c r="H160" s="70">
        <v>7.1909390974332545</v>
      </c>
      <c r="I160" s="70">
        <v>7.098140017935485</v>
      </c>
      <c r="J160" s="70">
        <v>6.5414554924648565</v>
      </c>
      <c r="K160" s="70">
        <v>6.077460094976006</v>
      </c>
      <c r="L160" s="70">
        <v>6.0310605552271204</v>
      </c>
      <c r="M160" s="70">
        <v>5.9853232553814246</v>
      </c>
      <c r="N160" s="70">
        <v>5.8775860213638182</v>
      </c>
      <c r="O160" s="70">
        <v>4.9158080032678457</v>
      </c>
      <c r="P160" s="70">
        <v>4.8649569381305726</v>
      </c>
      <c r="Q160" s="70">
        <v>4.9609613782537316</v>
      </c>
    </row>
    <row r="161" spans="1:17" ht="11.45" customHeight="1" x14ac:dyDescent="0.25">
      <c r="A161" s="62" t="s">
        <v>58</v>
      </c>
      <c r="B161" s="70">
        <v>7.0238793671172237</v>
      </c>
      <c r="C161" s="70">
        <v>6.9417157312477853</v>
      </c>
      <c r="D161" s="70">
        <v>6.8515495643957536</v>
      </c>
      <c r="E161" s="70">
        <v>6.8064664809697391</v>
      </c>
      <c r="F161" s="70">
        <v>6.7163003141177073</v>
      </c>
      <c r="G161" s="70">
        <v>6.7163003141177073</v>
      </c>
      <c r="H161" s="70">
        <v>6.6261341472656783</v>
      </c>
      <c r="I161" s="70">
        <v>6.6712172306916937</v>
      </c>
      <c r="J161" s="70">
        <v>6.2655893816751762</v>
      </c>
      <c r="K161" s="70">
        <v>6.0401739645451</v>
      </c>
      <c r="L161" s="70">
        <v>5.8598416308410375</v>
      </c>
      <c r="M161" s="70">
        <v>5.7085884590183191</v>
      </c>
      <c r="N161" s="70">
        <v>5.5586987701448942</v>
      </c>
      <c r="O161" s="70">
        <v>5.0199361890976162</v>
      </c>
      <c r="P161" s="70">
        <v>4.9626961293036258</v>
      </c>
      <c r="Q161" s="70">
        <v>5.082360531335679</v>
      </c>
    </row>
    <row r="162" spans="1:17" ht="11.45" customHeight="1" x14ac:dyDescent="0.25">
      <c r="A162" s="62" t="s">
        <v>57</v>
      </c>
      <c r="B162" s="70">
        <v>8.8173520686141202</v>
      </c>
      <c r="C162" s="70">
        <v>8.7142088244277378</v>
      </c>
      <c r="D162" s="70">
        <v>8.6010196883025145</v>
      </c>
      <c r="E162" s="70">
        <v>8.5444251202399055</v>
      </c>
      <c r="F162" s="70">
        <v>8.4312359841146822</v>
      </c>
      <c r="G162" s="70">
        <v>8.4312359841146822</v>
      </c>
      <c r="H162" s="70">
        <v>8.3180468479894625</v>
      </c>
      <c r="I162" s="70">
        <v>8.374641416052075</v>
      </c>
      <c r="J162" s="70">
        <v>7.8654408209568318</v>
      </c>
      <c r="K162" s="70">
        <v>7.5824679806437816</v>
      </c>
      <c r="L162" s="70">
        <v>7.3560897083933403</v>
      </c>
      <c r="M162" s="70">
        <v>6.9040220217113211</v>
      </c>
      <c r="N162" s="70">
        <v>7.5213255585285985</v>
      </c>
      <c r="O162" s="70">
        <v>7.0236423202662284</v>
      </c>
      <c r="P162" s="70">
        <v>6.0689316575713308</v>
      </c>
      <c r="Q162" s="70">
        <v>6.1698702298386428</v>
      </c>
    </row>
    <row r="163" spans="1:17" ht="11.45" customHeight="1" x14ac:dyDescent="0.25">
      <c r="A163" s="62" t="s">
        <v>56</v>
      </c>
      <c r="B163" s="70">
        <v>8.8525973591283282</v>
      </c>
      <c r="C163" s="70">
        <v>0</v>
      </c>
      <c r="D163" s="70">
        <v>8.8525973591283282</v>
      </c>
      <c r="E163" s="70">
        <v>8.7986103062430985</v>
      </c>
      <c r="F163" s="70">
        <v>8.7446232533578669</v>
      </c>
      <c r="G163" s="70">
        <v>8.5827900261071175</v>
      </c>
      <c r="H163" s="70">
        <v>8.3668418145661949</v>
      </c>
      <c r="I163" s="70">
        <v>8.2588677087957354</v>
      </c>
      <c r="J163" s="70">
        <v>7.6111510055779155</v>
      </c>
      <c r="K163" s="70">
        <v>7.0712804767256152</v>
      </c>
      <c r="L163" s="70">
        <v>7.0172934238403846</v>
      </c>
      <c r="M163" s="70">
        <v>6.6453950182602375</v>
      </c>
      <c r="N163" s="70">
        <v>6.3179261956480826</v>
      </c>
      <c r="O163" s="70">
        <v>5.7225843954474858</v>
      </c>
      <c r="P163" s="70">
        <v>5.6065090598134413</v>
      </c>
      <c r="Q163" s="70">
        <v>5.8244921662597759</v>
      </c>
    </row>
    <row r="164" spans="1:17" ht="11.45" customHeight="1" x14ac:dyDescent="0.25">
      <c r="A164" s="62" t="s">
        <v>55</v>
      </c>
      <c r="B164" s="70">
        <v>3.7528377170810572</v>
      </c>
      <c r="C164" s="70">
        <v>3.7190452276086594</v>
      </c>
      <c r="D164" s="70">
        <v>3.6818547753325728</v>
      </c>
      <c r="E164" s="70">
        <v>3.6450362275792472</v>
      </c>
      <c r="F164" s="70">
        <v>3.6085858653034548</v>
      </c>
      <c r="G164" s="70">
        <v>3.5725000066504204</v>
      </c>
      <c r="H164" s="70">
        <v>3.5367750065839161</v>
      </c>
      <c r="I164" s="70">
        <v>3.5014072565180774</v>
      </c>
      <c r="J164" s="70">
        <v>3.4663931839528965</v>
      </c>
      <c r="K164" s="70">
        <v>3.4317292521133673</v>
      </c>
      <c r="L164" s="70">
        <v>3.3974119595922336</v>
      </c>
      <c r="M164" s="70">
        <v>3.363437839996311</v>
      </c>
      <c r="N164" s="70">
        <v>3.3298034615963479</v>
      </c>
      <c r="O164" s="70">
        <v>3.2965054269803842</v>
      </c>
      <c r="P164" s="70">
        <v>3.2635403727105801</v>
      </c>
      <c r="Q164" s="70">
        <v>3.2309049689834741</v>
      </c>
    </row>
    <row r="165" spans="1:17" ht="11.45" customHeight="1" x14ac:dyDescent="0.25">
      <c r="A165" s="19" t="s">
        <v>24</v>
      </c>
      <c r="B165" s="21">
        <v>41.293108519833375</v>
      </c>
      <c r="C165" s="21">
        <v>41.229357255736907</v>
      </c>
      <c r="D165" s="21">
        <v>41.164000550459228</v>
      </c>
      <c r="E165" s="21">
        <v>41.062648349551949</v>
      </c>
      <c r="F165" s="21">
        <v>41.027243338218398</v>
      </c>
      <c r="G165" s="21">
        <v>40.799958965246027</v>
      </c>
      <c r="H165" s="21">
        <v>40.676155936333004</v>
      </c>
      <c r="I165" s="21">
        <v>40.533933050866402</v>
      </c>
      <c r="J165" s="21">
        <v>40.324619086719878</v>
      </c>
      <c r="K165" s="21">
        <v>40.138356447827782</v>
      </c>
      <c r="L165" s="21">
        <v>40.060881792959435</v>
      </c>
      <c r="M165" s="21">
        <v>39.727068154130166</v>
      </c>
      <c r="N165" s="21">
        <v>39.526306245070721</v>
      </c>
      <c r="O165" s="21">
        <v>39.329114744179137</v>
      </c>
      <c r="P165" s="21">
        <v>39.064799264597525</v>
      </c>
      <c r="Q165" s="21">
        <v>38.78383751458496</v>
      </c>
    </row>
    <row r="166" spans="1:17" ht="11.45" customHeight="1" x14ac:dyDescent="0.25">
      <c r="A166" s="17" t="s">
        <v>23</v>
      </c>
      <c r="B166" s="20">
        <v>41.015642479660215</v>
      </c>
      <c r="C166" s="20">
        <v>40.952319587547322</v>
      </c>
      <c r="D166" s="20">
        <v>40.882075471608537</v>
      </c>
      <c r="E166" s="20">
        <v>40.794608472323311</v>
      </c>
      <c r="F166" s="20">
        <v>40.690140844984228</v>
      </c>
      <c r="G166" s="20">
        <v>40.568936170126022</v>
      </c>
      <c r="H166" s="20">
        <v>40.43129770984465</v>
      </c>
      <c r="I166" s="20">
        <v>40.277566539837558</v>
      </c>
      <c r="J166" s="20">
        <v>40.108119478254274</v>
      </c>
      <c r="K166" s="20">
        <v>39.923366834088569</v>
      </c>
      <c r="L166" s="20">
        <v>39.723749999911945</v>
      </c>
      <c r="M166" s="20">
        <v>39.509738914134452</v>
      </c>
      <c r="N166" s="20">
        <v>39.281829418954551</v>
      </c>
      <c r="O166" s="20">
        <v>39.040540540465905</v>
      </c>
      <c r="P166" s="20">
        <v>38.786411716766303</v>
      </c>
      <c r="Q166" s="20">
        <v>38.519999999918255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99.089005257937714</v>
      </c>
      <c r="C171" s="78">
        <v>98.785700742415926</v>
      </c>
      <c r="D171" s="78">
        <v>98.49842736918346</v>
      </c>
      <c r="E171" s="78">
        <v>98.097027165521766</v>
      </c>
      <c r="F171" s="78">
        <v>97.578919299597004</v>
      </c>
      <c r="G171" s="78">
        <v>96.920402455743854</v>
      </c>
      <c r="H171" s="78">
        <v>96.112841531472881</v>
      </c>
      <c r="I171" s="78">
        <v>95.466149349826807</v>
      </c>
      <c r="J171" s="78">
        <v>94.5956537894278</v>
      </c>
      <c r="K171" s="78">
        <v>93.675052531645321</v>
      </c>
      <c r="L171" s="78">
        <v>92.781210435160546</v>
      </c>
      <c r="M171" s="78">
        <v>91.705092466984951</v>
      </c>
      <c r="N171" s="78">
        <v>90.639883312035195</v>
      </c>
      <c r="O171" s="78">
        <v>89.075436096096539</v>
      </c>
      <c r="P171" s="78">
        <v>87.395690083765942</v>
      </c>
      <c r="Q171" s="78">
        <v>85.731773141400183</v>
      </c>
    </row>
    <row r="172" spans="1:17" ht="11.45" customHeight="1" x14ac:dyDescent="0.25">
      <c r="A172" s="19" t="s">
        <v>29</v>
      </c>
      <c r="B172" s="76">
        <v>189.38507266257037</v>
      </c>
      <c r="C172" s="76">
        <v>185.044118272811</v>
      </c>
      <c r="D172" s="76">
        <v>183.61887664968879</v>
      </c>
      <c r="E172" s="76">
        <v>181.79192107093229</v>
      </c>
      <c r="F172" s="76">
        <v>179.64212865197382</v>
      </c>
      <c r="G172" s="76">
        <v>177.20003457458353</v>
      </c>
      <c r="H172" s="76">
        <v>175.03188040177642</v>
      </c>
      <c r="I172" s="76">
        <v>170.69067815792076</v>
      </c>
      <c r="J172" s="76">
        <v>169.2985800469331</v>
      </c>
      <c r="K172" s="76">
        <v>164.75048951631493</v>
      </c>
      <c r="L172" s="76">
        <v>160.1954708960175</v>
      </c>
      <c r="M172" s="76">
        <v>156.64125523524856</v>
      </c>
      <c r="N172" s="76">
        <v>152.91522649479413</v>
      </c>
      <c r="O172" s="76">
        <v>149.01061677995423</v>
      </c>
      <c r="P172" s="76">
        <v>144.50672638248722</v>
      </c>
      <c r="Q172" s="76">
        <v>139.46936464166353</v>
      </c>
    </row>
    <row r="173" spans="1:17" ht="11.45" customHeight="1" x14ac:dyDescent="0.25">
      <c r="A173" s="62" t="s">
        <v>59</v>
      </c>
      <c r="B173" s="77">
        <v>191.34998783023127</v>
      </c>
      <c r="C173" s="77">
        <v>188.78395894941198</v>
      </c>
      <c r="D173" s="77">
        <v>187.96851405479239</v>
      </c>
      <c r="E173" s="77">
        <v>187.24294570845348</v>
      </c>
      <c r="F173" s="77">
        <v>186.45918244815402</v>
      </c>
      <c r="G173" s="77">
        <v>185.42442718911857</v>
      </c>
      <c r="H173" s="77">
        <v>184.31682091473945</v>
      </c>
      <c r="I173" s="77">
        <v>181.87823575705599</v>
      </c>
      <c r="J173" s="77">
        <v>179.70333821294292</v>
      </c>
      <c r="K173" s="77">
        <v>176.21474063983618</v>
      </c>
      <c r="L173" s="77">
        <v>172.33173008715909</v>
      </c>
      <c r="M173" s="77">
        <v>168.04767264481555</v>
      </c>
      <c r="N173" s="77">
        <v>163.43757623129875</v>
      </c>
      <c r="O173" s="77">
        <v>159.88934952735545</v>
      </c>
      <c r="P173" s="77">
        <v>153.91565999590335</v>
      </c>
      <c r="Q173" s="77">
        <v>147.33548120421008</v>
      </c>
    </row>
    <row r="174" spans="1:17" ht="11.45" customHeight="1" x14ac:dyDescent="0.25">
      <c r="A174" s="62" t="s">
        <v>58</v>
      </c>
      <c r="B174" s="77">
        <v>178.65153650511635</v>
      </c>
      <c r="C174" s="77">
        <v>174.13321754192847</v>
      </c>
      <c r="D174" s="77">
        <v>171.89974078011429</v>
      </c>
      <c r="E174" s="77">
        <v>169.88508052049426</v>
      </c>
      <c r="F174" s="77">
        <v>167.9186745464188</v>
      </c>
      <c r="G174" s="77">
        <v>165.91339340874049</v>
      </c>
      <c r="H174" s="77">
        <v>163.97322064807639</v>
      </c>
      <c r="I174" s="77">
        <v>162.08801571380954</v>
      </c>
      <c r="J174" s="77">
        <v>160.16941690040639</v>
      </c>
      <c r="K174" s="77">
        <v>157.98844474674934</v>
      </c>
      <c r="L174" s="77">
        <v>155.4925563849377</v>
      </c>
      <c r="M174" s="77">
        <v>152.94690323027589</v>
      </c>
      <c r="N174" s="77">
        <v>150.7512890997921</v>
      </c>
      <c r="O174" s="77">
        <v>148.66838042189644</v>
      </c>
      <c r="P174" s="77">
        <v>145.85852298026592</v>
      </c>
      <c r="Q174" s="77">
        <v>142.7779016304772</v>
      </c>
    </row>
    <row r="175" spans="1:17" ht="11.45" customHeight="1" x14ac:dyDescent="0.25">
      <c r="A175" s="62" t="s">
        <v>57</v>
      </c>
      <c r="B175" s="77">
        <v>176.25729198899134</v>
      </c>
      <c r="C175" s="77">
        <v>175.42926128870099</v>
      </c>
      <c r="D175" s="77">
        <v>175.76722238283799</v>
      </c>
      <c r="E175" s="77">
        <v>176.05810148315953</v>
      </c>
      <c r="F175" s="77">
        <v>176.42477316483294</v>
      </c>
      <c r="G175" s="77">
        <v>176.73573204212394</v>
      </c>
      <c r="H175" s="77">
        <v>177.0948675534469</v>
      </c>
      <c r="I175" s="77">
        <v>177.36327632075509</v>
      </c>
      <c r="J175" s="77">
        <v>177.71261399883394</v>
      </c>
      <c r="K175" s="77">
        <v>177.82752103884422</v>
      </c>
      <c r="L175" s="77">
        <v>160.63461205953291</v>
      </c>
      <c r="M175" s="77">
        <v>157.77269707505778</v>
      </c>
      <c r="N175" s="77">
        <v>156.09401535466128</v>
      </c>
      <c r="O175" s="77">
        <v>154.10008729218796</v>
      </c>
      <c r="P175" s="77">
        <v>151.81806841752055</v>
      </c>
      <c r="Q175" s="77">
        <v>149.35047080191094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>
        <v>148.0023351908342</v>
      </c>
      <c r="J176" s="77">
        <v>142.24711242757382</v>
      </c>
      <c r="K176" s="77">
        <v>137.64268110065021</v>
      </c>
      <c r="L176" s="77">
        <v>136.28749563275446</v>
      </c>
      <c r="M176" s="77">
        <v>134.59864365124906</v>
      </c>
      <c r="N176" s="77">
        <v>132.78251544987509</v>
      </c>
      <c r="O176" s="77">
        <v>131.19540079600003</v>
      </c>
      <c r="P176" s="77">
        <v>129.29605392904759</v>
      </c>
      <c r="Q176" s="77">
        <v>126.02277270405497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50.916691956865655</v>
      </c>
      <c r="P177" s="77">
        <v>47.396959922474771</v>
      </c>
      <c r="Q177" s="77">
        <v>48.000543464414598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1509.7145193571698</v>
      </c>
      <c r="C179" s="76">
        <v>1495.113372237716</v>
      </c>
      <c r="D179" s="76">
        <v>1539.2916352641516</v>
      </c>
      <c r="E179" s="76">
        <v>1513.381859194368</v>
      </c>
      <c r="F179" s="76">
        <v>1531.4126561994315</v>
      </c>
      <c r="G179" s="76">
        <v>1537.7996378520481</v>
      </c>
      <c r="H179" s="76">
        <v>1500.5663928135452</v>
      </c>
      <c r="I179" s="76">
        <v>1515.3341184768867</v>
      </c>
      <c r="J179" s="76">
        <v>1486.0977645908786</v>
      </c>
      <c r="K179" s="76">
        <v>1499.0611981689046</v>
      </c>
      <c r="L179" s="76">
        <v>1489.3593824521483</v>
      </c>
      <c r="M179" s="76">
        <v>1469.507122808792</v>
      </c>
      <c r="N179" s="76">
        <v>1455.2909223136705</v>
      </c>
      <c r="O179" s="76">
        <v>1441.3053925675388</v>
      </c>
      <c r="P179" s="76">
        <v>1360.6978246967615</v>
      </c>
      <c r="Q179" s="76">
        <v>1414.6595403099473</v>
      </c>
    </row>
    <row r="180" spans="1:17" ht="11.45" customHeight="1" x14ac:dyDescent="0.25">
      <c r="A180" s="62" t="s">
        <v>59</v>
      </c>
      <c r="B180" s="75">
        <v>475.40303905742087</v>
      </c>
      <c r="C180" s="75">
        <v>476.17722322411203</v>
      </c>
      <c r="D180" s="75">
        <v>477.11666138939586</v>
      </c>
      <c r="E180" s="75">
        <v>478.19774926572165</v>
      </c>
      <c r="F180" s="75">
        <v>479.25853792439455</v>
      </c>
      <c r="G180" s="75">
        <v>480.37427777184024</v>
      </c>
      <c r="H180" s="75">
        <v>481.474976800685</v>
      </c>
      <c r="I180" s="75">
        <v>482.55753801564418</v>
      </c>
      <c r="J180" s="75">
        <v>483.61683400530779</v>
      </c>
      <c r="K180" s="75">
        <v>484.64374955380322</v>
      </c>
      <c r="L180" s="75">
        <v>485.6314505700995</v>
      </c>
      <c r="M180" s="75">
        <v>486.56049030321435</v>
      </c>
      <c r="N180" s="75">
        <v>486.9786424483836</v>
      </c>
      <c r="O180" s="75">
        <v>487.66130758933605</v>
      </c>
      <c r="P180" s="75">
        <v>488.1805408605361</v>
      </c>
      <c r="Q180" s="75">
        <v>488.50733478167012</v>
      </c>
    </row>
    <row r="181" spans="1:17" ht="11.45" customHeight="1" x14ac:dyDescent="0.25">
      <c r="A181" s="62" t="s">
        <v>58</v>
      </c>
      <c r="B181" s="75">
        <v>1595.7516518678415</v>
      </c>
      <c r="C181" s="75">
        <v>1584.4808384671014</v>
      </c>
      <c r="D181" s="75">
        <v>1580.2408844041086</v>
      </c>
      <c r="E181" s="75">
        <v>1577.0356173550399</v>
      </c>
      <c r="F181" s="75">
        <v>1573.6106896692495</v>
      </c>
      <c r="G181" s="75">
        <v>1568.9347505170128</v>
      </c>
      <c r="H181" s="75">
        <v>1563.2173687722686</v>
      </c>
      <c r="I181" s="75">
        <v>1557.0144159048211</v>
      </c>
      <c r="J181" s="75">
        <v>1544.8077553482478</v>
      </c>
      <c r="K181" s="75">
        <v>1526.7517025925924</v>
      </c>
      <c r="L181" s="75">
        <v>1510.1591944131153</v>
      </c>
      <c r="M181" s="75">
        <v>1497.5003552261655</v>
      </c>
      <c r="N181" s="75">
        <v>1485.7773319648152</v>
      </c>
      <c r="O181" s="75">
        <v>1478.9785648247919</v>
      </c>
      <c r="P181" s="75">
        <v>1463.3043443311947</v>
      </c>
      <c r="Q181" s="75">
        <v>1448.8213016869722</v>
      </c>
    </row>
    <row r="182" spans="1:17" ht="11.45" customHeight="1" x14ac:dyDescent="0.25">
      <c r="A182" s="62" t="s">
        <v>57</v>
      </c>
      <c r="B182" s="75">
        <v>1131.5470732078577</v>
      </c>
      <c r="C182" s="75">
        <v>1106.1339929856474</v>
      </c>
      <c r="D182" s="75">
        <v>1108.037922477351</v>
      </c>
      <c r="E182" s="75">
        <v>1107.114332345456</v>
      </c>
      <c r="F182" s="75">
        <v>1107.7146201769278</v>
      </c>
      <c r="G182" s="75">
        <v>1106.8569607451641</v>
      </c>
      <c r="H182" s="75">
        <v>1099.7377554116351</v>
      </c>
      <c r="I182" s="75">
        <v>1084.8824528239707</v>
      </c>
      <c r="J182" s="75">
        <v>1084.079797395096</v>
      </c>
      <c r="K182" s="75">
        <v>1081.2359372602214</v>
      </c>
      <c r="L182" s="75">
        <v>1079.4847809112343</v>
      </c>
      <c r="M182" s="75">
        <v>1082.8511631095873</v>
      </c>
      <c r="N182" s="75">
        <v>1080.151294129982</v>
      </c>
      <c r="O182" s="75">
        <v>1082.2096768558486</v>
      </c>
      <c r="P182" s="75">
        <v>1085.0469476476694</v>
      </c>
      <c r="Q182" s="75">
        <v>1087.2053808008272</v>
      </c>
    </row>
    <row r="183" spans="1:17" ht="11.45" customHeight="1" x14ac:dyDescent="0.25">
      <c r="A183" s="62" t="s">
        <v>56</v>
      </c>
      <c r="B183" s="75">
        <v>1006.0188717426435</v>
      </c>
      <c r="C183" s="75">
        <v>934.02156457137869</v>
      </c>
      <c r="D183" s="75">
        <v>934.87531479728978</v>
      </c>
      <c r="E183" s="75">
        <v>934.13987928867891</v>
      </c>
      <c r="F183" s="75">
        <v>935.43171001072187</v>
      </c>
      <c r="G183" s="75">
        <v>936.20214802282112</v>
      </c>
      <c r="H183" s="75">
        <v>932.96951073280297</v>
      </c>
      <c r="I183" s="75">
        <v>932.36154706252989</v>
      </c>
      <c r="J183" s="75">
        <v>926.41491267390154</v>
      </c>
      <c r="K183" s="75">
        <v>926.87087317700946</v>
      </c>
      <c r="L183" s="75">
        <v>928.77981342844839</v>
      </c>
      <c r="M183" s="75">
        <v>928.00970603785765</v>
      </c>
      <c r="N183" s="75">
        <v>927.21365017370795</v>
      </c>
      <c r="O183" s="75">
        <v>924.20000283997672</v>
      </c>
      <c r="P183" s="75">
        <v>900.24251065586225</v>
      </c>
      <c r="Q183" s="75">
        <v>899.42281426373825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247.14856835169971</v>
      </c>
      <c r="C186" s="78">
        <v>243.17143895327746</v>
      </c>
      <c r="D186" s="78">
        <v>241.0032424798504</v>
      </c>
      <c r="E186" s="78">
        <v>239.32896433896647</v>
      </c>
      <c r="F186" s="78">
        <v>236.76246293075016</v>
      </c>
      <c r="G186" s="78">
        <v>235.63915336896628</v>
      </c>
      <c r="H186" s="78">
        <v>233.08668050074479</v>
      </c>
      <c r="I186" s="78">
        <v>232.56223709257148</v>
      </c>
      <c r="J186" s="78">
        <v>224.79778407094977</v>
      </c>
      <c r="K186" s="78">
        <v>219.36510656404585</v>
      </c>
      <c r="L186" s="78">
        <v>213.16066839516111</v>
      </c>
      <c r="M186" s="78">
        <v>208.2850451207733</v>
      </c>
      <c r="N186" s="78">
        <v>196.53642167098113</v>
      </c>
      <c r="O186" s="78">
        <v>192.71776645934463</v>
      </c>
      <c r="P186" s="78">
        <v>189.34354950485761</v>
      </c>
      <c r="Q186" s="78">
        <v>187.4644507919526</v>
      </c>
    </row>
    <row r="187" spans="1:17" ht="11.45" customHeight="1" x14ac:dyDescent="0.25">
      <c r="A187" s="62" t="s">
        <v>59</v>
      </c>
      <c r="B187" s="77">
        <v>255.30255799477854</v>
      </c>
      <c r="C187" s="77">
        <v>254.43208861665335</v>
      </c>
      <c r="D187" s="77">
        <v>254.13777345409471</v>
      </c>
      <c r="E187" s="77">
        <v>253.57315735223946</v>
      </c>
      <c r="F187" s="77">
        <v>252.5468156529212</v>
      </c>
      <c r="G187" s="77">
        <v>251.27746752511644</v>
      </c>
      <c r="H187" s="77">
        <v>249.67222106671636</v>
      </c>
      <c r="I187" s="77">
        <v>248.08082602952479</v>
      </c>
      <c r="J187" s="77">
        <v>246.92876421197477</v>
      </c>
      <c r="K187" s="77">
        <v>244.80601303258851</v>
      </c>
      <c r="L187" s="77">
        <v>242.2465685183835</v>
      </c>
      <c r="M187" s="77">
        <v>239.74703067794493</v>
      </c>
      <c r="N187" s="77">
        <v>239.85454867339465</v>
      </c>
      <c r="O187" s="77">
        <v>236.71379063821601</v>
      </c>
      <c r="P187" s="77">
        <v>232.15698476773215</v>
      </c>
      <c r="Q187" s="77">
        <v>227.21306508463275</v>
      </c>
    </row>
    <row r="188" spans="1:17" ht="11.45" customHeight="1" x14ac:dyDescent="0.25">
      <c r="A188" s="62" t="s">
        <v>58</v>
      </c>
      <c r="B188" s="77">
        <v>249.06471217203909</v>
      </c>
      <c r="C188" s="77">
        <v>245.43791381392521</v>
      </c>
      <c r="D188" s="77">
        <v>243.8842562765777</v>
      </c>
      <c r="E188" s="77">
        <v>242.35491362804441</v>
      </c>
      <c r="F188" s="77">
        <v>240.42254912357521</v>
      </c>
      <c r="G188" s="77">
        <v>238.50732923952683</v>
      </c>
      <c r="H188" s="77">
        <v>236.32830566011509</v>
      </c>
      <c r="I188" s="77">
        <v>234.02046371776473</v>
      </c>
      <c r="J188" s="77">
        <v>231.10204935740839</v>
      </c>
      <c r="K188" s="77">
        <v>227.71990159110652</v>
      </c>
      <c r="L188" s="77">
        <v>224.02780995249242</v>
      </c>
      <c r="M188" s="77">
        <v>220.10060301785165</v>
      </c>
      <c r="N188" s="77">
        <v>216.15797454789225</v>
      </c>
      <c r="O188" s="77">
        <v>210.63652161566728</v>
      </c>
      <c r="P188" s="77">
        <v>204.49104108297823</v>
      </c>
      <c r="Q188" s="77">
        <v>199.0422167059767</v>
      </c>
    </row>
    <row r="189" spans="1:17" ht="11.45" customHeight="1" x14ac:dyDescent="0.25">
      <c r="A189" s="62" t="s">
        <v>57</v>
      </c>
      <c r="B189" s="77">
        <v>266.24685702468889</v>
      </c>
      <c r="C189" s="77">
        <v>260.05448849478518</v>
      </c>
      <c r="D189" s="77">
        <v>258.54015346260519</v>
      </c>
      <c r="E189" s="77">
        <v>257.07932361523837</v>
      </c>
      <c r="F189" s="77">
        <v>255.41402215044664</v>
      </c>
      <c r="G189" s="77">
        <v>254.13461700081939</v>
      </c>
      <c r="H189" s="77">
        <v>252.53023637523393</v>
      </c>
      <c r="I189" s="77">
        <v>248.20310957284656</v>
      </c>
      <c r="J189" s="77">
        <v>246.73500940680901</v>
      </c>
      <c r="K189" s="77">
        <v>245.31537381901759</v>
      </c>
      <c r="L189" s="77">
        <v>243.40481960311564</v>
      </c>
      <c r="M189" s="77">
        <v>241.25284032424472</v>
      </c>
      <c r="N189" s="77">
        <v>238.99815802618807</v>
      </c>
      <c r="O189" s="77">
        <v>239.09897889170412</v>
      </c>
      <c r="P189" s="77">
        <v>236.2260171910545</v>
      </c>
      <c r="Q189" s="77">
        <v>233.13287855767354</v>
      </c>
    </row>
    <row r="190" spans="1:17" ht="11.45" customHeight="1" x14ac:dyDescent="0.25">
      <c r="A190" s="62" t="s">
        <v>56</v>
      </c>
      <c r="B190" s="77">
        <v>218.3258137579507</v>
      </c>
      <c r="C190" s="77">
        <v>218.79555195300171</v>
      </c>
      <c r="D190" s="77">
        <v>219.05822638171983</v>
      </c>
      <c r="E190" s="77">
        <v>213.77831837427144</v>
      </c>
      <c r="F190" s="77">
        <v>213.74572228607221</v>
      </c>
      <c r="G190" s="77">
        <v>213.86619737882936</v>
      </c>
      <c r="H190" s="77">
        <v>205.26265246261255</v>
      </c>
      <c r="I190" s="77">
        <v>204.22442821119657</v>
      </c>
      <c r="J190" s="77">
        <v>202.57921195468313</v>
      </c>
      <c r="K190" s="77">
        <v>194.40570353723197</v>
      </c>
      <c r="L190" s="77">
        <v>181.63216166368028</v>
      </c>
      <c r="M190" s="77">
        <v>174.02496672434503</v>
      </c>
      <c r="N190" s="77">
        <v>167.29951959398326</v>
      </c>
      <c r="O190" s="77">
        <v>160.31103180659426</v>
      </c>
      <c r="P190" s="77">
        <v>155.70846419777061</v>
      </c>
      <c r="Q190" s="77">
        <v>153.64580812104109</v>
      </c>
    </row>
    <row r="191" spans="1:17" ht="11.45" customHeight="1" x14ac:dyDescent="0.25">
      <c r="A191" s="62" t="s">
        <v>55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1366.7303738649391</v>
      </c>
      <c r="C192" s="76">
        <v>1345.7241551246948</v>
      </c>
      <c r="D192" s="76">
        <v>1336.6699083081737</v>
      </c>
      <c r="E192" s="76">
        <v>1329.6760509180488</v>
      </c>
      <c r="F192" s="76">
        <v>1323.0860975040002</v>
      </c>
      <c r="G192" s="76">
        <v>1316.4474856372922</v>
      </c>
      <c r="H192" s="76">
        <v>1310.4425086462154</v>
      </c>
      <c r="I192" s="76">
        <v>1304.4503381402653</v>
      </c>
      <c r="J192" s="76">
        <v>1298.2956146188826</v>
      </c>
      <c r="K192" s="76">
        <v>1295.8898913597482</v>
      </c>
      <c r="L192" s="76">
        <v>1293.7281120786806</v>
      </c>
      <c r="M192" s="76">
        <v>1286.0815511986664</v>
      </c>
      <c r="N192" s="76">
        <v>1277.6199805075496</v>
      </c>
      <c r="O192" s="76">
        <v>1268.6791383344168</v>
      </c>
      <c r="P192" s="76">
        <v>1262.6821986903151</v>
      </c>
      <c r="Q192" s="76">
        <v>1256.1648283968673</v>
      </c>
    </row>
    <row r="193" spans="1:17" ht="11.45" customHeight="1" x14ac:dyDescent="0.25">
      <c r="A193" s="17" t="s">
        <v>23</v>
      </c>
      <c r="B193" s="75">
        <v>1357.3080478161507</v>
      </c>
      <c r="C193" s="75">
        <v>1341.4724868742394</v>
      </c>
      <c r="D193" s="75">
        <v>1336.1813149564732</v>
      </c>
      <c r="E193" s="75">
        <v>1331.5961494025687</v>
      </c>
      <c r="F193" s="75">
        <v>1326.985412615895</v>
      </c>
      <c r="G193" s="75">
        <v>1320.2477621604414</v>
      </c>
      <c r="H193" s="75">
        <v>1313.7744776664488</v>
      </c>
      <c r="I193" s="75">
        <v>1307.2612075600523</v>
      </c>
      <c r="J193" s="75">
        <v>1300.4183615115762</v>
      </c>
      <c r="K193" s="75">
        <v>1297.7754207431076</v>
      </c>
      <c r="L193" s="75">
        <v>1296.3265793571654</v>
      </c>
      <c r="M193" s="75">
        <v>1288.2384761841374</v>
      </c>
      <c r="N193" s="75">
        <v>1279.491051610634</v>
      </c>
      <c r="O193" s="75">
        <v>1270.609448461531</v>
      </c>
      <c r="P193" s="75">
        <v>1264.7922703560951</v>
      </c>
      <c r="Q193" s="75">
        <v>1258.5026901935134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1371.1632112839873</v>
      </c>
      <c r="D194" s="74">
        <v>1339.5245143390571</v>
      </c>
      <c r="E194" s="74">
        <v>1318.467004729679</v>
      </c>
      <c r="F194" s="74">
        <v>1303.386546462129</v>
      </c>
      <c r="G194" s="74">
        <v>1297.5333417994343</v>
      </c>
      <c r="H194" s="74">
        <v>1294.0059060900392</v>
      </c>
      <c r="I194" s="74">
        <v>1290.6199841587788</v>
      </c>
      <c r="J194" s="74">
        <v>1287.2554820505482</v>
      </c>
      <c r="K194" s="74">
        <v>1284.6666209004507</v>
      </c>
      <c r="L194" s="74">
        <v>1277.8799747679607</v>
      </c>
      <c r="M194" s="74">
        <v>1272.3575127700565</v>
      </c>
      <c r="N194" s="74">
        <v>1265.6745725315554</v>
      </c>
      <c r="O194" s="74">
        <v>1257.1711808464745</v>
      </c>
      <c r="P194" s="74">
        <v>1250.145920624072</v>
      </c>
      <c r="Q194" s="74">
        <v>1242.6989379276054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1.0763316940996135</v>
      </c>
      <c r="C198" s="111">
        <f>IF(TrRoad_act!C86=0,"",TrRoad_emi!C56/TrRoad_tech!C171)</f>
        <v>1.0785782693755372</v>
      </c>
      <c r="D198" s="111">
        <f>IF(TrRoad_act!D86=0,"",TrRoad_emi!D56/TrRoad_tech!D171)</f>
        <v>1.0704570232468418</v>
      </c>
      <c r="E198" s="111">
        <f>IF(TrRoad_act!E86=0,"",TrRoad_emi!E56/TrRoad_tech!E171)</f>
        <v>1.0749782175418223</v>
      </c>
      <c r="F198" s="111">
        <f>IF(TrRoad_act!F86=0,"",TrRoad_emi!F56/TrRoad_tech!F171)</f>
        <v>1.0794960155884485</v>
      </c>
      <c r="G198" s="111">
        <f>IF(TrRoad_act!G86=0,"",TrRoad_emi!G56/TrRoad_tech!G171)</f>
        <v>1.0812315112214592</v>
      </c>
      <c r="H198" s="111">
        <f>IF(TrRoad_act!H86=0,"",TrRoad_emi!H56/TrRoad_tech!H171)</f>
        <v>1.0823034010494685</v>
      </c>
      <c r="I198" s="111">
        <f>IF(TrRoad_act!I86=0,"",TrRoad_emi!I56/TrRoad_tech!I171)</f>
        <v>1.0678422078084062</v>
      </c>
      <c r="J198" s="111">
        <f>IF(TrRoad_act!J86=0,"",TrRoad_emi!J56/TrRoad_tech!J171)</f>
        <v>1.0466944355196395</v>
      </c>
      <c r="K198" s="111">
        <f>IF(TrRoad_act!K86=0,"",TrRoad_emi!K56/TrRoad_tech!K171)</f>
        <v>1.0763150382706459</v>
      </c>
      <c r="L198" s="111">
        <f>IF(TrRoad_act!L86=0,"",TrRoad_emi!L56/TrRoad_tech!L171)</f>
        <v>1.0839852362903826</v>
      </c>
      <c r="M198" s="111">
        <f>IF(TrRoad_act!M86=0,"",TrRoad_emi!M56/TrRoad_tech!M171)</f>
        <v>1.0929220394443311</v>
      </c>
      <c r="N198" s="111">
        <f>IF(TrRoad_act!N86=0,"",TrRoad_emi!N56/TrRoad_tech!N171)</f>
        <v>1.0927920005382761</v>
      </c>
      <c r="O198" s="111">
        <f>IF(TrRoad_act!O86=0,"",TrRoad_emi!O56/TrRoad_tech!O171)</f>
        <v>1.0938848091392186</v>
      </c>
      <c r="P198" s="111">
        <f>IF(TrRoad_act!P86=0,"",TrRoad_emi!P56/TrRoad_tech!P171)</f>
        <v>1.0865594023068945</v>
      </c>
      <c r="Q198" s="111">
        <f>IF(TrRoad_act!Q86=0,"",TrRoad_emi!Q56/TrRoad_tech!Q171)</f>
        <v>1.0999978407690203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1.044096878801914</v>
      </c>
      <c r="C199" s="107">
        <f>IF(TrRoad_act!C87=0,"",TrRoad_emi!C57/TrRoad_tech!C172)</f>
        <v>1.0420765613982659</v>
      </c>
      <c r="D199" s="107">
        <f>IF(TrRoad_act!D87=0,"",TrRoad_emi!D57/TrRoad_tech!D172)</f>
        <v>1.0378401380269868</v>
      </c>
      <c r="E199" s="107">
        <f>IF(TrRoad_act!E87=0,"",TrRoad_emi!E57/TrRoad_tech!E172)</f>
        <v>1.0328776154906947</v>
      </c>
      <c r="F199" s="107">
        <f>IF(TrRoad_act!F87=0,"",TrRoad_emi!F57/TrRoad_tech!F172)</f>
        <v>1.0207525045622823</v>
      </c>
      <c r="G199" s="107">
        <f>IF(TrRoad_act!G87=0,"",TrRoad_emi!G57/TrRoad_tech!G172)</f>
        <v>1.0153198364122837</v>
      </c>
      <c r="H199" s="107">
        <f>IF(TrRoad_act!H87=0,"",TrRoad_emi!H57/TrRoad_tech!H172)</f>
        <v>1.0083604495020513</v>
      </c>
      <c r="I199" s="107">
        <f>IF(TrRoad_act!I87=0,"",TrRoad_emi!I57/TrRoad_tech!I172)</f>
        <v>0.99931416157492547</v>
      </c>
      <c r="J199" s="107">
        <f>IF(TrRoad_act!J87=0,"",TrRoad_emi!J57/TrRoad_tech!J172)</f>
        <v>0.96585315875583</v>
      </c>
      <c r="K199" s="107">
        <f>IF(TrRoad_act!K87=0,"",TrRoad_emi!K57/TrRoad_tech!K172)</f>
        <v>0.9855379346087012</v>
      </c>
      <c r="L199" s="107">
        <f>IF(TrRoad_act!L87=0,"",TrRoad_emi!L57/TrRoad_tech!L172)</f>
        <v>1.0017996725132861</v>
      </c>
      <c r="M199" s="107">
        <f>IF(TrRoad_act!M87=0,"",TrRoad_emi!M57/TrRoad_tech!M172)</f>
        <v>1.0112104000396906</v>
      </c>
      <c r="N199" s="107">
        <f>IF(TrRoad_act!N87=0,"",TrRoad_emi!N57/TrRoad_tech!N172)</f>
        <v>1.0161002332205009</v>
      </c>
      <c r="O199" s="107">
        <f>IF(TrRoad_act!O87=0,"",TrRoad_emi!O57/TrRoad_tech!O172)</f>
        <v>1.0249679676465657</v>
      </c>
      <c r="P199" s="107">
        <f>IF(TrRoad_act!P87=0,"",TrRoad_emi!P57/TrRoad_tech!P172)</f>
        <v>1.0358236680890371</v>
      </c>
      <c r="Q199" s="107">
        <f>IF(TrRoad_act!Q87=0,"",TrRoad_emi!Q57/TrRoad_tech!Q172)</f>
        <v>1.0564257667001429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1.0955664198567738</v>
      </c>
      <c r="C200" s="108">
        <f>IF(TrRoad_act!C88=0,"",TrRoad_emi!C58/TrRoad_tech!C173)</f>
        <v>1.0960318494574102</v>
      </c>
      <c r="D200" s="108">
        <f>IF(TrRoad_act!D88=0,"",TrRoad_emi!D58/TrRoad_tech!D173)</f>
        <v>1.0959765182794008</v>
      </c>
      <c r="E200" s="108">
        <f>IF(TrRoad_act!E88=0,"",TrRoad_emi!E58/TrRoad_tech!E173)</f>
        <v>1.0969695088053408</v>
      </c>
      <c r="F200" s="108">
        <f>IF(TrRoad_act!F88=0,"",TrRoad_emi!F58/TrRoad_tech!F173)</f>
        <v>1.0971804503505196</v>
      </c>
      <c r="G200" s="108">
        <f>IF(TrRoad_act!G88=0,"",TrRoad_emi!G58/TrRoad_tech!G173)</f>
        <v>1.093294007714853</v>
      </c>
      <c r="H200" s="108">
        <f>IF(TrRoad_act!H88=0,"",TrRoad_emi!H58/TrRoad_tech!H173)</f>
        <v>1.0896529952714422</v>
      </c>
      <c r="I200" s="108">
        <f>IF(TrRoad_act!I88=0,"",TrRoad_emi!I58/TrRoad_tech!I173)</f>
        <v>1.0786076385979171</v>
      </c>
      <c r="J200" s="108">
        <f>IF(TrRoad_act!J88=0,"",TrRoad_emi!J58/TrRoad_tech!J173)</f>
        <v>1.0568744929117009</v>
      </c>
      <c r="K200" s="108">
        <f>IF(TrRoad_act!K88=0,"",TrRoad_emi!K58/TrRoad_tech!K173)</f>
        <v>1.0627734009289957</v>
      </c>
      <c r="L200" s="108">
        <f>IF(TrRoad_act!L88=0,"",TrRoad_emi!L58/TrRoad_tech!L173)</f>
        <v>1.0644833790736419</v>
      </c>
      <c r="M200" s="108">
        <f>IF(TrRoad_act!M88=0,"",TrRoad_emi!M58/TrRoad_tech!M173)</f>
        <v>1.0677662711284999</v>
      </c>
      <c r="N200" s="108">
        <f>IF(TrRoad_act!N88=0,"",TrRoad_emi!N58/TrRoad_tech!N173)</f>
        <v>1.0702102773071722</v>
      </c>
      <c r="O200" s="108">
        <f>IF(TrRoad_act!O88=0,"",TrRoad_emi!O58/TrRoad_tech!O173)</f>
        <v>1.0766880653954074</v>
      </c>
      <c r="P200" s="108">
        <f>IF(TrRoad_act!P88=0,"",TrRoad_emi!P58/TrRoad_tech!P173)</f>
        <v>1.0853086786799118</v>
      </c>
      <c r="Q200" s="108">
        <f>IF(TrRoad_act!Q88=0,"",TrRoad_emi!Q58/TrRoad_tech!Q173)</f>
        <v>1.0997107504696551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1.0420133477563067</v>
      </c>
      <c r="C201" s="108">
        <f>IF(TrRoad_act!C89=0,"",TrRoad_emi!C59/TrRoad_tech!C174)</f>
        <v>1.0358200692148456</v>
      </c>
      <c r="D201" s="108">
        <f>IF(TrRoad_act!D89=0,"",TrRoad_emi!D59/TrRoad_tech!D174)</f>
        <v>1.0337935620441567</v>
      </c>
      <c r="E201" s="108">
        <f>IF(TrRoad_act!E89=0,"",TrRoad_emi!E59/TrRoad_tech!E174)</f>
        <v>1.0267783453560375</v>
      </c>
      <c r="F201" s="108">
        <f>IF(TrRoad_act!F89=0,"",TrRoad_emi!F59/TrRoad_tech!F174)</f>
        <v>1.0036301009106487</v>
      </c>
      <c r="G201" s="108">
        <f>IF(TrRoad_act!G89=0,"",TrRoad_emi!G59/TrRoad_tech!G174)</f>
        <v>0.99534608010807979</v>
      </c>
      <c r="H201" s="108">
        <f>IF(TrRoad_act!H89=0,"",TrRoad_emi!H59/TrRoad_tech!H174)</f>
        <v>0.99141439692386857</v>
      </c>
      <c r="I201" s="108">
        <f>IF(TrRoad_act!I89=0,"",TrRoad_emi!I59/TrRoad_tech!I174)</f>
        <v>0.97162834663362985</v>
      </c>
      <c r="J201" s="108">
        <f>IF(TrRoad_act!J89=0,"",TrRoad_emi!J59/TrRoad_tech!J174)</f>
        <v>0.94748827969335636</v>
      </c>
      <c r="K201" s="108">
        <f>IF(TrRoad_act!K89=0,"",TrRoad_emi!K59/TrRoad_tech!K174)</f>
        <v>0.96304509350840206</v>
      </c>
      <c r="L201" s="108">
        <f>IF(TrRoad_act!L89=0,"",TrRoad_emi!L59/TrRoad_tech!L174)</f>
        <v>0.97651987647772454</v>
      </c>
      <c r="M201" s="108">
        <f>IF(TrRoad_act!M89=0,"",TrRoad_emi!M59/TrRoad_tech!M174)</f>
        <v>0.98631488317630323</v>
      </c>
      <c r="N201" s="108">
        <f>IF(TrRoad_act!N89=0,"",TrRoad_emi!N59/TrRoad_tech!N174)</f>
        <v>0.98871228204632822</v>
      </c>
      <c r="O201" s="108">
        <f>IF(TrRoad_act!O89=0,"",TrRoad_emi!O59/TrRoad_tech!O174)</f>
        <v>0.98643616235017517</v>
      </c>
      <c r="P201" s="108">
        <f>IF(TrRoad_act!P89=0,"",TrRoad_emi!P59/TrRoad_tech!P174)</f>
        <v>0.98898272736565196</v>
      </c>
      <c r="Q201" s="108">
        <f>IF(TrRoad_act!Q89=0,"",TrRoad_emi!Q59/TrRoad_tech!Q174)</f>
        <v>1.0002277566964792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1.1000000000067303</v>
      </c>
      <c r="C202" s="108">
        <f>IF(TrRoad_act!C90=0,"",TrRoad_emi!C60/TrRoad_tech!C175)</f>
        <v>1.1001490203803637</v>
      </c>
      <c r="D202" s="108">
        <f>IF(TrRoad_act!D90=0,"",TrRoad_emi!D60/TrRoad_tech!D175)</f>
        <v>1.1001609010044426</v>
      </c>
      <c r="E202" s="108">
        <f>IF(TrRoad_act!E90=0,"",TrRoad_emi!E60/TrRoad_tech!E175)</f>
        <v>1.1001784220486279</v>
      </c>
      <c r="F202" s="108">
        <f>IF(TrRoad_act!F90=0,"",TrRoad_emi!F60/TrRoad_tech!F175)</f>
        <v>1.1001870779734579</v>
      </c>
      <c r="G202" s="108">
        <f>IF(TrRoad_act!G90=0,"",TrRoad_emi!G60/TrRoad_tech!G175)</f>
        <v>1.1002023848243325</v>
      </c>
      <c r="H202" s="108">
        <f>IF(TrRoad_act!H90=0,"",TrRoad_emi!H60/TrRoad_tech!H175)</f>
        <v>1.1002121024886262</v>
      </c>
      <c r="I202" s="108">
        <f>IF(TrRoad_act!I90=0,"",TrRoad_emi!I60/TrRoad_tech!I175)</f>
        <v>1.1002325645563864</v>
      </c>
      <c r="J202" s="108">
        <f>IF(TrRoad_act!J90=0,"",TrRoad_emi!J60/TrRoad_tech!J175)</f>
        <v>1.1002435953556822</v>
      </c>
      <c r="K202" s="108">
        <f>IF(TrRoad_act!K90=0,"",TrRoad_emi!K60/TrRoad_tech!K175)</f>
        <v>1.1537476124994652</v>
      </c>
      <c r="L202" s="108">
        <f>IF(TrRoad_act!L90=0,"",TrRoad_emi!L60/TrRoad_tech!L175)</f>
        <v>1.0419029121545453</v>
      </c>
      <c r="M202" s="108">
        <f>IF(TrRoad_act!M90=0,"",TrRoad_emi!M60/TrRoad_tech!M175)</f>
        <v>1.1319563882648707</v>
      </c>
      <c r="N202" s="108">
        <f>IF(TrRoad_act!N90=0,"",TrRoad_emi!N60/TrRoad_tech!N175)</f>
        <v>1.135826233433358</v>
      </c>
      <c r="O202" s="108">
        <f>IF(TrRoad_act!O90=0,"",TrRoad_emi!O60/TrRoad_tech!O175)</f>
        <v>1.1406405490457205</v>
      </c>
      <c r="P202" s="108">
        <f>IF(TrRoad_act!P90=0,"",TrRoad_emi!P60/TrRoad_tech!P175)</f>
        <v>1.1462404387522969</v>
      </c>
      <c r="Q202" s="108">
        <f>IF(TrRoad_act!Q90=0,"",TrRoad_emi!Q60/TrRoad_tech!Q175)</f>
        <v>1.1524605107887866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>
        <f>IF(TrRoad_act!I91=0,"",TrRoad_emi!I61/TrRoad_tech!I176)</f>
        <v>1.1560000000067703</v>
      </c>
      <c r="J203" s="108">
        <f>IF(TrRoad_act!J91=0,"",TrRoad_emi!J61/TrRoad_tech!J176)</f>
        <v>1.1625381510752477</v>
      </c>
      <c r="K203" s="108">
        <f>IF(TrRoad_act!K91=0,"",TrRoad_emi!K61/TrRoad_tech!K176)</f>
        <v>1.1686984741419804</v>
      </c>
      <c r="L203" s="108">
        <f>IF(TrRoad_act!L91=0,"",TrRoad_emi!L61/TrRoad_tech!L176)</f>
        <v>1.1725085373263937</v>
      </c>
      <c r="M203" s="108">
        <f>IF(TrRoad_act!M91=0,"",TrRoad_emi!M61/TrRoad_tech!M176)</f>
        <v>1.1769871622126817</v>
      </c>
      <c r="N203" s="108">
        <f>IF(TrRoad_act!N91=0,"",TrRoad_emi!N61/TrRoad_tech!N176)</f>
        <v>1.1818723437972944</v>
      </c>
      <c r="O203" s="108">
        <f>IF(TrRoad_act!O91=0,"",TrRoad_emi!O61/TrRoad_tech!O176)</f>
        <v>1.1858884750100076</v>
      </c>
      <c r="P203" s="108">
        <f>IF(TrRoad_act!P91=0,"",TrRoad_emi!P61/TrRoad_tech!P176)</f>
        <v>1.1898576157437781</v>
      </c>
      <c r="Q203" s="108">
        <f>IF(TrRoad_act!Q91=0,"",TrRoad_emi!Q61/TrRoad_tech!Q176)</f>
        <v>1.1981600387932734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1.1838125539516535</v>
      </c>
      <c r="P204" s="108">
        <f>IF(TrRoad_act!P92=0,"",TrRoad_emi!P62/TrRoad_tech!P177)</f>
        <v>1.1953044497723551</v>
      </c>
      <c r="Q204" s="108">
        <f>IF(TrRoad_act!Q92=0,"",TrRoad_emi!Q62/TrRoad_tech!Q177)</f>
        <v>1.2130269437886045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1.1420616481792514</v>
      </c>
      <c r="C206" s="107">
        <f>IF(TrRoad_act!C94=0,"",TrRoad_emi!C64/TrRoad_tech!C179)</f>
        <v>1.1372180423569467</v>
      </c>
      <c r="D206" s="107">
        <f>IF(TrRoad_act!D94=0,"",TrRoad_emi!D64/TrRoad_tech!D179)</f>
        <v>1.0994436618319765</v>
      </c>
      <c r="E206" s="107">
        <f>IF(TrRoad_act!E94=0,"",TrRoad_emi!E64/TrRoad_tech!E179)</f>
        <v>1.1138312659359866</v>
      </c>
      <c r="F206" s="107">
        <f>IF(TrRoad_act!F94=0,"",TrRoad_emi!F64/TrRoad_tech!F179)</f>
        <v>1.0966542318016175</v>
      </c>
      <c r="G206" s="107">
        <f>IF(TrRoad_act!G94=0,"",TrRoad_emi!G64/TrRoad_tech!G179)</f>
        <v>1.0832179566157489</v>
      </c>
      <c r="H206" s="107">
        <f>IF(TrRoad_act!H94=0,"",TrRoad_emi!H64/TrRoad_tech!H179)</f>
        <v>1.1015732422493867</v>
      </c>
      <c r="I206" s="107">
        <f>IF(TrRoad_act!I94=0,"",TrRoad_emi!I64/TrRoad_tech!I179)</f>
        <v>1.0686965397244033</v>
      </c>
      <c r="J206" s="107">
        <f>IF(TrRoad_act!J94=0,"",TrRoad_emi!J64/TrRoad_tech!J179)</f>
        <v>1.0565718399739301</v>
      </c>
      <c r="K206" s="107">
        <f>IF(TrRoad_act!K94=0,"",TrRoad_emi!K64/TrRoad_tech!K179)</f>
        <v>1.0308685527255164</v>
      </c>
      <c r="L206" s="107">
        <f>IF(TrRoad_act!L94=0,"",TrRoad_emi!L64/TrRoad_tech!L179)</f>
        <v>1.0336699069889546</v>
      </c>
      <c r="M206" s="107">
        <f>IF(TrRoad_act!M94=0,"",TrRoad_emi!M64/TrRoad_tech!M179)</f>
        <v>1.0423693055454448</v>
      </c>
      <c r="N206" s="107">
        <f>IF(TrRoad_act!N94=0,"",TrRoad_emi!N64/TrRoad_tech!N179)</f>
        <v>1.0409461531562989</v>
      </c>
      <c r="O206" s="107">
        <f>IF(TrRoad_act!O94=0,"",TrRoad_emi!O64/TrRoad_tech!O179)</f>
        <v>1.0489980725589234</v>
      </c>
      <c r="P206" s="107">
        <f>IF(TrRoad_act!P94=0,"",TrRoad_emi!P64/TrRoad_tech!P179)</f>
        <v>1.0891931192808122</v>
      </c>
      <c r="Q206" s="107">
        <f>IF(TrRoad_act!Q94=0,"",TrRoad_emi!Q64/TrRoad_tech!Q179)</f>
        <v>1.044300897631502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1.0955664198633417</v>
      </c>
      <c r="C207" s="106">
        <f>IF(TrRoad_act!C95=0,"",TrRoad_emi!C65/TrRoad_tech!C180)</f>
        <v>1.0958475579066977</v>
      </c>
      <c r="D207" s="106">
        <f>IF(TrRoad_act!D95=0,"",TrRoad_emi!D65/TrRoad_tech!D180)</f>
        <v>1.0954322594683696</v>
      </c>
      <c r="E207" s="106">
        <f>IF(TrRoad_act!E95=0,"",TrRoad_emi!E65/TrRoad_tech!E180)</f>
        <v>1.0958952004413265</v>
      </c>
      <c r="F207" s="106">
        <f>IF(TrRoad_act!F95=0,"",TrRoad_emi!F65/TrRoad_tech!F180)</f>
        <v>1.0953237437097132</v>
      </c>
      <c r="G207" s="106">
        <f>IF(TrRoad_act!G95=0,"",TrRoad_emi!G65/TrRoad_tech!G180)</f>
        <v>1.0902698953446091</v>
      </c>
      <c r="H207" s="106">
        <f>IF(TrRoad_act!H95=0,"",TrRoad_emi!H65/TrRoad_tech!H180)</f>
        <v>1.0852069987741157</v>
      </c>
      <c r="I207" s="106">
        <f>IF(TrRoad_act!I95=0,"",TrRoad_emi!I65/TrRoad_tech!I180)</f>
        <v>1.0711193514192967</v>
      </c>
      <c r="J207" s="106">
        <f>IF(TrRoad_act!J95=0,"",TrRoad_emi!J65/TrRoad_tech!J180)</f>
        <v>1.047102075647719</v>
      </c>
      <c r="K207" s="106">
        <f>IF(TrRoad_act!K95=0,"",TrRoad_emi!K65/TrRoad_tech!K180)</f>
        <v>1.0492130849480432</v>
      </c>
      <c r="L207" s="106">
        <f>IF(TrRoad_act!L95=0,"",TrRoad_emi!L65/TrRoad_tech!L180)</f>
        <v>1.0454925590165796</v>
      </c>
      <c r="M207" s="106">
        <f>IF(TrRoad_act!M95=0,"",TrRoad_emi!M65/TrRoad_tech!M180)</f>
        <v>1.0426718759102211</v>
      </c>
      <c r="N207" s="106">
        <f>IF(TrRoad_act!N95=0,"",TrRoad_emi!N65/TrRoad_tech!N180)</f>
        <v>1.0378353059281189</v>
      </c>
      <c r="O207" s="106">
        <f>IF(TrRoad_act!O95=0,"",TrRoad_emi!O65/TrRoad_tech!O180)</f>
        <v>1.0371108758239247</v>
      </c>
      <c r="P207" s="106">
        <f>IF(TrRoad_act!P95=0,"",TrRoad_emi!P65/TrRoad_tech!P180)</f>
        <v>1.035376249986022</v>
      </c>
      <c r="Q207" s="106">
        <f>IF(TrRoad_act!Q95=0,"",TrRoad_emi!Q65/TrRoad_tech!Q180)</f>
        <v>1.0339564242971222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1.0895120235828459</v>
      </c>
      <c r="C208" s="106">
        <f>IF(TrRoad_act!C96=0,"",TrRoad_emi!C66/TrRoad_tech!C181)</f>
        <v>1.0896672423314817</v>
      </c>
      <c r="D208" s="106">
        <f>IF(TrRoad_act!D96=0,"",TrRoad_emi!D66/TrRoad_tech!D181)</f>
        <v>1.0894303804694825</v>
      </c>
      <c r="E208" s="106">
        <f>IF(TrRoad_act!E96=0,"",TrRoad_emi!E66/TrRoad_tech!E181)</f>
        <v>1.0902755226420904</v>
      </c>
      <c r="F208" s="106">
        <f>IF(TrRoad_act!F96=0,"",TrRoad_emi!F66/TrRoad_tech!F181)</f>
        <v>1.089791793076875</v>
      </c>
      <c r="G208" s="106">
        <f>IF(TrRoad_act!G96=0,"",TrRoad_emi!G66/TrRoad_tech!G181)</f>
        <v>1.0836051702726366</v>
      </c>
      <c r="H208" s="106">
        <f>IF(TrRoad_act!H96=0,"",TrRoad_emi!H66/TrRoad_tech!H181)</f>
        <v>1.082201431213492</v>
      </c>
      <c r="I208" s="106">
        <f>IF(TrRoad_act!I96=0,"",TrRoad_emi!I66/TrRoad_tech!I181)</f>
        <v>1.0642791830107849</v>
      </c>
      <c r="J208" s="106">
        <f>IF(TrRoad_act!J96=0,"",TrRoad_emi!J66/TrRoad_tech!J181)</f>
        <v>1.0425554655426772</v>
      </c>
      <c r="K208" s="106">
        <f>IF(TrRoad_act!K96=0,"",TrRoad_emi!K66/TrRoad_tech!K181)</f>
        <v>1.0392076316032894</v>
      </c>
      <c r="L208" s="106">
        <f>IF(TrRoad_act!L96=0,"",TrRoad_emi!L66/TrRoad_tech!L181)</f>
        <v>1.0451582742215704</v>
      </c>
      <c r="M208" s="106">
        <f>IF(TrRoad_act!M96=0,"",TrRoad_emi!M66/TrRoad_tech!M181)</f>
        <v>1.0478843428691651</v>
      </c>
      <c r="N208" s="106">
        <f>IF(TrRoad_act!N96=0,"",TrRoad_emi!N66/TrRoad_tech!N181)</f>
        <v>1.0439601712069881</v>
      </c>
      <c r="O208" s="106">
        <f>IF(TrRoad_act!O96=0,"",TrRoad_emi!O66/TrRoad_tech!O181)</f>
        <v>1.0461917916710057</v>
      </c>
      <c r="P208" s="106">
        <f>IF(TrRoad_act!P96=0,"",TrRoad_emi!P66/TrRoad_tech!P181)</f>
        <v>1.0451686453088072</v>
      </c>
      <c r="Q208" s="106">
        <f>IF(TrRoad_act!Q96=0,"",TrRoad_emi!Q66/TrRoad_tech!Q181)</f>
        <v>1.0500857730121356</v>
      </c>
    </row>
    <row r="209" spans="1:17" ht="11.45" customHeight="1" x14ac:dyDescent="0.25">
      <c r="A209" s="62" t="s">
        <v>57</v>
      </c>
      <c r="B209" s="106">
        <f>IF(TrRoad_act!B97=0,"",TrRoad_emi!B67/TrRoad_tech!B182)</f>
        <v>1.1000000000133239</v>
      </c>
      <c r="C209" s="106">
        <f>IF(TrRoad_act!C97=0,"",TrRoad_emi!C67/TrRoad_tech!C182)</f>
        <v>1.1000000000133243</v>
      </c>
      <c r="D209" s="106">
        <f>IF(TrRoad_act!D97=0,"",TrRoad_emi!D67/TrRoad_tech!D182)</f>
        <v>1.1000000000133241</v>
      </c>
      <c r="E209" s="106">
        <f>IF(TrRoad_act!E97=0,"",TrRoad_emi!E67/TrRoad_tech!E182)</f>
        <v>1.1000868836320996</v>
      </c>
      <c r="F209" s="106">
        <f>IF(TrRoad_act!F97=0,"",TrRoad_emi!F67/TrRoad_tech!F182)</f>
        <v>1.1001854190456481</v>
      </c>
      <c r="G209" s="106">
        <f>IF(TrRoad_act!G97=0,"",TrRoad_emi!G67/TrRoad_tech!G182)</f>
        <v>1.1004789118898157</v>
      </c>
      <c r="H209" s="106">
        <f>IF(TrRoad_act!H97=0,"",TrRoad_emi!H67/TrRoad_tech!H182)</f>
        <v>1.1006996040569417</v>
      </c>
      <c r="I209" s="106">
        <f>IF(TrRoad_act!I97=0,"",TrRoad_emi!I67/TrRoad_tech!I182)</f>
        <v>1.1042741841971893</v>
      </c>
      <c r="J209" s="106">
        <f>IF(TrRoad_act!J97=0,"",TrRoad_emi!J67/TrRoad_tech!J182)</f>
        <v>1.1045137286161317</v>
      </c>
      <c r="K209" s="106">
        <f>IF(TrRoad_act!K97=0,"",TrRoad_emi!K67/TrRoad_tech!K182)</f>
        <v>1.1052297692712565</v>
      </c>
      <c r="L209" s="106">
        <f>IF(TrRoad_act!L97=0,"",TrRoad_emi!L67/TrRoad_tech!L182)</f>
        <v>1.1055582457157722</v>
      </c>
      <c r="M209" s="106">
        <f>IF(TrRoad_act!M97=0,"",TrRoad_emi!M67/TrRoad_tech!M182)</f>
        <v>1.1059405698720006</v>
      </c>
      <c r="N209" s="106">
        <f>IF(TrRoad_act!N97=0,"",TrRoad_emi!N67/TrRoad_tech!N182)</f>
        <v>1.1067147286143793</v>
      </c>
      <c r="O209" s="106">
        <f>IF(TrRoad_act!O97=0,"",TrRoad_emi!O67/TrRoad_tech!O182)</f>
        <v>1.1067688516111047</v>
      </c>
      <c r="P209" s="106">
        <f>IF(TrRoad_act!P97=0,"",TrRoad_emi!P67/TrRoad_tech!P182)</f>
        <v>1.1069762768042872</v>
      </c>
      <c r="Q209" s="106">
        <f>IF(TrRoad_act!Q97=0,"",TrRoad_emi!Q67/TrRoad_tech!Q182)</f>
        <v>1.1072590261543322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1.0322707943911404</v>
      </c>
      <c r="C210" s="106">
        <f>IF(TrRoad_act!C98=0,"",TrRoad_emi!C68/TrRoad_tech!C183)</f>
        <v>1.1000000000133241</v>
      </c>
      <c r="D210" s="106">
        <f>IF(TrRoad_act!D98=0,"",TrRoad_emi!D68/TrRoad_tech!D183)</f>
        <v>1.0740803804198109</v>
      </c>
      <c r="E210" s="106">
        <f>IF(TrRoad_act!E98=0,"",TrRoad_emi!E68/TrRoad_tech!E183)</f>
        <v>1.0995377275420537</v>
      </c>
      <c r="F210" s="106">
        <f>IF(TrRoad_act!F98=0,"",TrRoad_emi!F68/TrRoad_tech!F183)</f>
        <v>1.0873079662905123</v>
      </c>
      <c r="G210" s="106">
        <f>IF(TrRoad_act!G98=0,"",TrRoad_emi!G68/TrRoad_tech!G183)</f>
        <v>1.1044223043678367</v>
      </c>
      <c r="H210" s="106">
        <f>IF(TrRoad_act!H98=0,"",TrRoad_emi!H68/TrRoad_tech!H183)</f>
        <v>1.1072112534405434</v>
      </c>
      <c r="I210" s="106">
        <f>IF(TrRoad_act!I98=0,"",TrRoad_emi!I68/TrRoad_tech!I183)</f>
        <v>1.1101207060915419</v>
      </c>
      <c r="J210" s="106">
        <f>IF(TrRoad_act!J98=0,"",TrRoad_emi!J68/TrRoad_tech!J183)</f>
        <v>1.1115050858030875</v>
      </c>
      <c r="K210" s="106">
        <f>IF(TrRoad_act!K98=0,"",TrRoad_emi!K68/TrRoad_tech!K183)</f>
        <v>1.0738847837753622</v>
      </c>
      <c r="L210" s="106">
        <f>IF(TrRoad_act!L98=0,"",TrRoad_emi!L68/TrRoad_tech!L183)</f>
        <v>1.1128223597469251</v>
      </c>
      <c r="M210" s="106">
        <f>IF(TrRoad_act!M98=0,"",TrRoad_emi!M68/TrRoad_tech!M183)</f>
        <v>1.1145672387755365</v>
      </c>
      <c r="N210" s="106">
        <f>IF(TrRoad_act!N98=0,"",TrRoad_emi!N68/TrRoad_tech!N183)</f>
        <v>1.1163918749397832</v>
      </c>
      <c r="O210" s="106">
        <f>IF(TrRoad_act!O98=0,"",TrRoad_emi!O68/TrRoad_tech!O183)</f>
        <v>1.1384580126201216</v>
      </c>
      <c r="P210" s="106">
        <f>IF(TrRoad_act!P98=0,"",TrRoad_emi!P68/TrRoad_tech!P183)</f>
        <v>1.1402660102124482</v>
      </c>
      <c r="Q210" s="106">
        <f>IF(TrRoad_act!Q98=0,"",TrRoad_emi!Q68/TrRoad_tech!Q183)</f>
        <v>1.170350429064591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1.0760066512227364</v>
      </c>
      <c r="C213" s="109">
        <f>IF(TrRoad_act!C101=0,"",TrRoad_emi!C71/TrRoad_tech!C186)</f>
        <v>1.0685300748677207</v>
      </c>
      <c r="D213" s="109">
        <f>IF(TrRoad_act!D101=0,"",TrRoad_emi!D71/TrRoad_tech!D186)</f>
        <v>1.0655660095816857</v>
      </c>
      <c r="E213" s="109">
        <f>IF(TrRoad_act!E101=0,"",TrRoad_emi!E71/TrRoad_tech!E186)</f>
        <v>1.05754648277004</v>
      </c>
      <c r="F213" s="109">
        <f>IF(TrRoad_act!F101=0,"",TrRoad_emi!F71/TrRoad_tech!F186)</f>
        <v>1.0412947342315841</v>
      </c>
      <c r="G213" s="109">
        <f>IF(TrRoad_act!G101=0,"",TrRoad_emi!G71/TrRoad_tech!G186)</f>
        <v>1.0282521496696284</v>
      </c>
      <c r="H213" s="109">
        <f>IF(TrRoad_act!H101=0,"",TrRoad_emi!H71/TrRoad_tech!H186)</f>
        <v>1.0217757759498731</v>
      </c>
      <c r="I213" s="109">
        <f>IF(TrRoad_act!I101=0,"",TrRoad_emi!I71/TrRoad_tech!I186)</f>
        <v>0.99274204561952528</v>
      </c>
      <c r="J213" s="109">
        <f>IF(TrRoad_act!J101=0,"",TrRoad_emi!J71/TrRoad_tech!J186)</f>
        <v>0.99477025474359637</v>
      </c>
      <c r="K213" s="109">
        <f>IF(TrRoad_act!K101=0,"",TrRoad_emi!K71/TrRoad_tech!K186)</f>
        <v>1.0098980992922728</v>
      </c>
      <c r="L213" s="109">
        <f>IF(TrRoad_act!L101=0,"",TrRoad_emi!L71/TrRoad_tech!L186)</f>
        <v>1.033969310879238</v>
      </c>
      <c r="M213" s="109">
        <f>IF(TrRoad_act!M101=0,"",TrRoad_emi!M71/TrRoad_tech!M186)</f>
        <v>1.0483223998036624</v>
      </c>
      <c r="N213" s="109">
        <f>IF(TrRoad_act!N101=0,"",TrRoad_emi!N71/TrRoad_tech!N186)</f>
        <v>1.0926008040899395</v>
      </c>
      <c r="O213" s="109">
        <f>IF(TrRoad_act!O101=0,"",TrRoad_emi!O71/TrRoad_tech!O186)</f>
        <v>1.0882600294727254</v>
      </c>
      <c r="P213" s="109">
        <f>IF(TrRoad_act!P101=0,"",TrRoad_emi!P71/TrRoad_tech!P186)</f>
        <v>1.0803788398685701</v>
      </c>
      <c r="Q213" s="109">
        <f>IF(TrRoad_act!Q101=0,"",TrRoad_emi!Q71/TrRoad_tech!Q186)</f>
        <v>1.0733923782135832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1.0955664198567741</v>
      </c>
      <c r="C214" s="108">
        <f>IF(TrRoad_act!C102=0,"",TrRoad_emi!C72/TrRoad_tech!C187)</f>
        <v>1.0958990964953459</v>
      </c>
      <c r="D214" s="108">
        <f>IF(TrRoad_act!D102=0,"",TrRoad_emi!D72/TrRoad_tech!D187)</f>
        <v>1.0956017141259184</v>
      </c>
      <c r="E214" s="108">
        <f>IF(TrRoad_act!E102=0,"",TrRoad_emi!E72/TrRoad_tech!E187)</f>
        <v>1.0962700539507289</v>
      </c>
      <c r="F214" s="108">
        <f>IF(TrRoad_act!F102=0,"",TrRoad_emi!F72/TrRoad_tech!F187)</f>
        <v>1.0960881622726182</v>
      </c>
      <c r="G214" s="108">
        <f>IF(TrRoad_act!G102=0,"",TrRoad_emi!G72/TrRoad_tech!G187)</f>
        <v>1.0916370646543994</v>
      </c>
      <c r="H214" s="108">
        <f>IF(TrRoad_act!H102=0,"",TrRoad_emi!H72/TrRoad_tech!H187)</f>
        <v>1.087421302026784</v>
      </c>
      <c r="I214" s="108">
        <f>IF(TrRoad_act!I102=0,"",TrRoad_emi!I72/TrRoad_tech!I187)</f>
        <v>1.0743490896551455</v>
      </c>
      <c r="J214" s="108">
        <f>IF(TrRoad_act!J102=0,"",TrRoad_emi!J72/TrRoad_tech!J187)</f>
        <v>1.0512241318811462</v>
      </c>
      <c r="K214" s="108">
        <f>IF(TrRoad_act!K102=0,"",TrRoad_emi!K72/TrRoad_tech!K187)</f>
        <v>1.0548674844140826</v>
      </c>
      <c r="L214" s="108">
        <f>IF(TrRoad_act!L102=0,"",TrRoad_emi!L72/TrRoad_tech!L187)</f>
        <v>1.053238767931028</v>
      </c>
      <c r="M214" s="108">
        <f>IF(TrRoad_act!M102=0,"",TrRoad_emi!M72/TrRoad_tech!M187)</f>
        <v>1.0529160352638951</v>
      </c>
      <c r="N214" s="108">
        <f>IF(TrRoad_act!N102=0,"",TrRoad_emi!N72/TrRoad_tech!N187)</f>
        <v>1.0497467430048637</v>
      </c>
      <c r="O214" s="108">
        <f>IF(TrRoad_act!O102=0,"",TrRoad_emi!O72/TrRoad_tech!O187)</f>
        <v>1.0518635667877918</v>
      </c>
      <c r="P214" s="108">
        <f>IF(TrRoad_act!P102=0,"",TrRoad_emi!P72/TrRoad_tech!P187)</f>
        <v>1.0541290029729893</v>
      </c>
      <c r="Q214" s="108">
        <f>IF(TrRoad_act!Q102=0,"",TrRoad_emi!Q72/TrRoad_tech!Q187)</f>
        <v>1.0577234048615862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1.0585988575223362</v>
      </c>
      <c r="C215" s="108">
        <f>IF(TrRoad_act!C103=0,"",TrRoad_emi!C73/TrRoad_tech!C188)</f>
        <v>1.048380945944253</v>
      </c>
      <c r="D215" s="108">
        <f>IF(TrRoad_act!D103=0,"",TrRoad_emi!D73/TrRoad_tech!D188)</f>
        <v>1.0434358254525307</v>
      </c>
      <c r="E215" s="108">
        <f>IF(TrRoad_act!E103=0,"",TrRoad_emi!E73/TrRoad_tech!E188)</f>
        <v>1.0357107958364262</v>
      </c>
      <c r="F215" s="108">
        <f>IF(TrRoad_act!F103=0,"",TrRoad_emi!F73/TrRoad_tech!F188)</f>
        <v>1.0171248104851143</v>
      </c>
      <c r="G215" s="108">
        <f>IF(TrRoad_act!G103=0,"",TrRoad_emi!G73/TrRoad_tech!G188)</f>
        <v>1.0084831881233549</v>
      </c>
      <c r="H215" s="108">
        <f>IF(TrRoad_act!H103=0,"",TrRoad_emi!H73/TrRoad_tech!H188)</f>
        <v>1.001137773067603</v>
      </c>
      <c r="I215" s="108">
        <f>IF(TrRoad_act!I103=0,"",TrRoad_emi!I73/TrRoad_tech!I188)</f>
        <v>0.98044797375575421</v>
      </c>
      <c r="J215" s="108">
        <f>IF(TrRoad_act!J103=0,"",TrRoad_emi!J73/TrRoad_tech!J188)</f>
        <v>0.96192873816022362</v>
      </c>
      <c r="K215" s="108">
        <f>IF(TrRoad_act!K103=0,"",TrRoad_emi!K73/TrRoad_tech!K188)</f>
        <v>0.96764846413158934</v>
      </c>
      <c r="L215" s="108">
        <f>IF(TrRoad_act!L103=0,"",TrRoad_emi!L73/TrRoad_tech!L188)</f>
        <v>0.97931320154589419</v>
      </c>
      <c r="M215" s="108">
        <f>IF(TrRoad_act!M103=0,"",TrRoad_emi!M73/TrRoad_tech!M188)</f>
        <v>0.98793679123508793</v>
      </c>
      <c r="N215" s="108">
        <f>IF(TrRoad_act!N103=0,"",TrRoad_emi!N73/TrRoad_tech!N188)</f>
        <v>0.9895244966599519</v>
      </c>
      <c r="O215" s="108">
        <f>IF(TrRoad_act!O103=0,"",TrRoad_emi!O73/TrRoad_tech!O188)</f>
        <v>0.99213112651280733</v>
      </c>
      <c r="P215" s="108">
        <f>IF(TrRoad_act!P103=0,"",TrRoad_emi!P73/TrRoad_tech!P188)</f>
        <v>0.99751930157630508</v>
      </c>
      <c r="Q215" s="108">
        <f>IF(TrRoad_act!Q103=0,"",TrRoad_emi!Q73/TrRoad_tech!Q188)</f>
        <v>1.0089749322638417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1.1000000000067303</v>
      </c>
      <c r="C216" s="108">
        <f>IF(TrRoad_act!C104=0,"",TrRoad_emi!C74/TrRoad_tech!C189)</f>
        <v>1.1002185765093404</v>
      </c>
      <c r="D216" s="108">
        <f>IF(TrRoad_act!D104=0,"",TrRoad_emi!D74/TrRoad_tech!D189)</f>
        <v>1.1006101444395879</v>
      </c>
      <c r="E216" s="108">
        <f>IF(TrRoad_act!E104=0,"",TrRoad_emi!E74/TrRoad_tech!E189)</f>
        <v>1.101224101051125</v>
      </c>
      <c r="F216" s="108">
        <f>IF(TrRoad_act!F104=0,"",TrRoad_emi!F74/TrRoad_tech!F189)</f>
        <v>1.1021830770210379</v>
      </c>
      <c r="G216" s="108">
        <f>IF(TrRoad_act!G104=0,"",TrRoad_emi!G74/TrRoad_tech!G189)</f>
        <v>1.10332977306699</v>
      </c>
      <c r="H216" s="108">
        <f>IF(TrRoad_act!H104=0,"",TrRoad_emi!H74/TrRoad_tech!H189)</f>
        <v>1.1051673206075783</v>
      </c>
      <c r="I216" s="108">
        <f>IF(TrRoad_act!I104=0,"",TrRoad_emi!I74/TrRoad_tech!I189)</f>
        <v>1.1073208977109303</v>
      </c>
      <c r="J216" s="108">
        <f>IF(TrRoad_act!J104=0,"",TrRoad_emi!J74/TrRoad_tech!J189)</f>
        <v>1.108529741839833</v>
      </c>
      <c r="K216" s="108">
        <f>IF(TrRoad_act!K104=0,"",TrRoad_emi!K74/TrRoad_tech!K189)</f>
        <v>1.1095496004681884</v>
      </c>
      <c r="L216" s="108">
        <f>IF(TrRoad_act!L104=0,"",TrRoad_emi!L74/TrRoad_tech!L189)</f>
        <v>1.1108916661883506</v>
      </c>
      <c r="M216" s="108">
        <f>IF(TrRoad_act!M104=0,"",TrRoad_emi!M74/TrRoad_tech!M189)</f>
        <v>1.1124464188218592</v>
      </c>
      <c r="N216" s="108">
        <f>IF(TrRoad_act!N104=0,"",TrRoad_emi!N74/TrRoad_tech!N189)</f>
        <v>1.1141107228561931</v>
      </c>
      <c r="O216" s="108">
        <f>IF(TrRoad_act!O104=0,"",TrRoad_emi!O74/TrRoad_tech!O189)</f>
        <v>1.1161169532550208</v>
      </c>
      <c r="P216" s="108">
        <f>IF(TrRoad_act!P104=0,"",TrRoad_emi!P74/TrRoad_tech!P189)</f>
        <v>1.1184620873839604</v>
      </c>
      <c r="Q216" s="108">
        <f>IF(TrRoad_act!Q104=0,"",TrRoad_emi!Q74/TrRoad_tech!Q189)</f>
        <v>1.1210075290423305</v>
      </c>
    </row>
    <row r="217" spans="1:17" ht="11.45" customHeight="1" x14ac:dyDescent="0.25">
      <c r="A217" s="62" t="s">
        <v>56</v>
      </c>
      <c r="B217" s="108">
        <f>IF(TrRoad_act!B105=0,"",TrRoad_emi!B75/TrRoad_tech!B190)</f>
        <v>1.1000000000067303</v>
      </c>
      <c r="C217" s="108">
        <f>IF(TrRoad_act!C105=0,"",TrRoad_emi!C75/TrRoad_tech!C190)</f>
        <v>1.1000000000067303</v>
      </c>
      <c r="D217" s="108">
        <f>IF(TrRoad_act!D105=0,"",TrRoad_emi!D75/TrRoad_tech!D190)</f>
        <v>1.1002206910553176</v>
      </c>
      <c r="E217" s="108">
        <f>IF(TrRoad_act!E105=0,"",TrRoad_emi!E75/TrRoad_tech!E190)</f>
        <v>1.1070748153388315</v>
      </c>
      <c r="F217" s="108">
        <f>IF(TrRoad_act!F105=0,"",TrRoad_emi!F75/TrRoad_tech!F190)</f>
        <v>1.107860732619725</v>
      </c>
      <c r="G217" s="108">
        <f>IF(TrRoad_act!G105=0,"",TrRoad_emi!G75/TrRoad_tech!G190)</f>
        <v>1.1084191641633814</v>
      </c>
      <c r="H217" s="108">
        <f>IF(TrRoad_act!H105=0,"",TrRoad_emi!H75/TrRoad_tech!H190)</f>
        <v>1.1258285800747927</v>
      </c>
      <c r="I217" s="108">
        <f>IF(TrRoad_act!I105=0,"",TrRoad_emi!I75/TrRoad_tech!I190)</f>
        <v>1.1286397329217281</v>
      </c>
      <c r="J217" s="108">
        <f>IF(TrRoad_act!J105=0,"",TrRoad_emi!J75/TrRoad_tech!J190)</f>
        <v>1.1318532614527899</v>
      </c>
      <c r="K217" s="108">
        <f>IF(TrRoad_act!K105=0,"",TrRoad_emi!K75/TrRoad_tech!K190)</f>
        <v>1.1427149675256714</v>
      </c>
      <c r="L217" s="108">
        <f>IF(TrRoad_act!L105=0,"",TrRoad_emi!L75/TrRoad_tech!L190)</f>
        <v>1.1667512542678506</v>
      </c>
      <c r="M217" s="108">
        <f>IF(TrRoad_act!M105=0,"",TrRoad_emi!M75/TrRoad_tech!M190)</f>
        <v>1.1805387469544599</v>
      </c>
      <c r="N217" s="108">
        <f>IF(TrRoad_act!N105=0,"",TrRoad_emi!N75/TrRoad_tech!N190)</f>
        <v>1.1940533207458504</v>
      </c>
      <c r="O217" s="108">
        <f>IF(TrRoad_act!O105=0,"",TrRoad_emi!O75/TrRoad_tech!O190)</f>
        <v>1.2056037008898604</v>
      </c>
      <c r="P217" s="108">
        <f>IF(TrRoad_act!P105=0,"",TrRoad_emi!P75/TrRoad_tech!P190)</f>
        <v>1.2160603139809185</v>
      </c>
      <c r="Q217" s="108">
        <f>IF(TrRoad_act!Q105=0,"",TrRoad_emi!Q75/TrRoad_tech!Q190)</f>
        <v>1.2249100642734005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1.0659566901927511</v>
      </c>
      <c r="C219" s="107">
        <f>IF(TrRoad_act!C107=0,"",TrRoad_emi!C77/TrRoad_tech!C192)</f>
        <v>1.0566995079442125</v>
      </c>
      <c r="D219" s="107">
        <f>IF(TrRoad_act!D107=0,"",TrRoad_emi!D77/TrRoad_tech!D192)</f>
        <v>1.0516559462957662</v>
      </c>
      <c r="E219" s="107">
        <f>IF(TrRoad_act!E107=0,"",TrRoad_emi!E77/TrRoad_tech!E192)</f>
        <v>1.0445278338497044</v>
      </c>
      <c r="F219" s="107">
        <f>IF(TrRoad_act!F107=0,"",TrRoad_emi!F77/TrRoad_tech!F192)</f>
        <v>1.0276545534045534</v>
      </c>
      <c r="G219" s="107">
        <f>IF(TrRoad_act!G107=0,"",TrRoad_emi!G77/TrRoad_tech!G192)</f>
        <v>1.020038332909823</v>
      </c>
      <c r="H219" s="107">
        <f>IF(TrRoad_act!H107=0,"",TrRoad_emi!H77/TrRoad_tech!H192)</f>
        <v>1.01686972891545</v>
      </c>
      <c r="I219" s="107">
        <f>IF(TrRoad_act!I107=0,"",TrRoad_emi!I77/TrRoad_tech!I192)</f>
        <v>0.99771526947336719</v>
      </c>
      <c r="J219" s="107">
        <f>IF(TrRoad_act!J107=0,"",TrRoad_emi!J77/TrRoad_tech!J192)</f>
        <v>0.97378087068435537</v>
      </c>
      <c r="K219" s="107">
        <f>IF(TrRoad_act!K107=0,"",TrRoad_emi!K77/TrRoad_tech!K192)</f>
        <v>0.98073877840861656</v>
      </c>
      <c r="L219" s="107">
        <f>IF(TrRoad_act!L107=0,"",TrRoad_emi!L77/TrRoad_tech!L192)</f>
        <v>0.99035907684347113</v>
      </c>
      <c r="M219" s="107">
        <f>IF(TrRoad_act!M107=0,"",TrRoad_emi!M77/TrRoad_tech!M192)</f>
        <v>0.99824487319960431</v>
      </c>
      <c r="N219" s="107">
        <f>IF(TrRoad_act!N107=0,"",TrRoad_emi!N77/TrRoad_tech!N192)</f>
        <v>0.99919440933180648</v>
      </c>
      <c r="O219" s="107">
        <f>IF(TrRoad_act!O107=0,"",TrRoad_emi!O77/TrRoad_tech!O192)</f>
        <v>1.0003607173988815</v>
      </c>
      <c r="P219" s="107">
        <f>IF(TrRoad_act!P107=0,"",TrRoad_emi!P77/TrRoad_tech!P192)</f>
        <v>1.0012089255399526</v>
      </c>
      <c r="Q219" s="107">
        <f>IF(TrRoad_act!Q107=0,"",TrRoad_emi!Q77/TrRoad_tech!Q192)</f>
        <v>1.0103377644065819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1.0661010622865466</v>
      </c>
      <c r="C220" s="106">
        <f>IF(TrRoad_act!C108=0,"",TrRoad_emi!C78/TrRoad_tech!C193)</f>
        <v>1.0629491947220211</v>
      </c>
      <c r="D220" s="106">
        <f>IF(TrRoad_act!D108=0,"",TrRoad_emi!D78/TrRoad_tech!D193)</f>
        <v>1.0617572155000279</v>
      </c>
      <c r="E220" s="106">
        <f>IF(TrRoad_act!E108=0,"",TrRoad_emi!E78/TrRoad_tech!E193)</f>
        <v>1.0584900425251618</v>
      </c>
      <c r="F220" s="106">
        <f>IF(TrRoad_act!F108=0,"",TrRoad_emi!F78/TrRoad_tech!F193)</f>
        <v>1.0470425607264933</v>
      </c>
      <c r="G220" s="106">
        <f>IF(TrRoad_act!G108=0,"",TrRoad_emi!G78/TrRoad_tech!G193)</f>
        <v>1.0398461571936197</v>
      </c>
      <c r="H220" s="106">
        <f>IF(TrRoad_act!H108=0,"",TrRoad_emi!H78/TrRoad_tech!H193)</f>
        <v>1.0368395167544098</v>
      </c>
      <c r="I220" s="106">
        <f>IF(TrRoad_act!I108=0,"",TrRoad_emi!I78/TrRoad_tech!I193)</f>
        <v>1.0175781475343799</v>
      </c>
      <c r="J220" s="106">
        <f>IF(TrRoad_act!J108=0,"",TrRoad_emi!J78/TrRoad_tech!J193)</f>
        <v>0.99376548046186175</v>
      </c>
      <c r="K220" s="106">
        <f>IF(TrRoad_act!K108=0,"",TrRoad_emi!K78/TrRoad_tech!K193)</f>
        <v>0.99711007405264052</v>
      </c>
      <c r="L220" s="106">
        <f>IF(TrRoad_act!L108=0,"",TrRoad_emi!L78/TrRoad_tech!L193)</f>
        <v>1.0048139360023913</v>
      </c>
      <c r="M220" s="106">
        <f>IF(TrRoad_act!M108=0,"",TrRoad_emi!M78/TrRoad_tech!M193)</f>
        <v>1.0108258777629873</v>
      </c>
      <c r="N220" s="106">
        <f>IF(TrRoad_act!N108=0,"",TrRoad_emi!N78/TrRoad_tech!N193)</f>
        <v>1.0099211246545032</v>
      </c>
      <c r="O220" s="106">
        <f>IF(TrRoad_act!O108=0,"",TrRoad_emi!O78/TrRoad_tech!O193)</f>
        <v>1.0107120548863429</v>
      </c>
      <c r="P220" s="106">
        <f>IF(TrRoad_act!P108=0,"",TrRoad_emi!P78/TrRoad_tech!P193)</f>
        <v>1.0102506668407687</v>
      </c>
      <c r="Q220" s="106">
        <f>IF(TrRoad_act!Q108=0,"",TrRoad_emi!Q78/TrRoad_tech!Q193)</f>
        <v>1.0178361660893533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1.0377764665484885</v>
      </c>
      <c r="C221" s="105">
        <f>IF(TrRoad_act!C109=0,"",TrRoad_emi!C79/TrRoad_tech!C194)</f>
        <v>1.0310355482755007</v>
      </c>
      <c r="D221" s="105">
        <f>IF(TrRoad_act!D109=0,"",TrRoad_emi!D79/TrRoad_tech!D194)</f>
        <v>1.0296455724595763</v>
      </c>
      <c r="E221" s="105">
        <f>IF(TrRoad_act!E109=0,"",TrRoad_emi!E79/TrRoad_tech!E194)</f>
        <v>1.0220848796209863</v>
      </c>
      <c r="F221" s="105">
        <f>IF(TrRoad_act!F109=0,"",TrRoad_emi!F79/TrRoad_tech!F194)</f>
        <v>1.001563207265356</v>
      </c>
      <c r="G221" s="105">
        <f>IF(TrRoad_act!G109=0,"",TrRoad_emi!G79/TrRoad_tech!G194)</f>
        <v>0.99403725506645102</v>
      </c>
      <c r="H221" s="105">
        <f>IF(TrRoad_act!H109=0,"",TrRoad_emi!H79/TrRoad_tech!H194)</f>
        <v>0.98985471036997297</v>
      </c>
      <c r="I221" s="105">
        <f>IF(TrRoad_act!I109=0,"",TrRoad_emi!I79/TrRoad_tech!I194)</f>
        <v>0.96897430639016535</v>
      </c>
      <c r="J221" s="105">
        <f>IF(TrRoad_act!J109=0,"",TrRoad_emi!J79/TrRoad_tech!J194)</f>
        <v>0.94528393616327899</v>
      </c>
      <c r="K221" s="105">
        <f>IF(TrRoad_act!K109=0,"",TrRoad_emi!K79/TrRoad_tech!K194)</f>
        <v>0.95976777200027985</v>
      </c>
      <c r="L221" s="105">
        <f>IF(TrRoad_act!L109=0,"",TrRoad_emi!L79/TrRoad_tech!L194)</f>
        <v>0.97417528992596847</v>
      </c>
      <c r="M221" s="105">
        <f>IF(TrRoad_act!M109=0,"",TrRoad_emi!M79/TrRoad_tech!M194)</f>
        <v>0.98215313949418226</v>
      </c>
      <c r="N221" s="105">
        <f>IF(TrRoad_act!N109=0,"",TrRoad_emi!N79/TrRoad_tech!N194)</f>
        <v>0.98696983901951607</v>
      </c>
      <c r="O221" s="105">
        <f>IF(TrRoad_act!O109=0,"",TrRoad_emi!O79/TrRoad_tech!O194)</f>
        <v>0.98957097094029389</v>
      </c>
      <c r="P221" s="105">
        <f>IF(TrRoad_act!P109=0,"",TrRoad_emi!P79/TrRoad_tech!P194)</f>
        <v>0.99358362678955892</v>
      </c>
      <c r="Q221" s="105">
        <f>IF(TrRoad_act!Q109=0,"",TrRoad_emi!Q79/TrRoad_tech!Q194)</f>
        <v>1.0068311764534355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89.767302150526831</v>
      </c>
      <c r="C225" s="78">
        <v>89.767302150526831</v>
      </c>
      <c r="D225" s="78">
        <v>89.767302150526831</v>
      </c>
      <c r="E225" s="78">
        <v>89.404052758350161</v>
      </c>
      <c r="F225" s="78">
        <v>89.040803366173478</v>
      </c>
      <c r="G225" s="78">
        <v>87.951915970193639</v>
      </c>
      <c r="H225" s="78">
        <v>86.498918401486961</v>
      </c>
      <c r="I225" s="78">
        <v>85.772419617133636</v>
      </c>
      <c r="J225" s="78">
        <v>81.414287691563757</v>
      </c>
      <c r="K225" s="78">
        <v>77.781793769797034</v>
      </c>
      <c r="L225" s="78">
        <v>77.418544377620364</v>
      </c>
      <c r="M225" s="78">
        <v>77.060479481747109</v>
      </c>
      <c r="N225" s="78">
        <v>76.217033943634164</v>
      </c>
      <c r="O225" s="78">
        <v>73.596682899931153</v>
      </c>
      <c r="P225" s="78">
        <v>72.322231859903724</v>
      </c>
      <c r="Q225" s="78">
        <v>75.507524097636178</v>
      </c>
    </row>
    <row r="226" spans="1:17" ht="11.45" customHeight="1" x14ac:dyDescent="0.25">
      <c r="A226" s="19" t="s">
        <v>29</v>
      </c>
      <c r="B226" s="76">
        <v>160.24617188252608</v>
      </c>
      <c r="C226" s="76">
        <v>159.20897662546918</v>
      </c>
      <c r="D226" s="76">
        <v>157.23293050987067</v>
      </c>
      <c r="E226" s="76">
        <v>155.68298753776568</v>
      </c>
      <c r="F226" s="76">
        <v>153.75320558640678</v>
      </c>
      <c r="G226" s="76">
        <v>152.84366500957341</v>
      </c>
      <c r="H226" s="76">
        <v>150.01228192109448</v>
      </c>
      <c r="I226" s="76">
        <v>150.83336859687594</v>
      </c>
      <c r="J226" s="76">
        <v>140.07304554145418</v>
      </c>
      <c r="K226" s="76">
        <v>133.76072712163202</v>
      </c>
      <c r="L226" s="76">
        <v>130.53039236764815</v>
      </c>
      <c r="M226" s="76">
        <v>127.69106299904433</v>
      </c>
      <c r="N226" s="76">
        <v>124.43808948889136</v>
      </c>
      <c r="O226" s="76">
        <v>117.38127168819419</v>
      </c>
      <c r="P226" s="76">
        <v>114.24648998093109</v>
      </c>
      <c r="Q226" s="76">
        <v>110.99023830859684</v>
      </c>
    </row>
    <row r="227" spans="1:17" ht="11.45" customHeight="1" x14ac:dyDescent="0.25">
      <c r="A227" s="62" t="s">
        <v>59</v>
      </c>
      <c r="B227" s="77">
        <v>165.45636808742324</v>
      </c>
      <c r="C227" s="77">
        <v>165.45636808742324</v>
      </c>
      <c r="D227" s="77">
        <v>165.45636808742324</v>
      </c>
      <c r="E227" s="77">
        <v>164.44734199804358</v>
      </c>
      <c r="F227" s="77">
        <v>163.43831590866395</v>
      </c>
      <c r="G227" s="77">
        <v>160.4136286976088</v>
      </c>
      <c r="H227" s="77">
        <v>156.37752434009022</v>
      </c>
      <c r="I227" s="77">
        <v>154.35947216133101</v>
      </c>
      <c r="J227" s="77">
        <v>142.25355014585912</v>
      </c>
      <c r="K227" s="77">
        <v>132.16328925206267</v>
      </c>
      <c r="L227" s="77">
        <v>130.765116093817</v>
      </c>
      <c r="M227" s="77">
        <v>129.78290166206199</v>
      </c>
      <c r="N227" s="77">
        <v>127.363032680359</v>
      </c>
      <c r="O227" s="77">
        <v>120.587276844344</v>
      </c>
      <c r="P227" s="77">
        <v>117.190508801259</v>
      </c>
      <c r="Q227" s="77">
        <v>114.881359181722</v>
      </c>
    </row>
    <row r="228" spans="1:17" ht="11.45" customHeight="1" x14ac:dyDescent="0.25">
      <c r="A228" s="62" t="s">
        <v>58</v>
      </c>
      <c r="B228" s="77">
        <v>156.30469482472444</v>
      </c>
      <c r="C228" s="77">
        <v>154.4762804458577</v>
      </c>
      <c r="D228" s="77">
        <v>152.46978311629059</v>
      </c>
      <c r="E228" s="77">
        <v>151.46653445150707</v>
      </c>
      <c r="F228" s="77">
        <v>149.46003712194002</v>
      </c>
      <c r="G228" s="77">
        <v>149.46003712194002</v>
      </c>
      <c r="H228" s="77">
        <v>147.45353979237296</v>
      </c>
      <c r="I228" s="77">
        <v>148.45678845715653</v>
      </c>
      <c r="J228" s="77">
        <v>139.43021868863872</v>
      </c>
      <c r="K228" s="77">
        <v>134.4139753647211</v>
      </c>
      <c r="L228" s="77">
        <v>130.40098070558801</v>
      </c>
      <c r="M228" s="77">
        <v>127.035094187989</v>
      </c>
      <c r="N228" s="77">
        <v>123.69954970435001</v>
      </c>
      <c r="O228" s="77">
        <v>116.72009203761</v>
      </c>
      <c r="P228" s="77">
        <v>113.75433824378401</v>
      </c>
      <c r="Q228" s="77">
        <v>110.289463824317</v>
      </c>
    </row>
    <row r="229" spans="1:17" ht="11.45" customHeight="1" x14ac:dyDescent="0.25">
      <c r="A229" s="62" t="s">
        <v>57</v>
      </c>
      <c r="B229" s="77">
        <v>0</v>
      </c>
      <c r="C229" s="77">
        <v>152.40602684175118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128.65337842318101</v>
      </c>
      <c r="M229" s="77">
        <v>120.746999154691</v>
      </c>
      <c r="N229" s="77">
        <v>131.543249427918</v>
      </c>
      <c r="O229" s="77">
        <v>129.994710993578</v>
      </c>
      <c r="P229" s="77">
        <v>132.000928505107</v>
      </c>
      <c r="Q229" s="77">
        <v>135.523206751055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148.0023351908342</v>
      </c>
      <c r="J230" s="77">
        <v>136.39498319072277</v>
      </c>
      <c r="K230" s="77">
        <v>126.72027937076025</v>
      </c>
      <c r="L230" s="77">
        <v>125.752808988764</v>
      </c>
      <c r="M230" s="77">
        <v>119.08823529411799</v>
      </c>
      <c r="N230" s="77">
        <v>113.219858156028</v>
      </c>
      <c r="O230" s="77">
        <v>105.06603773584899</v>
      </c>
      <c r="P230" s="77">
        <v>93.565217391304301</v>
      </c>
      <c r="Q230" s="77">
        <v>94.293785310734407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45.9583333333333</v>
      </c>
      <c r="P231" s="77">
        <v>39.660053619303</v>
      </c>
      <c r="Q231" s="77">
        <v>43.246245197345502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1359.4763968096124</v>
      </c>
      <c r="C233" s="76">
        <v>1359.4763968096124</v>
      </c>
      <c r="D233" s="76">
        <v>1439.7124080692679</v>
      </c>
      <c r="E233" s="76">
        <v>1401.4642217188104</v>
      </c>
      <c r="F233" s="76">
        <v>1434.1816093217376</v>
      </c>
      <c r="G233" s="76">
        <v>1444.5398435791844</v>
      </c>
      <c r="H233" s="76">
        <v>1384.2602086241895</v>
      </c>
      <c r="I233" s="76">
        <v>1412.9477299364137</v>
      </c>
      <c r="J233" s="76">
        <v>1358.0962059100689</v>
      </c>
      <c r="K233" s="76">
        <v>1381.1539217209395</v>
      </c>
      <c r="L233" s="76">
        <v>1387.4976195659406</v>
      </c>
      <c r="M233" s="76">
        <v>1369.8183866949837</v>
      </c>
      <c r="N233" s="76">
        <v>1356.6595086508619</v>
      </c>
      <c r="O233" s="76">
        <v>1323.1119972809076</v>
      </c>
      <c r="P233" s="76">
        <v>1217.3667173491231</v>
      </c>
      <c r="Q233" s="76">
        <v>1317.9375280560271</v>
      </c>
    </row>
    <row r="234" spans="1:17" ht="11.45" customHeight="1" x14ac:dyDescent="0.25">
      <c r="A234" s="62" t="s">
        <v>59</v>
      </c>
      <c r="B234" s="75">
        <v>413.64092021855811</v>
      </c>
      <c r="C234" s="75">
        <v>413.64092021855811</v>
      </c>
      <c r="D234" s="75">
        <v>413.64092021855811</v>
      </c>
      <c r="E234" s="75">
        <v>411.11835499510897</v>
      </c>
      <c r="F234" s="75">
        <v>408.59578977165984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319.54183544847001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1472.3430480497016</v>
      </c>
      <c r="C235" s="75">
        <v>1472.3430480497016</v>
      </c>
      <c r="D235" s="75">
        <v>1472.3430480497016</v>
      </c>
      <c r="E235" s="75">
        <v>1470.0879840402181</v>
      </c>
      <c r="F235" s="75">
        <v>1467.8224944833812</v>
      </c>
      <c r="G235" s="75">
        <v>1460.9358074095946</v>
      </c>
      <c r="H235" s="75">
        <v>1451.569553809381</v>
      </c>
      <c r="I235" s="75">
        <v>1446.8406571960259</v>
      </c>
      <c r="J235" s="75">
        <v>1416.7000038548606</v>
      </c>
      <c r="K235" s="75">
        <v>1390.1662733773644</v>
      </c>
      <c r="L235" s="75">
        <v>1387.4976195659406</v>
      </c>
      <c r="M235" s="75">
        <v>1384.8520067572247</v>
      </c>
      <c r="N235" s="75">
        <v>1378.5348075438942</v>
      </c>
      <c r="O235" s="75">
        <v>1358.0334072891815</v>
      </c>
      <c r="P235" s="75">
        <v>1347.8376286338116</v>
      </c>
      <c r="Q235" s="75">
        <v>1340.2449215971562</v>
      </c>
    </row>
    <row r="236" spans="1:17" ht="11.45" customHeight="1" x14ac:dyDescent="0.25">
      <c r="A236" s="62" t="s">
        <v>57</v>
      </c>
      <c r="B236" s="75">
        <v>1044.813836391545</v>
      </c>
      <c r="C236" s="75">
        <v>1044.813836391545</v>
      </c>
      <c r="D236" s="75">
        <v>1044.813836391545</v>
      </c>
      <c r="E236" s="75">
        <v>1043.2135829165293</v>
      </c>
      <c r="F236" s="75">
        <v>1041.6059311954721</v>
      </c>
      <c r="G236" s="75">
        <v>1036.7189546507582</v>
      </c>
      <c r="H236" s="75">
        <v>1030.0724116663514</v>
      </c>
      <c r="I236" s="75">
        <v>1026.7166606957855</v>
      </c>
      <c r="J236" s="75">
        <v>0</v>
      </c>
      <c r="K236" s="75">
        <v>986.49900866072528</v>
      </c>
      <c r="L236" s="75">
        <v>0</v>
      </c>
      <c r="M236" s="75">
        <v>0</v>
      </c>
      <c r="N236" s="75">
        <v>978.24501075145884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928.90738861435295</v>
      </c>
      <c r="D237" s="75">
        <v>928.90738861435295</v>
      </c>
      <c r="E237" s="75">
        <v>927.48465929662882</v>
      </c>
      <c r="F237" s="75">
        <v>926.05535245746387</v>
      </c>
      <c r="G237" s="75">
        <v>921.71051277191009</v>
      </c>
      <c r="H237" s="75">
        <v>915.80130419147861</v>
      </c>
      <c r="I237" s="75">
        <v>912.81782353460483</v>
      </c>
      <c r="J237" s="75">
        <v>893.80195924716236</v>
      </c>
      <c r="K237" s="75">
        <v>877.06171768409968</v>
      </c>
      <c r="L237" s="75">
        <v>0</v>
      </c>
      <c r="M237" s="75">
        <v>873.70892464102917</v>
      </c>
      <c r="N237" s="75">
        <v>869.72337722911004</v>
      </c>
      <c r="O237" s="75">
        <v>856.78895804007072</v>
      </c>
      <c r="P237" s="75">
        <v>850.35639863199333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217.68807595075737</v>
      </c>
      <c r="C240" s="78">
        <v>215.22139352572447</v>
      </c>
      <c r="D240" s="78">
        <v>212.63475395254335</v>
      </c>
      <c r="E240" s="78">
        <v>211.24034087781473</v>
      </c>
      <c r="F240" s="78">
        <v>208.38663408248794</v>
      </c>
      <c r="G240" s="78">
        <v>208.371144037222</v>
      </c>
      <c r="H240" s="78">
        <v>205.5384558244167</v>
      </c>
      <c r="I240" s="78">
        <v>206.75839325061662</v>
      </c>
      <c r="J240" s="78">
        <v>194.14017041527569</v>
      </c>
      <c r="K240" s="78">
        <v>187.00601144470374</v>
      </c>
      <c r="L240" s="78">
        <v>181.4022473009359</v>
      </c>
      <c r="M240" s="78">
        <v>176.63516376502884</v>
      </c>
      <c r="N240" s="78">
        <v>170.18889025872198</v>
      </c>
      <c r="O240" s="78">
        <v>152.93400075691125</v>
      </c>
      <c r="P240" s="78">
        <v>151.86248128416705</v>
      </c>
      <c r="Q240" s="78">
        <v>155.11401945594443</v>
      </c>
    </row>
    <row r="241" spans="1:17" ht="11.45" customHeight="1" x14ac:dyDescent="0.25">
      <c r="A241" s="62" t="s">
        <v>59</v>
      </c>
      <c r="B241" s="77">
        <v>220.75482987081276</v>
      </c>
      <c r="C241" s="77">
        <v>220.75482987081276</v>
      </c>
      <c r="D241" s="77">
        <v>220.75482987081276</v>
      </c>
      <c r="E241" s="77">
        <v>219.40856931117975</v>
      </c>
      <c r="F241" s="77">
        <v>218.06230875154677</v>
      </c>
      <c r="G241" s="77">
        <v>214.0267172635474</v>
      </c>
      <c r="H241" s="77">
        <v>208.6416750250155</v>
      </c>
      <c r="I241" s="77">
        <v>205.94915390574957</v>
      </c>
      <c r="J241" s="77">
        <v>189.7972173810534</v>
      </c>
      <c r="K241" s="77">
        <v>176.33461178472362</v>
      </c>
      <c r="L241" s="77">
        <v>174.98835122509061</v>
      </c>
      <c r="M241" s="77">
        <v>173.66130524102249</v>
      </c>
      <c r="N241" s="77">
        <v>170.535360678925</v>
      </c>
      <c r="O241" s="77">
        <v>142.629829290207</v>
      </c>
      <c r="P241" s="77">
        <v>141.15440984035601</v>
      </c>
      <c r="Q241" s="77">
        <v>143.93993297241599</v>
      </c>
    </row>
    <row r="242" spans="1:17" ht="11.45" customHeight="1" x14ac:dyDescent="0.25">
      <c r="A242" s="62" t="s">
        <v>58</v>
      </c>
      <c r="B242" s="77">
        <v>217.91015397476576</v>
      </c>
      <c r="C242" s="77">
        <v>215.36109388878876</v>
      </c>
      <c r="D242" s="77">
        <v>212.56376177713196</v>
      </c>
      <c r="E242" s="77">
        <v>211.16509572130363</v>
      </c>
      <c r="F242" s="77">
        <v>208.36776360964683</v>
      </c>
      <c r="G242" s="77">
        <v>208.36776360964683</v>
      </c>
      <c r="H242" s="77">
        <v>205.57043149799011</v>
      </c>
      <c r="I242" s="77">
        <v>206.96909755381847</v>
      </c>
      <c r="J242" s="77">
        <v>194.38482290789443</v>
      </c>
      <c r="K242" s="77">
        <v>187.3914926287525</v>
      </c>
      <c r="L242" s="77">
        <v>181.79682840543893</v>
      </c>
      <c r="M242" s="77">
        <v>177.10432156721464</v>
      </c>
      <c r="N242" s="77">
        <v>172.45411568034399</v>
      </c>
      <c r="O242" s="77">
        <v>155.739444078568</v>
      </c>
      <c r="P242" s="77">
        <v>153.96361770238801</v>
      </c>
      <c r="Q242" s="77">
        <v>157.676108607938</v>
      </c>
    </row>
    <row r="243" spans="1:17" ht="11.45" customHeight="1" x14ac:dyDescent="0.25">
      <c r="A243" s="62" t="s">
        <v>57</v>
      </c>
      <c r="B243" s="77">
        <v>232.94304963391244</v>
      </c>
      <c r="C243" s="77">
        <v>230.21813838357971</v>
      </c>
      <c r="D243" s="77">
        <v>227.22782764751517</v>
      </c>
      <c r="E243" s="77">
        <v>225.73267227948298</v>
      </c>
      <c r="F243" s="77">
        <v>222.74236154341844</v>
      </c>
      <c r="G243" s="77">
        <v>222.74236154341844</v>
      </c>
      <c r="H243" s="77">
        <v>219.75205080735401</v>
      </c>
      <c r="I243" s="77">
        <v>221.24720617538631</v>
      </c>
      <c r="J243" s="77">
        <v>207.79478434013885</v>
      </c>
      <c r="K243" s="77">
        <v>200.31900749997774</v>
      </c>
      <c r="L243" s="77">
        <v>194.33838602784883</v>
      </c>
      <c r="M243" s="77">
        <v>182.3953418171611</v>
      </c>
      <c r="N243" s="77">
        <v>198.70370370370401</v>
      </c>
      <c r="O243" s="77">
        <v>185.555555555556</v>
      </c>
      <c r="P243" s="77">
        <v>160.333333333333</v>
      </c>
      <c r="Q243" s="77">
        <v>163</v>
      </c>
    </row>
    <row r="244" spans="1:17" ht="11.45" customHeight="1" x14ac:dyDescent="0.25">
      <c r="A244" s="62" t="s">
        <v>56</v>
      </c>
      <c r="B244" s="77">
        <v>207.92934643614353</v>
      </c>
      <c r="C244" s="77">
        <v>0</v>
      </c>
      <c r="D244" s="77">
        <v>207.92934643614353</v>
      </c>
      <c r="E244" s="77">
        <v>206.66130134530201</v>
      </c>
      <c r="F244" s="77">
        <v>205.39325625446043</v>
      </c>
      <c r="G244" s="77">
        <v>201.59212582812265</v>
      </c>
      <c r="H244" s="77">
        <v>196.51994546475646</v>
      </c>
      <c r="I244" s="77">
        <v>193.98385528307341</v>
      </c>
      <c r="J244" s="77">
        <v>178.77031903916179</v>
      </c>
      <c r="K244" s="77">
        <v>166.08986813074648</v>
      </c>
      <c r="L244" s="77">
        <v>164.82182303990496</v>
      </c>
      <c r="M244" s="77">
        <v>156.08669262835554</v>
      </c>
      <c r="N244" s="77">
        <v>148.39512195122001</v>
      </c>
      <c r="O244" s="77">
        <v>134.41176470588201</v>
      </c>
      <c r="P244" s="77">
        <v>131.68539325842701</v>
      </c>
      <c r="Q244" s="77">
        <v>136.805369127517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1281.0851618237123</v>
      </c>
      <c r="C246" s="76">
        <v>1279.107330621146</v>
      </c>
      <c r="D246" s="76">
        <v>1277.0796919095505</v>
      </c>
      <c r="E246" s="76">
        <v>1273.9353221743895</v>
      </c>
      <c r="F246" s="76">
        <v>1272.8369104466353</v>
      </c>
      <c r="G246" s="76">
        <v>1265.7855973300782</v>
      </c>
      <c r="H246" s="76">
        <v>1261.9447088861114</v>
      </c>
      <c r="I246" s="76">
        <v>1257.5323593494929</v>
      </c>
      <c r="J246" s="76">
        <v>1251.0385635747857</v>
      </c>
      <c r="K246" s="76">
        <v>1245.2599164484213</v>
      </c>
      <c r="L246" s="76">
        <v>1242.8563281905506</v>
      </c>
      <c r="M246" s="76">
        <v>1232.5000311025472</v>
      </c>
      <c r="N246" s="76">
        <v>1226.2715558926482</v>
      </c>
      <c r="O246" s="76">
        <v>1220.1538496969854</v>
      </c>
      <c r="P246" s="76">
        <v>1211.9536765671355</v>
      </c>
      <c r="Q246" s="76">
        <v>1203.2370664139364</v>
      </c>
    </row>
    <row r="247" spans="1:17" ht="11.45" customHeight="1" x14ac:dyDescent="0.25">
      <c r="A247" s="17" t="s">
        <v>23</v>
      </c>
      <c r="B247" s="75">
        <v>1272.4770032297647</v>
      </c>
      <c r="C247" s="75">
        <v>1270.5124619201506</v>
      </c>
      <c r="D247" s="75">
        <v>1268.3331952613721</v>
      </c>
      <c r="E247" s="75">
        <v>1265.6196026317511</v>
      </c>
      <c r="F247" s="75">
        <v>1262.3785793212696</v>
      </c>
      <c r="G247" s="75">
        <v>1258.6183027019897</v>
      </c>
      <c r="H247" s="75">
        <v>1254.34818123419</v>
      </c>
      <c r="I247" s="75">
        <v>1249.57879651443</v>
      </c>
      <c r="J247" s="75">
        <v>1244.3218390198226</v>
      </c>
      <c r="K247" s="75">
        <v>1238.5900382537286</v>
      </c>
      <c r="L247" s="75">
        <v>1232.397088062268</v>
      </c>
      <c r="M247" s="75">
        <v>1225.7575679030233</v>
      </c>
      <c r="N247" s="75">
        <v>1218.6868608775767</v>
      </c>
      <c r="O247" s="75">
        <v>1211.2010693490358</v>
      </c>
      <c r="P247" s="75">
        <v>1203.3169289463606</v>
      </c>
      <c r="Q247" s="75">
        <v>1195.0517217574638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81049.593393006493</v>
      </c>
      <c r="C4" s="40">
        <f t="shared" ref="C4:Q4" si="1">SUM(C5,C6,C9)</f>
        <v>82897.692193126277</v>
      </c>
      <c r="D4" s="40">
        <f t="shared" si="1"/>
        <v>84843.251919302173</v>
      </c>
      <c r="E4" s="40">
        <f t="shared" si="1"/>
        <v>82858.532036431425</v>
      </c>
      <c r="F4" s="40">
        <f t="shared" si="1"/>
        <v>87217.952825515094</v>
      </c>
      <c r="G4" s="40">
        <f t="shared" si="1"/>
        <v>89601.835380217701</v>
      </c>
      <c r="H4" s="40">
        <f t="shared" si="1"/>
        <v>93145.024045128433</v>
      </c>
      <c r="I4" s="40">
        <f t="shared" si="1"/>
        <v>95236.182724198618</v>
      </c>
      <c r="J4" s="40">
        <f t="shared" si="1"/>
        <v>101162.14204864367</v>
      </c>
      <c r="K4" s="40">
        <f t="shared" si="1"/>
        <v>100269.33310669195</v>
      </c>
      <c r="L4" s="40">
        <f t="shared" si="1"/>
        <v>100633.77064875087</v>
      </c>
      <c r="M4" s="40">
        <f t="shared" si="1"/>
        <v>104033.78402766469</v>
      </c>
      <c r="N4" s="40">
        <f t="shared" si="1"/>
        <v>104384.53784421523</v>
      </c>
      <c r="O4" s="40">
        <f t="shared" si="1"/>
        <v>103878.13448894021</v>
      </c>
      <c r="P4" s="40">
        <f t="shared" si="1"/>
        <v>103370.36182620031</v>
      </c>
      <c r="Q4" s="40">
        <f t="shared" si="1"/>
        <v>105328.5061990293</v>
      </c>
    </row>
    <row r="5" spans="1:17" ht="11.45" customHeight="1" x14ac:dyDescent="0.25">
      <c r="A5" s="91" t="s">
        <v>21</v>
      </c>
      <c r="B5" s="121">
        <v>11633.685254006512</v>
      </c>
      <c r="C5" s="121">
        <v>11779.086423126304</v>
      </c>
      <c r="D5" s="121">
        <v>11945.869204302206</v>
      </c>
      <c r="E5" s="121">
        <v>11762.165248289488</v>
      </c>
      <c r="F5" s="121">
        <v>13303.413046515092</v>
      </c>
      <c r="G5" s="121">
        <v>13620.330458217733</v>
      </c>
      <c r="H5" s="121">
        <v>13869.125429128459</v>
      </c>
      <c r="I5" s="121">
        <v>13942.725725198632</v>
      </c>
      <c r="J5" s="121">
        <v>14823.026604643686</v>
      </c>
      <c r="K5" s="121">
        <v>14656.914767774992</v>
      </c>
      <c r="L5" s="121">
        <v>15032.202902910869</v>
      </c>
      <c r="M5" s="121">
        <v>15301.799934284683</v>
      </c>
      <c r="N5" s="121">
        <v>15595.579058566957</v>
      </c>
      <c r="O5" s="121">
        <v>15748.900135343223</v>
      </c>
      <c r="P5" s="121">
        <v>16142.915646960293</v>
      </c>
      <c r="Q5" s="121">
        <v>16207.29282632928</v>
      </c>
    </row>
    <row r="6" spans="1:17" ht="11.45" customHeight="1" x14ac:dyDescent="0.25">
      <c r="A6" s="19" t="s">
        <v>20</v>
      </c>
      <c r="B6" s="38">
        <f t="shared" ref="B6" si="2">SUM(B7:B8)</f>
        <v>34668.908138999977</v>
      </c>
      <c r="C6" s="38">
        <f t="shared" ref="C6:Q6" si="3">SUM(C7:C8)</f>
        <v>33714.60576999998</v>
      </c>
      <c r="D6" s="38">
        <f t="shared" si="3"/>
        <v>33041.382714999971</v>
      </c>
      <c r="E6" s="38">
        <f t="shared" si="3"/>
        <v>31492.366788141939</v>
      </c>
      <c r="F6" s="38">
        <f t="shared" si="3"/>
        <v>32475.539778999999</v>
      </c>
      <c r="G6" s="38">
        <f t="shared" si="3"/>
        <v>32851.504921999964</v>
      </c>
      <c r="H6" s="38">
        <f t="shared" si="3"/>
        <v>34422.898615999977</v>
      </c>
      <c r="I6" s="38">
        <f t="shared" si="3"/>
        <v>33327.456998999987</v>
      </c>
      <c r="J6" s="38">
        <f t="shared" si="3"/>
        <v>33775.115443999981</v>
      </c>
      <c r="K6" s="38">
        <f t="shared" si="3"/>
        <v>33748.418338916963</v>
      </c>
      <c r="L6" s="38">
        <f t="shared" si="3"/>
        <v>33711.383702402003</v>
      </c>
      <c r="M6" s="38">
        <f t="shared" si="3"/>
        <v>36687.984093380015</v>
      </c>
      <c r="N6" s="38">
        <f t="shared" si="3"/>
        <v>37702.958785648269</v>
      </c>
      <c r="O6" s="38">
        <f t="shared" si="3"/>
        <v>37343.234353596985</v>
      </c>
      <c r="P6" s="38">
        <f t="shared" si="3"/>
        <v>36568.446179240025</v>
      </c>
      <c r="Q6" s="38">
        <f t="shared" si="3"/>
        <v>39141.213372700033</v>
      </c>
    </row>
    <row r="7" spans="1:17" ht="11.45" customHeight="1" x14ac:dyDescent="0.25">
      <c r="A7" s="62" t="s">
        <v>116</v>
      </c>
      <c r="B7" s="42">
        <v>12775.952245820399</v>
      </c>
      <c r="C7" s="42">
        <v>9098.6681176496204</v>
      </c>
      <c r="D7" s="42">
        <v>10115.208010969769</v>
      </c>
      <c r="E7" s="42">
        <v>8988.4545822479267</v>
      </c>
      <c r="F7" s="42">
        <v>9484.125763647744</v>
      </c>
      <c r="G7" s="42">
        <v>9774.2245525508642</v>
      </c>
      <c r="H7" s="42">
        <v>10174.37293425803</v>
      </c>
      <c r="I7" s="42">
        <v>9552.5497765659529</v>
      </c>
      <c r="J7" s="42">
        <v>9556.8593252827268</v>
      </c>
      <c r="K7" s="42">
        <v>9038.3648731862977</v>
      </c>
      <c r="L7" s="42">
        <v>9612.0114748459109</v>
      </c>
      <c r="M7" s="42">
        <v>9948.7672561146319</v>
      </c>
      <c r="N7" s="42">
        <v>9070.2290863725248</v>
      </c>
      <c r="O7" s="42">
        <v>8939.8081872001821</v>
      </c>
      <c r="P7" s="42">
        <v>8009.1240736888958</v>
      </c>
      <c r="Q7" s="42">
        <v>9033.9630102733881</v>
      </c>
    </row>
    <row r="8" spans="1:17" ht="11.45" customHeight="1" x14ac:dyDescent="0.25">
      <c r="A8" s="62" t="s">
        <v>16</v>
      </c>
      <c r="B8" s="42">
        <v>21892.955893179576</v>
      </c>
      <c r="C8" s="42">
        <v>24615.93765235036</v>
      </c>
      <c r="D8" s="42">
        <v>22926.1747040302</v>
      </c>
      <c r="E8" s="42">
        <v>22503.912205894012</v>
      </c>
      <c r="F8" s="42">
        <v>22991.414015352253</v>
      </c>
      <c r="G8" s="42">
        <v>23077.280369449101</v>
      </c>
      <c r="H8" s="42">
        <v>24248.525681741947</v>
      </c>
      <c r="I8" s="42">
        <v>23774.907222434034</v>
      </c>
      <c r="J8" s="42">
        <v>24218.256118717254</v>
      </c>
      <c r="K8" s="42">
        <v>24710.053465730663</v>
      </c>
      <c r="L8" s="42">
        <v>24099.372227556094</v>
      </c>
      <c r="M8" s="42">
        <v>26739.216837265383</v>
      </c>
      <c r="N8" s="42">
        <v>28632.729699275744</v>
      </c>
      <c r="O8" s="42">
        <v>28403.426166396803</v>
      </c>
      <c r="P8" s="42">
        <v>28559.322105551131</v>
      </c>
      <c r="Q8" s="42">
        <v>30107.250362426646</v>
      </c>
    </row>
    <row r="9" spans="1:17" ht="11.45" customHeight="1" x14ac:dyDescent="0.25">
      <c r="A9" s="118" t="s">
        <v>19</v>
      </c>
      <c r="B9" s="120">
        <v>34747</v>
      </c>
      <c r="C9" s="120">
        <v>37404</v>
      </c>
      <c r="D9" s="120">
        <v>39856</v>
      </c>
      <c r="E9" s="120">
        <v>39604</v>
      </c>
      <c r="F9" s="120">
        <v>41439</v>
      </c>
      <c r="G9" s="120">
        <v>43130</v>
      </c>
      <c r="H9" s="120">
        <v>44853</v>
      </c>
      <c r="I9" s="120">
        <v>47966</v>
      </c>
      <c r="J9" s="120">
        <v>52564</v>
      </c>
      <c r="K9" s="120">
        <v>51864</v>
      </c>
      <c r="L9" s="120">
        <v>51890.184043437999</v>
      </c>
      <c r="M9" s="120">
        <v>52044</v>
      </c>
      <c r="N9" s="120">
        <v>51086</v>
      </c>
      <c r="O9" s="120">
        <v>50786</v>
      </c>
      <c r="P9" s="120">
        <v>50659</v>
      </c>
      <c r="Q9" s="120">
        <v>49980</v>
      </c>
    </row>
    <row r="10" spans="1:17" ht="11.45" customHeight="1" x14ac:dyDescent="0.25">
      <c r="A10" s="25" t="s">
        <v>51</v>
      </c>
      <c r="B10" s="40">
        <f t="shared" ref="B10" si="4">SUM(B11:B12)</f>
        <v>57725.75464222399</v>
      </c>
      <c r="C10" s="40">
        <f t="shared" ref="C10:Q10" si="5">SUM(C11:C12)</f>
        <v>51718.302252257003</v>
      </c>
      <c r="D10" s="40">
        <f t="shared" si="5"/>
        <v>51288.192553031004</v>
      </c>
      <c r="E10" s="40">
        <f t="shared" si="5"/>
        <v>48057.268754624005</v>
      </c>
      <c r="F10" s="40">
        <f t="shared" si="5"/>
        <v>46348.370260433003</v>
      </c>
      <c r="G10" s="40">
        <f t="shared" si="5"/>
        <v>40701.180450133004</v>
      </c>
      <c r="H10" s="40">
        <f t="shared" si="5"/>
        <v>41178.920252945012</v>
      </c>
      <c r="I10" s="40">
        <f t="shared" si="5"/>
        <v>42623</v>
      </c>
      <c r="J10" s="40">
        <f t="shared" si="5"/>
        <v>40436</v>
      </c>
      <c r="K10" s="40">
        <f t="shared" si="5"/>
        <v>32130.000000000004</v>
      </c>
      <c r="L10" s="40">
        <f t="shared" si="5"/>
        <v>29965</v>
      </c>
      <c r="M10" s="40">
        <f t="shared" si="5"/>
        <v>34202</v>
      </c>
      <c r="N10" s="40">
        <f t="shared" si="5"/>
        <v>32552</v>
      </c>
      <c r="O10" s="40">
        <f t="shared" si="5"/>
        <v>32229.999999999996</v>
      </c>
      <c r="P10" s="40">
        <f t="shared" si="5"/>
        <v>32595.999999999996</v>
      </c>
      <c r="Q10" s="40">
        <f t="shared" si="5"/>
        <v>34252</v>
      </c>
    </row>
    <row r="11" spans="1:17" ht="11.45" customHeight="1" x14ac:dyDescent="0.25">
      <c r="A11" s="116" t="s">
        <v>116</v>
      </c>
      <c r="B11" s="42">
        <v>7763.6389189469273</v>
      </c>
      <c r="C11" s="42">
        <v>7479.6310963519018</v>
      </c>
      <c r="D11" s="42">
        <v>7303.767882729856</v>
      </c>
      <c r="E11" s="42">
        <v>7064.322100613811</v>
      </c>
      <c r="F11" s="42">
        <v>6402.3717958930638</v>
      </c>
      <c r="G11" s="42">
        <v>4936.6175330691249</v>
      </c>
      <c r="H11" s="42">
        <v>4817.7459913950433</v>
      </c>
      <c r="I11" s="42">
        <v>4693.5390115271275</v>
      </c>
      <c r="J11" s="42">
        <v>4444.8021020998249</v>
      </c>
      <c r="K11" s="42">
        <v>3374.0470125634856</v>
      </c>
      <c r="L11" s="42">
        <v>3013.2758392504488</v>
      </c>
      <c r="M11" s="42">
        <v>3514.5696081151855</v>
      </c>
      <c r="N11" s="42">
        <v>3182.3440449746481</v>
      </c>
      <c r="O11" s="42">
        <v>3112.7398596846538</v>
      </c>
      <c r="P11" s="42">
        <v>2836.5599972558289</v>
      </c>
      <c r="Q11" s="42">
        <v>3205.3424177723396</v>
      </c>
    </row>
    <row r="12" spans="1:17" ht="11.45" customHeight="1" x14ac:dyDescent="0.25">
      <c r="A12" s="93" t="s">
        <v>16</v>
      </c>
      <c r="B12" s="36">
        <v>49962.115723277064</v>
      </c>
      <c r="C12" s="36">
        <v>44238.671155905104</v>
      </c>
      <c r="D12" s="36">
        <v>43984.424670301145</v>
      </c>
      <c r="E12" s="36">
        <v>40992.946654010193</v>
      </c>
      <c r="F12" s="36">
        <v>39945.998464539938</v>
      </c>
      <c r="G12" s="36">
        <v>35764.562917063879</v>
      </c>
      <c r="H12" s="36">
        <v>36361.174261549968</v>
      </c>
      <c r="I12" s="36">
        <v>37929.460988472871</v>
      </c>
      <c r="J12" s="36">
        <v>35991.197897900172</v>
      </c>
      <c r="K12" s="36">
        <v>28755.952987436518</v>
      </c>
      <c r="L12" s="36">
        <v>26951.724160749553</v>
      </c>
      <c r="M12" s="36">
        <v>30687.430391884816</v>
      </c>
      <c r="N12" s="36">
        <v>29369.655955025351</v>
      </c>
      <c r="O12" s="36">
        <v>29117.260140315342</v>
      </c>
      <c r="P12" s="36">
        <v>29759.440002744166</v>
      </c>
      <c r="Q12" s="36">
        <v>31046.657582227661</v>
      </c>
    </row>
    <row r="14" spans="1:17" ht="11.45" customHeight="1" x14ac:dyDescent="0.25">
      <c r="A14" s="27" t="s">
        <v>115</v>
      </c>
      <c r="B14" s="68">
        <f t="shared" ref="B14" si="6">B15+B21</f>
        <v>597.18376960250043</v>
      </c>
      <c r="C14" s="68">
        <f t="shared" ref="C14:Q14" si="7">C15+C21</f>
        <v>569.46232168385427</v>
      </c>
      <c r="D14" s="68">
        <f t="shared" si="7"/>
        <v>578.82601420563878</v>
      </c>
      <c r="E14" s="68">
        <f t="shared" si="7"/>
        <v>587.47686341795361</v>
      </c>
      <c r="F14" s="68">
        <f t="shared" si="7"/>
        <v>617.24582769679694</v>
      </c>
      <c r="G14" s="68">
        <f t="shared" si="7"/>
        <v>607.99019018620083</v>
      </c>
      <c r="H14" s="68">
        <f t="shared" si="7"/>
        <v>612.86951396679478</v>
      </c>
      <c r="I14" s="68">
        <f t="shared" si="7"/>
        <v>609.23538643116092</v>
      </c>
      <c r="J14" s="68">
        <f t="shared" si="7"/>
        <v>643.53166816432724</v>
      </c>
      <c r="K14" s="68">
        <f t="shared" si="7"/>
        <v>629.45580491733404</v>
      </c>
      <c r="L14" s="68">
        <f t="shared" si="7"/>
        <v>635.36868243280389</v>
      </c>
      <c r="M14" s="68">
        <f t="shared" si="7"/>
        <v>641.59259326540302</v>
      </c>
      <c r="N14" s="68">
        <f t="shared" si="7"/>
        <v>660.05206784892812</v>
      </c>
      <c r="O14" s="68">
        <f t="shared" si="7"/>
        <v>665.97536630200648</v>
      </c>
      <c r="P14" s="68">
        <f t="shared" si="7"/>
        <v>645.73686386967677</v>
      </c>
      <c r="Q14" s="68">
        <f t="shared" si="7"/>
        <v>671.29137815194088</v>
      </c>
    </row>
    <row r="15" spans="1:17" ht="11.45" customHeight="1" x14ac:dyDescent="0.25">
      <c r="A15" s="25" t="s">
        <v>39</v>
      </c>
      <c r="B15" s="79">
        <f t="shared" ref="B15" si="8">SUM(B16,B17,B20)</f>
        <v>491.91574239161605</v>
      </c>
      <c r="C15" s="79">
        <f t="shared" ref="C15:Q15" si="9">SUM(C16,C17,C20)</f>
        <v>469.94301133902673</v>
      </c>
      <c r="D15" s="79">
        <f t="shared" si="9"/>
        <v>476.03315706278164</v>
      </c>
      <c r="E15" s="79">
        <f t="shared" si="9"/>
        <v>488.67538193647215</v>
      </c>
      <c r="F15" s="79">
        <f t="shared" si="9"/>
        <v>520.69813538910466</v>
      </c>
      <c r="G15" s="79">
        <f t="shared" si="9"/>
        <v>521.25419018620084</v>
      </c>
      <c r="H15" s="79">
        <f t="shared" si="9"/>
        <v>523.29212266244701</v>
      </c>
      <c r="I15" s="79">
        <f t="shared" si="9"/>
        <v>518.65447734025179</v>
      </c>
      <c r="J15" s="79">
        <f t="shared" si="9"/>
        <v>557.68166816432722</v>
      </c>
      <c r="K15" s="79">
        <f t="shared" si="9"/>
        <v>555.23266891733408</v>
      </c>
      <c r="L15" s="79">
        <f t="shared" si="9"/>
        <v>569.52868243280386</v>
      </c>
      <c r="M15" s="79">
        <f t="shared" si="9"/>
        <v>573.640783265403</v>
      </c>
      <c r="N15" s="79">
        <f t="shared" si="9"/>
        <v>597.32555584892816</v>
      </c>
      <c r="O15" s="79">
        <f t="shared" si="9"/>
        <v>599.07902230200648</v>
      </c>
      <c r="P15" s="79">
        <f t="shared" si="9"/>
        <v>582.59949986967672</v>
      </c>
      <c r="Q15" s="79">
        <f t="shared" si="9"/>
        <v>608.63246815194088</v>
      </c>
    </row>
    <row r="16" spans="1:17" ht="11.45" customHeight="1" x14ac:dyDescent="0.25">
      <c r="A16" s="91" t="s">
        <v>21</v>
      </c>
      <c r="B16" s="123">
        <v>158.95156234160021</v>
      </c>
      <c r="C16" s="123">
        <v>160.72707144871362</v>
      </c>
      <c r="D16" s="123">
        <v>163.70359846485977</v>
      </c>
      <c r="E16" s="123">
        <v>161.32771614630295</v>
      </c>
      <c r="F16" s="123">
        <v>182.18017984501938</v>
      </c>
      <c r="G16" s="123">
        <v>184.78927755667792</v>
      </c>
      <c r="H16" s="123">
        <v>184.30628345750802</v>
      </c>
      <c r="I16" s="123">
        <v>184.16741830614035</v>
      </c>
      <c r="J16" s="123">
        <v>197.53101620062563</v>
      </c>
      <c r="K16" s="123">
        <v>194.06699953089068</v>
      </c>
      <c r="L16" s="123">
        <v>197.25759470379137</v>
      </c>
      <c r="M16" s="123">
        <v>201.18058963897784</v>
      </c>
      <c r="N16" s="123">
        <v>205.25030261527638</v>
      </c>
      <c r="O16" s="123">
        <v>207.05105572344428</v>
      </c>
      <c r="P16" s="123">
        <v>210.56168107428948</v>
      </c>
      <c r="Q16" s="123">
        <v>211.28660915194089</v>
      </c>
    </row>
    <row r="17" spans="1:17" ht="11.45" customHeight="1" x14ac:dyDescent="0.25">
      <c r="A17" s="19" t="s">
        <v>20</v>
      </c>
      <c r="B17" s="76">
        <f t="shared" ref="B17" si="10">SUM(B18:B19)</f>
        <v>224.72122194435622</v>
      </c>
      <c r="C17" s="76">
        <f t="shared" ref="C17:Q17" si="11">SUM(C18:C19)</f>
        <v>192.84881110726161</v>
      </c>
      <c r="D17" s="76">
        <f t="shared" si="11"/>
        <v>187.80098089350707</v>
      </c>
      <c r="E17" s="76">
        <f t="shared" si="11"/>
        <v>203.49778069943619</v>
      </c>
      <c r="F17" s="76">
        <f t="shared" si="11"/>
        <v>209.13348151971587</v>
      </c>
      <c r="G17" s="76">
        <f t="shared" si="11"/>
        <v>203.05029123492352</v>
      </c>
      <c r="H17" s="76">
        <f t="shared" si="11"/>
        <v>203.086479976481</v>
      </c>
      <c r="I17" s="76">
        <f t="shared" si="11"/>
        <v>190.0317638635542</v>
      </c>
      <c r="J17" s="76">
        <f t="shared" si="11"/>
        <v>200.4444934543279</v>
      </c>
      <c r="K17" s="76">
        <f t="shared" si="11"/>
        <v>204.59515278889364</v>
      </c>
      <c r="L17" s="76">
        <f t="shared" si="11"/>
        <v>217.02124745541607</v>
      </c>
      <c r="M17" s="76">
        <f t="shared" si="11"/>
        <v>216.45140219749877</v>
      </c>
      <c r="N17" s="76">
        <f t="shared" si="11"/>
        <v>238.78340957935222</v>
      </c>
      <c r="O17" s="76">
        <f t="shared" si="11"/>
        <v>239.79592369062874</v>
      </c>
      <c r="P17" s="76">
        <f t="shared" si="11"/>
        <v>221.38099005765997</v>
      </c>
      <c r="Q17" s="76">
        <f t="shared" si="11"/>
        <v>248.78903935131697</v>
      </c>
    </row>
    <row r="18" spans="1:17" ht="11.45" customHeight="1" x14ac:dyDescent="0.25">
      <c r="A18" s="62" t="s">
        <v>17</v>
      </c>
      <c r="B18" s="77">
        <v>105.4914</v>
      </c>
      <c r="C18" s="77">
        <v>66.884523574368686</v>
      </c>
      <c r="D18" s="77">
        <v>70.747322834645672</v>
      </c>
      <c r="E18" s="77">
        <v>67.204132231404969</v>
      </c>
      <c r="F18" s="77">
        <v>70.038524590163931</v>
      </c>
      <c r="G18" s="77">
        <v>67.576629944562029</v>
      </c>
      <c r="H18" s="77">
        <v>65.660413652104381</v>
      </c>
      <c r="I18" s="77">
        <v>61.096185426167878</v>
      </c>
      <c r="J18" s="77">
        <v>67.886543493598822</v>
      </c>
      <c r="K18" s="77">
        <v>66.17405041173582</v>
      </c>
      <c r="L18" s="77">
        <v>65.039124589012957</v>
      </c>
      <c r="M18" s="77">
        <v>66.228408700386638</v>
      </c>
      <c r="N18" s="77">
        <v>65.183054265777727</v>
      </c>
      <c r="O18" s="77">
        <v>63.941547386491074</v>
      </c>
      <c r="P18" s="77">
        <v>55.146853536456568</v>
      </c>
      <c r="Q18" s="77">
        <v>62.206493251112867</v>
      </c>
    </row>
    <row r="19" spans="1:17" ht="11.45" customHeight="1" x14ac:dyDescent="0.25">
      <c r="A19" s="62" t="s">
        <v>16</v>
      </c>
      <c r="B19" s="77">
        <v>119.22982194435622</v>
      </c>
      <c r="C19" s="77">
        <v>125.96428753289294</v>
      </c>
      <c r="D19" s="77">
        <v>117.05365805886139</v>
      </c>
      <c r="E19" s="77">
        <v>136.29364846803122</v>
      </c>
      <c r="F19" s="77">
        <v>139.09495692955193</v>
      </c>
      <c r="G19" s="77">
        <v>135.47366129036149</v>
      </c>
      <c r="H19" s="77">
        <v>137.42606632437662</v>
      </c>
      <c r="I19" s="77">
        <v>128.93557843738631</v>
      </c>
      <c r="J19" s="77">
        <v>132.55794996072908</v>
      </c>
      <c r="K19" s="77">
        <v>138.42110237715781</v>
      </c>
      <c r="L19" s="77">
        <v>151.98212286640313</v>
      </c>
      <c r="M19" s="77">
        <v>150.22299349711213</v>
      </c>
      <c r="N19" s="77">
        <v>173.60035531357448</v>
      </c>
      <c r="O19" s="77">
        <v>175.85437630413767</v>
      </c>
      <c r="P19" s="77">
        <v>166.2341365212034</v>
      </c>
      <c r="Q19" s="77">
        <v>186.5825461002041</v>
      </c>
    </row>
    <row r="20" spans="1:17" ht="11.45" customHeight="1" x14ac:dyDescent="0.25">
      <c r="A20" s="118" t="s">
        <v>19</v>
      </c>
      <c r="B20" s="122">
        <v>108.24295810565962</v>
      </c>
      <c r="C20" s="122">
        <v>116.36712878305153</v>
      </c>
      <c r="D20" s="122">
        <v>124.52857770441479</v>
      </c>
      <c r="E20" s="122">
        <v>123.84988509073295</v>
      </c>
      <c r="F20" s="122">
        <v>129.38447402436938</v>
      </c>
      <c r="G20" s="122">
        <v>133.41462139459944</v>
      </c>
      <c r="H20" s="122">
        <v>135.89935922845802</v>
      </c>
      <c r="I20" s="122">
        <v>144.45529517055729</v>
      </c>
      <c r="J20" s="122">
        <v>159.70615850937372</v>
      </c>
      <c r="K20" s="122">
        <v>156.57051659754976</v>
      </c>
      <c r="L20" s="122">
        <v>155.24984027359645</v>
      </c>
      <c r="M20" s="122">
        <v>156.00879142892646</v>
      </c>
      <c r="N20" s="122">
        <v>153.29184365429958</v>
      </c>
      <c r="O20" s="122">
        <v>152.23204288793352</v>
      </c>
      <c r="P20" s="122">
        <v>150.65682873772724</v>
      </c>
      <c r="Q20" s="122">
        <v>148.55681964868307</v>
      </c>
    </row>
    <row r="21" spans="1:17" ht="11.45" customHeight="1" x14ac:dyDescent="0.25">
      <c r="A21" s="25" t="s">
        <v>18</v>
      </c>
      <c r="B21" s="79">
        <f t="shared" ref="B21" si="12">SUM(B22:B23)</f>
        <v>105.26802721088434</v>
      </c>
      <c r="C21" s="79">
        <f t="shared" ref="C21:Q21" si="13">SUM(C22:C23)</f>
        <v>99.519310344827588</v>
      </c>
      <c r="D21" s="79">
        <f t="shared" si="13"/>
        <v>102.79285714285714</v>
      </c>
      <c r="E21" s="79">
        <f t="shared" si="13"/>
        <v>98.801481481481488</v>
      </c>
      <c r="F21" s="79">
        <f t="shared" si="13"/>
        <v>96.547692307692301</v>
      </c>
      <c r="G21" s="79">
        <f t="shared" si="13"/>
        <v>86.736000000000004</v>
      </c>
      <c r="H21" s="79">
        <f t="shared" si="13"/>
        <v>89.577391304347827</v>
      </c>
      <c r="I21" s="79">
        <f t="shared" si="13"/>
        <v>90.580909090909088</v>
      </c>
      <c r="J21" s="79">
        <f t="shared" si="13"/>
        <v>85.85</v>
      </c>
      <c r="K21" s="79">
        <f t="shared" si="13"/>
        <v>74.223135999999997</v>
      </c>
      <c r="L21" s="79">
        <f t="shared" si="13"/>
        <v>65.84</v>
      </c>
      <c r="M21" s="79">
        <f t="shared" si="13"/>
        <v>67.951809999999995</v>
      </c>
      <c r="N21" s="79">
        <f t="shared" si="13"/>
        <v>62.726511999999992</v>
      </c>
      <c r="O21" s="79">
        <f t="shared" si="13"/>
        <v>66.896343999999999</v>
      </c>
      <c r="P21" s="79">
        <f t="shared" si="13"/>
        <v>63.137364000000005</v>
      </c>
      <c r="Q21" s="79">
        <f t="shared" si="13"/>
        <v>62.658910000000006</v>
      </c>
    </row>
    <row r="22" spans="1:17" ht="11.45" customHeight="1" x14ac:dyDescent="0.25">
      <c r="A22" s="116" t="s">
        <v>17</v>
      </c>
      <c r="B22" s="77">
        <v>14.733846153846153</v>
      </c>
      <c r="C22" s="77">
        <v>13.258620689655174</v>
      </c>
      <c r="D22" s="77">
        <v>13.482142857142858</v>
      </c>
      <c r="E22" s="77">
        <v>13.382121892928213</v>
      </c>
      <c r="F22" s="77">
        <v>12.278461538461535</v>
      </c>
      <c r="G22" s="77">
        <v>9.670399999999999</v>
      </c>
      <c r="H22" s="77">
        <v>9.6298282948317198</v>
      </c>
      <c r="I22" s="77">
        <v>9.1594606218385852</v>
      </c>
      <c r="J22" s="77">
        <v>8.6654984086984257</v>
      </c>
      <c r="K22" s="77">
        <v>7.1540663184459889</v>
      </c>
      <c r="L22" s="77">
        <v>6.0744958332982435</v>
      </c>
      <c r="M22" s="77">
        <v>6.4077436285965037</v>
      </c>
      <c r="N22" s="77">
        <v>5.6247720545151081</v>
      </c>
      <c r="O22" s="77">
        <v>5.9254607002750248</v>
      </c>
      <c r="P22" s="77">
        <v>5.0346678003653302</v>
      </c>
      <c r="Q22" s="77">
        <v>5.3763701336265743</v>
      </c>
    </row>
    <row r="23" spans="1:17" ht="11.45" customHeight="1" x14ac:dyDescent="0.25">
      <c r="A23" s="93" t="s">
        <v>16</v>
      </c>
      <c r="B23" s="74">
        <v>90.534181057038182</v>
      </c>
      <c r="C23" s="74">
        <v>86.260689655172413</v>
      </c>
      <c r="D23" s="74">
        <v>89.310714285714283</v>
      </c>
      <c r="E23" s="74">
        <v>85.419359588553277</v>
      </c>
      <c r="F23" s="74">
        <v>84.269230769230774</v>
      </c>
      <c r="G23" s="74">
        <v>77.065600000000003</v>
      </c>
      <c r="H23" s="74">
        <v>79.947563009516102</v>
      </c>
      <c r="I23" s="74">
        <v>81.421448469070498</v>
      </c>
      <c r="J23" s="74">
        <v>77.184501591301569</v>
      </c>
      <c r="K23" s="74">
        <v>67.069069681554012</v>
      </c>
      <c r="L23" s="74">
        <v>59.76550416670176</v>
      </c>
      <c r="M23" s="74">
        <v>61.544066371403488</v>
      </c>
      <c r="N23" s="74">
        <v>57.101739945484887</v>
      </c>
      <c r="O23" s="74">
        <v>60.970883299724974</v>
      </c>
      <c r="P23" s="74">
        <v>58.102696199634671</v>
      </c>
      <c r="Q23" s="74">
        <v>57.282539866373433</v>
      </c>
    </row>
    <row r="25" spans="1:17" ht="11.45" customHeight="1" x14ac:dyDescent="0.25">
      <c r="A25" s="27" t="s">
        <v>114</v>
      </c>
      <c r="B25" s="68">
        <f t="shared" ref="B25:Q25" si="14">B26+B32</f>
        <v>3100.5</v>
      </c>
      <c r="C25" s="68">
        <f t="shared" si="14"/>
        <v>3032</v>
      </c>
      <c r="D25" s="68">
        <f t="shared" si="14"/>
        <v>3073</v>
      </c>
      <c r="E25" s="68">
        <f t="shared" si="14"/>
        <v>3198</v>
      </c>
      <c r="F25" s="68">
        <f t="shared" si="14"/>
        <v>3292</v>
      </c>
      <c r="G25" s="68">
        <f t="shared" si="14"/>
        <v>3281</v>
      </c>
      <c r="H25" s="68">
        <f t="shared" si="14"/>
        <v>3295</v>
      </c>
      <c r="I25" s="68">
        <f t="shared" si="14"/>
        <v>3349</v>
      </c>
      <c r="J25" s="68">
        <f t="shared" si="14"/>
        <v>3441</v>
      </c>
      <c r="K25" s="68">
        <f t="shared" si="14"/>
        <v>3407.5</v>
      </c>
      <c r="L25" s="68">
        <f t="shared" si="14"/>
        <v>3441.5</v>
      </c>
      <c r="M25" s="68">
        <f t="shared" si="14"/>
        <v>3501.5</v>
      </c>
      <c r="N25" s="68">
        <f t="shared" si="14"/>
        <v>3582</v>
      </c>
      <c r="O25" s="68">
        <f t="shared" si="14"/>
        <v>3607</v>
      </c>
      <c r="P25" s="68">
        <f t="shared" si="14"/>
        <v>3611.5</v>
      </c>
      <c r="Q25" s="68">
        <f t="shared" si="14"/>
        <v>3649.5</v>
      </c>
    </row>
    <row r="26" spans="1:17" ht="11.45" customHeight="1" x14ac:dyDescent="0.25">
      <c r="A26" s="25" t="s">
        <v>39</v>
      </c>
      <c r="B26" s="79">
        <f t="shared" ref="B26:Q26" si="15">SUM(B27,B28,B31)</f>
        <v>2413.5</v>
      </c>
      <c r="C26" s="79">
        <f t="shared" si="15"/>
        <v>2352</v>
      </c>
      <c r="D26" s="79">
        <f t="shared" si="15"/>
        <v>2393</v>
      </c>
      <c r="E26" s="79">
        <f t="shared" si="15"/>
        <v>2514</v>
      </c>
      <c r="F26" s="79">
        <f t="shared" si="15"/>
        <v>2614.5</v>
      </c>
      <c r="G26" s="79">
        <f t="shared" si="15"/>
        <v>2645.5</v>
      </c>
      <c r="H26" s="79">
        <f t="shared" si="15"/>
        <v>2659.5</v>
      </c>
      <c r="I26" s="79">
        <f t="shared" si="15"/>
        <v>2716.5</v>
      </c>
      <c r="J26" s="79">
        <f t="shared" si="15"/>
        <v>2806.5</v>
      </c>
      <c r="K26" s="79">
        <f t="shared" si="15"/>
        <v>2812</v>
      </c>
      <c r="L26" s="79">
        <f t="shared" si="15"/>
        <v>2860</v>
      </c>
      <c r="M26" s="79">
        <f t="shared" si="15"/>
        <v>2920</v>
      </c>
      <c r="N26" s="79">
        <f t="shared" si="15"/>
        <v>3002</v>
      </c>
      <c r="O26" s="79">
        <f t="shared" si="15"/>
        <v>3027</v>
      </c>
      <c r="P26" s="79">
        <f t="shared" si="15"/>
        <v>3050.5</v>
      </c>
      <c r="Q26" s="79">
        <f t="shared" si="15"/>
        <v>3091</v>
      </c>
    </row>
    <row r="27" spans="1:17" ht="11.45" customHeight="1" x14ac:dyDescent="0.25">
      <c r="A27" s="91" t="s">
        <v>21</v>
      </c>
      <c r="B27" s="123">
        <v>1397.5</v>
      </c>
      <c r="C27" s="123">
        <v>1413</v>
      </c>
      <c r="D27" s="123">
        <v>1439</v>
      </c>
      <c r="E27" s="123">
        <v>1518.5</v>
      </c>
      <c r="F27" s="123">
        <v>1601.5</v>
      </c>
      <c r="G27" s="123">
        <v>1624.5</v>
      </c>
      <c r="H27" s="123">
        <v>1632.5</v>
      </c>
      <c r="I27" s="123">
        <v>1672.5</v>
      </c>
      <c r="J27" s="123">
        <v>1736.5</v>
      </c>
      <c r="K27" s="123">
        <v>1742</v>
      </c>
      <c r="L27" s="123">
        <v>1742</v>
      </c>
      <c r="M27" s="123">
        <v>1768.5</v>
      </c>
      <c r="N27" s="123">
        <v>1804.5</v>
      </c>
      <c r="O27" s="123">
        <v>1820</v>
      </c>
      <c r="P27" s="123">
        <v>1851</v>
      </c>
      <c r="Q27" s="123">
        <v>1857.5</v>
      </c>
    </row>
    <row r="28" spans="1:17" ht="11.45" customHeight="1" x14ac:dyDescent="0.25">
      <c r="A28" s="19" t="s">
        <v>20</v>
      </c>
      <c r="B28" s="76">
        <f t="shared" ref="B28:Q28" si="16">SUM(B29:B30)</f>
        <v>831.5</v>
      </c>
      <c r="C28" s="76">
        <f t="shared" si="16"/>
        <v>741</v>
      </c>
      <c r="D28" s="76">
        <f t="shared" si="16"/>
        <v>742</v>
      </c>
      <c r="E28" s="76">
        <f t="shared" si="16"/>
        <v>782</v>
      </c>
      <c r="F28" s="76">
        <f t="shared" si="16"/>
        <v>792.5</v>
      </c>
      <c r="G28" s="76">
        <f t="shared" si="16"/>
        <v>794</v>
      </c>
      <c r="H28" s="76">
        <f t="shared" si="16"/>
        <v>795.5</v>
      </c>
      <c r="I28" s="76">
        <f t="shared" si="16"/>
        <v>798</v>
      </c>
      <c r="J28" s="76">
        <f t="shared" si="16"/>
        <v>798</v>
      </c>
      <c r="K28" s="76">
        <f t="shared" si="16"/>
        <v>798.5</v>
      </c>
      <c r="L28" s="76">
        <f t="shared" si="16"/>
        <v>845.5</v>
      </c>
      <c r="M28" s="76">
        <f t="shared" si="16"/>
        <v>879</v>
      </c>
      <c r="N28" s="76">
        <f t="shared" si="16"/>
        <v>926</v>
      </c>
      <c r="O28" s="76">
        <f t="shared" si="16"/>
        <v>935</v>
      </c>
      <c r="P28" s="76">
        <f t="shared" si="16"/>
        <v>929</v>
      </c>
      <c r="Q28" s="76">
        <f t="shared" si="16"/>
        <v>966</v>
      </c>
    </row>
    <row r="29" spans="1:17" ht="11.45" customHeight="1" x14ac:dyDescent="0.25">
      <c r="A29" s="62" t="s">
        <v>17</v>
      </c>
      <c r="B29" s="77">
        <v>389</v>
      </c>
      <c r="C29" s="77">
        <v>273.5</v>
      </c>
      <c r="D29" s="77">
        <v>273.5</v>
      </c>
      <c r="E29" s="77">
        <v>276</v>
      </c>
      <c r="F29" s="77">
        <v>276</v>
      </c>
      <c r="G29" s="77">
        <v>277</v>
      </c>
      <c r="H29" s="77">
        <v>278.5</v>
      </c>
      <c r="I29" s="77">
        <v>279</v>
      </c>
      <c r="J29" s="77">
        <v>279</v>
      </c>
      <c r="K29" s="77">
        <v>279.5</v>
      </c>
      <c r="L29" s="77">
        <v>281</v>
      </c>
      <c r="M29" s="77">
        <v>281</v>
      </c>
      <c r="N29" s="77">
        <v>281.5</v>
      </c>
      <c r="O29" s="77">
        <v>282</v>
      </c>
      <c r="P29" s="77">
        <v>273.5</v>
      </c>
      <c r="Q29" s="77">
        <v>273.5</v>
      </c>
    </row>
    <row r="30" spans="1:17" ht="11.45" customHeight="1" x14ac:dyDescent="0.25">
      <c r="A30" s="62" t="s">
        <v>16</v>
      </c>
      <c r="B30" s="77">
        <v>442.5</v>
      </c>
      <c r="C30" s="77">
        <v>467.5</v>
      </c>
      <c r="D30" s="77">
        <v>468.5</v>
      </c>
      <c r="E30" s="77">
        <v>506</v>
      </c>
      <c r="F30" s="77">
        <v>516.5</v>
      </c>
      <c r="G30" s="77">
        <v>517</v>
      </c>
      <c r="H30" s="77">
        <v>517</v>
      </c>
      <c r="I30" s="77">
        <v>519</v>
      </c>
      <c r="J30" s="77">
        <v>519</v>
      </c>
      <c r="K30" s="77">
        <v>519</v>
      </c>
      <c r="L30" s="77">
        <v>564.5</v>
      </c>
      <c r="M30" s="77">
        <v>598</v>
      </c>
      <c r="N30" s="77">
        <v>644.5</v>
      </c>
      <c r="O30" s="77">
        <v>653</v>
      </c>
      <c r="P30" s="77">
        <v>655.5</v>
      </c>
      <c r="Q30" s="77">
        <v>692.5</v>
      </c>
    </row>
    <row r="31" spans="1:17" ht="11.45" customHeight="1" x14ac:dyDescent="0.25">
      <c r="A31" s="118" t="s">
        <v>19</v>
      </c>
      <c r="B31" s="122">
        <v>184.5</v>
      </c>
      <c r="C31" s="122">
        <v>198</v>
      </c>
      <c r="D31" s="122">
        <v>212</v>
      </c>
      <c r="E31" s="122">
        <v>213.5</v>
      </c>
      <c r="F31" s="122">
        <v>220.5</v>
      </c>
      <c r="G31" s="122">
        <v>227</v>
      </c>
      <c r="H31" s="122">
        <v>231.5</v>
      </c>
      <c r="I31" s="122">
        <v>246</v>
      </c>
      <c r="J31" s="122">
        <v>272</v>
      </c>
      <c r="K31" s="122">
        <v>271.5</v>
      </c>
      <c r="L31" s="122">
        <v>272.5</v>
      </c>
      <c r="M31" s="122">
        <v>272.5</v>
      </c>
      <c r="N31" s="122">
        <v>271.5</v>
      </c>
      <c r="O31" s="122">
        <v>272</v>
      </c>
      <c r="P31" s="122">
        <v>270.5</v>
      </c>
      <c r="Q31" s="122">
        <v>267.5</v>
      </c>
    </row>
    <row r="32" spans="1:17" ht="11.45" customHeight="1" x14ac:dyDescent="0.25">
      <c r="A32" s="25" t="s">
        <v>18</v>
      </c>
      <c r="B32" s="79">
        <f t="shared" ref="B32:Q32" si="17">SUM(B33:B34)</f>
        <v>687</v>
      </c>
      <c r="C32" s="79">
        <f t="shared" si="17"/>
        <v>680</v>
      </c>
      <c r="D32" s="79">
        <f t="shared" si="17"/>
        <v>680</v>
      </c>
      <c r="E32" s="79">
        <f t="shared" si="17"/>
        <v>684</v>
      </c>
      <c r="F32" s="79">
        <f t="shared" si="17"/>
        <v>677.5</v>
      </c>
      <c r="G32" s="79">
        <f t="shared" si="17"/>
        <v>635.5</v>
      </c>
      <c r="H32" s="79">
        <f t="shared" si="17"/>
        <v>635.5</v>
      </c>
      <c r="I32" s="79">
        <f t="shared" si="17"/>
        <v>632.5</v>
      </c>
      <c r="J32" s="79">
        <f t="shared" si="17"/>
        <v>634.5</v>
      </c>
      <c r="K32" s="79">
        <f t="shared" si="17"/>
        <v>595.5</v>
      </c>
      <c r="L32" s="79">
        <f t="shared" si="17"/>
        <v>581.5</v>
      </c>
      <c r="M32" s="79">
        <f t="shared" si="17"/>
        <v>581.5</v>
      </c>
      <c r="N32" s="79">
        <f t="shared" si="17"/>
        <v>580</v>
      </c>
      <c r="O32" s="79">
        <f t="shared" si="17"/>
        <v>580</v>
      </c>
      <c r="P32" s="79">
        <f t="shared" si="17"/>
        <v>561</v>
      </c>
      <c r="Q32" s="79">
        <f t="shared" si="17"/>
        <v>558.5</v>
      </c>
    </row>
    <row r="33" spans="1:17" ht="11.45" customHeight="1" x14ac:dyDescent="0.25">
      <c r="A33" s="116" t="s">
        <v>17</v>
      </c>
      <c r="B33" s="77">
        <v>151</v>
      </c>
      <c r="C33" s="77">
        <v>140</v>
      </c>
      <c r="D33" s="77">
        <v>140</v>
      </c>
      <c r="E33" s="77">
        <v>140.5</v>
      </c>
      <c r="F33" s="77">
        <v>131</v>
      </c>
      <c r="G33" s="77">
        <v>106</v>
      </c>
      <c r="H33" s="77">
        <v>106</v>
      </c>
      <c r="I33" s="77">
        <v>103</v>
      </c>
      <c r="J33" s="77">
        <v>102.5</v>
      </c>
      <c r="K33" s="77">
        <v>91</v>
      </c>
      <c r="L33" s="77">
        <v>87.5</v>
      </c>
      <c r="M33" s="77">
        <v>87.5</v>
      </c>
      <c r="N33" s="77">
        <v>86</v>
      </c>
      <c r="O33" s="77">
        <v>86</v>
      </c>
      <c r="P33" s="77">
        <v>80.5</v>
      </c>
      <c r="Q33" s="77">
        <v>80.5</v>
      </c>
    </row>
    <row r="34" spans="1:17" ht="11.45" customHeight="1" x14ac:dyDescent="0.25">
      <c r="A34" s="93" t="s">
        <v>16</v>
      </c>
      <c r="B34" s="74">
        <v>536</v>
      </c>
      <c r="C34" s="74">
        <v>540</v>
      </c>
      <c r="D34" s="74">
        <v>540</v>
      </c>
      <c r="E34" s="74">
        <v>543.5</v>
      </c>
      <c r="F34" s="74">
        <v>546.5</v>
      </c>
      <c r="G34" s="74">
        <v>529.5</v>
      </c>
      <c r="H34" s="74">
        <v>529.5</v>
      </c>
      <c r="I34" s="74">
        <v>529.5</v>
      </c>
      <c r="J34" s="74">
        <v>532</v>
      </c>
      <c r="K34" s="74">
        <v>504.5</v>
      </c>
      <c r="L34" s="74">
        <v>494</v>
      </c>
      <c r="M34" s="74">
        <v>494</v>
      </c>
      <c r="N34" s="74">
        <v>494</v>
      </c>
      <c r="O34" s="74">
        <v>494</v>
      </c>
      <c r="P34" s="74">
        <v>480.5</v>
      </c>
      <c r="Q34" s="74">
        <v>478</v>
      </c>
    </row>
    <row r="36" spans="1:17" ht="11.45" customHeight="1" x14ac:dyDescent="0.25">
      <c r="A36" s="27" t="s">
        <v>113</v>
      </c>
      <c r="B36" s="68">
        <f t="shared" ref="B36:Q36" si="18">B37+B43</f>
        <v>3100.5</v>
      </c>
      <c r="C36" s="68">
        <f t="shared" si="18"/>
        <v>3032</v>
      </c>
      <c r="D36" s="68">
        <f t="shared" si="18"/>
        <v>3073</v>
      </c>
      <c r="E36" s="68">
        <f t="shared" si="18"/>
        <v>3198</v>
      </c>
      <c r="F36" s="68">
        <f t="shared" si="18"/>
        <v>3292</v>
      </c>
      <c r="G36" s="68">
        <f t="shared" si="18"/>
        <v>3281</v>
      </c>
      <c r="H36" s="68">
        <f t="shared" si="18"/>
        <v>3295</v>
      </c>
      <c r="I36" s="68">
        <f t="shared" si="18"/>
        <v>3349</v>
      </c>
      <c r="J36" s="68">
        <f t="shared" si="18"/>
        <v>3441</v>
      </c>
      <c r="K36" s="68">
        <f t="shared" si="18"/>
        <v>3407.5</v>
      </c>
      <c r="L36" s="68">
        <f t="shared" si="18"/>
        <v>3441.5</v>
      </c>
      <c r="M36" s="68">
        <f t="shared" si="18"/>
        <v>3501.5</v>
      </c>
      <c r="N36" s="68">
        <f t="shared" si="18"/>
        <v>3582</v>
      </c>
      <c r="O36" s="68">
        <f t="shared" si="18"/>
        <v>3607</v>
      </c>
      <c r="P36" s="68">
        <f t="shared" si="18"/>
        <v>3611.5</v>
      </c>
      <c r="Q36" s="68">
        <f t="shared" si="18"/>
        <v>3649.5</v>
      </c>
    </row>
    <row r="37" spans="1:17" ht="11.45" customHeight="1" x14ac:dyDescent="0.25">
      <c r="A37" s="25" t="s">
        <v>39</v>
      </c>
      <c r="B37" s="79">
        <f t="shared" ref="B37:Q37" si="19">SUM(B38,B39,B42)</f>
        <v>2413.5</v>
      </c>
      <c r="C37" s="79">
        <f t="shared" si="19"/>
        <v>2352</v>
      </c>
      <c r="D37" s="79">
        <f t="shared" si="19"/>
        <v>2393</v>
      </c>
      <c r="E37" s="79">
        <f t="shared" si="19"/>
        <v>2514</v>
      </c>
      <c r="F37" s="79">
        <f t="shared" si="19"/>
        <v>2614.5</v>
      </c>
      <c r="G37" s="79">
        <f t="shared" si="19"/>
        <v>2645.5</v>
      </c>
      <c r="H37" s="79">
        <f t="shared" si="19"/>
        <v>2659.5</v>
      </c>
      <c r="I37" s="79">
        <f t="shared" si="19"/>
        <v>2716.5</v>
      </c>
      <c r="J37" s="79">
        <f t="shared" si="19"/>
        <v>2806.5</v>
      </c>
      <c r="K37" s="79">
        <f t="shared" si="19"/>
        <v>2812</v>
      </c>
      <c r="L37" s="79">
        <f t="shared" si="19"/>
        <v>2860</v>
      </c>
      <c r="M37" s="79">
        <f t="shared" si="19"/>
        <v>2920</v>
      </c>
      <c r="N37" s="79">
        <f t="shared" si="19"/>
        <v>3002</v>
      </c>
      <c r="O37" s="79">
        <f t="shared" si="19"/>
        <v>3027</v>
      </c>
      <c r="P37" s="79">
        <f t="shared" si="19"/>
        <v>3050.5</v>
      </c>
      <c r="Q37" s="79">
        <f t="shared" si="19"/>
        <v>3091</v>
      </c>
    </row>
    <row r="38" spans="1:17" ht="11.45" customHeight="1" x14ac:dyDescent="0.25">
      <c r="A38" s="91" t="s">
        <v>21</v>
      </c>
      <c r="B38" s="123">
        <v>1397.5</v>
      </c>
      <c r="C38" s="123">
        <v>1413</v>
      </c>
      <c r="D38" s="123">
        <v>1439</v>
      </c>
      <c r="E38" s="123">
        <v>1518.5</v>
      </c>
      <c r="F38" s="123">
        <v>1601.5</v>
      </c>
      <c r="G38" s="123">
        <v>1624.5</v>
      </c>
      <c r="H38" s="123">
        <v>1632.5</v>
      </c>
      <c r="I38" s="123">
        <v>1672.5</v>
      </c>
      <c r="J38" s="123">
        <v>1736.5</v>
      </c>
      <c r="K38" s="123">
        <v>1742</v>
      </c>
      <c r="L38" s="123">
        <v>1742</v>
      </c>
      <c r="M38" s="123">
        <v>1768.5</v>
      </c>
      <c r="N38" s="123">
        <v>1804.5</v>
      </c>
      <c r="O38" s="123">
        <v>1820</v>
      </c>
      <c r="P38" s="123">
        <v>1851</v>
      </c>
      <c r="Q38" s="123">
        <v>1857.5</v>
      </c>
    </row>
    <row r="39" spans="1:17" ht="11.45" customHeight="1" x14ac:dyDescent="0.25">
      <c r="A39" s="19" t="s">
        <v>20</v>
      </c>
      <c r="B39" s="76">
        <f t="shared" ref="B39:Q39" si="20">SUM(B40:B41)</f>
        <v>831.5</v>
      </c>
      <c r="C39" s="76">
        <f t="shared" si="20"/>
        <v>741</v>
      </c>
      <c r="D39" s="76">
        <f t="shared" si="20"/>
        <v>742</v>
      </c>
      <c r="E39" s="76">
        <f t="shared" si="20"/>
        <v>782</v>
      </c>
      <c r="F39" s="76">
        <f t="shared" si="20"/>
        <v>792.5</v>
      </c>
      <c r="G39" s="76">
        <f t="shared" si="20"/>
        <v>794</v>
      </c>
      <c r="H39" s="76">
        <f t="shared" si="20"/>
        <v>795.5</v>
      </c>
      <c r="I39" s="76">
        <f t="shared" si="20"/>
        <v>798</v>
      </c>
      <c r="J39" s="76">
        <f t="shared" si="20"/>
        <v>798</v>
      </c>
      <c r="K39" s="76">
        <f t="shared" si="20"/>
        <v>798.5</v>
      </c>
      <c r="L39" s="76">
        <f t="shared" si="20"/>
        <v>845.5</v>
      </c>
      <c r="M39" s="76">
        <f t="shared" si="20"/>
        <v>879</v>
      </c>
      <c r="N39" s="76">
        <f t="shared" si="20"/>
        <v>926</v>
      </c>
      <c r="O39" s="76">
        <f t="shared" si="20"/>
        <v>935</v>
      </c>
      <c r="P39" s="76">
        <f t="shared" si="20"/>
        <v>929</v>
      </c>
      <c r="Q39" s="76">
        <f t="shared" si="20"/>
        <v>966</v>
      </c>
    </row>
    <row r="40" spans="1:17" ht="11.45" customHeight="1" x14ac:dyDescent="0.25">
      <c r="A40" s="62" t="s">
        <v>17</v>
      </c>
      <c r="B40" s="77">
        <v>389</v>
      </c>
      <c r="C40" s="77">
        <v>273.5</v>
      </c>
      <c r="D40" s="77">
        <v>273.5</v>
      </c>
      <c r="E40" s="77">
        <v>276</v>
      </c>
      <c r="F40" s="77">
        <v>276</v>
      </c>
      <c r="G40" s="77">
        <v>277</v>
      </c>
      <c r="H40" s="77">
        <v>278.5</v>
      </c>
      <c r="I40" s="77">
        <v>279</v>
      </c>
      <c r="J40" s="77">
        <v>279</v>
      </c>
      <c r="K40" s="77">
        <v>279.5</v>
      </c>
      <c r="L40" s="77">
        <v>281</v>
      </c>
      <c r="M40" s="77">
        <v>281</v>
      </c>
      <c r="N40" s="77">
        <v>281.5</v>
      </c>
      <c r="O40" s="77">
        <v>282</v>
      </c>
      <c r="P40" s="77">
        <v>273.5</v>
      </c>
      <c r="Q40" s="77">
        <v>273.5</v>
      </c>
    </row>
    <row r="41" spans="1:17" ht="11.45" customHeight="1" x14ac:dyDescent="0.25">
      <c r="A41" s="62" t="s">
        <v>16</v>
      </c>
      <c r="B41" s="77">
        <v>442.5</v>
      </c>
      <c r="C41" s="77">
        <v>467.5</v>
      </c>
      <c r="D41" s="77">
        <v>468.5</v>
      </c>
      <c r="E41" s="77">
        <v>506</v>
      </c>
      <c r="F41" s="77">
        <v>516.5</v>
      </c>
      <c r="G41" s="77">
        <v>517</v>
      </c>
      <c r="H41" s="77">
        <v>517</v>
      </c>
      <c r="I41" s="77">
        <v>519</v>
      </c>
      <c r="J41" s="77">
        <v>519</v>
      </c>
      <c r="K41" s="77">
        <v>519</v>
      </c>
      <c r="L41" s="77">
        <v>564.5</v>
      </c>
      <c r="M41" s="77">
        <v>598</v>
      </c>
      <c r="N41" s="77">
        <v>644.5</v>
      </c>
      <c r="O41" s="77">
        <v>653</v>
      </c>
      <c r="P41" s="77">
        <v>655.5</v>
      </c>
      <c r="Q41" s="77">
        <v>692.5</v>
      </c>
    </row>
    <row r="42" spans="1:17" ht="11.45" customHeight="1" x14ac:dyDescent="0.25">
      <c r="A42" s="118" t="s">
        <v>19</v>
      </c>
      <c r="B42" s="122">
        <v>184.5</v>
      </c>
      <c r="C42" s="122">
        <v>198</v>
      </c>
      <c r="D42" s="122">
        <v>212</v>
      </c>
      <c r="E42" s="122">
        <v>213.5</v>
      </c>
      <c r="F42" s="122">
        <v>220.5</v>
      </c>
      <c r="G42" s="122">
        <v>227</v>
      </c>
      <c r="H42" s="122">
        <v>231.5</v>
      </c>
      <c r="I42" s="122">
        <v>246</v>
      </c>
      <c r="J42" s="122">
        <v>272</v>
      </c>
      <c r="K42" s="122">
        <v>271.5</v>
      </c>
      <c r="L42" s="122">
        <v>272.5</v>
      </c>
      <c r="M42" s="122">
        <v>272.5</v>
      </c>
      <c r="N42" s="122">
        <v>271.5</v>
      </c>
      <c r="O42" s="122">
        <v>272</v>
      </c>
      <c r="P42" s="122">
        <v>270.5</v>
      </c>
      <c r="Q42" s="122">
        <v>267.5</v>
      </c>
    </row>
    <row r="43" spans="1:17" ht="11.45" customHeight="1" x14ac:dyDescent="0.25">
      <c r="A43" s="25" t="s">
        <v>18</v>
      </c>
      <c r="B43" s="79">
        <f t="shared" ref="B43:Q43" si="21">SUM(B44:B45)</f>
        <v>687</v>
      </c>
      <c r="C43" s="79">
        <f t="shared" si="21"/>
        <v>680</v>
      </c>
      <c r="D43" s="79">
        <f t="shared" si="21"/>
        <v>680</v>
      </c>
      <c r="E43" s="79">
        <f t="shared" si="21"/>
        <v>684</v>
      </c>
      <c r="F43" s="79">
        <f t="shared" si="21"/>
        <v>677.5</v>
      </c>
      <c r="G43" s="79">
        <f t="shared" si="21"/>
        <v>635.5</v>
      </c>
      <c r="H43" s="79">
        <f t="shared" si="21"/>
        <v>635.5</v>
      </c>
      <c r="I43" s="79">
        <f t="shared" si="21"/>
        <v>632.5</v>
      </c>
      <c r="J43" s="79">
        <f t="shared" si="21"/>
        <v>634.5</v>
      </c>
      <c r="K43" s="79">
        <f t="shared" si="21"/>
        <v>595.5</v>
      </c>
      <c r="L43" s="79">
        <f t="shared" si="21"/>
        <v>581.5</v>
      </c>
      <c r="M43" s="79">
        <f t="shared" si="21"/>
        <v>581.5</v>
      </c>
      <c r="N43" s="79">
        <f t="shared" si="21"/>
        <v>580</v>
      </c>
      <c r="O43" s="79">
        <f t="shared" si="21"/>
        <v>580</v>
      </c>
      <c r="P43" s="79">
        <f t="shared" si="21"/>
        <v>561</v>
      </c>
      <c r="Q43" s="79">
        <f t="shared" si="21"/>
        <v>558.5</v>
      </c>
    </row>
    <row r="44" spans="1:17" ht="11.45" customHeight="1" x14ac:dyDescent="0.25">
      <c r="A44" s="116" t="s">
        <v>17</v>
      </c>
      <c r="B44" s="77">
        <v>151</v>
      </c>
      <c r="C44" s="77">
        <v>140</v>
      </c>
      <c r="D44" s="77">
        <v>140</v>
      </c>
      <c r="E44" s="77">
        <v>140.5</v>
      </c>
      <c r="F44" s="77">
        <v>131</v>
      </c>
      <c r="G44" s="77">
        <v>106</v>
      </c>
      <c r="H44" s="77">
        <v>106</v>
      </c>
      <c r="I44" s="77">
        <v>103</v>
      </c>
      <c r="J44" s="77">
        <v>102.5</v>
      </c>
      <c r="K44" s="77">
        <v>91</v>
      </c>
      <c r="L44" s="77">
        <v>87.5</v>
      </c>
      <c r="M44" s="77">
        <v>87.5</v>
      </c>
      <c r="N44" s="77">
        <v>86</v>
      </c>
      <c r="O44" s="77">
        <v>86</v>
      </c>
      <c r="P44" s="77">
        <v>80.5</v>
      </c>
      <c r="Q44" s="77">
        <v>80.5</v>
      </c>
    </row>
    <row r="45" spans="1:17" ht="11.45" customHeight="1" x14ac:dyDescent="0.25">
      <c r="A45" s="93" t="s">
        <v>16</v>
      </c>
      <c r="B45" s="74">
        <v>536</v>
      </c>
      <c r="C45" s="74">
        <v>540</v>
      </c>
      <c r="D45" s="74">
        <v>540</v>
      </c>
      <c r="E45" s="74">
        <v>543.5</v>
      </c>
      <c r="F45" s="74">
        <v>546.5</v>
      </c>
      <c r="G45" s="74">
        <v>529.5</v>
      </c>
      <c r="H45" s="74">
        <v>529.5</v>
      </c>
      <c r="I45" s="74">
        <v>529.5</v>
      </c>
      <c r="J45" s="74">
        <v>532</v>
      </c>
      <c r="K45" s="74">
        <v>504.5</v>
      </c>
      <c r="L45" s="74">
        <v>494</v>
      </c>
      <c r="M45" s="74">
        <v>494</v>
      </c>
      <c r="N45" s="74">
        <v>494</v>
      </c>
      <c r="O45" s="74">
        <v>494</v>
      </c>
      <c r="P45" s="74">
        <v>480.5</v>
      </c>
      <c r="Q45" s="74">
        <v>478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58</v>
      </c>
      <c r="D47" s="68">
        <f t="shared" si="22"/>
        <v>41</v>
      </c>
      <c r="E47" s="68">
        <f t="shared" si="22"/>
        <v>125</v>
      </c>
      <c r="F47" s="68">
        <f t="shared" si="22"/>
        <v>103.5</v>
      </c>
      <c r="G47" s="68">
        <f t="shared" si="22"/>
        <v>31</v>
      </c>
      <c r="H47" s="68">
        <f t="shared" si="22"/>
        <v>14</v>
      </c>
      <c r="I47" s="68">
        <f t="shared" si="22"/>
        <v>57</v>
      </c>
      <c r="J47" s="68">
        <f t="shared" si="22"/>
        <v>92.5</v>
      </c>
      <c r="K47" s="68">
        <f t="shared" si="22"/>
        <v>6</v>
      </c>
      <c r="L47" s="68">
        <f t="shared" si="22"/>
        <v>48</v>
      </c>
      <c r="M47" s="68">
        <f t="shared" si="22"/>
        <v>60</v>
      </c>
      <c r="N47" s="68">
        <f t="shared" si="22"/>
        <v>83</v>
      </c>
      <c r="O47" s="68">
        <f t="shared" si="22"/>
        <v>25</v>
      </c>
      <c r="P47" s="68">
        <f t="shared" si="22"/>
        <v>33.5</v>
      </c>
      <c r="Q47" s="68">
        <f t="shared" si="22"/>
        <v>43.5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54</v>
      </c>
      <c r="D48" s="79">
        <f t="shared" si="23"/>
        <v>41</v>
      </c>
      <c r="E48" s="79">
        <f t="shared" si="23"/>
        <v>121</v>
      </c>
      <c r="F48" s="79">
        <f t="shared" si="23"/>
        <v>100.5</v>
      </c>
      <c r="G48" s="79">
        <f t="shared" si="23"/>
        <v>31</v>
      </c>
      <c r="H48" s="79">
        <f t="shared" si="23"/>
        <v>14</v>
      </c>
      <c r="I48" s="79">
        <f t="shared" si="23"/>
        <v>57</v>
      </c>
      <c r="J48" s="79">
        <f t="shared" si="23"/>
        <v>90</v>
      </c>
      <c r="K48" s="79">
        <f t="shared" si="23"/>
        <v>6</v>
      </c>
      <c r="L48" s="79">
        <f t="shared" si="23"/>
        <v>48</v>
      </c>
      <c r="M48" s="79">
        <f t="shared" si="23"/>
        <v>60</v>
      </c>
      <c r="N48" s="79">
        <f t="shared" si="23"/>
        <v>83</v>
      </c>
      <c r="O48" s="79">
        <f t="shared" si="23"/>
        <v>25</v>
      </c>
      <c r="P48" s="79">
        <f t="shared" si="23"/>
        <v>33.5</v>
      </c>
      <c r="Q48" s="79">
        <f t="shared" si="23"/>
        <v>43.5</v>
      </c>
    </row>
    <row r="49" spans="1:17" ht="11.45" customHeight="1" x14ac:dyDescent="0.25">
      <c r="A49" s="91" t="s">
        <v>21</v>
      </c>
      <c r="B49" s="121"/>
      <c r="C49" s="123">
        <v>15.5</v>
      </c>
      <c r="D49" s="123">
        <v>26</v>
      </c>
      <c r="E49" s="123">
        <v>79.5</v>
      </c>
      <c r="F49" s="123">
        <v>83</v>
      </c>
      <c r="G49" s="123">
        <v>23</v>
      </c>
      <c r="H49" s="123">
        <v>8</v>
      </c>
      <c r="I49" s="123">
        <v>40</v>
      </c>
      <c r="J49" s="123">
        <v>64</v>
      </c>
      <c r="K49" s="123">
        <v>5.5</v>
      </c>
      <c r="L49" s="123">
        <v>0</v>
      </c>
      <c r="M49" s="123">
        <v>26.5</v>
      </c>
      <c r="N49" s="123">
        <v>36</v>
      </c>
      <c r="O49" s="123">
        <v>15.5</v>
      </c>
      <c r="P49" s="123">
        <v>31</v>
      </c>
      <c r="Q49" s="123">
        <v>6.5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25</v>
      </c>
      <c r="D50" s="76">
        <f t="shared" si="24"/>
        <v>1</v>
      </c>
      <c r="E50" s="76">
        <f t="shared" si="24"/>
        <v>40</v>
      </c>
      <c r="F50" s="76">
        <f t="shared" si="24"/>
        <v>10.5</v>
      </c>
      <c r="G50" s="76">
        <f t="shared" si="24"/>
        <v>1.5</v>
      </c>
      <c r="H50" s="76">
        <f t="shared" si="24"/>
        <v>1.5</v>
      </c>
      <c r="I50" s="76">
        <f t="shared" si="24"/>
        <v>2.5</v>
      </c>
      <c r="J50" s="76">
        <f t="shared" si="24"/>
        <v>0</v>
      </c>
      <c r="K50" s="76">
        <f t="shared" si="24"/>
        <v>0.5</v>
      </c>
      <c r="L50" s="76">
        <f t="shared" si="24"/>
        <v>47</v>
      </c>
      <c r="M50" s="76">
        <f t="shared" si="24"/>
        <v>33.5</v>
      </c>
      <c r="N50" s="76">
        <f t="shared" si="24"/>
        <v>47</v>
      </c>
      <c r="O50" s="76">
        <f t="shared" si="24"/>
        <v>9</v>
      </c>
      <c r="P50" s="76">
        <f t="shared" si="24"/>
        <v>2.5</v>
      </c>
      <c r="Q50" s="76">
        <f t="shared" si="24"/>
        <v>37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2.5</v>
      </c>
      <c r="F51" s="77">
        <v>0</v>
      </c>
      <c r="G51" s="77">
        <v>1</v>
      </c>
      <c r="H51" s="77">
        <v>1.5</v>
      </c>
      <c r="I51" s="77">
        <v>0.5</v>
      </c>
      <c r="J51" s="77">
        <v>0</v>
      </c>
      <c r="K51" s="77">
        <v>0.5</v>
      </c>
      <c r="L51" s="77">
        <v>1.5</v>
      </c>
      <c r="M51" s="77">
        <v>0</v>
      </c>
      <c r="N51" s="77">
        <v>0.5</v>
      </c>
      <c r="O51" s="77">
        <v>0.5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25</v>
      </c>
      <c r="D52" s="77">
        <v>1</v>
      </c>
      <c r="E52" s="77">
        <v>37.5</v>
      </c>
      <c r="F52" s="77">
        <v>10.5</v>
      </c>
      <c r="G52" s="77">
        <v>0.5</v>
      </c>
      <c r="H52" s="77">
        <v>0</v>
      </c>
      <c r="I52" s="77">
        <v>2</v>
      </c>
      <c r="J52" s="77">
        <v>0</v>
      </c>
      <c r="K52" s="77">
        <v>0</v>
      </c>
      <c r="L52" s="77">
        <v>45.5</v>
      </c>
      <c r="M52" s="77">
        <v>33.5</v>
      </c>
      <c r="N52" s="77">
        <v>46.5</v>
      </c>
      <c r="O52" s="77">
        <v>8.5</v>
      </c>
      <c r="P52" s="77">
        <v>2.5</v>
      </c>
      <c r="Q52" s="77">
        <v>37</v>
      </c>
    </row>
    <row r="53" spans="1:17" ht="11.45" customHeight="1" x14ac:dyDescent="0.25">
      <c r="A53" s="118" t="s">
        <v>19</v>
      </c>
      <c r="B53" s="120"/>
      <c r="C53" s="122">
        <v>13.5</v>
      </c>
      <c r="D53" s="122">
        <v>14</v>
      </c>
      <c r="E53" s="122">
        <v>1.5</v>
      </c>
      <c r="F53" s="122">
        <v>7</v>
      </c>
      <c r="G53" s="122">
        <v>6.5</v>
      </c>
      <c r="H53" s="122">
        <v>4.5</v>
      </c>
      <c r="I53" s="122">
        <v>14.5</v>
      </c>
      <c r="J53" s="122">
        <v>26</v>
      </c>
      <c r="K53" s="122">
        <v>0</v>
      </c>
      <c r="L53" s="122">
        <v>1</v>
      </c>
      <c r="M53" s="122">
        <v>0</v>
      </c>
      <c r="N53" s="122">
        <v>0</v>
      </c>
      <c r="O53" s="122">
        <v>0.5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4</v>
      </c>
      <c r="D54" s="79">
        <f t="shared" si="25"/>
        <v>0</v>
      </c>
      <c r="E54" s="79">
        <f t="shared" si="25"/>
        <v>4</v>
      </c>
      <c r="F54" s="79">
        <f t="shared" si="25"/>
        <v>3</v>
      </c>
      <c r="G54" s="79">
        <f t="shared" si="25"/>
        <v>0</v>
      </c>
      <c r="H54" s="79">
        <f t="shared" si="25"/>
        <v>0</v>
      </c>
      <c r="I54" s="79">
        <f t="shared" si="25"/>
        <v>0</v>
      </c>
      <c r="J54" s="79">
        <f t="shared" si="25"/>
        <v>2.5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0.5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4</v>
      </c>
      <c r="D56" s="74">
        <v>0</v>
      </c>
      <c r="E56" s="74">
        <v>3.5</v>
      </c>
      <c r="F56" s="74">
        <v>3</v>
      </c>
      <c r="G56" s="74">
        <v>0</v>
      </c>
      <c r="H56" s="74">
        <v>0</v>
      </c>
      <c r="I56" s="74">
        <v>0</v>
      </c>
      <c r="J56" s="74">
        <v>2.5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164.76316248582791</v>
      </c>
      <c r="C61" s="79">
        <f t="shared" si="26"/>
        <v>176.39945736595314</v>
      </c>
      <c r="D61" s="79">
        <f t="shared" si="26"/>
        <v>178.22971081006574</v>
      </c>
      <c r="E61" s="79">
        <f t="shared" si="26"/>
        <v>169.55740988647355</v>
      </c>
      <c r="F61" s="79">
        <f t="shared" si="26"/>
        <v>167.50194958992759</v>
      </c>
      <c r="G61" s="79">
        <f t="shared" si="26"/>
        <v>171.89662369564914</v>
      </c>
      <c r="H61" s="79">
        <f t="shared" si="26"/>
        <v>177.99813911055611</v>
      </c>
      <c r="I61" s="79">
        <f t="shared" si="26"/>
        <v>183.62163421896199</v>
      </c>
      <c r="J61" s="79">
        <f t="shared" si="26"/>
        <v>181.39764640575402</v>
      </c>
      <c r="K61" s="79">
        <f t="shared" si="26"/>
        <v>180.58975762757319</v>
      </c>
      <c r="L61" s="79">
        <f t="shared" si="26"/>
        <v>176.69658044065972</v>
      </c>
      <c r="M61" s="79">
        <f t="shared" si="26"/>
        <v>181.35702178541234</v>
      </c>
      <c r="N61" s="79">
        <f t="shared" si="26"/>
        <v>174.75317575499065</v>
      </c>
      <c r="O61" s="79">
        <f t="shared" si="26"/>
        <v>173.39638114815074</v>
      </c>
      <c r="P61" s="79">
        <f t="shared" si="26"/>
        <v>177.42954096136972</v>
      </c>
      <c r="Q61" s="79">
        <f t="shared" si="26"/>
        <v>173.05765254168921</v>
      </c>
    </row>
    <row r="62" spans="1:17" ht="11.45" customHeight="1" x14ac:dyDescent="0.25">
      <c r="A62" s="91" t="s">
        <v>21</v>
      </c>
      <c r="B62" s="123">
        <f t="shared" ref="B62:Q62" si="27">IF(B5=0,0,B5/B16)</f>
        <v>73.190128380146078</v>
      </c>
      <c r="C62" s="123">
        <f t="shared" si="27"/>
        <v>73.286262960903201</v>
      </c>
      <c r="D62" s="123">
        <f t="shared" si="27"/>
        <v>72.972551100435822</v>
      </c>
      <c r="E62" s="123">
        <f t="shared" si="27"/>
        <v>72.908521419981895</v>
      </c>
      <c r="F62" s="123">
        <f t="shared" si="27"/>
        <v>73.023382992772881</v>
      </c>
      <c r="G62" s="123">
        <f t="shared" si="27"/>
        <v>73.707363534879093</v>
      </c>
      <c r="H62" s="123">
        <f t="shared" si="27"/>
        <v>75.250421032585137</v>
      </c>
      <c r="I62" s="123">
        <f t="shared" si="27"/>
        <v>75.706799027946005</v>
      </c>
      <c r="J62" s="123">
        <f t="shared" si="27"/>
        <v>75.041514440387601</v>
      </c>
      <c r="K62" s="123">
        <f t="shared" si="27"/>
        <v>75.525023848487805</v>
      </c>
      <c r="L62" s="123">
        <f t="shared" si="27"/>
        <v>76.205952553987743</v>
      </c>
      <c r="M62" s="123">
        <f t="shared" si="27"/>
        <v>76.060021305952219</v>
      </c>
      <c r="N62" s="123">
        <f t="shared" si="27"/>
        <v>75.983220778970036</v>
      </c>
      <c r="O62" s="123">
        <f t="shared" si="27"/>
        <v>76.062882559646781</v>
      </c>
      <c r="P62" s="123">
        <f t="shared" si="27"/>
        <v>76.665970582106141</v>
      </c>
      <c r="Q62" s="123">
        <f t="shared" si="27"/>
        <v>76.707619528667124</v>
      </c>
    </row>
    <row r="63" spans="1:17" ht="11.45" customHeight="1" x14ac:dyDescent="0.25">
      <c r="A63" s="19" t="s">
        <v>20</v>
      </c>
      <c r="B63" s="76">
        <f t="shared" ref="B63:Q63" si="28">IF(B6=0,0,B6/B17)</f>
        <v>154.2751852229801</v>
      </c>
      <c r="C63" s="76">
        <f t="shared" si="28"/>
        <v>174.82402705219724</v>
      </c>
      <c r="D63" s="76">
        <f t="shared" si="28"/>
        <v>175.93828614631227</v>
      </c>
      <c r="E63" s="76">
        <f t="shared" si="28"/>
        <v>154.7553328586703</v>
      </c>
      <c r="F63" s="76">
        <f t="shared" si="28"/>
        <v>155.28618154782833</v>
      </c>
      <c r="G63" s="76">
        <f t="shared" si="28"/>
        <v>161.78999164296539</v>
      </c>
      <c r="H63" s="76">
        <f t="shared" si="28"/>
        <v>169.4987210373946</v>
      </c>
      <c r="I63" s="76">
        <f t="shared" si="28"/>
        <v>175.3783489739622</v>
      </c>
      <c r="J63" s="76">
        <f t="shared" si="28"/>
        <v>168.50108906431885</v>
      </c>
      <c r="K63" s="76">
        <f t="shared" si="28"/>
        <v>164.95218913489813</v>
      </c>
      <c r="L63" s="76">
        <f t="shared" si="28"/>
        <v>155.33678889818162</v>
      </c>
      <c r="M63" s="76">
        <f t="shared" si="28"/>
        <v>169.49755797795413</v>
      </c>
      <c r="N63" s="76">
        <f t="shared" si="28"/>
        <v>157.89605673219464</v>
      </c>
      <c r="O63" s="76">
        <f t="shared" si="28"/>
        <v>155.72922916644376</v>
      </c>
      <c r="P63" s="76">
        <f t="shared" si="28"/>
        <v>165.183316642118</v>
      </c>
      <c r="Q63" s="76">
        <f t="shared" si="28"/>
        <v>157.32692032878674</v>
      </c>
    </row>
    <row r="64" spans="1:17" ht="11.45" customHeight="1" x14ac:dyDescent="0.25">
      <c r="A64" s="62" t="s">
        <v>17</v>
      </c>
      <c r="B64" s="77">
        <f t="shared" ref="B64:Q64" si="29">IF(B7=0,0,B7/B18)</f>
        <v>121.1089458080981</v>
      </c>
      <c r="C64" s="77">
        <f t="shared" si="29"/>
        <v>136.03547773698114</v>
      </c>
      <c r="D64" s="77">
        <f t="shared" si="29"/>
        <v>142.97654816722266</v>
      </c>
      <c r="E64" s="77">
        <f t="shared" si="29"/>
        <v>133.74854021323941</v>
      </c>
      <c r="F64" s="77">
        <f t="shared" si="29"/>
        <v>135.41298619787995</v>
      </c>
      <c r="G64" s="77">
        <f t="shared" si="29"/>
        <v>144.63912391857014</v>
      </c>
      <c r="H64" s="77">
        <f t="shared" si="29"/>
        <v>154.95444466990418</v>
      </c>
      <c r="I64" s="77">
        <f t="shared" si="29"/>
        <v>156.35263822010296</v>
      </c>
      <c r="J64" s="77">
        <f t="shared" si="29"/>
        <v>140.77693212033788</v>
      </c>
      <c r="K64" s="77">
        <f t="shared" si="29"/>
        <v>136.58473097761845</v>
      </c>
      <c r="L64" s="77">
        <f t="shared" si="29"/>
        <v>147.78814345342013</v>
      </c>
      <c r="M64" s="77">
        <f t="shared" si="29"/>
        <v>150.21902913479713</v>
      </c>
      <c r="N64" s="77">
        <f t="shared" si="29"/>
        <v>139.15010869833631</v>
      </c>
      <c r="O64" s="77">
        <f t="shared" si="29"/>
        <v>139.81219649196188</v>
      </c>
      <c r="P64" s="77">
        <f t="shared" si="29"/>
        <v>145.23265717044421</v>
      </c>
      <c r="Q64" s="77">
        <f t="shared" si="29"/>
        <v>145.2254023354993</v>
      </c>
    </row>
    <row r="65" spans="1:17" ht="11.45" customHeight="1" x14ac:dyDescent="0.25">
      <c r="A65" s="62" t="s">
        <v>16</v>
      </c>
      <c r="B65" s="77">
        <f t="shared" ref="B65:Q65" si="30">IF(B8=0,0,B8/B19)</f>
        <v>183.61979860539319</v>
      </c>
      <c r="C65" s="77">
        <f t="shared" si="30"/>
        <v>195.41997287066323</v>
      </c>
      <c r="D65" s="77">
        <f t="shared" si="30"/>
        <v>195.86038646055457</v>
      </c>
      <c r="E65" s="77">
        <f t="shared" si="30"/>
        <v>165.11343308248505</v>
      </c>
      <c r="F65" s="77">
        <f t="shared" si="30"/>
        <v>165.29293744989491</v>
      </c>
      <c r="G65" s="77">
        <f t="shared" si="30"/>
        <v>170.34514421210949</v>
      </c>
      <c r="H65" s="77">
        <f t="shared" si="30"/>
        <v>176.44778993023354</v>
      </c>
      <c r="I65" s="77">
        <f t="shared" si="30"/>
        <v>184.39369110194517</v>
      </c>
      <c r="J65" s="77">
        <f t="shared" si="30"/>
        <v>182.69938638830811</v>
      </c>
      <c r="K65" s="77">
        <f t="shared" si="30"/>
        <v>178.51363008512138</v>
      </c>
      <c r="L65" s="77">
        <f t="shared" si="30"/>
        <v>158.56715101117629</v>
      </c>
      <c r="M65" s="77">
        <f t="shared" si="30"/>
        <v>177.996831342463</v>
      </c>
      <c r="N65" s="77">
        <f t="shared" si="30"/>
        <v>164.93474133481132</v>
      </c>
      <c r="O65" s="77">
        <f t="shared" si="30"/>
        <v>161.51674336084463</v>
      </c>
      <c r="P65" s="77">
        <f t="shared" si="30"/>
        <v>171.80178935093966</v>
      </c>
      <c r="Q65" s="77">
        <f t="shared" si="30"/>
        <v>161.36155815055474</v>
      </c>
    </row>
    <row r="66" spans="1:17" ht="11.45" customHeight="1" x14ac:dyDescent="0.25">
      <c r="A66" s="118" t="s">
        <v>19</v>
      </c>
      <c r="B66" s="122">
        <f t="shared" ref="B66:Q66" si="31">IF(B9=0,0,B9/B20)</f>
        <v>321.00933500064065</v>
      </c>
      <c r="C66" s="122">
        <f t="shared" si="31"/>
        <v>321.43097789869819</v>
      </c>
      <c r="D66" s="122">
        <f t="shared" si="31"/>
        <v>320.05504868612201</v>
      </c>
      <c r="E66" s="122">
        <f t="shared" si="31"/>
        <v>319.77421675430656</v>
      </c>
      <c r="F66" s="122">
        <f t="shared" si="31"/>
        <v>320.27799558233721</v>
      </c>
      <c r="G66" s="122">
        <f t="shared" si="31"/>
        <v>323.27791024069785</v>
      </c>
      <c r="H66" s="122">
        <f t="shared" si="31"/>
        <v>330.04570628326815</v>
      </c>
      <c r="I66" s="122">
        <f t="shared" si="31"/>
        <v>332.04736415765791</v>
      </c>
      <c r="J66" s="122">
        <f t="shared" si="31"/>
        <v>329.12944929994563</v>
      </c>
      <c r="K66" s="122">
        <f t="shared" si="31"/>
        <v>331.25010459863068</v>
      </c>
      <c r="L66" s="122">
        <f t="shared" si="31"/>
        <v>334.23663400871811</v>
      </c>
      <c r="M66" s="122">
        <f t="shared" si="31"/>
        <v>333.59658467522894</v>
      </c>
      <c r="N66" s="122">
        <f t="shared" si="31"/>
        <v>333.25974025864042</v>
      </c>
      <c r="O66" s="122">
        <f t="shared" si="31"/>
        <v>333.60913403353857</v>
      </c>
      <c r="P66" s="122">
        <f t="shared" si="31"/>
        <v>336.25425693906203</v>
      </c>
      <c r="Q66" s="122">
        <f t="shared" si="31"/>
        <v>336.43692775731188</v>
      </c>
    </row>
    <row r="67" spans="1:17" ht="11.45" customHeight="1" x14ac:dyDescent="0.25">
      <c r="A67" s="25" t="s">
        <v>66</v>
      </c>
      <c r="B67" s="79">
        <f t="shared" ref="B67:Q67" si="32">IF(B10=0,0,B10/B21)</f>
        <v>548.36930235788964</v>
      </c>
      <c r="C67" s="79">
        <f t="shared" si="32"/>
        <v>519.68107569331653</v>
      </c>
      <c r="D67" s="79">
        <f t="shared" si="32"/>
        <v>498.94704728124105</v>
      </c>
      <c r="E67" s="79">
        <f t="shared" si="32"/>
        <v>486.40230929767438</v>
      </c>
      <c r="F67" s="79">
        <f t="shared" si="32"/>
        <v>480.05673830839208</v>
      </c>
      <c r="G67" s="79">
        <f t="shared" si="32"/>
        <v>469.25360231199272</v>
      </c>
      <c r="H67" s="79">
        <f t="shared" si="32"/>
        <v>459.70215981213005</v>
      </c>
      <c r="I67" s="79">
        <f t="shared" si="32"/>
        <v>470.55169160670022</v>
      </c>
      <c r="J67" s="79">
        <f t="shared" si="32"/>
        <v>471.00757134536985</v>
      </c>
      <c r="K67" s="79">
        <f t="shared" si="32"/>
        <v>432.88389215998643</v>
      </c>
      <c r="L67" s="79">
        <f t="shared" si="32"/>
        <v>455.11846901579582</v>
      </c>
      <c r="M67" s="79">
        <f t="shared" si="32"/>
        <v>503.32728443878102</v>
      </c>
      <c r="N67" s="79">
        <f t="shared" si="32"/>
        <v>518.95122113596881</v>
      </c>
      <c r="O67" s="79">
        <f t="shared" si="32"/>
        <v>481.79015582675186</v>
      </c>
      <c r="P67" s="79">
        <f t="shared" si="32"/>
        <v>516.27115759853382</v>
      </c>
      <c r="Q67" s="79">
        <f t="shared" si="32"/>
        <v>546.64212958699727</v>
      </c>
    </row>
    <row r="68" spans="1:17" ht="11.45" customHeight="1" x14ac:dyDescent="0.25">
      <c r="A68" s="116" t="s">
        <v>17</v>
      </c>
      <c r="B68" s="77">
        <f t="shared" ref="B68:Q68" si="33">IF(B11=0,0,B11/B22)</f>
        <v>526.92547742669967</v>
      </c>
      <c r="C68" s="77">
        <f t="shared" si="33"/>
        <v>564.13342469234101</v>
      </c>
      <c r="D68" s="77">
        <f t="shared" si="33"/>
        <v>541.73642573890322</v>
      </c>
      <c r="E68" s="77">
        <f t="shared" si="33"/>
        <v>527.89252385654584</v>
      </c>
      <c r="F68" s="77">
        <f t="shared" si="33"/>
        <v>521.43110729613988</v>
      </c>
      <c r="G68" s="77">
        <f t="shared" si="33"/>
        <v>510.48741862478545</v>
      </c>
      <c r="H68" s="77">
        <f t="shared" si="33"/>
        <v>500.2940700386842</v>
      </c>
      <c r="I68" s="77">
        <f t="shared" si="33"/>
        <v>512.42526228416602</v>
      </c>
      <c r="J68" s="77">
        <f t="shared" si="33"/>
        <v>512.93092358520698</v>
      </c>
      <c r="K68" s="77">
        <f t="shared" si="33"/>
        <v>471.62646561772414</v>
      </c>
      <c r="L68" s="77">
        <f t="shared" si="33"/>
        <v>496.05365151997199</v>
      </c>
      <c r="M68" s="77">
        <f t="shared" si="33"/>
        <v>548.48786278376531</v>
      </c>
      <c r="N68" s="77">
        <f t="shared" si="33"/>
        <v>565.77297962148032</v>
      </c>
      <c r="O68" s="77">
        <f t="shared" si="33"/>
        <v>525.31609222219276</v>
      </c>
      <c r="P68" s="77">
        <f t="shared" si="33"/>
        <v>563.40559292710429</v>
      </c>
      <c r="Q68" s="77">
        <f t="shared" si="33"/>
        <v>596.19080124794334</v>
      </c>
    </row>
    <row r="69" spans="1:17" ht="11.45" customHeight="1" x14ac:dyDescent="0.25">
      <c r="A69" s="93" t="s">
        <v>16</v>
      </c>
      <c r="B69" s="74">
        <f t="shared" ref="B69:Q69" si="34">IF(B12=0,0,B12/B23)</f>
        <v>551.8591446892309</v>
      </c>
      <c r="C69" s="74">
        <f t="shared" si="34"/>
        <v>512.84856790212825</v>
      </c>
      <c r="D69" s="74">
        <f t="shared" si="34"/>
        <v>492.48765976263928</v>
      </c>
      <c r="E69" s="74">
        <f t="shared" si="34"/>
        <v>479.90229441504152</v>
      </c>
      <c r="F69" s="74">
        <f t="shared" si="34"/>
        <v>474.02827936012704</v>
      </c>
      <c r="G69" s="74">
        <f t="shared" si="34"/>
        <v>464.07947147707767</v>
      </c>
      <c r="H69" s="74">
        <f t="shared" si="34"/>
        <v>454.81279094425832</v>
      </c>
      <c r="I69" s="74">
        <f t="shared" si="34"/>
        <v>465.84114753106002</v>
      </c>
      <c r="J69" s="74">
        <f t="shared" si="34"/>
        <v>466.30083962291542</v>
      </c>
      <c r="K69" s="74">
        <f t="shared" si="34"/>
        <v>428.7513323797491</v>
      </c>
      <c r="L69" s="74">
        <f t="shared" si="34"/>
        <v>450.95786501815633</v>
      </c>
      <c r="M69" s="74">
        <f t="shared" si="34"/>
        <v>498.62532980342297</v>
      </c>
      <c r="N69" s="74">
        <f t="shared" si="34"/>
        <v>514.33907238316385</v>
      </c>
      <c r="O69" s="74">
        <f t="shared" si="34"/>
        <v>477.56008383835706</v>
      </c>
      <c r="P69" s="74">
        <f t="shared" si="34"/>
        <v>512.18690266100396</v>
      </c>
      <c r="Q69" s="74">
        <f t="shared" si="34"/>
        <v>541.99163749813022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384.66956701885226</v>
      </c>
      <c r="C72" s="79">
        <f t="shared" ref="C72:Q72" si="35">IF(C37=0,0,(C38*C73+C39*C74+C42*C77)/C37)</f>
        <v>388.26530612244898</v>
      </c>
      <c r="D72" s="79">
        <f t="shared" si="35"/>
        <v>389.36899289594652</v>
      </c>
      <c r="E72" s="79">
        <f t="shared" si="35"/>
        <v>388.70326173428799</v>
      </c>
      <c r="F72" s="79">
        <f t="shared" si="35"/>
        <v>389.2445974373685</v>
      </c>
      <c r="G72" s="79">
        <f t="shared" si="35"/>
        <v>389.71838971838974</v>
      </c>
      <c r="H72" s="79">
        <f t="shared" si="35"/>
        <v>389.99811994735853</v>
      </c>
      <c r="I72" s="79">
        <f t="shared" si="35"/>
        <v>390.98840419657648</v>
      </c>
      <c r="J72" s="79">
        <f t="shared" si="35"/>
        <v>392.75966506324602</v>
      </c>
      <c r="K72" s="79">
        <f t="shared" si="35"/>
        <v>392.73115220483641</v>
      </c>
      <c r="L72" s="79">
        <f t="shared" si="35"/>
        <v>391.5944055944056</v>
      </c>
      <c r="M72" s="79">
        <f t="shared" si="35"/>
        <v>390.84931506849313</v>
      </c>
      <c r="N72" s="79">
        <f t="shared" si="35"/>
        <v>389.79347101932046</v>
      </c>
      <c r="O72" s="79">
        <f t="shared" si="35"/>
        <v>389.66633630657418</v>
      </c>
      <c r="P72" s="79">
        <f t="shared" si="35"/>
        <v>389.82461891493199</v>
      </c>
      <c r="Q72" s="79">
        <f t="shared" si="35"/>
        <v>388.84503396958911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0.42832388265784754</v>
      </c>
      <c r="C83" s="168">
        <f t="shared" ref="C83:Q83" si="38">IF(C61=0,0,C61/C72)</f>
        <v>0.45432711752597654</v>
      </c>
      <c r="D83" s="168">
        <f t="shared" si="38"/>
        <v>0.4577398664554041</v>
      </c>
      <c r="E83" s="168">
        <f t="shared" si="38"/>
        <v>0.43621298450122237</v>
      </c>
      <c r="F83" s="168">
        <f t="shared" si="38"/>
        <v>0.4303256890209749</v>
      </c>
      <c r="G83" s="168">
        <f t="shared" si="38"/>
        <v>0.44107906691255072</v>
      </c>
      <c r="H83" s="168">
        <f t="shared" si="38"/>
        <v>0.4564076850795642</v>
      </c>
      <c r="I83" s="168">
        <f t="shared" si="38"/>
        <v>0.46963447572384498</v>
      </c>
      <c r="J83" s="168">
        <f t="shared" si="38"/>
        <v>0.46185406125281114</v>
      </c>
      <c r="K83" s="168">
        <f t="shared" si="38"/>
        <v>0.45983048865291737</v>
      </c>
      <c r="L83" s="168">
        <f t="shared" si="38"/>
        <v>0.45122345446291545</v>
      </c>
      <c r="M83" s="168">
        <f t="shared" si="38"/>
        <v>0.46400752104076481</v>
      </c>
      <c r="N83" s="168">
        <f t="shared" si="38"/>
        <v>0.44832248035865346</v>
      </c>
      <c r="O83" s="168">
        <f t="shared" si="38"/>
        <v>0.44498681305569404</v>
      </c>
      <c r="P83" s="168">
        <f t="shared" si="38"/>
        <v>0.45515222064537852</v>
      </c>
      <c r="Q83" s="168">
        <f t="shared" si="38"/>
        <v>0.44505558107558019</v>
      </c>
    </row>
    <row r="84" spans="1:17" ht="11.45" customHeight="1" x14ac:dyDescent="0.25">
      <c r="A84" s="91" t="s">
        <v>21</v>
      </c>
      <c r="B84" s="169">
        <f t="shared" ref="B84:Q84" si="39">IF(B62=0,0,B62/B73)</f>
        <v>0.1829753209503652</v>
      </c>
      <c r="C84" s="169">
        <f t="shared" si="39"/>
        <v>0.18321565740225801</v>
      </c>
      <c r="D84" s="169">
        <f t="shared" si="39"/>
        <v>0.18243137775108956</v>
      </c>
      <c r="E84" s="169">
        <f t="shared" si="39"/>
        <v>0.18227130354995474</v>
      </c>
      <c r="F84" s="169">
        <f t="shared" si="39"/>
        <v>0.1825584574819322</v>
      </c>
      <c r="G84" s="169">
        <f t="shared" si="39"/>
        <v>0.18426840883719772</v>
      </c>
      <c r="H84" s="169">
        <f t="shared" si="39"/>
        <v>0.18812605258146284</v>
      </c>
      <c r="I84" s="169">
        <f t="shared" si="39"/>
        <v>0.18926699756986501</v>
      </c>
      <c r="J84" s="169">
        <f t="shared" si="39"/>
        <v>0.18760378610096901</v>
      </c>
      <c r="K84" s="169">
        <f t="shared" si="39"/>
        <v>0.18881255962121951</v>
      </c>
      <c r="L84" s="169">
        <f t="shared" si="39"/>
        <v>0.19051488138496936</v>
      </c>
      <c r="M84" s="169">
        <f t="shared" si="39"/>
        <v>0.19015005326488055</v>
      </c>
      <c r="N84" s="169">
        <f t="shared" si="39"/>
        <v>0.1899580519474251</v>
      </c>
      <c r="O84" s="169">
        <f t="shared" si="39"/>
        <v>0.19015720639911696</v>
      </c>
      <c r="P84" s="169">
        <f t="shared" si="39"/>
        <v>0.19166492645526534</v>
      </c>
      <c r="Q84" s="169">
        <f t="shared" si="39"/>
        <v>0.19176904882166781</v>
      </c>
    </row>
    <row r="85" spans="1:17" ht="11.45" customHeight="1" x14ac:dyDescent="0.25">
      <c r="A85" s="19" t="s">
        <v>20</v>
      </c>
      <c r="B85" s="170">
        <f t="shared" ref="B85:Q85" si="40">IF(B63=0,0,B63/B74)</f>
        <v>0.48210995382181282</v>
      </c>
      <c r="C85" s="170">
        <f t="shared" si="40"/>
        <v>0.54632508453811635</v>
      </c>
      <c r="D85" s="170">
        <f t="shared" si="40"/>
        <v>0.54980714420722587</v>
      </c>
      <c r="E85" s="170">
        <f t="shared" si="40"/>
        <v>0.48361041518334469</v>
      </c>
      <c r="F85" s="170">
        <f t="shared" si="40"/>
        <v>0.48526931733696355</v>
      </c>
      <c r="G85" s="170">
        <f t="shared" si="40"/>
        <v>0.50559372388426682</v>
      </c>
      <c r="H85" s="170">
        <f t="shared" si="40"/>
        <v>0.52968350324185809</v>
      </c>
      <c r="I85" s="170">
        <f t="shared" si="40"/>
        <v>0.54805734054363187</v>
      </c>
      <c r="J85" s="170">
        <f t="shared" si="40"/>
        <v>0.5265659033259964</v>
      </c>
      <c r="K85" s="170">
        <f t="shared" si="40"/>
        <v>0.51547559104655671</v>
      </c>
      <c r="L85" s="170">
        <f t="shared" si="40"/>
        <v>0.48542746530681757</v>
      </c>
      <c r="M85" s="170">
        <f t="shared" si="40"/>
        <v>0.52967986868110661</v>
      </c>
      <c r="N85" s="170">
        <f t="shared" si="40"/>
        <v>0.49342517728810825</v>
      </c>
      <c r="O85" s="170">
        <f t="shared" si="40"/>
        <v>0.48665384114513677</v>
      </c>
      <c r="P85" s="170">
        <f t="shared" si="40"/>
        <v>0.51619786450661875</v>
      </c>
      <c r="Q85" s="170">
        <f t="shared" si="40"/>
        <v>0.49164662602745857</v>
      </c>
    </row>
    <row r="86" spans="1:17" ht="11.45" customHeight="1" x14ac:dyDescent="0.25">
      <c r="A86" s="62" t="s">
        <v>17</v>
      </c>
      <c r="B86" s="171">
        <f t="shared" ref="B86:Q86" si="41">IF(B64=0,0,B64/B75)</f>
        <v>0.37846545565030654</v>
      </c>
      <c r="C86" s="171">
        <f t="shared" si="41"/>
        <v>0.42511086792806607</v>
      </c>
      <c r="D86" s="171">
        <f t="shared" si="41"/>
        <v>0.44680171302257082</v>
      </c>
      <c r="E86" s="171">
        <f t="shared" si="41"/>
        <v>0.41796418816637315</v>
      </c>
      <c r="F86" s="171">
        <f t="shared" si="41"/>
        <v>0.42316558186837483</v>
      </c>
      <c r="G86" s="171">
        <f t="shared" si="41"/>
        <v>0.45199726224553166</v>
      </c>
      <c r="H86" s="171">
        <f t="shared" si="41"/>
        <v>0.48423263959345053</v>
      </c>
      <c r="I86" s="171">
        <f t="shared" si="41"/>
        <v>0.48860199443782176</v>
      </c>
      <c r="J86" s="171">
        <f t="shared" si="41"/>
        <v>0.43992791287605587</v>
      </c>
      <c r="K86" s="171">
        <f t="shared" si="41"/>
        <v>0.42682728430505767</v>
      </c>
      <c r="L86" s="171">
        <f t="shared" si="41"/>
        <v>0.46183794829193792</v>
      </c>
      <c r="M86" s="171">
        <f t="shared" si="41"/>
        <v>0.46943446604624101</v>
      </c>
      <c r="N86" s="171">
        <f t="shared" si="41"/>
        <v>0.43484408968230098</v>
      </c>
      <c r="O86" s="171">
        <f t="shared" si="41"/>
        <v>0.43691311403738087</v>
      </c>
      <c r="P86" s="171">
        <f t="shared" si="41"/>
        <v>0.45385205365763814</v>
      </c>
      <c r="Q86" s="171">
        <f t="shared" si="41"/>
        <v>0.45382938229843528</v>
      </c>
    </row>
    <row r="87" spans="1:17" ht="11.45" customHeight="1" x14ac:dyDescent="0.25">
      <c r="A87" s="62" t="s">
        <v>16</v>
      </c>
      <c r="B87" s="171">
        <f t="shared" ref="B87:Q87" si="42">IF(B65=0,0,B65/B76)</f>
        <v>0.57381187064185368</v>
      </c>
      <c r="C87" s="171">
        <f t="shared" si="42"/>
        <v>0.61068741522082259</v>
      </c>
      <c r="D87" s="171">
        <f t="shared" si="42"/>
        <v>0.61206370768923302</v>
      </c>
      <c r="E87" s="171">
        <f t="shared" si="42"/>
        <v>0.51597947838276581</v>
      </c>
      <c r="F87" s="171">
        <f t="shared" si="42"/>
        <v>0.51654042953092161</v>
      </c>
      <c r="G87" s="171">
        <f t="shared" si="42"/>
        <v>0.5323285756628422</v>
      </c>
      <c r="H87" s="171">
        <f t="shared" si="42"/>
        <v>0.55139934353197984</v>
      </c>
      <c r="I87" s="171">
        <f t="shared" si="42"/>
        <v>0.57623028469357862</v>
      </c>
      <c r="J87" s="171">
        <f t="shared" si="42"/>
        <v>0.57093558246346288</v>
      </c>
      <c r="K87" s="171">
        <f t="shared" si="42"/>
        <v>0.5578550940160043</v>
      </c>
      <c r="L87" s="171">
        <f t="shared" si="42"/>
        <v>0.49552234690992591</v>
      </c>
      <c r="M87" s="171">
        <f t="shared" si="42"/>
        <v>0.55624009794519691</v>
      </c>
      <c r="N87" s="171">
        <f t="shared" si="42"/>
        <v>0.5154210666712854</v>
      </c>
      <c r="O87" s="171">
        <f t="shared" si="42"/>
        <v>0.50473982300263942</v>
      </c>
      <c r="P87" s="171">
        <f t="shared" si="42"/>
        <v>0.53688059172168645</v>
      </c>
      <c r="Q87" s="171">
        <f t="shared" si="42"/>
        <v>0.50425486922048357</v>
      </c>
    </row>
    <row r="88" spans="1:17" ht="11.45" customHeight="1" x14ac:dyDescent="0.25">
      <c r="A88" s="118" t="s">
        <v>19</v>
      </c>
      <c r="B88" s="172">
        <f t="shared" ref="B88:Q88" si="43">IF(B66=0,0,B66/B77)</f>
        <v>0.57323095535828683</v>
      </c>
      <c r="C88" s="172">
        <f t="shared" si="43"/>
        <v>0.57398388910481823</v>
      </c>
      <c r="D88" s="172">
        <f t="shared" si="43"/>
        <v>0.57152687265378932</v>
      </c>
      <c r="E88" s="172">
        <f t="shared" si="43"/>
        <v>0.57102538706126171</v>
      </c>
      <c r="F88" s="172">
        <f t="shared" si="43"/>
        <v>0.57192499211131642</v>
      </c>
      <c r="G88" s="172">
        <f t="shared" si="43"/>
        <v>0.57728198257267471</v>
      </c>
      <c r="H88" s="172">
        <f t="shared" si="43"/>
        <v>0.58936733264869312</v>
      </c>
      <c r="I88" s="172">
        <f t="shared" si="43"/>
        <v>0.5929417217101034</v>
      </c>
      <c r="J88" s="172">
        <f t="shared" si="43"/>
        <v>0.58773115946418863</v>
      </c>
      <c r="K88" s="172">
        <f t="shared" si="43"/>
        <v>0.59151804392612617</v>
      </c>
      <c r="L88" s="172">
        <f t="shared" si="43"/>
        <v>0.59685113215842522</v>
      </c>
      <c r="M88" s="172">
        <f t="shared" si="43"/>
        <v>0.59570818692005167</v>
      </c>
      <c r="N88" s="172">
        <f t="shared" si="43"/>
        <v>0.59510667903328651</v>
      </c>
      <c r="O88" s="172">
        <f t="shared" si="43"/>
        <v>0.59573059648846172</v>
      </c>
      <c r="P88" s="172">
        <f t="shared" si="43"/>
        <v>0.60045403024832511</v>
      </c>
      <c r="Q88" s="172">
        <f t="shared" si="43"/>
        <v>0.60078022813805687</v>
      </c>
    </row>
    <row r="89" spans="1:17" ht="11.45" customHeight="1" x14ac:dyDescent="0.25">
      <c r="A89" s="25" t="s">
        <v>18</v>
      </c>
      <c r="B89" s="168">
        <f t="shared" ref="B89:Q89" si="44">IF(B67=0,0,B67/B78)</f>
        <v>0.26112823921804268</v>
      </c>
      <c r="C89" s="168">
        <f t="shared" si="44"/>
        <v>0.24746717890157929</v>
      </c>
      <c r="D89" s="168">
        <f t="shared" si="44"/>
        <v>0.23759383203868623</v>
      </c>
      <c r="E89" s="168">
        <f t="shared" si="44"/>
        <v>0.23162014728460684</v>
      </c>
      <c r="F89" s="168">
        <f t="shared" si="44"/>
        <v>0.22859844681352004</v>
      </c>
      <c r="G89" s="168">
        <f t="shared" si="44"/>
        <v>0.22345409633904414</v>
      </c>
      <c r="H89" s="168">
        <f t="shared" si="44"/>
        <v>0.21890579038672858</v>
      </c>
      <c r="I89" s="168">
        <f t="shared" si="44"/>
        <v>0.22407223409842866</v>
      </c>
      <c r="J89" s="168">
        <f t="shared" si="44"/>
        <v>0.22428931968827137</v>
      </c>
      <c r="K89" s="168">
        <f t="shared" si="44"/>
        <v>0.20613518674285067</v>
      </c>
      <c r="L89" s="168">
        <f t="shared" si="44"/>
        <v>0.2167230804837123</v>
      </c>
      <c r="M89" s="168">
        <f t="shared" si="44"/>
        <v>0.2396796592565624</v>
      </c>
      <c r="N89" s="168">
        <f t="shared" si="44"/>
        <v>0.2471196291123661</v>
      </c>
      <c r="O89" s="168">
        <f t="shared" si="44"/>
        <v>0.22942388372702469</v>
      </c>
      <c r="P89" s="168">
        <f t="shared" si="44"/>
        <v>0.2458434083802542</v>
      </c>
      <c r="Q89" s="168">
        <f t="shared" si="44"/>
        <v>0.26030577599380822</v>
      </c>
    </row>
    <row r="90" spans="1:17" ht="11.45" customHeight="1" x14ac:dyDescent="0.25">
      <c r="A90" s="116" t="s">
        <v>17</v>
      </c>
      <c r="B90" s="171">
        <f t="shared" ref="B90:Q90" si="45">IF(B68=0,0,B68/B79)</f>
        <v>0.25091689401271411</v>
      </c>
      <c r="C90" s="171">
        <f t="shared" si="45"/>
        <v>0.26863496413921001</v>
      </c>
      <c r="D90" s="171">
        <f t="shared" si="45"/>
        <v>0.25796972654233485</v>
      </c>
      <c r="E90" s="171">
        <f t="shared" si="45"/>
        <v>0.25137739231264089</v>
      </c>
      <c r="F90" s="171">
        <f t="shared" si="45"/>
        <v>0.24830052728387614</v>
      </c>
      <c r="G90" s="171">
        <f t="shared" si="45"/>
        <v>0.24308924696418355</v>
      </c>
      <c r="H90" s="171">
        <f t="shared" si="45"/>
        <v>0.23823527144699247</v>
      </c>
      <c r="I90" s="171">
        <f t="shared" si="45"/>
        <v>0.24401202965912669</v>
      </c>
      <c r="J90" s="171">
        <f t="shared" si="45"/>
        <v>0.24425282075486046</v>
      </c>
      <c r="K90" s="171">
        <f t="shared" si="45"/>
        <v>0.22458403124653531</v>
      </c>
      <c r="L90" s="171">
        <f t="shared" si="45"/>
        <v>0.23621602453332</v>
      </c>
      <c r="M90" s="171">
        <f t="shared" si="45"/>
        <v>0.26118469656369775</v>
      </c>
      <c r="N90" s="171">
        <f t="shared" si="45"/>
        <v>0.26941570458165731</v>
      </c>
      <c r="O90" s="171">
        <f t="shared" si="45"/>
        <v>0.25015052010580607</v>
      </c>
      <c r="P90" s="171">
        <f t="shared" si="45"/>
        <v>0.26828837758433538</v>
      </c>
      <c r="Q90" s="171">
        <f t="shared" si="45"/>
        <v>0.28390038154663971</v>
      </c>
    </row>
    <row r="91" spans="1:17" ht="11.45" customHeight="1" x14ac:dyDescent="0.25">
      <c r="A91" s="93" t="s">
        <v>16</v>
      </c>
      <c r="B91" s="173">
        <f t="shared" ref="B91:Q91" si="46">IF(B69=0,0,B69/B80)</f>
        <v>0.26279006889963374</v>
      </c>
      <c r="C91" s="173">
        <f t="shared" si="46"/>
        <v>0.2442136037629182</v>
      </c>
      <c r="D91" s="173">
        <f t="shared" si="46"/>
        <v>0.23451793322030443</v>
      </c>
      <c r="E91" s="173">
        <f t="shared" si="46"/>
        <v>0.22852490210240073</v>
      </c>
      <c r="F91" s="173">
        <f t="shared" si="46"/>
        <v>0.22572775207625098</v>
      </c>
      <c r="G91" s="173">
        <f t="shared" si="46"/>
        <v>0.22099022451289413</v>
      </c>
      <c r="H91" s="173">
        <f t="shared" si="46"/>
        <v>0.21657751949726586</v>
      </c>
      <c r="I91" s="173">
        <f t="shared" si="46"/>
        <v>0.22182911787193335</v>
      </c>
      <c r="J91" s="173">
        <f t="shared" si="46"/>
        <v>0.22204801886805497</v>
      </c>
      <c r="K91" s="173">
        <f t="shared" si="46"/>
        <v>0.20416730113321385</v>
      </c>
      <c r="L91" s="173">
        <f t="shared" si="46"/>
        <v>0.21474184048483635</v>
      </c>
      <c r="M91" s="173">
        <f t="shared" si="46"/>
        <v>0.23744063323972522</v>
      </c>
      <c r="N91" s="173">
        <f t="shared" si="46"/>
        <v>0.24492336780150659</v>
      </c>
      <c r="O91" s="173">
        <f t="shared" si="46"/>
        <v>0.22740956373255097</v>
      </c>
      <c r="P91" s="173">
        <f t="shared" si="46"/>
        <v>0.24389852507666854</v>
      </c>
      <c r="Q91" s="173">
        <f t="shared" si="46"/>
        <v>0.25809125595149057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203818.41408395112</v>
      </c>
      <c r="C94" s="40">
        <f t="shared" si="47"/>
        <v>199805.70209992633</v>
      </c>
      <c r="D94" s="40">
        <f t="shared" si="47"/>
        <v>198927.35355736801</v>
      </c>
      <c r="E94" s="40">
        <f t="shared" si="47"/>
        <v>194381.61572652037</v>
      </c>
      <c r="F94" s="40">
        <f t="shared" si="47"/>
        <v>199157.82573689221</v>
      </c>
      <c r="G94" s="40">
        <f t="shared" si="47"/>
        <v>197034.28092466484</v>
      </c>
      <c r="H94" s="40">
        <f t="shared" si="47"/>
        <v>196763.34749480992</v>
      </c>
      <c r="I94" s="40">
        <f t="shared" si="47"/>
        <v>190927.47187198667</v>
      </c>
      <c r="J94" s="40">
        <f t="shared" si="47"/>
        <v>198710.73157467565</v>
      </c>
      <c r="K94" s="40">
        <f t="shared" si="47"/>
        <v>197451.16248838339</v>
      </c>
      <c r="L94" s="40">
        <f t="shared" si="47"/>
        <v>199135.90294853281</v>
      </c>
      <c r="M94" s="40">
        <f t="shared" si="47"/>
        <v>196452.3230360969</v>
      </c>
      <c r="N94" s="40">
        <f t="shared" si="47"/>
        <v>198975.86803761762</v>
      </c>
      <c r="O94" s="40">
        <f t="shared" si="47"/>
        <v>197911.80122299521</v>
      </c>
      <c r="P94" s="40">
        <f t="shared" si="47"/>
        <v>190984.92046211331</v>
      </c>
      <c r="Q94" s="40">
        <f t="shared" si="47"/>
        <v>196904.71308700772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113739.93727484808</v>
      </c>
      <c r="C95" s="121">
        <f t="shared" si="48"/>
        <v>113748.81206561472</v>
      </c>
      <c r="D95" s="121">
        <f t="shared" si="48"/>
        <v>113762.05591720623</v>
      </c>
      <c r="E95" s="121">
        <f t="shared" si="48"/>
        <v>106241.49894389394</v>
      </c>
      <c r="F95" s="121">
        <f t="shared" si="48"/>
        <v>113755.96618483882</v>
      </c>
      <c r="G95" s="121">
        <f t="shared" si="48"/>
        <v>113751.47895147918</v>
      </c>
      <c r="H95" s="121">
        <f t="shared" si="48"/>
        <v>112898.18282236326</v>
      </c>
      <c r="I95" s="121">
        <f t="shared" si="48"/>
        <v>110115.04831458317</v>
      </c>
      <c r="J95" s="121">
        <f t="shared" si="48"/>
        <v>113752.38479736575</v>
      </c>
      <c r="K95" s="121">
        <f t="shared" si="48"/>
        <v>111404.70696377191</v>
      </c>
      <c r="L95" s="121">
        <f t="shared" si="48"/>
        <v>113236.27709746921</v>
      </c>
      <c r="M95" s="121">
        <f t="shared" si="48"/>
        <v>113757.75495559958</v>
      </c>
      <c r="N95" s="121">
        <f t="shared" si="48"/>
        <v>113743.58693005065</v>
      </c>
      <c r="O95" s="121">
        <f t="shared" si="48"/>
        <v>113764.31633156279</v>
      </c>
      <c r="P95" s="121">
        <f t="shared" si="48"/>
        <v>113755.63537238761</v>
      </c>
      <c r="Q95" s="121">
        <f t="shared" si="48"/>
        <v>113747.83803603816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270260.03841774649</v>
      </c>
      <c r="C96" s="38">
        <f t="shared" si="49"/>
        <v>260254.80581276873</v>
      </c>
      <c r="D96" s="38">
        <f t="shared" si="49"/>
        <v>253101.05241712544</v>
      </c>
      <c r="E96" s="38">
        <f t="shared" si="49"/>
        <v>260227.34104787238</v>
      </c>
      <c r="F96" s="38">
        <f t="shared" si="49"/>
        <v>263890.82841604529</v>
      </c>
      <c r="G96" s="38">
        <f t="shared" si="49"/>
        <v>255730.84538403468</v>
      </c>
      <c r="H96" s="38">
        <f t="shared" si="49"/>
        <v>255294.12944875046</v>
      </c>
      <c r="I96" s="38">
        <f t="shared" si="49"/>
        <v>238135.04243553156</v>
      </c>
      <c r="J96" s="38">
        <f t="shared" si="49"/>
        <v>251183.57575730316</v>
      </c>
      <c r="K96" s="38">
        <f t="shared" si="49"/>
        <v>256224.36166423751</v>
      </c>
      <c r="L96" s="38">
        <f t="shared" si="49"/>
        <v>256677.99817317098</v>
      </c>
      <c r="M96" s="38">
        <f t="shared" si="49"/>
        <v>246247.32900739336</v>
      </c>
      <c r="N96" s="38">
        <f t="shared" si="49"/>
        <v>257865.45310945163</v>
      </c>
      <c r="O96" s="38">
        <f t="shared" si="49"/>
        <v>256466.22854612701</v>
      </c>
      <c r="P96" s="38">
        <f t="shared" si="49"/>
        <v>238300.3122256835</v>
      </c>
      <c r="Q96" s="38">
        <f t="shared" si="49"/>
        <v>257545.58939059731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271186.11825192801</v>
      </c>
      <c r="C97" s="42">
        <f t="shared" si="50"/>
        <v>244550.36041816705</v>
      </c>
      <c r="D97" s="42">
        <f t="shared" si="50"/>
        <v>258673.94089449974</v>
      </c>
      <c r="E97" s="42">
        <f t="shared" si="50"/>
        <v>243493.23272248177</v>
      </c>
      <c r="F97" s="42">
        <f t="shared" si="50"/>
        <v>253762.77025421712</v>
      </c>
      <c r="G97" s="42">
        <f t="shared" si="50"/>
        <v>243958.95286845497</v>
      </c>
      <c r="H97" s="42">
        <f t="shared" si="50"/>
        <v>235764.50144382182</v>
      </c>
      <c r="I97" s="42">
        <f t="shared" si="50"/>
        <v>218982.74346296731</v>
      </c>
      <c r="J97" s="42">
        <f t="shared" si="50"/>
        <v>243320.94442150116</v>
      </c>
      <c r="K97" s="42">
        <f t="shared" si="50"/>
        <v>236758.67768062904</v>
      </c>
      <c r="L97" s="42">
        <f t="shared" si="50"/>
        <v>231455.95939150517</v>
      </c>
      <c r="M97" s="42">
        <f t="shared" si="50"/>
        <v>235688.28718998801</v>
      </c>
      <c r="N97" s="42">
        <f t="shared" si="50"/>
        <v>231556.14304006298</v>
      </c>
      <c r="O97" s="42">
        <f t="shared" si="50"/>
        <v>226743.07583862083</v>
      </c>
      <c r="P97" s="42">
        <f t="shared" si="50"/>
        <v>201633.83377132198</v>
      </c>
      <c r="Q97" s="42">
        <f t="shared" si="50"/>
        <v>227446.04479383133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269445.9252979802</v>
      </c>
      <c r="C98" s="42">
        <f t="shared" si="51"/>
        <v>269442.3262735678</v>
      </c>
      <c r="D98" s="42">
        <f t="shared" si="51"/>
        <v>249847.72264431461</v>
      </c>
      <c r="E98" s="42">
        <f t="shared" si="51"/>
        <v>269355.03649808542</v>
      </c>
      <c r="F98" s="42">
        <f t="shared" si="51"/>
        <v>269302.91757899692</v>
      </c>
      <c r="G98" s="42">
        <f t="shared" si="51"/>
        <v>262038.02957516731</v>
      </c>
      <c r="H98" s="42">
        <f t="shared" si="51"/>
        <v>265814.44163322367</v>
      </c>
      <c r="I98" s="42">
        <f t="shared" si="51"/>
        <v>248430.78696991582</v>
      </c>
      <c r="J98" s="42">
        <f t="shared" si="51"/>
        <v>255410.30820949728</v>
      </c>
      <c r="K98" s="42">
        <f t="shared" si="51"/>
        <v>266707.32635290525</v>
      </c>
      <c r="L98" s="42">
        <f t="shared" si="51"/>
        <v>269233.16716811887</v>
      </c>
      <c r="M98" s="42">
        <f t="shared" si="51"/>
        <v>251209.01922594002</v>
      </c>
      <c r="N98" s="42">
        <f t="shared" si="51"/>
        <v>269356.64129336615</v>
      </c>
      <c r="O98" s="42">
        <f t="shared" si="51"/>
        <v>269302.26080266107</v>
      </c>
      <c r="P98" s="42">
        <f t="shared" si="51"/>
        <v>253598.98782792277</v>
      </c>
      <c r="Q98" s="42">
        <f t="shared" si="51"/>
        <v>269433.27956708171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586682.69975967275</v>
      </c>
      <c r="C99" s="120">
        <f t="shared" si="52"/>
        <v>587712.77163157333</v>
      </c>
      <c r="D99" s="120">
        <f t="shared" si="52"/>
        <v>587398.9514359188</v>
      </c>
      <c r="E99" s="120">
        <f t="shared" si="52"/>
        <v>580093.13859828084</v>
      </c>
      <c r="F99" s="120">
        <f t="shared" si="52"/>
        <v>586777.65997446433</v>
      </c>
      <c r="G99" s="120">
        <f t="shared" si="52"/>
        <v>587729.6096678389</v>
      </c>
      <c r="H99" s="120">
        <f t="shared" si="52"/>
        <v>587038.26880543423</v>
      </c>
      <c r="I99" s="120">
        <f t="shared" si="52"/>
        <v>587216.64703478571</v>
      </c>
      <c r="J99" s="120">
        <f t="shared" si="52"/>
        <v>587154.99451975629</v>
      </c>
      <c r="K99" s="120">
        <f t="shared" si="52"/>
        <v>576686.98562633421</v>
      </c>
      <c r="L99" s="120">
        <f t="shared" si="52"/>
        <v>569724.18449026218</v>
      </c>
      <c r="M99" s="120">
        <f t="shared" si="52"/>
        <v>572509.32634468423</v>
      </c>
      <c r="N99" s="120">
        <f t="shared" si="52"/>
        <v>564610.84218894877</v>
      </c>
      <c r="O99" s="120">
        <f t="shared" si="52"/>
        <v>559676.62826446141</v>
      </c>
      <c r="P99" s="120">
        <f t="shared" si="52"/>
        <v>556956.85300453694</v>
      </c>
      <c r="Q99" s="120">
        <f t="shared" si="52"/>
        <v>555352.59681750683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153228.56944815771</v>
      </c>
      <c r="C100" s="40">
        <f t="shared" si="53"/>
        <v>146351.92697768763</v>
      </c>
      <c r="D100" s="40">
        <f t="shared" si="53"/>
        <v>151165.96638655465</v>
      </c>
      <c r="E100" s="40">
        <f t="shared" si="53"/>
        <v>144446.6103530431</v>
      </c>
      <c r="F100" s="40">
        <f t="shared" si="53"/>
        <v>142505.81890434289</v>
      </c>
      <c r="G100" s="40">
        <f t="shared" si="53"/>
        <v>136484.6577498033</v>
      </c>
      <c r="H100" s="40">
        <f t="shared" si="53"/>
        <v>140955.76916498478</v>
      </c>
      <c r="I100" s="40">
        <f t="shared" si="53"/>
        <v>143210.92346388788</v>
      </c>
      <c r="J100" s="40">
        <f t="shared" si="53"/>
        <v>135303.38849487784</v>
      </c>
      <c r="K100" s="40">
        <f t="shared" si="53"/>
        <v>124640.026868178</v>
      </c>
      <c r="L100" s="40">
        <f t="shared" si="53"/>
        <v>113224.4196044712</v>
      </c>
      <c r="M100" s="40">
        <f t="shared" si="53"/>
        <v>116856.07910576096</v>
      </c>
      <c r="N100" s="40">
        <f t="shared" si="53"/>
        <v>108149.15862068965</v>
      </c>
      <c r="O100" s="40">
        <f t="shared" si="53"/>
        <v>115338.52413793105</v>
      </c>
      <c r="P100" s="40">
        <f t="shared" si="53"/>
        <v>112544.32085561499</v>
      </c>
      <c r="Q100" s="40">
        <f t="shared" si="53"/>
        <v>112191.42345568488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97575.140091696376</v>
      </c>
      <c r="C101" s="42">
        <f t="shared" si="54"/>
        <v>94704.433497536957</v>
      </c>
      <c r="D101" s="42">
        <f t="shared" si="54"/>
        <v>96301.020408163269</v>
      </c>
      <c r="E101" s="42">
        <f t="shared" si="54"/>
        <v>95246.419166748849</v>
      </c>
      <c r="F101" s="42">
        <f t="shared" si="54"/>
        <v>93728.714034057528</v>
      </c>
      <c r="G101" s="42">
        <f t="shared" si="54"/>
        <v>91230.188679245271</v>
      </c>
      <c r="H101" s="42">
        <f t="shared" si="54"/>
        <v>90847.436743695464</v>
      </c>
      <c r="I101" s="42">
        <f t="shared" si="54"/>
        <v>88926.802153772675</v>
      </c>
      <c r="J101" s="42">
        <f t="shared" si="54"/>
        <v>84541.447889740739</v>
      </c>
      <c r="K101" s="42">
        <f t="shared" si="54"/>
        <v>78616.113389516366</v>
      </c>
      <c r="L101" s="42">
        <f t="shared" si="54"/>
        <v>69422.809523408505</v>
      </c>
      <c r="M101" s="42">
        <f t="shared" si="54"/>
        <v>73231.355755388606</v>
      </c>
      <c r="N101" s="42">
        <f t="shared" si="54"/>
        <v>65404.326215291949</v>
      </c>
      <c r="O101" s="42">
        <f t="shared" si="54"/>
        <v>68900.705817151451</v>
      </c>
      <c r="P101" s="42">
        <f t="shared" si="54"/>
        <v>62542.457147395413</v>
      </c>
      <c r="Q101" s="42">
        <f t="shared" si="54"/>
        <v>66787.206628901549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168907.05421089215</v>
      </c>
      <c r="C102" s="36">
        <f t="shared" si="55"/>
        <v>159742.01787994889</v>
      </c>
      <c r="D102" s="36">
        <f t="shared" si="55"/>
        <v>165390.21164021164</v>
      </c>
      <c r="E102" s="36">
        <f t="shared" si="55"/>
        <v>157165.33502953686</v>
      </c>
      <c r="F102" s="36">
        <f t="shared" si="55"/>
        <v>154198.04349356043</v>
      </c>
      <c r="G102" s="36">
        <f t="shared" si="55"/>
        <v>145544.09820585459</v>
      </c>
      <c r="H102" s="36">
        <f t="shared" si="55"/>
        <v>150986.8989792561</v>
      </c>
      <c r="I102" s="36">
        <f t="shared" si="55"/>
        <v>153770.44092364589</v>
      </c>
      <c r="J102" s="36">
        <f t="shared" si="55"/>
        <v>145083.64960770973</v>
      </c>
      <c r="K102" s="36">
        <f t="shared" si="55"/>
        <v>132941.66438365512</v>
      </c>
      <c r="L102" s="36">
        <f t="shared" si="55"/>
        <v>120982.80195688615</v>
      </c>
      <c r="M102" s="36">
        <f t="shared" si="55"/>
        <v>124583.13030648479</v>
      </c>
      <c r="N102" s="36">
        <f t="shared" si="55"/>
        <v>115590.56669126495</v>
      </c>
      <c r="O102" s="36">
        <f t="shared" si="55"/>
        <v>123422.84068770237</v>
      </c>
      <c r="P102" s="36">
        <f t="shared" si="55"/>
        <v>120921.32403670067</v>
      </c>
      <c r="Q102" s="36">
        <f t="shared" si="55"/>
        <v>119837.94951124149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33581766.477317795</v>
      </c>
      <c r="C105" s="40">
        <f t="shared" si="56"/>
        <v>35245617.429050282</v>
      </c>
      <c r="D105" s="40">
        <f t="shared" si="56"/>
        <v>35454764.696741402</v>
      </c>
      <c r="E105" s="40">
        <f t="shared" si="56"/>
        <v>32958843.292136606</v>
      </c>
      <c r="F105" s="40">
        <f t="shared" si="56"/>
        <v>33359324.087020498</v>
      </c>
      <c r="G105" s="40">
        <f t="shared" si="56"/>
        <v>33869527.643249929</v>
      </c>
      <c r="H105" s="40">
        <f t="shared" si="56"/>
        <v>35023509.699239865</v>
      </c>
      <c r="I105" s="40">
        <f t="shared" si="56"/>
        <v>35058414.402429089</v>
      </c>
      <c r="J105" s="40">
        <f t="shared" si="56"/>
        <v>36045659.02321171</v>
      </c>
      <c r="K105" s="40">
        <f t="shared" si="56"/>
        <v>35657657.577059723</v>
      </c>
      <c r="L105" s="40">
        <f t="shared" si="56"/>
        <v>35186633.093968838</v>
      </c>
      <c r="M105" s="40">
        <f t="shared" si="56"/>
        <v>35628008.228652291</v>
      </c>
      <c r="N105" s="40">
        <f t="shared" si="56"/>
        <v>34771664.838179626</v>
      </c>
      <c r="O105" s="40">
        <f t="shared" si="56"/>
        <v>34317190.118579514</v>
      </c>
      <c r="P105" s="40">
        <f t="shared" si="56"/>
        <v>33886366.768136479</v>
      </c>
      <c r="Q105" s="40">
        <f t="shared" si="56"/>
        <v>34075867.421232387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8324640.6110958941</v>
      </c>
      <c r="C106" s="121">
        <f t="shared" si="57"/>
        <v>8336225.352531001</v>
      </c>
      <c r="D106" s="121">
        <f t="shared" si="57"/>
        <v>8301507.4387089685</v>
      </c>
      <c r="E106" s="121">
        <f t="shared" si="57"/>
        <v>7745910.6014418751</v>
      </c>
      <c r="F106" s="121">
        <f t="shared" si="57"/>
        <v>8306845.4864284061</v>
      </c>
      <c r="G106" s="121">
        <f t="shared" si="57"/>
        <v>8384321.6117068222</v>
      </c>
      <c r="H106" s="121">
        <f t="shared" si="57"/>
        <v>8495635.7911966052</v>
      </c>
      <c r="I106" s="121">
        <f t="shared" si="57"/>
        <v>8336457.8327047136</v>
      </c>
      <c r="J106" s="121">
        <f t="shared" si="57"/>
        <v>8536151.2264000494</v>
      </c>
      <c r="K106" s="121">
        <f t="shared" si="57"/>
        <v>8413843.1502726711</v>
      </c>
      <c r="L106" s="121">
        <f t="shared" si="57"/>
        <v>8629278.3598799482</v>
      </c>
      <c r="M106" s="121">
        <f t="shared" si="57"/>
        <v>8652417.2656401936</v>
      </c>
      <c r="N106" s="121">
        <f t="shared" si="57"/>
        <v>8642604.0778980087</v>
      </c>
      <c r="O106" s="121">
        <f t="shared" si="57"/>
        <v>8653241.8326061666</v>
      </c>
      <c r="P106" s="121">
        <f t="shared" si="57"/>
        <v>8721186.1950082611</v>
      </c>
      <c r="Q106" s="121">
        <f t="shared" si="57"/>
        <v>8725325.8822768666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41694417.485267565</v>
      </c>
      <c r="C107" s="38">
        <f t="shared" si="58"/>
        <v>45498793.211875811</v>
      </c>
      <c r="D107" s="38">
        <f t="shared" si="58"/>
        <v>44530165.384096995</v>
      </c>
      <c r="E107" s="38">
        <f t="shared" si="58"/>
        <v>40271568.782790206</v>
      </c>
      <c r="F107" s="38">
        <f t="shared" si="58"/>
        <v>40978599.090220816</v>
      </c>
      <c r="G107" s="38">
        <f t="shared" si="58"/>
        <v>41374691.33753144</v>
      </c>
      <c r="H107" s="38">
        <f t="shared" si="58"/>
        <v>43272028.429918259</v>
      </c>
      <c r="I107" s="38">
        <f t="shared" si="58"/>
        <v>41763730.575187959</v>
      </c>
      <c r="J107" s="38">
        <f t="shared" si="58"/>
        <v>42324706.070175417</v>
      </c>
      <c r="K107" s="38">
        <f t="shared" si="58"/>
        <v>42264769.366207846</v>
      </c>
      <c r="L107" s="38">
        <f t="shared" si="58"/>
        <v>39871536.017033711</v>
      </c>
      <c r="M107" s="38">
        <f t="shared" si="58"/>
        <v>41738320.925347008</v>
      </c>
      <c r="N107" s="38">
        <f t="shared" si="58"/>
        <v>40715938.213443056</v>
      </c>
      <c r="O107" s="38">
        <f t="shared" si="58"/>
        <v>39939288.07871335</v>
      </c>
      <c r="P107" s="38">
        <f t="shared" si="58"/>
        <v>39363235.930290662</v>
      </c>
      <c r="Q107" s="38">
        <f t="shared" si="58"/>
        <v>40518854.423084915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32843064.89928123</v>
      </c>
      <c r="C108" s="42">
        <f t="shared" si="59"/>
        <v>33267525.110236272</v>
      </c>
      <c r="D108" s="42">
        <f t="shared" si="59"/>
        <v>36984307.169907749</v>
      </c>
      <c r="E108" s="42">
        <f t="shared" si="59"/>
        <v>32566864.428434521</v>
      </c>
      <c r="F108" s="42">
        <f t="shared" si="59"/>
        <v>34362774.505970091</v>
      </c>
      <c r="G108" s="42">
        <f t="shared" si="59"/>
        <v>35286009.214985073</v>
      </c>
      <c r="H108" s="42">
        <f t="shared" si="59"/>
        <v>36532757.394104235</v>
      </c>
      <c r="I108" s="42">
        <f t="shared" si="59"/>
        <v>34238529.665110946</v>
      </c>
      <c r="J108" s="42">
        <f t="shared" si="59"/>
        <v>34253976.076282173</v>
      </c>
      <c r="K108" s="42">
        <f t="shared" si="59"/>
        <v>32337620.297625393</v>
      </c>
      <c r="L108" s="42">
        <f t="shared" si="59"/>
        <v>34206446.529700749</v>
      </c>
      <c r="M108" s="42">
        <f t="shared" si="59"/>
        <v>35404865.680123247</v>
      </c>
      <c r="N108" s="42">
        <f t="shared" si="59"/>
        <v>32221062.473792274</v>
      </c>
      <c r="O108" s="42">
        <f t="shared" si="59"/>
        <v>31701447.472341072</v>
      </c>
      <c r="P108" s="42">
        <f t="shared" si="59"/>
        <v>29283817.454072747</v>
      </c>
      <c r="Q108" s="42">
        <f t="shared" si="59"/>
        <v>33030943.364802148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49475606.538258933</v>
      </c>
      <c r="C109" s="42">
        <f t="shared" si="60"/>
        <v>52654412.090589002</v>
      </c>
      <c r="D109" s="42">
        <f t="shared" si="60"/>
        <v>48935271.513404906</v>
      </c>
      <c r="E109" s="42">
        <f t="shared" si="60"/>
        <v>44474134.79425694</v>
      </c>
      <c r="F109" s="42">
        <f t="shared" si="60"/>
        <v>44513870.310459346</v>
      </c>
      <c r="G109" s="42">
        <f t="shared" si="60"/>
        <v>44636905.937038884</v>
      </c>
      <c r="H109" s="42">
        <f t="shared" si="60"/>
        <v>46902370.757721364</v>
      </c>
      <c r="I109" s="42">
        <f t="shared" si="60"/>
        <v>45809069.792743802</v>
      </c>
      <c r="J109" s="42">
        <f t="shared" si="60"/>
        <v>46663306.587123804</v>
      </c>
      <c r="K109" s="42">
        <f t="shared" si="60"/>
        <v>47610892.997554265</v>
      </c>
      <c r="L109" s="42">
        <f t="shared" si="60"/>
        <v>42691536.27556438</v>
      </c>
      <c r="M109" s="42">
        <f t="shared" si="60"/>
        <v>44714409.42686519</v>
      </c>
      <c r="N109" s="42">
        <f t="shared" si="60"/>
        <v>44426267.958534904</v>
      </c>
      <c r="O109" s="42">
        <f t="shared" si="60"/>
        <v>43496824.144558661</v>
      </c>
      <c r="P109" s="42">
        <f t="shared" si="60"/>
        <v>43568759.886424303</v>
      </c>
      <c r="Q109" s="42">
        <f t="shared" si="60"/>
        <v>43476173.808558337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188330623.30623308</v>
      </c>
      <c r="C110" s="120">
        <f t="shared" si="61"/>
        <v>188909090.90909091</v>
      </c>
      <c r="D110" s="120">
        <f t="shared" si="61"/>
        <v>188000000</v>
      </c>
      <c r="E110" s="120">
        <f t="shared" si="61"/>
        <v>185498829.03981265</v>
      </c>
      <c r="F110" s="120">
        <f t="shared" si="61"/>
        <v>187931972.78911564</v>
      </c>
      <c r="G110" s="120">
        <f t="shared" si="61"/>
        <v>190000000</v>
      </c>
      <c r="H110" s="120">
        <f t="shared" si="61"/>
        <v>193749460.04319653</v>
      </c>
      <c r="I110" s="120">
        <f t="shared" si="61"/>
        <v>194983739.83739835</v>
      </c>
      <c r="J110" s="120">
        <f t="shared" si="61"/>
        <v>193250000</v>
      </c>
      <c r="K110" s="120">
        <f t="shared" si="61"/>
        <v>191027624.30939224</v>
      </c>
      <c r="L110" s="120">
        <f t="shared" si="61"/>
        <v>190422693.73738715</v>
      </c>
      <c r="M110" s="120">
        <f t="shared" si="61"/>
        <v>190987155.96330273</v>
      </c>
      <c r="N110" s="120">
        <f t="shared" si="61"/>
        <v>188162062.61510128</v>
      </c>
      <c r="O110" s="120">
        <f t="shared" si="61"/>
        <v>186713235.29411766</v>
      </c>
      <c r="P110" s="120">
        <f t="shared" si="61"/>
        <v>187279112.75415897</v>
      </c>
      <c r="Q110" s="120">
        <f t="shared" si="61"/>
        <v>186841121.49532712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84025843.729583681</v>
      </c>
      <c r="C111" s="40">
        <f t="shared" si="62"/>
        <v>76056326.841554403</v>
      </c>
      <c r="D111" s="40">
        <f t="shared" si="62"/>
        <v>75423812.577986762</v>
      </c>
      <c r="E111" s="40">
        <f t="shared" si="62"/>
        <v>70259164.845941529</v>
      </c>
      <c r="F111" s="40">
        <f t="shared" si="62"/>
        <v>68410878.613185242</v>
      </c>
      <c r="G111" s="40">
        <f t="shared" si="62"/>
        <v>64045917.309414648</v>
      </c>
      <c r="H111" s="40">
        <f t="shared" si="62"/>
        <v>64797671.52312354</v>
      </c>
      <c r="I111" s="40">
        <f t="shared" si="62"/>
        <v>67388142.29249011</v>
      </c>
      <c r="J111" s="40">
        <f t="shared" si="62"/>
        <v>63728920.409771472</v>
      </c>
      <c r="K111" s="40">
        <f t="shared" si="62"/>
        <v>53954659.949622169</v>
      </c>
      <c r="L111" s="40">
        <f t="shared" si="62"/>
        <v>51530524.505588993</v>
      </c>
      <c r="M111" s="40">
        <f t="shared" si="62"/>
        <v>58816852.966466039</v>
      </c>
      <c r="N111" s="40">
        <f t="shared" si="62"/>
        <v>56124137.931034483</v>
      </c>
      <c r="O111" s="40">
        <f t="shared" si="62"/>
        <v>55568965.517241374</v>
      </c>
      <c r="P111" s="40">
        <f t="shared" si="62"/>
        <v>58103386.809269153</v>
      </c>
      <c r="Q111" s="40">
        <f t="shared" si="62"/>
        <v>61328558.639212176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51414827.277794227</v>
      </c>
      <c r="C112" s="42">
        <f t="shared" si="63"/>
        <v>53425936.402513586</v>
      </c>
      <c r="D112" s="42">
        <f t="shared" si="63"/>
        <v>52169770.590927541</v>
      </c>
      <c r="E112" s="42">
        <f t="shared" si="63"/>
        <v>50279872.602233529</v>
      </c>
      <c r="F112" s="42">
        <f t="shared" si="63"/>
        <v>48873067.144221865</v>
      </c>
      <c r="G112" s="42">
        <f t="shared" si="63"/>
        <v>46571863.519520044</v>
      </c>
      <c r="H112" s="42">
        <f t="shared" si="63"/>
        <v>45450433.881085314</v>
      </c>
      <c r="I112" s="42">
        <f t="shared" si="63"/>
        <v>45568339.917739101</v>
      </c>
      <c r="J112" s="42">
        <f t="shared" si="63"/>
        <v>43363922.947315365</v>
      </c>
      <c r="K112" s="42">
        <f t="shared" si="63"/>
        <v>37077439.698499843</v>
      </c>
      <c r="L112" s="42">
        <f t="shared" si="63"/>
        <v>34437438.162862271</v>
      </c>
      <c r="M112" s="42">
        <f t="shared" si="63"/>
        <v>40166509.807030693</v>
      </c>
      <c r="N112" s="42">
        <f t="shared" si="63"/>
        <v>37004000.52296102</v>
      </c>
      <c r="O112" s="42">
        <f t="shared" si="63"/>
        <v>36194649.531216905</v>
      </c>
      <c r="P112" s="42">
        <f t="shared" si="63"/>
        <v>35236770.152246319</v>
      </c>
      <c r="Q112" s="42">
        <f t="shared" si="63"/>
        <v>39817918.233196765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93212902.4688005</v>
      </c>
      <c r="C113" s="36">
        <f t="shared" si="64"/>
        <v>81923465.103527978</v>
      </c>
      <c r="D113" s="36">
        <f t="shared" si="64"/>
        <v>81452638.278335452</v>
      </c>
      <c r="E113" s="36">
        <f t="shared" si="64"/>
        <v>75424004.883183435</v>
      </c>
      <c r="F113" s="36">
        <f t="shared" si="64"/>
        <v>73094233.237950474</v>
      </c>
      <c r="G113" s="36">
        <f t="shared" si="64"/>
        <v>67544028.171980888</v>
      </c>
      <c r="H113" s="36">
        <f t="shared" si="64"/>
        <v>68670772.920774251</v>
      </c>
      <c r="I113" s="36">
        <f t="shared" si="64"/>
        <v>71632598.656228274</v>
      </c>
      <c r="J113" s="36">
        <f t="shared" si="64"/>
        <v>67652627.627631903</v>
      </c>
      <c r="K113" s="36">
        <f t="shared" si="64"/>
        <v>56998915.733273581</v>
      </c>
      <c r="L113" s="36">
        <f t="shared" si="64"/>
        <v>54558146.074391805</v>
      </c>
      <c r="M113" s="36">
        <f t="shared" si="64"/>
        <v>62120304.437013797</v>
      </c>
      <c r="N113" s="36">
        <f t="shared" si="64"/>
        <v>59452744.84822946</v>
      </c>
      <c r="O113" s="36">
        <f t="shared" si="64"/>
        <v>58941822.146387331</v>
      </c>
      <c r="P113" s="36">
        <f t="shared" si="64"/>
        <v>61934318.42402532</v>
      </c>
      <c r="Q113" s="36">
        <f t="shared" si="64"/>
        <v>64951166.490016021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0.14353786079586112</v>
      </c>
      <c r="C117" s="119">
        <f t="shared" si="66"/>
        <v>0.14209184974274838</v>
      </c>
      <c r="D117" s="119">
        <f t="shared" si="66"/>
        <v>0.14079928496451788</v>
      </c>
      <c r="E117" s="119">
        <f t="shared" si="66"/>
        <v>0.14195478678185938</v>
      </c>
      <c r="F117" s="119">
        <f t="shared" si="66"/>
        <v>0.15253067304995557</v>
      </c>
      <c r="G117" s="119">
        <f t="shared" si="66"/>
        <v>0.15200950293507973</v>
      </c>
      <c r="H117" s="119">
        <f t="shared" si="66"/>
        <v>0.14889818936982524</v>
      </c>
      <c r="I117" s="119">
        <f t="shared" si="66"/>
        <v>0.14640156006227575</v>
      </c>
      <c r="J117" s="119">
        <f t="shared" si="66"/>
        <v>0.14652740940890768</v>
      </c>
      <c r="K117" s="119">
        <f t="shared" si="66"/>
        <v>0.14617544880027525</v>
      </c>
      <c r="L117" s="119">
        <f t="shared" si="66"/>
        <v>0.14937533201830253</v>
      </c>
      <c r="M117" s="119">
        <f t="shared" si="66"/>
        <v>0.14708491166884427</v>
      </c>
      <c r="N117" s="119">
        <f t="shared" si="66"/>
        <v>0.14940506880283352</v>
      </c>
      <c r="O117" s="119">
        <f t="shared" si="66"/>
        <v>0.15160938548641331</v>
      </c>
      <c r="P117" s="119">
        <f t="shared" si="66"/>
        <v>0.15616580383168108</v>
      </c>
      <c r="Q117" s="119">
        <f t="shared" si="66"/>
        <v>0.15387375565456035</v>
      </c>
    </row>
    <row r="118" spans="1:17" ht="11.45" customHeight="1" x14ac:dyDescent="0.25">
      <c r="A118" s="19" t="s">
        <v>20</v>
      </c>
      <c r="B118" s="30">
        <f t="shared" ref="B118:Q118" si="67">IF(B6=0,0,B6/B$4)</f>
        <v>0.42774931603779576</v>
      </c>
      <c r="C118" s="30">
        <f t="shared" si="67"/>
        <v>0.40670137947212398</v>
      </c>
      <c r="D118" s="30">
        <f t="shared" si="67"/>
        <v>0.3894403145512027</v>
      </c>
      <c r="E118" s="30">
        <f t="shared" si="67"/>
        <v>0.38007391651948774</v>
      </c>
      <c r="F118" s="30">
        <f t="shared" si="67"/>
        <v>0.37234925524988327</v>
      </c>
      <c r="G118" s="30">
        <f t="shared" si="67"/>
        <v>0.36663875000548168</v>
      </c>
      <c r="H118" s="30">
        <f t="shared" si="67"/>
        <v>0.36956239980486993</v>
      </c>
      <c r="I118" s="30">
        <f t="shared" si="67"/>
        <v>0.34994532588013733</v>
      </c>
      <c r="J118" s="30">
        <f t="shared" si="67"/>
        <v>0.33387109802162224</v>
      </c>
      <c r="K118" s="30">
        <f t="shared" si="67"/>
        <v>0.33657766829870939</v>
      </c>
      <c r="L118" s="30">
        <f t="shared" si="67"/>
        <v>0.33499076388648119</v>
      </c>
      <c r="M118" s="30">
        <f t="shared" si="67"/>
        <v>0.35265451926293423</v>
      </c>
      <c r="N118" s="30">
        <f t="shared" si="67"/>
        <v>0.36119294642963912</v>
      </c>
      <c r="O118" s="30">
        <f t="shared" si="67"/>
        <v>0.35949080658136845</v>
      </c>
      <c r="P118" s="30">
        <f t="shared" si="67"/>
        <v>0.35376142187374415</v>
      </c>
      <c r="Q118" s="30">
        <f t="shared" si="67"/>
        <v>0.37161082773488296</v>
      </c>
    </row>
    <row r="119" spans="1:17" ht="11.45" customHeight="1" x14ac:dyDescent="0.25">
      <c r="A119" s="62" t="s">
        <v>17</v>
      </c>
      <c r="B119" s="115">
        <f t="shared" ref="B119:Q119" si="68">IF(B7=0,0,B7/B$4)</f>
        <v>0.1576312935201325</v>
      </c>
      <c r="C119" s="115">
        <f t="shared" si="68"/>
        <v>0.10975779755668597</v>
      </c>
      <c r="D119" s="115">
        <f t="shared" si="68"/>
        <v>0.11922230445139879</v>
      </c>
      <c r="E119" s="115">
        <f t="shared" si="68"/>
        <v>0.1084795296433186</v>
      </c>
      <c r="F119" s="115">
        <f t="shared" si="68"/>
        <v>0.10874052252317047</v>
      </c>
      <c r="G119" s="115">
        <f t="shared" si="68"/>
        <v>0.1090850930795645</v>
      </c>
      <c r="H119" s="115">
        <f t="shared" si="68"/>
        <v>0.10923152405144672</v>
      </c>
      <c r="I119" s="115">
        <f t="shared" si="68"/>
        <v>0.10030378689399885</v>
      </c>
      <c r="J119" s="115">
        <f t="shared" si="68"/>
        <v>9.4470709415062845E-2</v>
      </c>
      <c r="K119" s="115">
        <f t="shared" si="68"/>
        <v>9.0140869527565254E-2</v>
      </c>
      <c r="L119" s="115">
        <f t="shared" si="68"/>
        <v>9.5514770169900426E-2</v>
      </c>
      <c r="M119" s="115">
        <f t="shared" si="68"/>
        <v>9.5630158501867554E-2</v>
      </c>
      <c r="N119" s="115">
        <f t="shared" si="68"/>
        <v>8.6892458152270091E-2</v>
      </c>
      <c r="O119" s="115">
        <f t="shared" si="68"/>
        <v>8.6060538449041879E-2</v>
      </c>
      <c r="P119" s="115">
        <f t="shared" si="68"/>
        <v>7.747988816325202E-2</v>
      </c>
      <c r="Q119" s="115">
        <f t="shared" si="68"/>
        <v>8.5769402190160784E-2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0.2701180225176632</v>
      </c>
      <c r="C120" s="115">
        <f t="shared" si="69"/>
        <v>0.29694358191543802</v>
      </c>
      <c r="D120" s="115">
        <f t="shared" si="69"/>
        <v>0.2702180100998039</v>
      </c>
      <c r="E120" s="115">
        <f t="shared" si="69"/>
        <v>0.27159438687616916</v>
      </c>
      <c r="F120" s="115">
        <f t="shared" si="69"/>
        <v>0.26360873272671281</v>
      </c>
      <c r="G120" s="115">
        <f t="shared" si="69"/>
        <v>0.2575536569259172</v>
      </c>
      <c r="H120" s="115">
        <f t="shared" si="69"/>
        <v>0.26033087575342317</v>
      </c>
      <c r="I120" s="115">
        <f t="shared" si="69"/>
        <v>0.24964153898613844</v>
      </c>
      <c r="J120" s="115">
        <f t="shared" si="69"/>
        <v>0.23940038860655938</v>
      </c>
      <c r="K120" s="115">
        <f t="shared" si="69"/>
        <v>0.24643679877114413</v>
      </c>
      <c r="L120" s="115">
        <f t="shared" si="69"/>
        <v>0.23947599371658077</v>
      </c>
      <c r="M120" s="115">
        <f t="shared" si="69"/>
        <v>0.25702436076106666</v>
      </c>
      <c r="N120" s="115">
        <f t="shared" si="69"/>
        <v>0.27430048827736903</v>
      </c>
      <c r="O120" s="115">
        <f t="shared" si="69"/>
        <v>0.27343026813232657</v>
      </c>
      <c r="P120" s="115">
        <f t="shared" si="69"/>
        <v>0.27628153371049213</v>
      </c>
      <c r="Q120" s="115">
        <f t="shared" si="69"/>
        <v>0.28584142554472219</v>
      </c>
    </row>
    <row r="121" spans="1:17" ht="11.45" customHeight="1" x14ac:dyDescent="0.25">
      <c r="A121" s="118" t="s">
        <v>19</v>
      </c>
      <c r="B121" s="117">
        <f t="shared" ref="B121:Q121" si="70">IF(B9=0,0,B9/B$4)</f>
        <v>0.42871282316634307</v>
      </c>
      <c r="C121" s="117">
        <f t="shared" si="70"/>
        <v>0.45120677078512772</v>
      </c>
      <c r="D121" s="117">
        <f t="shared" si="70"/>
        <v>0.46976040048427947</v>
      </c>
      <c r="E121" s="117">
        <f t="shared" si="70"/>
        <v>0.4779712966986529</v>
      </c>
      <c r="F121" s="117">
        <f t="shared" si="70"/>
        <v>0.47512007170016107</v>
      </c>
      <c r="G121" s="117">
        <f t="shared" si="70"/>
        <v>0.48135174705943851</v>
      </c>
      <c r="H121" s="117">
        <f t="shared" si="70"/>
        <v>0.48153941082530488</v>
      </c>
      <c r="I121" s="117">
        <f t="shared" si="70"/>
        <v>0.50365311405758695</v>
      </c>
      <c r="J121" s="117">
        <f t="shared" si="70"/>
        <v>0.51960149256947008</v>
      </c>
      <c r="K121" s="117">
        <f t="shared" si="70"/>
        <v>0.51724688290101539</v>
      </c>
      <c r="L121" s="117">
        <f t="shared" si="70"/>
        <v>0.51563390409521626</v>
      </c>
      <c r="M121" s="117">
        <f t="shared" si="70"/>
        <v>0.50026056906822158</v>
      </c>
      <c r="N121" s="117">
        <f t="shared" si="70"/>
        <v>0.48940198476752733</v>
      </c>
      <c r="O121" s="117">
        <f t="shared" si="70"/>
        <v>0.48889980793221821</v>
      </c>
      <c r="P121" s="117">
        <f t="shared" si="70"/>
        <v>0.4900727742945748</v>
      </c>
      <c r="Q121" s="117">
        <f t="shared" si="70"/>
        <v>0.47451541661055674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0.13449177004380206</v>
      </c>
      <c r="C123" s="115">
        <f t="shared" si="72"/>
        <v>0.1446225179602737</v>
      </c>
      <c r="D123" s="115">
        <f t="shared" si="72"/>
        <v>0.14240641986316638</v>
      </c>
      <c r="E123" s="115">
        <f t="shared" si="72"/>
        <v>0.14699799392852703</v>
      </c>
      <c r="F123" s="115">
        <f t="shared" si="72"/>
        <v>0.13813585590858812</v>
      </c>
      <c r="G123" s="115">
        <f t="shared" si="72"/>
        <v>0.12128929624332291</v>
      </c>
      <c r="H123" s="115">
        <f t="shared" si="72"/>
        <v>0.11699544237201048</v>
      </c>
      <c r="I123" s="115">
        <f t="shared" si="72"/>
        <v>0.11011751898099917</v>
      </c>
      <c r="J123" s="115">
        <f t="shared" si="72"/>
        <v>0.10992190380106402</v>
      </c>
      <c r="K123" s="115">
        <f t="shared" si="72"/>
        <v>0.10501235644455292</v>
      </c>
      <c r="L123" s="115">
        <f t="shared" si="72"/>
        <v>0.10055984779744531</v>
      </c>
      <c r="M123" s="115">
        <f t="shared" si="72"/>
        <v>0.10275918391074164</v>
      </c>
      <c r="N123" s="115">
        <f t="shared" si="72"/>
        <v>9.7761859331981074E-2</v>
      </c>
      <c r="O123" s="115">
        <f t="shared" si="72"/>
        <v>9.6578959344854304E-2</v>
      </c>
      <c r="P123" s="115">
        <f t="shared" si="72"/>
        <v>8.7021720372310388E-2</v>
      </c>
      <c r="Q123" s="115">
        <f t="shared" si="72"/>
        <v>9.3581175340778339E-2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0.86550822995619792</v>
      </c>
      <c r="C124" s="28">
        <f t="shared" si="73"/>
        <v>0.85537748203972641</v>
      </c>
      <c r="D124" s="28">
        <f t="shared" si="73"/>
        <v>0.85759358013683362</v>
      </c>
      <c r="E124" s="28">
        <f t="shared" si="73"/>
        <v>0.85300200607147292</v>
      </c>
      <c r="F124" s="28">
        <f t="shared" si="73"/>
        <v>0.86186414409141188</v>
      </c>
      <c r="G124" s="28">
        <f t="shared" si="73"/>
        <v>0.87871070375667704</v>
      </c>
      <c r="H124" s="28">
        <f t="shared" si="73"/>
        <v>0.88300455762798946</v>
      </c>
      <c r="I124" s="28">
        <f t="shared" si="73"/>
        <v>0.8898824810190008</v>
      </c>
      <c r="J124" s="28">
        <f t="shared" si="73"/>
        <v>0.89007809619893585</v>
      </c>
      <c r="K124" s="28">
        <f t="shared" si="73"/>
        <v>0.89498764355544713</v>
      </c>
      <c r="L124" s="28">
        <f t="shared" si="73"/>
        <v>0.89944015220255469</v>
      </c>
      <c r="M124" s="28">
        <f t="shared" si="73"/>
        <v>0.89724081608925843</v>
      </c>
      <c r="N124" s="28">
        <f t="shared" si="73"/>
        <v>0.90223814066801888</v>
      </c>
      <c r="O124" s="28">
        <f t="shared" si="73"/>
        <v>0.90342104065514572</v>
      </c>
      <c r="P124" s="28">
        <f t="shared" si="73"/>
        <v>0.91297827962768963</v>
      </c>
      <c r="Q124" s="28">
        <f t="shared" si="73"/>
        <v>0.90641882465922163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0.32312761849987359</v>
      </c>
      <c r="C128" s="119">
        <f t="shared" si="75"/>
        <v>0.34201396248185023</v>
      </c>
      <c r="D128" s="119">
        <f t="shared" si="75"/>
        <v>0.34389116815925852</v>
      </c>
      <c r="E128" s="119">
        <f t="shared" si="75"/>
        <v>0.33013268543835828</v>
      </c>
      <c r="F128" s="119">
        <f t="shared" si="75"/>
        <v>0.3498767663319568</v>
      </c>
      <c r="G128" s="119">
        <f t="shared" si="75"/>
        <v>0.35450895366551977</v>
      </c>
      <c r="H128" s="119">
        <f t="shared" si="75"/>
        <v>0.35220534664229214</v>
      </c>
      <c r="I128" s="119">
        <f t="shared" si="75"/>
        <v>0.35508691499316103</v>
      </c>
      <c r="J128" s="119">
        <f t="shared" si="75"/>
        <v>0.35420030364423039</v>
      </c>
      <c r="K128" s="119">
        <f t="shared" si="75"/>
        <v>0.34952374093784527</v>
      </c>
      <c r="L128" s="119">
        <f t="shared" si="75"/>
        <v>0.34635234499724238</v>
      </c>
      <c r="M128" s="119">
        <f t="shared" si="75"/>
        <v>0.3507083099876091</v>
      </c>
      <c r="N128" s="119">
        <f t="shared" si="75"/>
        <v>0.34361547167284939</v>
      </c>
      <c r="O128" s="119">
        <f t="shared" si="75"/>
        <v>0.34561559997182828</v>
      </c>
      <c r="P128" s="119">
        <f t="shared" si="75"/>
        <v>0.36141754519423824</v>
      </c>
      <c r="Q128" s="119">
        <f t="shared" si="75"/>
        <v>0.34714974998539622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0.45682868544071675</v>
      </c>
      <c r="C129" s="30">
        <f t="shared" si="76"/>
        <v>0.41036637731407061</v>
      </c>
      <c r="D129" s="30">
        <f t="shared" si="76"/>
        <v>0.39451239500264251</v>
      </c>
      <c r="E129" s="30">
        <f t="shared" si="76"/>
        <v>0.41642732214795902</v>
      </c>
      <c r="F129" s="30">
        <f t="shared" si="76"/>
        <v>0.40164054239110281</v>
      </c>
      <c r="G129" s="30">
        <f t="shared" si="76"/>
        <v>0.38954179181253296</v>
      </c>
      <c r="H129" s="30">
        <f t="shared" si="76"/>
        <v>0.38809389857275428</v>
      </c>
      <c r="I129" s="30">
        <f t="shared" si="76"/>
        <v>0.3663937595565922</v>
      </c>
      <c r="J129" s="30">
        <f t="shared" si="76"/>
        <v>0.35942456942168066</v>
      </c>
      <c r="K129" s="30">
        <f t="shared" si="76"/>
        <v>0.36848543726333732</v>
      </c>
      <c r="L129" s="30">
        <f t="shared" si="76"/>
        <v>0.38105411395328881</v>
      </c>
      <c r="M129" s="30">
        <f t="shared" si="76"/>
        <v>0.37732917273658079</v>
      </c>
      <c r="N129" s="30">
        <f t="shared" si="76"/>
        <v>0.39975421650926957</v>
      </c>
      <c r="O129" s="30">
        <f t="shared" si="76"/>
        <v>0.40027427895771539</v>
      </c>
      <c r="P129" s="30">
        <f t="shared" si="76"/>
        <v>0.37998829402905648</v>
      </c>
      <c r="Q129" s="30">
        <f t="shared" si="76"/>
        <v>0.40876728135576312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0.21445014035761004</v>
      </c>
      <c r="C130" s="115">
        <f t="shared" si="77"/>
        <v>0.14232475419475232</v>
      </c>
      <c r="D130" s="115">
        <f t="shared" si="77"/>
        <v>0.14861847706401501</v>
      </c>
      <c r="E130" s="115">
        <f t="shared" si="77"/>
        <v>0.1375230566456927</v>
      </c>
      <c r="F130" s="115">
        <f t="shared" si="77"/>
        <v>0.13450888303609135</v>
      </c>
      <c r="G130" s="115">
        <f t="shared" si="77"/>
        <v>0.12964237260217037</v>
      </c>
      <c r="H130" s="115">
        <f t="shared" si="77"/>
        <v>0.1254756393389454</v>
      </c>
      <c r="I130" s="115">
        <f t="shared" si="77"/>
        <v>0.11779747036886579</v>
      </c>
      <c r="J130" s="115">
        <f t="shared" si="77"/>
        <v>0.1217299175657954</v>
      </c>
      <c r="K130" s="115">
        <f t="shared" si="77"/>
        <v>0.11918255916167669</v>
      </c>
      <c r="L130" s="115">
        <f t="shared" si="77"/>
        <v>0.11419815471135053</v>
      </c>
      <c r="M130" s="115">
        <f t="shared" si="77"/>
        <v>0.11545275481179505</v>
      </c>
      <c r="N130" s="115">
        <f t="shared" si="77"/>
        <v>0.10912483758231067</v>
      </c>
      <c r="O130" s="115">
        <f t="shared" si="77"/>
        <v>0.10673307695000042</v>
      </c>
      <c r="P130" s="115">
        <f t="shared" si="77"/>
        <v>9.4656541155274804E-2</v>
      </c>
      <c r="Q130" s="115">
        <f t="shared" si="77"/>
        <v>0.10220699109266621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0.24237854508310672</v>
      </c>
      <c r="C131" s="115">
        <f t="shared" si="78"/>
        <v>0.26804162311931834</v>
      </c>
      <c r="D131" s="115">
        <f t="shared" si="78"/>
        <v>0.24589391793862747</v>
      </c>
      <c r="E131" s="115">
        <f t="shared" si="78"/>
        <v>0.27890426550226632</v>
      </c>
      <c r="F131" s="115">
        <f t="shared" si="78"/>
        <v>0.26713165935501143</v>
      </c>
      <c r="G131" s="115">
        <f t="shared" si="78"/>
        <v>0.25989941921036258</v>
      </c>
      <c r="H131" s="115">
        <f t="shared" si="78"/>
        <v>0.26261825923380888</v>
      </c>
      <c r="I131" s="115">
        <f t="shared" si="78"/>
        <v>0.24859628918772639</v>
      </c>
      <c r="J131" s="115">
        <f t="shared" si="78"/>
        <v>0.23769465185588523</v>
      </c>
      <c r="K131" s="115">
        <f t="shared" si="78"/>
        <v>0.24930287810166057</v>
      </c>
      <c r="L131" s="115">
        <f t="shared" si="78"/>
        <v>0.26685595924193828</v>
      </c>
      <c r="M131" s="115">
        <f t="shared" si="78"/>
        <v>0.26187641792478578</v>
      </c>
      <c r="N131" s="115">
        <f t="shared" si="78"/>
        <v>0.29062937892695889</v>
      </c>
      <c r="O131" s="115">
        <f t="shared" si="78"/>
        <v>0.293541202007715</v>
      </c>
      <c r="P131" s="115">
        <f t="shared" si="78"/>
        <v>0.28533175287378165</v>
      </c>
      <c r="Q131" s="115">
        <f t="shared" si="78"/>
        <v>0.30656029026309695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0.22004369605940965</v>
      </c>
      <c r="C132" s="117">
        <f t="shared" si="79"/>
        <v>0.24761966020407919</v>
      </c>
      <c r="D132" s="117">
        <f t="shared" si="79"/>
        <v>0.26159643683809891</v>
      </c>
      <c r="E132" s="117">
        <f t="shared" si="79"/>
        <v>0.25343999241368259</v>
      </c>
      <c r="F132" s="117">
        <f t="shared" si="79"/>
        <v>0.24848269127694034</v>
      </c>
      <c r="G132" s="117">
        <f t="shared" si="79"/>
        <v>0.25594925452194728</v>
      </c>
      <c r="H132" s="117">
        <f t="shared" si="79"/>
        <v>0.25970075478495364</v>
      </c>
      <c r="I132" s="117">
        <f t="shared" si="79"/>
        <v>0.27851932545024688</v>
      </c>
      <c r="J132" s="117">
        <f t="shared" si="79"/>
        <v>0.28637512693408901</v>
      </c>
      <c r="K132" s="117">
        <f t="shared" si="79"/>
        <v>0.28199082179881746</v>
      </c>
      <c r="L132" s="117">
        <f t="shared" si="79"/>
        <v>0.27259354104946887</v>
      </c>
      <c r="M132" s="117">
        <f t="shared" si="79"/>
        <v>0.27196251727581022</v>
      </c>
      <c r="N132" s="117">
        <f t="shared" si="79"/>
        <v>0.2566303118178811</v>
      </c>
      <c r="O132" s="117">
        <f t="shared" si="79"/>
        <v>0.25411012107045639</v>
      </c>
      <c r="P132" s="117">
        <f t="shared" si="79"/>
        <v>0.25859416077670522</v>
      </c>
      <c r="Q132" s="117">
        <f t="shared" si="79"/>
        <v>0.24408296865884074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0.13996506388715457</v>
      </c>
      <c r="C134" s="115">
        <f t="shared" si="81"/>
        <v>0.13322661344531994</v>
      </c>
      <c r="D134" s="115">
        <f t="shared" si="81"/>
        <v>0.13115836286567994</v>
      </c>
      <c r="E134" s="115">
        <f t="shared" si="81"/>
        <v>0.13544454690627736</v>
      </c>
      <c r="F134" s="115">
        <f t="shared" si="81"/>
        <v>0.1271750908279686</v>
      </c>
      <c r="G134" s="115">
        <f t="shared" si="81"/>
        <v>0.11149234458586975</v>
      </c>
      <c r="H134" s="115">
        <f t="shared" si="81"/>
        <v>0.10750288833611429</v>
      </c>
      <c r="I134" s="115">
        <f t="shared" si="81"/>
        <v>0.10111910681582958</v>
      </c>
      <c r="J134" s="115">
        <f t="shared" si="81"/>
        <v>0.10093766346765785</v>
      </c>
      <c r="K134" s="115">
        <f t="shared" si="81"/>
        <v>9.6385934413307311E-2</v>
      </c>
      <c r="L134" s="115">
        <f t="shared" si="81"/>
        <v>9.2261479849608793E-2</v>
      </c>
      <c r="M134" s="115">
        <f t="shared" si="81"/>
        <v>9.4298350972498071E-2</v>
      </c>
      <c r="N134" s="115">
        <f t="shared" si="81"/>
        <v>8.9671366622698687E-2</v>
      </c>
      <c r="O134" s="115">
        <f t="shared" si="81"/>
        <v>8.8576749430058915E-2</v>
      </c>
      <c r="P134" s="115">
        <f t="shared" si="81"/>
        <v>7.9741495073587965E-2</v>
      </c>
      <c r="Q134" s="115">
        <f t="shared" si="81"/>
        <v>8.5803760927640998E-2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0.86003493611284532</v>
      </c>
      <c r="C135" s="28">
        <f t="shared" si="82"/>
        <v>0.86677338655468006</v>
      </c>
      <c r="D135" s="28">
        <f t="shared" si="82"/>
        <v>0.86884163713432006</v>
      </c>
      <c r="E135" s="28">
        <f t="shared" si="82"/>
        <v>0.86455545309372261</v>
      </c>
      <c r="F135" s="28">
        <f t="shared" si="82"/>
        <v>0.87282490917203148</v>
      </c>
      <c r="G135" s="28">
        <f t="shared" si="82"/>
        <v>0.88850765541413024</v>
      </c>
      <c r="H135" s="28">
        <f t="shared" si="82"/>
        <v>0.89249711166388568</v>
      </c>
      <c r="I135" s="28">
        <f t="shared" si="82"/>
        <v>0.8988808931841703</v>
      </c>
      <c r="J135" s="28">
        <f t="shared" si="82"/>
        <v>0.89906233653234213</v>
      </c>
      <c r="K135" s="28">
        <f t="shared" si="82"/>
        <v>0.90361406558669277</v>
      </c>
      <c r="L135" s="28">
        <f t="shared" si="82"/>
        <v>0.90773852015039125</v>
      </c>
      <c r="M135" s="28">
        <f t="shared" si="82"/>
        <v>0.90570164902750194</v>
      </c>
      <c r="N135" s="28">
        <f t="shared" si="82"/>
        <v>0.9103286333773013</v>
      </c>
      <c r="O135" s="28">
        <f t="shared" si="82"/>
        <v>0.91142325056994111</v>
      </c>
      <c r="P135" s="28">
        <f t="shared" si="82"/>
        <v>0.92025850492641204</v>
      </c>
      <c r="Q135" s="28">
        <f t="shared" si="82"/>
        <v>0.91419623907235903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1180.4009133821187</v>
      </c>
      <c r="C4" s="166">
        <v>1067.82485</v>
      </c>
      <c r="D4" s="166">
        <v>1085.40003</v>
      </c>
      <c r="E4" s="166">
        <v>1082.3008</v>
      </c>
      <c r="F4" s="166">
        <v>1101.67364</v>
      </c>
      <c r="G4" s="166">
        <v>1065.132984958771</v>
      </c>
      <c r="H4" s="166">
        <v>1068.3969</v>
      </c>
      <c r="I4" s="166">
        <v>1057.9973199999999</v>
      </c>
      <c r="J4" s="166">
        <v>1098.8983800000001</v>
      </c>
      <c r="K4" s="166">
        <v>1052.09727</v>
      </c>
      <c r="L4" s="166">
        <v>1038.2091353501414</v>
      </c>
      <c r="M4" s="166">
        <v>1033.6165392337869</v>
      </c>
      <c r="N4" s="166">
        <v>1043.1535732395726</v>
      </c>
      <c r="O4" s="166">
        <v>1043.3680947456332</v>
      </c>
      <c r="P4" s="166">
        <v>990.47963163706163</v>
      </c>
      <c r="Q4" s="166">
        <v>1024.8912728297221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373.86560620152625</v>
      </c>
      <c r="C6" s="75">
        <v>246.92533</v>
      </c>
      <c r="D6" s="75">
        <v>254.10059000000001</v>
      </c>
      <c r="E6" s="75">
        <v>240.79929999999999</v>
      </c>
      <c r="F6" s="75">
        <v>239.77421000000001</v>
      </c>
      <c r="G6" s="75">
        <v>217.23029124400489</v>
      </c>
      <c r="H6" s="75">
        <v>210.09913</v>
      </c>
      <c r="I6" s="75">
        <v>195.69931</v>
      </c>
      <c r="J6" s="75">
        <v>202.90011000000001</v>
      </c>
      <c r="K6" s="75">
        <v>185.49878000000001</v>
      </c>
      <c r="L6" s="75">
        <v>175.21721142031541</v>
      </c>
      <c r="M6" s="75">
        <v>178.29331100005308</v>
      </c>
      <c r="N6" s="75">
        <v>171.10927084977604</v>
      </c>
      <c r="O6" s="75">
        <v>169.05530081580679</v>
      </c>
      <c r="P6" s="75">
        <v>144.47790151312907</v>
      </c>
      <c r="Q6" s="75">
        <v>160.8627990175749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806.53530718059233</v>
      </c>
      <c r="C14" s="74">
        <v>820.89952000000005</v>
      </c>
      <c r="D14" s="74">
        <v>831.29944</v>
      </c>
      <c r="E14" s="74">
        <v>841.50149999999996</v>
      </c>
      <c r="F14" s="74">
        <v>861.89943000000005</v>
      </c>
      <c r="G14" s="74">
        <v>847.90269371476597</v>
      </c>
      <c r="H14" s="74">
        <v>858.29777000000001</v>
      </c>
      <c r="I14" s="74">
        <v>862.29800999999998</v>
      </c>
      <c r="J14" s="74">
        <v>895.99827000000005</v>
      </c>
      <c r="K14" s="74">
        <v>866.59848999999997</v>
      </c>
      <c r="L14" s="74">
        <v>862.99192392982604</v>
      </c>
      <c r="M14" s="74">
        <v>855.32322823373386</v>
      </c>
      <c r="N14" s="74">
        <v>872.0443023897966</v>
      </c>
      <c r="O14" s="74">
        <v>874.3127939298264</v>
      </c>
      <c r="P14" s="74">
        <v>846.00173012393259</v>
      </c>
      <c r="Q14" s="74">
        <v>864.02847381214713</v>
      </c>
    </row>
    <row r="16" spans="1:17" ht="11.45" customHeight="1" x14ac:dyDescent="0.25">
      <c r="A16" s="27" t="s">
        <v>81</v>
      </c>
      <c r="B16" s="68">
        <f t="shared" ref="B16" si="0">SUM(B17,B23)</f>
        <v>1180.4009133821187</v>
      </c>
      <c r="C16" s="68">
        <f t="shared" ref="C16:Q16" si="1">SUM(C17,C23)</f>
        <v>1067.82485</v>
      </c>
      <c r="D16" s="68">
        <f t="shared" si="1"/>
        <v>1085.40003</v>
      </c>
      <c r="E16" s="68">
        <f t="shared" si="1"/>
        <v>1082.3008</v>
      </c>
      <c r="F16" s="68">
        <f t="shared" si="1"/>
        <v>1101.67364</v>
      </c>
      <c r="G16" s="68">
        <f t="shared" si="1"/>
        <v>1065.132984958771</v>
      </c>
      <c r="H16" s="68">
        <f t="shared" si="1"/>
        <v>1068.3969</v>
      </c>
      <c r="I16" s="68">
        <f t="shared" si="1"/>
        <v>1057.9973199999999</v>
      </c>
      <c r="J16" s="68">
        <f t="shared" si="1"/>
        <v>1098.8983800000001</v>
      </c>
      <c r="K16" s="68">
        <f t="shared" si="1"/>
        <v>1052.09727</v>
      </c>
      <c r="L16" s="68">
        <f t="shared" si="1"/>
        <v>1038.2091353501414</v>
      </c>
      <c r="M16" s="68">
        <f t="shared" si="1"/>
        <v>1033.6165392337869</v>
      </c>
      <c r="N16" s="68">
        <f t="shared" si="1"/>
        <v>1043.1535732395726</v>
      </c>
      <c r="O16" s="68">
        <f t="shared" si="1"/>
        <v>1043.3680947456332</v>
      </c>
      <c r="P16" s="68">
        <f t="shared" si="1"/>
        <v>990.47963163706163</v>
      </c>
      <c r="Q16" s="68">
        <f t="shared" si="1"/>
        <v>1024.8912728297223</v>
      </c>
    </row>
    <row r="17" spans="1:17" ht="11.45" customHeight="1" x14ac:dyDescent="0.25">
      <c r="A17" s="25" t="s">
        <v>39</v>
      </c>
      <c r="B17" s="79">
        <f t="shared" ref="B17" si="2">SUM(B18,B19,B22)</f>
        <v>874.84543573651297</v>
      </c>
      <c r="C17" s="79">
        <f t="shared" ref="C17:Q17" si="3">SUM(C18,C19,C22)</f>
        <v>786.46300772371842</v>
      </c>
      <c r="D17" s="79">
        <f t="shared" si="3"/>
        <v>797.0807560321789</v>
      </c>
      <c r="E17" s="79">
        <f t="shared" si="3"/>
        <v>807.35872554021307</v>
      </c>
      <c r="F17" s="79">
        <f t="shared" si="3"/>
        <v>838.38171042484669</v>
      </c>
      <c r="G17" s="79">
        <f t="shared" si="3"/>
        <v>833.74527899918451</v>
      </c>
      <c r="H17" s="79">
        <f t="shared" si="3"/>
        <v>831.46330756802649</v>
      </c>
      <c r="I17" s="79">
        <f t="shared" si="3"/>
        <v>822.23351374819777</v>
      </c>
      <c r="J17" s="79">
        <f t="shared" si="3"/>
        <v>877.89984686007574</v>
      </c>
      <c r="K17" s="79">
        <f t="shared" si="3"/>
        <v>863.74489371879201</v>
      </c>
      <c r="L17" s="79">
        <f t="shared" si="3"/>
        <v>873.77916635841348</v>
      </c>
      <c r="M17" s="79">
        <f t="shared" si="3"/>
        <v>866.33121514493087</v>
      </c>
      <c r="N17" s="79">
        <f t="shared" si="3"/>
        <v>890.70218969985171</v>
      </c>
      <c r="O17" s="79">
        <f t="shared" si="3"/>
        <v>882.42264731178932</v>
      </c>
      <c r="P17" s="79">
        <f t="shared" si="3"/>
        <v>841.52828759960471</v>
      </c>
      <c r="Q17" s="79">
        <f t="shared" si="3"/>
        <v>877.54253873862149</v>
      </c>
    </row>
    <row r="18" spans="1:17" ht="11.45" customHeight="1" x14ac:dyDescent="0.25">
      <c r="A18" s="91" t="s">
        <v>21</v>
      </c>
      <c r="B18" s="123">
        <v>85.104926588054127</v>
      </c>
      <c r="C18" s="123">
        <v>85.267543138840011</v>
      </c>
      <c r="D18" s="123">
        <v>86.090612741129362</v>
      </c>
      <c r="E18" s="123">
        <v>83.955781998554116</v>
      </c>
      <c r="F18" s="123">
        <v>94.019557761930216</v>
      </c>
      <c r="G18" s="123">
        <v>94.53711860588902</v>
      </c>
      <c r="H18" s="123">
        <v>93.364887615325486</v>
      </c>
      <c r="I18" s="123">
        <v>92.522848053037038</v>
      </c>
      <c r="J18" s="123">
        <v>98.317088051014423</v>
      </c>
      <c r="K18" s="123">
        <v>95.992314764154301</v>
      </c>
      <c r="L18" s="123">
        <v>96.944681772306211</v>
      </c>
      <c r="M18" s="123">
        <v>98.381125443803981</v>
      </c>
      <c r="N18" s="123">
        <v>99.866909999283408</v>
      </c>
      <c r="O18" s="123">
        <v>100.23949175638417</v>
      </c>
      <c r="P18" s="123">
        <v>101.47023685108486</v>
      </c>
      <c r="Q18" s="123">
        <v>101.4100217291148</v>
      </c>
    </row>
    <row r="19" spans="1:17" ht="11.45" customHeight="1" x14ac:dyDescent="0.25">
      <c r="A19" s="19" t="s">
        <v>20</v>
      </c>
      <c r="B19" s="76">
        <f t="shared" ref="B19" si="4">SUM(B20:B21)</f>
        <v>503.16845258969812</v>
      </c>
      <c r="C19" s="76">
        <f t="shared" ref="C19:Q19" si="5">SUM(C20:C21)</f>
        <v>395.00528689081341</v>
      </c>
      <c r="D19" s="76">
        <f t="shared" si="5"/>
        <v>384.59258658863826</v>
      </c>
      <c r="E19" s="76">
        <f t="shared" si="5"/>
        <v>402.85248480346951</v>
      </c>
      <c r="F19" s="76">
        <f t="shared" si="5"/>
        <v>410.11872167199056</v>
      </c>
      <c r="G19" s="76">
        <f t="shared" si="5"/>
        <v>395.86422131066047</v>
      </c>
      <c r="H19" s="76">
        <f t="shared" si="5"/>
        <v>391.65266538426874</v>
      </c>
      <c r="I19" s="76">
        <f t="shared" si="5"/>
        <v>363.90394733600232</v>
      </c>
      <c r="J19" s="76">
        <f t="shared" si="5"/>
        <v>377.85659474269528</v>
      </c>
      <c r="K19" s="76">
        <f t="shared" si="5"/>
        <v>376.36767793838072</v>
      </c>
      <c r="L19" s="76">
        <f t="shared" si="5"/>
        <v>391.54871476548556</v>
      </c>
      <c r="M19" s="76">
        <f t="shared" si="5"/>
        <v>385.37640775414332</v>
      </c>
      <c r="N19" s="76">
        <f t="shared" si="5"/>
        <v>418.0032801262567</v>
      </c>
      <c r="O19" s="76">
        <f t="shared" si="5"/>
        <v>415.63828635908914</v>
      </c>
      <c r="P19" s="76">
        <f t="shared" si="5"/>
        <v>378.42501646266021</v>
      </c>
      <c r="Q19" s="76">
        <f t="shared" si="5"/>
        <v>421.38091113459188</v>
      </c>
    </row>
    <row r="20" spans="1:17" ht="11.45" customHeight="1" x14ac:dyDescent="0.25">
      <c r="A20" s="62" t="s">
        <v>118</v>
      </c>
      <c r="B20" s="77">
        <v>288.81584617562294</v>
      </c>
      <c r="C20" s="77">
        <v>172.23636821877363</v>
      </c>
      <c r="D20" s="77">
        <v>178.65394418613209</v>
      </c>
      <c r="E20" s="77">
        <v>166.52017652136141</v>
      </c>
      <c r="F20" s="77">
        <v>171.95759622926289</v>
      </c>
      <c r="G20" s="77">
        <v>164.30138334658457</v>
      </c>
      <c r="H20" s="77">
        <v>157.61687215780782</v>
      </c>
      <c r="I20" s="77">
        <v>146.19206675729549</v>
      </c>
      <c r="J20" s="77">
        <v>156.50896256494377</v>
      </c>
      <c r="K20" s="77">
        <v>147.42771818788913</v>
      </c>
      <c r="L20" s="77">
        <v>143.13111660069592</v>
      </c>
      <c r="M20" s="77">
        <v>144.62900782263691</v>
      </c>
      <c r="N20" s="77">
        <v>141.75771615612626</v>
      </c>
      <c r="O20" s="77">
        <v>138.35394997486338</v>
      </c>
      <c r="P20" s="77">
        <v>118.57232848384677</v>
      </c>
      <c r="Q20" s="77">
        <v>133.32402371841712</v>
      </c>
    </row>
    <row r="21" spans="1:17" ht="11.45" customHeight="1" x14ac:dyDescent="0.25">
      <c r="A21" s="62" t="s">
        <v>16</v>
      </c>
      <c r="B21" s="77">
        <v>214.35260641407518</v>
      </c>
      <c r="C21" s="77">
        <v>222.76891867203975</v>
      </c>
      <c r="D21" s="77">
        <v>205.93864240250616</v>
      </c>
      <c r="E21" s="77">
        <v>236.3323082821081</v>
      </c>
      <c r="F21" s="77">
        <v>238.16112544272764</v>
      </c>
      <c r="G21" s="77">
        <v>231.5628379640759</v>
      </c>
      <c r="H21" s="77">
        <v>234.03579322646092</v>
      </c>
      <c r="I21" s="77">
        <v>217.71188057870683</v>
      </c>
      <c r="J21" s="77">
        <v>221.34763217775154</v>
      </c>
      <c r="K21" s="77">
        <v>228.9399597504916</v>
      </c>
      <c r="L21" s="77">
        <v>248.41759816478961</v>
      </c>
      <c r="M21" s="77">
        <v>240.74739993150641</v>
      </c>
      <c r="N21" s="77">
        <v>276.24556397013043</v>
      </c>
      <c r="O21" s="77">
        <v>277.28433638422575</v>
      </c>
      <c r="P21" s="77">
        <v>259.85268797881344</v>
      </c>
      <c r="Q21" s="77">
        <v>288.05688741617473</v>
      </c>
    </row>
    <row r="22" spans="1:17" ht="11.45" customHeight="1" x14ac:dyDescent="0.25">
      <c r="A22" s="118" t="s">
        <v>19</v>
      </c>
      <c r="B22" s="122">
        <v>286.57205655876066</v>
      </c>
      <c r="C22" s="122">
        <v>306.19017769406497</v>
      </c>
      <c r="D22" s="122">
        <v>326.39755670241129</v>
      </c>
      <c r="E22" s="122">
        <v>320.55045873818943</v>
      </c>
      <c r="F22" s="122">
        <v>334.2434309909259</v>
      </c>
      <c r="G22" s="122">
        <v>343.34393908263502</v>
      </c>
      <c r="H22" s="122">
        <v>346.44575456843222</v>
      </c>
      <c r="I22" s="122">
        <v>365.80671835915848</v>
      </c>
      <c r="J22" s="122">
        <v>401.72616406636598</v>
      </c>
      <c r="K22" s="122">
        <v>391.384901016257</v>
      </c>
      <c r="L22" s="122">
        <v>385.28576982062162</v>
      </c>
      <c r="M22" s="122">
        <v>382.57368194698353</v>
      </c>
      <c r="N22" s="122">
        <v>372.83199957431162</v>
      </c>
      <c r="O22" s="122">
        <v>366.54486919631597</v>
      </c>
      <c r="P22" s="122">
        <v>361.63303428585965</v>
      </c>
      <c r="Q22" s="122">
        <v>354.75160587491479</v>
      </c>
    </row>
    <row r="23" spans="1:17" ht="11.45" customHeight="1" x14ac:dyDescent="0.25">
      <c r="A23" s="25" t="s">
        <v>18</v>
      </c>
      <c r="B23" s="79">
        <f t="shared" ref="B23" si="6">SUM(B24:B25)</f>
        <v>305.55547764560578</v>
      </c>
      <c r="C23" s="79">
        <f t="shared" ref="C23:Q23" si="7">SUM(C24:C25)</f>
        <v>281.36184227628166</v>
      </c>
      <c r="D23" s="79">
        <f t="shared" si="7"/>
        <v>288.31927396782112</v>
      </c>
      <c r="E23" s="79">
        <f t="shared" si="7"/>
        <v>274.94207445978691</v>
      </c>
      <c r="F23" s="79">
        <f t="shared" si="7"/>
        <v>263.29192957515335</v>
      </c>
      <c r="G23" s="79">
        <f t="shared" si="7"/>
        <v>231.38770595958653</v>
      </c>
      <c r="H23" s="79">
        <f t="shared" si="7"/>
        <v>236.93359243197347</v>
      </c>
      <c r="I23" s="79">
        <f t="shared" si="7"/>
        <v>235.76380625180212</v>
      </c>
      <c r="J23" s="79">
        <f t="shared" si="7"/>
        <v>220.99853313992435</v>
      </c>
      <c r="K23" s="79">
        <f t="shared" si="7"/>
        <v>188.35237628120788</v>
      </c>
      <c r="L23" s="79">
        <f t="shared" si="7"/>
        <v>164.42996899172803</v>
      </c>
      <c r="M23" s="79">
        <f t="shared" si="7"/>
        <v>167.28532408885604</v>
      </c>
      <c r="N23" s="79">
        <f t="shared" si="7"/>
        <v>152.45138353972087</v>
      </c>
      <c r="O23" s="79">
        <f t="shared" si="7"/>
        <v>160.94544743384401</v>
      </c>
      <c r="P23" s="79">
        <f t="shared" si="7"/>
        <v>148.95134403745686</v>
      </c>
      <c r="Q23" s="79">
        <f t="shared" si="7"/>
        <v>147.34873409110071</v>
      </c>
    </row>
    <row r="24" spans="1:17" ht="11.45" customHeight="1" x14ac:dyDescent="0.25">
      <c r="A24" s="116" t="s">
        <v>118</v>
      </c>
      <c r="B24" s="77">
        <v>85.049760025903439</v>
      </c>
      <c r="C24" s="77">
        <v>74.688961781226297</v>
      </c>
      <c r="D24" s="77">
        <v>75.446645813867903</v>
      </c>
      <c r="E24" s="77">
        <v>74.27912347863861</v>
      </c>
      <c r="F24" s="77">
        <v>67.816613770737021</v>
      </c>
      <c r="G24" s="77">
        <v>52.928907897420437</v>
      </c>
      <c r="H24" s="77">
        <v>52.482257842192119</v>
      </c>
      <c r="I24" s="77">
        <v>49.507243242704476</v>
      </c>
      <c r="J24" s="77">
        <v>46.391147435056283</v>
      </c>
      <c r="K24" s="77">
        <v>38.071061812110855</v>
      </c>
      <c r="L24" s="77">
        <v>32.086094819619468</v>
      </c>
      <c r="M24" s="77">
        <v>33.664303177416087</v>
      </c>
      <c r="N24" s="77">
        <v>29.351554693649692</v>
      </c>
      <c r="O24" s="77">
        <v>30.701350840943455</v>
      </c>
      <c r="P24" s="77">
        <v>25.905573029282262</v>
      </c>
      <c r="Q24" s="77">
        <v>27.538775299157837</v>
      </c>
    </row>
    <row r="25" spans="1:17" ht="11.45" customHeight="1" x14ac:dyDescent="0.25">
      <c r="A25" s="93" t="s">
        <v>16</v>
      </c>
      <c r="B25" s="74">
        <v>220.50571761970235</v>
      </c>
      <c r="C25" s="74">
        <v>206.67288049505535</v>
      </c>
      <c r="D25" s="74">
        <v>212.8726281539532</v>
      </c>
      <c r="E25" s="74">
        <v>200.6629509811483</v>
      </c>
      <c r="F25" s="74">
        <v>195.47531580441634</v>
      </c>
      <c r="G25" s="74">
        <v>178.4587980621661</v>
      </c>
      <c r="H25" s="74">
        <v>184.45133458978134</v>
      </c>
      <c r="I25" s="74">
        <v>186.25656300909765</v>
      </c>
      <c r="J25" s="74">
        <v>174.60738570486805</v>
      </c>
      <c r="K25" s="74">
        <v>150.28131446909703</v>
      </c>
      <c r="L25" s="74">
        <v>132.34387417210857</v>
      </c>
      <c r="M25" s="74">
        <v>133.62102091143996</v>
      </c>
      <c r="N25" s="74">
        <v>123.09982884607118</v>
      </c>
      <c r="O25" s="74">
        <v>130.24409659290055</v>
      </c>
      <c r="P25" s="74">
        <v>123.04577100817461</v>
      </c>
      <c r="Q25" s="74">
        <v>119.80995879194286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177.84456978001023</v>
      </c>
      <c r="C30" s="79">
        <f>IF(C17=0,"",C17/TrRail_act!C15*100)</f>
        <v>167.35284678089351</v>
      </c>
      <c r="D30" s="79">
        <f>IF(D17=0,"",D17/TrRail_act!D15*100)</f>
        <v>167.44227669986776</v>
      </c>
      <c r="E30" s="79">
        <f>IF(E17=0,"",E17/TrRail_act!E15*100)</f>
        <v>165.21370942421851</v>
      </c>
      <c r="F30" s="79">
        <f>IF(F17=0,"",F17/TrRail_act!F15*100)</f>
        <v>161.01108366718944</v>
      </c>
      <c r="G30" s="79">
        <f>IF(G17=0,"",G17/TrRail_act!G15*100)</f>
        <v>159.94984686863745</v>
      </c>
      <c r="H30" s="79">
        <f>IF(H17=0,"",H17/TrRail_act!H15*100)</f>
        <v>158.89085112492077</v>
      </c>
      <c r="I30" s="79">
        <f>IF(I17=0,"",I17/TrRail_act!I15*100)</f>
        <v>158.53203812386829</v>
      </c>
      <c r="J30" s="79">
        <f>IF(J17=0,"",J17/TrRail_act!J15*100)</f>
        <v>157.4195274787825</v>
      </c>
      <c r="K30" s="79">
        <f>IF(K17=0,"",K17/TrRail_act!K15*100)</f>
        <v>155.56449432326016</v>
      </c>
      <c r="L30" s="79">
        <f>IF(L17=0,"",L17/TrRail_act!L15*100)</f>
        <v>153.42145063282337</v>
      </c>
      <c r="M30" s="79">
        <f>IF(M17=0,"",M17/TrRail_act!M15*100)</f>
        <v>151.02329548701397</v>
      </c>
      <c r="N30" s="79">
        <f>IF(N17=0,"",N17/TrRail_act!N15*100)</f>
        <v>149.11503132223635</v>
      </c>
      <c r="O30" s="79">
        <f>IF(O17=0,"",O17/TrRail_act!O15*100)</f>
        <v>147.29653592626454</v>
      </c>
      <c r="P30" s="79">
        <f>IF(P17=0,"",P17/TrRail_act!P15*100)</f>
        <v>144.44370236978378</v>
      </c>
      <c r="Q30" s="79">
        <f>IF(Q17=0,"",Q17/TrRail_act!Q15*100)</f>
        <v>144.18266928861067</v>
      </c>
    </row>
    <row r="31" spans="1:17" ht="11.45" customHeight="1" x14ac:dyDescent="0.25">
      <c r="A31" s="91" t="s">
        <v>21</v>
      </c>
      <c r="B31" s="123">
        <f>IF(B18=0,"",B18/TrRail_act!B16*100)</f>
        <v>53.541421886219979</v>
      </c>
      <c r="C31" s="123">
        <f>IF(C18=0,"",C18/TrRail_act!C16*100)</f>
        <v>53.05113965574121</v>
      </c>
      <c r="D31" s="123">
        <f>IF(D18=0,"",D18/TrRail_act!D16*100)</f>
        <v>52.589322133691141</v>
      </c>
      <c r="E31" s="123">
        <f>IF(E18=0,"",E18/TrRail_act!E16*100)</f>
        <v>52.040519759430111</v>
      </c>
      <c r="F31" s="123">
        <f>IF(F18=0,"",F18/TrRail_act!F16*100)</f>
        <v>51.608005789604896</v>
      </c>
      <c r="G31" s="123">
        <f>IF(G18=0,"",G18/TrRail_act!G16*100)</f>
        <v>51.159417827635011</v>
      </c>
      <c r="H31" s="123">
        <f>IF(H18=0,"",H18/TrRail_act!H16*100)</f>
        <v>50.657463144413548</v>
      </c>
      <c r="I31" s="123">
        <f>IF(I18=0,"",I18/TrRail_act!I16*100)</f>
        <v>50.238445488352824</v>
      </c>
      <c r="J31" s="123">
        <f>IF(J18=0,"",J18/TrRail_act!J16*100)</f>
        <v>49.772987524732351</v>
      </c>
      <c r="K31" s="123">
        <f>IF(K18=0,"",K18/TrRail_act!K16*100)</f>
        <v>49.463491987917649</v>
      </c>
      <c r="L31" s="123">
        <f>IF(L18=0,"",L18/TrRail_act!L16*100)</f>
        <v>49.146235366948282</v>
      </c>
      <c r="M31" s="123">
        <f>IF(M18=0,"",M18/TrRail_act!M16*100)</f>
        <v>48.901897355182562</v>
      </c>
      <c r="N31" s="123">
        <f>IF(N18=0,"",N18/TrRail_act!N16*100)</f>
        <v>48.656157251312379</v>
      </c>
      <c r="O31" s="123">
        <f>IF(O18=0,"",O18/TrRail_act!O16*100)</f>
        <v>48.412934387677268</v>
      </c>
      <c r="P31" s="123">
        <f>IF(P18=0,"",P18/TrRail_act!P16*100)</f>
        <v>48.190267257262526</v>
      </c>
      <c r="Q31" s="123">
        <f>IF(Q18=0,"",Q18/TrRail_act!Q16*100)</f>
        <v>47.996426340577315</v>
      </c>
    </row>
    <row r="32" spans="1:17" ht="11.45" customHeight="1" x14ac:dyDescent="0.25">
      <c r="A32" s="19" t="s">
        <v>20</v>
      </c>
      <c r="B32" s="76">
        <f>IF(B19=0,"",B19/TrRail_act!B17*100)</f>
        <v>223.90784823797767</v>
      </c>
      <c r="C32" s="76">
        <f>IF(C19=0,"",C19/TrRail_act!C17*100)</f>
        <v>204.82640500755451</v>
      </c>
      <c r="D32" s="76">
        <f>IF(D19=0,"",D19/TrRail_act!D17*100)</f>
        <v>204.78731514545299</v>
      </c>
      <c r="E32" s="76">
        <f>IF(E19=0,"",E19/TrRail_act!E17*100)</f>
        <v>197.96406792193858</v>
      </c>
      <c r="F32" s="76">
        <f>IF(F19=0,"",F19/TrRail_act!F17*100)</f>
        <v>196.10380829113055</v>
      </c>
      <c r="G32" s="76">
        <f>IF(G19=0,"",G19/TrRail_act!G17*100)</f>
        <v>194.95870648747635</v>
      </c>
      <c r="H32" s="76">
        <f>IF(H19=0,"",H19/TrRail_act!H17*100)</f>
        <v>192.85019142073131</v>
      </c>
      <c r="I32" s="76">
        <f>IF(I19=0,"",I19/TrRail_act!I17*100)</f>
        <v>191.49637930914071</v>
      </c>
      <c r="J32" s="76">
        <f>IF(J19=0,"",J19/TrRail_act!J17*100)</f>
        <v>188.50934152940025</v>
      </c>
      <c r="K32" s="76">
        <f>IF(K19=0,"",K19/TrRail_act!K17*100)</f>
        <v>183.95727992966002</v>
      </c>
      <c r="L32" s="76">
        <f>IF(L19=0,"",L19/TrRail_act!L17*100)</f>
        <v>180.41953004897536</v>
      </c>
      <c r="M32" s="76">
        <f>IF(M19=0,"",M19/TrRail_act!M17*100)</f>
        <v>178.04292503612925</v>
      </c>
      <c r="N32" s="76">
        <f>IF(N19=0,"",N19/TrRail_act!N17*100)</f>
        <v>175.05541145535338</v>
      </c>
      <c r="O32" s="76">
        <f>IF(O19=0,"",O19/TrRail_act!O17*100)</f>
        <v>173.33000493174453</v>
      </c>
      <c r="P32" s="76">
        <f>IF(P19=0,"",P19/TrRail_act!P17*100)</f>
        <v>170.93835218827832</v>
      </c>
      <c r="Q32" s="76">
        <f>IF(Q19=0,"",Q19/TrRail_act!Q17*100)</f>
        <v>169.37277953774986</v>
      </c>
    </row>
    <row r="33" spans="1:17" ht="11.45" customHeight="1" x14ac:dyDescent="0.25">
      <c r="A33" s="62" t="s">
        <v>17</v>
      </c>
      <c r="B33" s="77">
        <f>IF(B20=0,"",B20/TrRail_act!B18*100)</f>
        <v>273.78141362767292</v>
      </c>
      <c r="C33" s="77">
        <f>IF(C20=0,"",C20/TrRail_act!C18*100)</f>
        <v>257.51303741778855</v>
      </c>
      <c r="D33" s="77">
        <f>IF(D20=0,"",D20/TrRail_act!D18*100)</f>
        <v>252.52396419818092</v>
      </c>
      <c r="E33" s="77">
        <f>IF(E20=0,"",E20/TrRail_act!E18*100)</f>
        <v>247.78264519208443</v>
      </c>
      <c r="F33" s="77">
        <f>IF(F20=0,"",F20/TrRail_act!F18*100)</f>
        <v>245.51858742811419</v>
      </c>
      <c r="G33" s="77">
        <f>IF(G20=0,"",G20/TrRail_act!G18*100)</f>
        <v>243.13343752325741</v>
      </c>
      <c r="H33" s="77">
        <f>IF(H20=0,"",H20/TrRail_act!H18*100)</f>
        <v>240.04855192190263</v>
      </c>
      <c r="I33" s="77">
        <f>IF(I20=0,"",I20/TrRail_act!I18*100)</f>
        <v>239.28182379563179</v>
      </c>
      <c r="J33" s="77">
        <f>IF(J20=0,"",J20/TrRail_act!J18*100)</f>
        <v>230.54489816483493</v>
      </c>
      <c r="K33" s="77">
        <f>IF(K20=0,"",K20/TrRail_act!K18*100)</f>
        <v>222.78781073637163</v>
      </c>
      <c r="L33" s="77">
        <f>IF(L20=0,"",L20/TrRail_act!L18*100)</f>
        <v>220.06925447590513</v>
      </c>
      <c r="M33" s="77">
        <f>IF(M20=0,"",M20/TrRail_act!M18*100)</f>
        <v>218.37910748683376</v>
      </c>
      <c r="N33" s="77">
        <f>IF(N20=0,"",N20/TrRail_act!N18*100)</f>
        <v>217.47633300232084</v>
      </c>
      <c r="O33" s="77">
        <f>IF(O20=0,"",O20/TrRail_act!O18*100)</f>
        <v>216.37566751175217</v>
      </c>
      <c r="P33" s="77">
        <f>IF(P20=0,"",P20/TrRail_act!P18*100)</f>
        <v>215.01195604108366</v>
      </c>
      <c r="Q33" s="77">
        <f>IF(Q20=0,"",Q20/TrRail_act!Q18*100)</f>
        <v>214.32493096857209</v>
      </c>
    </row>
    <row r="34" spans="1:17" ht="11.45" customHeight="1" x14ac:dyDescent="0.25">
      <c r="A34" s="62" t="s">
        <v>16</v>
      </c>
      <c r="B34" s="77">
        <f>IF(B21=0,"",B21/TrRail_act!B19*100)</f>
        <v>179.78103373677112</v>
      </c>
      <c r="C34" s="77">
        <f>IF(C21=0,"",C21/TrRail_act!C19*100)</f>
        <v>176.85085434541779</v>
      </c>
      <c r="D34" s="77">
        <f>IF(D21=0,"",D21/TrRail_act!D19*100)</f>
        <v>175.93524697788447</v>
      </c>
      <c r="E34" s="77">
        <f>IF(E21=0,"",E21/TrRail_act!E19*100)</f>
        <v>173.3993556842392</v>
      </c>
      <c r="F34" s="77">
        <f>IF(F21=0,"",F21/TrRail_act!F19*100)</f>
        <v>171.22197001243563</v>
      </c>
      <c r="G34" s="77">
        <f>IF(G21=0,"",G21/TrRail_act!G19*100)</f>
        <v>170.92830869003083</v>
      </c>
      <c r="H34" s="77">
        <f>IF(H21=0,"",H21/TrRail_act!H19*100)</f>
        <v>170.2994195250044</v>
      </c>
      <c r="I34" s="77">
        <f>IF(I21=0,"",I21/TrRail_act!I19*100)</f>
        <v>168.85322361541353</v>
      </c>
      <c r="J34" s="77">
        <f>IF(J21=0,"",J21/TrRail_act!J19*100)</f>
        <v>166.98178588558955</v>
      </c>
      <c r="K34" s="77">
        <f>IF(K21=0,"",K21/TrRail_act!K19*100)</f>
        <v>165.39382783319834</v>
      </c>
      <c r="L34" s="77">
        <f>IF(L21=0,"",L21/TrRail_act!L19*100)</f>
        <v>163.45185438892454</v>
      </c>
      <c r="M34" s="77">
        <f>IF(M21=0,"",M21/TrRail_act!M19*100)</f>
        <v>160.26002033845407</v>
      </c>
      <c r="N34" s="77">
        <f>IF(N21=0,"",N21/TrRail_act!N19*100)</f>
        <v>159.127303323284</v>
      </c>
      <c r="O34" s="77">
        <f>IF(O21=0,"",O21/TrRail_act!O19*100)</f>
        <v>157.67838265489985</v>
      </c>
      <c r="P34" s="77">
        <f>IF(P21=0,"",P21/TrRail_act!P19*100)</f>
        <v>156.31728441388381</v>
      </c>
      <c r="Q34" s="77">
        <f>IF(Q21=0,"",Q21/TrRail_act!Q19*100)</f>
        <v>154.3857629970779</v>
      </c>
    </row>
    <row r="35" spans="1:17" ht="11.45" customHeight="1" x14ac:dyDescent="0.25">
      <c r="A35" s="118" t="s">
        <v>19</v>
      </c>
      <c r="B35" s="122">
        <f>IF(B22=0,"",B22/TrRail_act!B20*100)</f>
        <v>264.74891445504284</v>
      </c>
      <c r="C35" s="122">
        <f>IF(C22=0,"",C22/TrRail_act!C20*100)</f>
        <v>263.1242868120508</v>
      </c>
      <c r="D35" s="122">
        <f>IF(D22=0,"",D22/TrRail_act!D20*100)</f>
        <v>262.10654832753289</v>
      </c>
      <c r="E35" s="122">
        <f>IF(E22=0,"",E22/TrRail_act!E20*100)</f>
        <v>258.82176515816127</v>
      </c>
      <c r="F35" s="122">
        <f>IF(F22=0,"",F22/TrRail_act!F20*100)</f>
        <v>258.33349287950239</v>
      </c>
      <c r="G35" s="122">
        <f>IF(G22=0,"",G22/TrRail_act!G20*100)</f>
        <v>257.35105754797985</v>
      </c>
      <c r="H35" s="122">
        <f>IF(H22=0,"",H22/TrRail_act!H20*100)</f>
        <v>254.928173712746</v>
      </c>
      <c r="I35" s="122">
        <f>IF(I22=0,"",I22/TrRail_act!I20*100)</f>
        <v>253.23178214218677</v>
      </c>
      <c r="J35" s="122">
        <f>IF(J22=0,"",J22/TrRail_act!J20*100)</f>
        <v>251.54080958173398</v>
      </c>
      <c r="K35" s="122">
        <f>IF(K22=0,"",K22/TrRail_act!K20*100)</f>
        <v>249.97356432199572</v>
      </c>
      <c r="L35" s="122">
        <f>IF(L22=0,"",L22/TrRail_act!L20*100)</f>
        <v>248.17144361735467</v>
      </c>
      <c r="M35" s="122">
        <f>IF(M22=0,"",M22/TrRail_act!M20*100)</f>
        <v>245.22571993724736</v>
      </c>
      <c r="N35" s="122">
        <f>IF(N22=0,"",N22/TrRail_act!N20*100)</f>
        <v>243.21711493999265</v>
      </c>
      <c r="O35" s="122">
        <f>IF(O22=0,"",O22/TrRail_act!O20*100)</f>
        <v>240.78036544917816</v>
      </c>
      <c r="P35" s="122">
        <f>IF(P22=0,"",P22/TrRail_act!P20*100)</f>
        <v>240.03759890327498</v>
      </c>
      <c r="Q35" s="122">
        <f>IF(Q22=0,"",Q22/TrRail_act!Q20*100)</f>
        <v>238.79860023515224</v>
      </c>
    </row>
    <row r="36" spans="1:17" ht="11.45" customHeight="1" x14ac:dyDescent="0.25">
      <c r="A36" s="25" t="s">
        <v>18</v>
      </c>
      <c r="B36" s="79">
        <f>IF(B23=0,"",B23/TrRail_act!B21*100)</f>
        <v>290.26427657230045</v>
      </c>
      <c r="C36" s="79">
        <f>IF(C23=0,"",C23/TrRail_act!C21*100)</f>
        <v>282.72085216565728</v>
      </c>
      <c r="D36" s="79">
        <f>IF(D23=0,"",D23/TrRail_act!D21*100)</f>
        <v>280.48570881450183</v>
      </c>
      <c r="E36" s="79">
        <f>IF(E23=0,"",E23/TrRail_act!E21*100)</f>
        <v>278.27727918363217</v>
      </c>
      <c r="F36" s="79">
        <f>IF(F23=0,"",F23/TrRail_act!F21*100)</f>
        <v>272.70660052241971</v>
      </c>
      <c r="G36" s="79">
        <f>IF(G23=0,"",G23/TrRail_act!G21*100)</f>
        <v>266.77239665143253</v>
      </c>
      <c r="H36" s="79">
        <f>IF(H23=0,"",H23/TrRail_act!H21*100)</f>
        <v>264.50155444577388</v>
      </c>
      <c r="I36" s="79">
        <f>IF(I23=0,"",I23/TrRail_act!I21*100)</f>
        <v>260.27979694395003</v>
      </c>
      <c r="J36" s="79">
        <f>IF(J23=0,"",J23/TrRail_act!J21*100)</f>
        <v>257.42403394283559</v>
      </c>
      <c r="K36" s="79">
        <f>IF(K23=0,"",K23/TrRail_act!K21*100)</f>
        <v>253.76504743912719</v>
      </c>
      <c r="L36" s="79">
        <f>IF(L23=0,"",L23/TrRail_act!L21*100)</f>
        <v>249.74175120250308</v>
      </c>
      <c r="M36" s="79">
        <f>IF(M23=0,"",M23/TrRail_act!M21*100)</f>
        <v>246.18229314105992</v>
      </c>
      <c r="N36" s="79">
        <f>IF(N23=0,"",N23/TrRail_act!N21*100)</f>
        <v>243.04138502029394</v>
      </c>
      <c r="O36" s="79">
        <f>IF(O23=0,"",O23/TrRail_act!O21*100)</f>
        <v>240.58930250933295</v>
      </c>
      <c r="P36" s="79">
        <f>IF(P23=0,"",P23/TrRail_act!P21*100)</f>
        <v>235.91631737659631</v>
      </c>
      <c r="Q36" s="79">
        <f>IF(Q23=0,"",Q23/TrRail_act!Q21*100)</f>
        <v>235.16006596843241</v>
      </c>
    </row>
    <row r="37" spans="1:17" ht="11.45" customHeight="1" x14ac:dyDescent="0.25">
      <c r="A37" s="116" t="s">
        <v>17</v>
      </c>
      <c r="B37" s="77">
        <f>IF(B24=0,"",B24/TrRail_act!B22*100)</f>
        <v>577.24072274028651</v>
      </c>
      <c r="C37" s="77">
        <f>IF(C24=0,"",C24/TrRail_act!C22*100)</f>
        <v>563.32376896113453</v>
      </c>
      <c r="D37" s="77">
        <f>IF(D24=0,"",D24/TrRail_act!D22*100)</f>
        <v>559.60426034127181</v>
      </c>
      <c r="E37" s="77">
        <f>IF(E24=0,"",E24/TrRail_act!E22*100)</f>
        <v>555.0623740611079</v>
      </c>
      <c r="F37" s="77">
        <f>IF(F24=0,"",F24/TrRail_act!F22*100)</f>
        <v>552.32175104597263</v>
      </c>
      <c r="G37" s="77">
        <f>IF(G24=0,"",G24/TrRail_act!G22*100)</f>
        <v>547.32904427345761</v>
      </c>
      <c r="H37" s="77">
        <f>IF(H24=0,"",H24/TrRail_act!H22*100)</f>
        <v>544.99681858667282</v>
      </c>
      <c r="I37" s="77">
        <f>IF(I24=0,"",I24/TrRail_act!I22*100)</f>
        <v>540.5039148775428</v>
      </c>
      <c r="J37" s="77">
        <f>IF(J24=0,"",J24/TrRail_act!J22*100)</f>
        <v>535.35463567206773</v>
      </c>
      <c r="K37" s="77">
        <f>IF(K24=0,"",K24/TrRail_act!K22*100)</f>
        <v>532.15975527021214</v>
      </c>
      <c r="L37" s="77">
        <f>IF(L24=0,"",L24/TrRail_act!L22*100)</f>
        <v>528.21000623187217</v>
      </c>
      <c r="M37" s="77">
        <f>IF(M24=0,"",M24/TrRail_act!M22*100)</f>
        <v>525.36907105925559</v>
      </c>
      <c r="N37" s="77">
        <f>IF(N24=0,"",N24/TrRail_act!N22*100)</f>
        <v>521.8265630886973</v>
      </c>
      <c r="O37" s="77">
        <f>IF(O24=0,"",O24/TrRail_act!O22*100)</f>
        <v>518.12597186778203</v>
      </c>
      <c r="P37" s="77">
        <f>IF(P24=0,"",P24/TrRail_act!P22*100)</f>
        <v>514.54383996104923</v>
      </c>
      <c r="Q37" s="77">
        <f>IF(Q24=0,"",Q24/TrRail_act!Q22*100)</f>
        <v>512.21873893905149</v>
      </c>
    </row>
    <row r="38" spans="1:17" ht="11.45" customHeight="1" x14ac:dyDescent="0.25">
      <c r="A38" s="93" t="s">
        <v>16</v>
      </c>
      <c r="B38" s="74">
        <f>IF(B25=0,"",B25/TrRail_act!B23*100)</f>
        <v>243.56073589573833</v>
      </c>
      <c r="C38" s="74">
        <f>IF(C25=0,"",C25/TrRail_act!C23*100)</f>
        <v>239.59103656744611</v>
      </c>
      <c r="D38" s="74">
        <f>IF(D25=0,"",D25/TrRail_act!D23*100)</f>
        <v>238.35060536292599</v>
      </c>
      <c r="E38" s="74">
        <f>IF(E25=0,"",E25/TrRail_act!E23*100)</f>
        <v>234.91507305568513</v>
      </c>
      <c r="F38" s="74">
        <f>IF(F25=0,"",F25/TrRail_act!F23*100)</f>
        <v>231.96523098652784</v>
      </c>
      <c r="G38" s="74">
        <f>IF(G25=0,"",G25/TrRail_act!G23*100)</f>
        <v>231.56738942169542</v>
      </c>
      <c r="H38" s="74">
        <f>IF(H25=0,"",H25/TrRail_act!H23*100)</f>
        <v>230.71539349839375</v>
      </c>
      <c r="I38" s="74">
        <f>IF(I25=0,"",I25/TrRail_act!I23*100)</f>
        <v>228.7561404411158</v>
      </c>
      <c r="J38" s="74">
        <f>IF(J25=0,"",J25/TrRail_act!J23*100)</f>
        <v>226.22078539734423</v>
      </c>
      <c r="K38" s="74">
        <f>IF(K25=0,"",K25/TrRail_act!K23*100)</f>
        <v>224.06947820006641</v>
      </c>
      <c r="L38" s="74">
        <f>IF(L25=0,"",L25/TrRail_act!L23*100)</f>
        <v>221.4385639631962</v>
      </c>
      <c r="M38" s="74">
        <f>IF(M25=0,"",M25/TrRail_act!M23*100)</f>
        <v>217.11438452095373</v>
      </c>
      <c r="N38" s="74">
        <f>IF(N25=0,"",N25/TrRail_act!N23*100)</f>
        <v>215.57982114659686</v>
      </c>
      <c r="O38" s="74">
        <f>IF(O25=0,"",O25/TrRail_act!O23*100)</f>
        <v>213.61687668626584</v>
      </c>
      <c r="P38" s="74">
        <f>IF(P25=0,"",P25/TrRail_act!P23*100)</f>
        <v>211.77291082224903</v>
      </c>
      <c r="Q38" s="74">
        <f>IF(Q25=0,"",Q25/TrRail_act!Q23*100)</f>
        <v>209.15615660798395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10.793952185477595</v>
      </c>
      <c r="C41" s="79">
        <f>IF(C17=0,"",C17/TrRail_act!C4*1000)</f>
        <v>9.4871520173504962</v>
      </c>
      <c r="D41" s="79">
        <f>IF(D17=0,"",D17/TrRail_act!D4*1000)</f>
        <v>9.3947454629663945</v>
      </c>
      <c r="E41" s="79">
        <f>IF(E17=0,"",E17/TrRail_act!E4*1000)</f>
        <v>9.7438212541012881</v>
      </c>
      <c r="F41" s="79">
        <f>IF(F17=0,"",F17/TrRail_act!F4*1000)</f>
        <v>9.6124901269132188</v>
      </c>
      <c r="G41" s="79">
        <f>IF(G17=0,"",G17/TrRail_act!G4*1000)</f>
        <v>9.3050022408721631</v>
      </c>
      <c r="H41" s="79">
        <f>IF(H17=0,"",H17/TrRail_act!H4*1000)</f>
        <v>8.9265456323805932</v>
      </c>
      <c r="I41" s="79">
        <f>IF(I17=0,"",I17/TrRail_act!I4*1000)</f>
        <v>8.6336252696032929</v>
      </c>
      <c r="J41" s="79">
        <f>IF(J17=0,"",J17/TrRail_act!J4*1000)</f>
        <v>8.6781460839168361</v>
      </c>
      <c r="K41" s="79">
        <f>IF(K17=0,"",K17/TrRail_act!K4*1000)</f>
        <v>8.614247915658531</v>
      </c>
      <c r="L41" s="79">
        <f>IF(L17=0,"",L17/TrRail_act!L4*1000)</f>
        <v>8.6827628610700316</v>
      </c>
      <c r="M41" s="79">
        <f>IF(M17=0,"",M17/TrRail_act!M4*1000)</f>
        <v>8.3274027109746953</v>
      </c>
      <c r="N41" s="79">
        <f>IF(N17=0,"",N17/TrRail_act!N4*1000)</f>
        <v>8.5328939332868128</v>
      </c>
      <c r="O41" s="79">
        <f>IF(O17=0,"",O17/TrRail_act!O4*1000)</f>
        <v>8.4947872009170506</v>
      </c>
      <c r="P41" s="79">
        <f>IF(P17=0,"",P17/TrRail_act!P4*1000)</f>
        <v>8.1409049241260405</v>
      </c>
      <c r="Q41" s="79">
        <f>IF(Q17=0,"",Q17/TrRail_act!Q4*1000)</f>
        <v>8.3314818600048532</v>
      </c>
    </row>
    <row r="42" spans="1:17" ht="11.45" customHeight="1" x14ac:dyDescent="0.25">
      <c r="A42" s="91" t="s">
        <v>21</v>
      </c>
      <c r="B42" s="123">
        <f>IF(B18=0,"",B18/TrRail_act!B5*1000)</f>
        <v>7.3153884371029321</v>
      </c>
      <c r="C42" s="123">
        <f>IF(C18=0,"",C18/TrRail_act!C5*1000)</f>
        <v>7.2388927354698049</v>
      </c>
      <c r="D42" s="123">
        <f>IF(D18=0,"",D18/TrRail_act!D5*1000)</f>
        <v>7.2067265486319361</v>
      </c>
      <c r="E42" s="123">
        <f>IF(E18=0,"",E18/TrRail_act!E5*1000)</f>
        <v>7.1377829018992385</v>
      </c>
      <c r="F42" s="123">
        <f>IF(F18=0,"",F18/TrRail_act!F5*1000)</f>
        <v>7.0673260638599205</v>
      </c>
      <c r="G42" s="123">
        <f>IF(G18=0,"",G18/TrRail_act!G5*1000)</f>
        <v>6.9408828879662536</v>
      </c>
      <c r="H42" s="123">
        <f>IF(H18=0,"",H18/TrRail_act!H5*1000)</f>
        <v>6.731851124457858</v>
      </c>
      <c r="I42" s="123">
        <f>IF(I18=0,"",I18/TrRail_act!I5*1000)</f>
        <v>6.6359225503389814</v>
      </c>
      <c r="J42" s="123">
        <f>IF(J18=0,"",J18/TrRail_act!J5*1000)</f>
        <v>6.6327269506629722</v>
      </c>
      <c r="K42" s="123">
        <f>IF(K18=0,"",K18/TrRail_act!K5*1000)</f>
        <v>6.5492851862115673</v>
      </c>
      <c r="L42" s="123">
        <f>IF(L18=0,"",L18/TrRail_act!L5*1000)</f>
        <v>6.4491333970441307</v>
      </c>
      <c r="M42" s="123">
        <f>IF(M18=0,"",M18/TrRail_act!M5*1000)</f>
        <v>6.4293825475638746</v>
      </c>
      <c r="N42" s="123">
        <f>IF(N18=0,"",N18/TrRail_act!N5*1000)</f>
        <v>6.4035397226513728</v>
      </c>
      <c r="O42" s="123">
        <f>IF(O18=0,"",O18/TrRail_act!O5*1000)</f>
        <v>6.364856649984695</v>
      </c>
      <c r="P42" s="123">
        <f>IF(P18=0,"",P18/TrRail_act!P5*1000)</f>
        <v>6.2857441041136628</v>
      </c>
      <c r="Q42" s="123">
        <f>IF(Q18=0,"",Q18/TrRail_act!Q5*1000)</f>
        <v>6.2570611153746105</v>
      </c>
    </row>
    <row r="43" spans="1:17" ht="11.45" customHeight="1" x14ac:dyDescent="0.25">
      <c r="A43" s="19" t="s">
        <v>20</v>
      </c>
      <c r="B43" s="76">
        <f>IF(B19=0,"",B19/TrRail_act!B6*1000)</f>
        <v>14.513536179804593</v>
      </c>
      <c r="C43" s="76">
        <f>IF(C19=0,"",C19/TrRail_act!C6*1000)</f>
        <v>11.716147286002021</v>
      </c>
      <c r="D43" s="76">
        <f>IF(D19=0,"",D19/TrRail_act!D6*1000)</f>
        <v>11.639724339200935</v>
      </c>
      <c r="E43" s="76">
        <f>IF(E19=0,"",E19/TrRail_act!E6*1000)</f>
        <v>12.792067598906495</v>
      </c>
      <c r="F43" s="76">
        <f>IF(F19=0,"",F19/TrRail_act!F6*1000)</f>
        <v>12.628542110859383</v>
      </c>
      <c r="G43" s="76">
        <f>IF(G19=0,"",G19/TrRail_act!G6*1000)</f>
        <v>12.050109188317839</v>
      </c>
      <c r="H43" s="76">
        <f>IF(H19=0,"",H19/TrRail_act!H6*1000)</f>
        <v>11.377678264497638</v>
      </c>
      <c r="I43" s="76">
        <f>IF(I19=0,"",I19/TrRail_act!I6*1000)</f>
        <v>10.919043338557799</v>
      </c>
      <c r="J43" s="76">
        <f>IF(J19=0,"",J19/TrRail_act!J6*1000)</f>
        <v>11.18742570604063</v>
      </c>
      <c r="K43" s="76">
        <f>IF(K19=0,"",K19/TrRail_act!K6*1000)</f>
        <v>11.15215753694663</v>
      </c>
      <c r="L43" s="76">
        <f>IF(L19=0,"",L19/TrRail_act!L6*1000)</f>
        <v>11.614732822064108</v>
      </c>
      <c r="M43" s="76">
        <f>IF(M19=0,"",M19/TrRail_act!M6*1000)</f>
        <v>10.504158712380184</v>
      </c>
      <c r="N43" s="76">
        <f>IF(N19=0,"",N19/TrRail_act!N6*1000)</f>
        <v>11.086750047992805</v>
      </c>
      <c r="O43" s="76">
        <f>IF(O19=0,"",O19/TrRail_act!O6*1000)</f>
        <v>11.130216585512603</v>
      </c>
      <c r="P43" s="76">
        <f>IF(P19=0,"",P19/TrRail_act!P6*1000)</f>
        <v>10.348402953951398</v>
      </c>
      <c r="Q43" s="76">
        <f>IF(Q19=0,"",Q19/TrRail_act!Q6*1000)</f>
        <v>10.765657853327919</v>
      </c>
    </row>
    <row r="44" spans="1:17" ht="11.45" customHeight="1" x14ac:dyDescent="0.25">
      <c r="A44" s="62" t="s">
        <v>17</v>
      </c>
      <c r="B44" s="77">
        <f>IF(B20=0,"",B20/TrRail_act!B7*1000)</f>
        <v>22.606208963414673</v>
      </c>
      <c r="C44" s="77">
        <f>IF(C20=0,"",C20/TrRail_act!C7*1000)</f>
        <v>18.929844015814698</v>
      </c>
      <c r="D44" s="77">
        <f>IF(D20=0,"",D20/TrRail_act!D7*1000)</f>
        <v>17.661915008805053</v>
      </c>
      <c r="E44" s="77">
        <f>IF(E20=0,"",E20/TrRail_act!E7*1000)</f>
        <v>18.526007446289647</v>
      </c>
      <c r="F44" s="77">
        <f>IF(F20=0,"",F20/TrRail_act!F7*1000)</f>
        <v>18.131096161584988</v>
      </c>
      <c r="G44" s="77">
        <f>IF(G20=0,"",G20/TrRail_act!G7*1000)</f>
        <v>16.809659166640017</v>
      </c>
      <c r="H44" s="77">
        <f>IF(H20=0,"",H20/TrRail_act!H7*1000)</f>
        <v>15.491556401190842</v>
      </c>
      <c r="I44" s="77">
        <f>IF(I20=0,"",I20/TrRail_act!I7*1000)</f>
        <v>15.303983771529751</v>
      </c>
      <c r="J44" s="77">
        <f>IF(J20=0,"",J20/TrRail_act!J7*1000)</f>
        <v>16.376610478182766</v>
      </c>
      <c r="K44" s="77">
        <f>IF(K20=0,"",K20/TrRail_act!K7*1000)</f>
        <v>16.311326247212719</v>
      </c>
      <c r="L44" s="77">
        <f>IF(L20=0,"",L20/TrRail_act!L7*1000)</f>
        <v>14.890859938657162</v>
      </c>
      <c r="M44" s="77">
        <f>IF(M20=0,"",M20/TrRail_act!M7*1000)</f>
        <v>14.537379767704003</v>
      </c>
      <c r="N44" s="77">
        <f>IF(N20=0,"",N20/TrRail_act!N7*1000)</f>
        <v>15.628901409900301</v>
      </c>
      <c r="O44" s="77">
        <f>IF(O20=0,"",O20/TrRail_act!O7*1000)</f>
        <v>15.476165380478239</v>
      </c>
      <c r="P44" s="77">
        <f>IF(P20=0,"",P20/TrRail_act!P7*1000)</f>
        <v>14.804656213701774</v>
      </c>
      <c r="Q44" s="77">
        <f>IF(Q20=0,"",Q20/TrRail_act!Q7*1000)</f>
        <v>14.75808829046583</v>
      </c>
    </row>
    <row r="45" spans="1:17" ht="11.45" customHeight="1" x14ac:dyDescent="0.25">
      <c r="A45" s="62" t="s">
        <v>16</v>
      </c>
      <c r="B45" s="77">
        <f>IF(B21=0,"",B21/TrRail_act!B8*1000)</f>
        <v>9.7909394903067231</v>
      </c>
      <c r="C45" s="77">
        <f>IF(C21=0,"",C21/TrRail_act!C8*1000)</f>
        <v>9.0497839984076123</v>
      </c>
      <c r="D45" s="77">
        <f>IF(D21=0,"",D21/TrRail_act!D8*1000)</f>
        <v>8.982686604333697</v>
      </c>
      <c r="E45" s="77">
        <f>IF(E21=0,"",E21/TrRail_act!E8*1000)</f>
        <v>10.501832131224283</v>
      </c>
      <c r="F45" s="77">
        <f>IF(F21=0,"",F21/TrRail_act!F8*1000)</f>
        <v>10.358698481254709</v>
      </c>
      <c r="G45" s="77">
        <f>IF(G21=0,"",G21/TrRail_act!G8*1000)</f>
        <v>10.03423428831028</v>
      </c>
      <c r="H45" s="77">
        <f>IF(H21=0,"",H21/TrRail_act!H8*1000)</f>
        <v>9.651547326965094</v>
      </c>
      <c r="I45" s="77">
        <f>IF(I21=0,"",I21/TrRail_act!I8*1000)</f>
        <v>9.1572126251358661</v>
      </c>
      <c r="J45" s="77">
        <f>IF(J21=0,"",J21/TrRail_act!J8*1000)</f>
        <v>9.139701516604303</v>
      </c>
      <c r="K45" s="77">
        <f>IF(K21=0,"",K21/TrRail_act!K8*1000)</f>
        <v>9.2650531925395807</v>
      </c>
      <c r="L45" s="77">
        <f>IF(L21=0,"",L21/TrRail_act!L8*1000)</f>
        <v>10.308052667062421</v>
      </c>
      <c r="M45" s="77">
        <f>IF(M21=0,"",M21/TrRail_act!M8*1000)</f>
        <v>9.0035322050265272</v>
      </c>
      <c r="N45" s="77">
        <f>IF(N21=0,"",N21/TrRail_act!N8*1000)</f>
        <v>9.6478947998142832</v>
      </c>
      <c r="O45" s="77">
        <f>IF(O21=0,"",O21/TrRail_act!O8*1000)</f>
        <v>9.7623552440399646</v>
      </c>
      <c r="P45" s="77">
        <f>IF(P21=0,"",P21/TrRail_act!P8*1000)</f>
        <v>9.0986994375579151</v>
      </c>
      <c r="Q45" s="77">
        <f>IF(Q21=0,"",Q21/TrRail_act!Q8*1000)</f>
        <v>9.5676916340279625</v>
      </c>
    </row>
    <row r="46" spans="1:17" ht="11.45" customHeight="1" x14ac:dyDescent="0.25">
      <c r="A46" s="118" t="s">
        <v>19</v>
      </c>
      <c r="B46" s="122">
        <f>IF(B22=0,"",B22/TrRail_act!B9*1000)</f>
        <v>8.2473898914657582</v>
      </c>
      <c r="C46" s="122">
        <f>IF(C22=0,"",C22/TrRail_act!C9*1000)</f>
        <v>8.1860276359230273</v>
      </c>
      <c r="D46" s="122">
        <f>IF(D22=0,"",D22/TrRail_act!D9*1000)</f>
        <v>8.1894208325574898</v>
      </c>
      <c r="E46" s="122">
        <f>IF(E22=0,"",E22/TrRail_act!E9*1000)</f>
        <v>8.093890989248294</v>
      </c>
      <c r="F46" s="122">
        <f>IF(F22=0,"",F22/TrRail_act!F9*1000)</f>
        <v>8.0659145006135731</v>
      </c>
      <c r="G46" s="122">
        <f>IF(G22=0,"",G22/TrRail_act!G9*1000)</f>
        <v>7.9606756105410401</v>
      </c>
      <c r="H46" s="122">
        <f>IF(H22=0,"",H22/TrRail_act!H9*1000)</f>
        <v>7.7240263654255505</v>
      </c>
      <c r="I46" s="122">
        <f>IF(I22=0,"",I22/TrRail_act!I9*1000)</f>
        <v>7.626375314997258</v>
      </c>
      <c r="J46" s="122">
        <f>IF(J22=0,"",J22/TrRail_act!J9*1000)</f>
        <v>7.6426102287947266</v>
      </c>
      <c r="K46" s="122">
        <f>IF(K22=0,"",K22/TrRail_act!K9*1000)</f>
        <v>7.5463693702039381</v>
      </c>
      <c r="L46" s="122">
        <f>IF(L22=0,"",L22/TrRail_act!L9*1000)</f>
        <v>7.425022225746849</v>
      </c>
      <c r="M46" s="122">
        <f>IF(M22=0,"",M22/TrRail_act!M9*1000)</f>
        <v>7.3509661430132871</v>
      </c>
      <c r="N46" s="122">
        <f>IF(N22=0,"",N22/TrRail_act!N9*1000)</f>
        <v>7.2981247225132453</v>
      </c>
      <c r="O46" s="122">
        <f>IF(O22=0,"",O22/TrRail_act!O9*1000)</f>
        <v>7.2174392390878577</v>
      </c>
      <c r="P46" s="122">
        <f>IF(P22=0,"",P22/TrRail_act!P9*1000)</f>
        <v>7.1385742767496323</v>
      </c>
      <c r="Q46" s="122">
        <f>IF(Q22=0,"",Q22/TrRail_act!Q9*1000)</f>
        <v>7.0978712660046979</v>
      </c>
    </row>
    <row r="47" spans="1:17" ht="11.45" customHeight="1" x14ac:dyDescent="0.25">
      <c r="A47" s="25" t="s">
        <v>36</v>
      </c>
      <c r="B47" s="79">
        <f>IF(B23=0,"",B23/TrRail_act!B10*1000)</f>
        <v>5.2932262131416925</v>
      </c>
      <c r="C47" s="79">
        <f>IF(C23=0,"",C23/TrRail_act!C10*1000)</f>
        <v>5.4402760729448145</v>
      </c>
      <c r="D47" s="79">
        <f>IF(D23=0,"",D23/TrRail_act!D10*1000)</f>
        <v>5.6215526345504285</v>
      </c>
      <c r="E47" s="79">
        <f>IF(E23=0,"",E23/TrRail_act!E10*1000)</f>
        <v>5.7211340050058999</v>
      </c>
      <c r="F47" s="79">
        <f>IF(F23=0,"",F23/TrRail_act!F10*1000)</f>
        <v>5.6807160229304161</v>
      </c>
      <c r="G47" s="79">
        <f>IF(G23=0,"",G23/TrRail_act!G10*1000)</f>
        <v>5.6850367335925851</v>
      </c>
      <c r="H47" s="79">
        <f>IF(H23=0,"",H23/TrRail_act!H10*1000)</f>
        <v>5.7537592286681827</v>
      </c>
      <c r="I47" s="79">
        <f>IF(I23=0,"",I23/TrRail_act!I10*1000)</f>
        <v>5.5313752258593274</v>
      </c>
      <c r="J47" s="79">
        <f>IF(J23=0,"",J23/TrRail_act!J10*1000)</f>
        <v>5.4653905712712518</v>
      </c>
      <c r="K47" s="79">
        <f>IF(K23=0,"",K23/TrRail_act!K10*1000)</f>
        <v>5.8621965851605315</v>
      </c>
      <c r="L47" s="79">
        <f>IF(L23=0,"",L23/TrRail_act!L10*1000)</f>
        <v>5.4874009341474395</v>
      </c>
      <c r="M47" s="79">
        <f>IF(M23=0,"",M23/TrRail_act!M10*1000)</f>
        <v>4.8910977161819789</v>
      </c>
      <c r="N47" s="79">
        <f>IF(N23=0,"",N23/TrRail_act!N10*1000)</f>
        <v>4.6833184916355632</v>
      </c>
      <c r="O47" s="79">
        <f>IF(O23=0,"",O23/TrRail_act!O10*1000)</f>
        <v>4.9936533488626758</v>
      </c>
      <c r="P47" s="79">
        <f>IF(P23=0,"",P23/TrRail_act!P10*1000)</f>
        <v>4.5696203226609677</v>
      </c>
      <c r="Q47" s="79">
        <f>IF(Q23=0,"",Q23/TrRail_act!Q10*1000)</f>
        <v>4.3019016142444446</v>
      </c>
    </row>
    <row r="48" spans="1:17" ht="11.45" customHeight="1" x14ac:dyDescent="0.25">
      <c r="A48" s="116" t="s">
        <v>17</v>
      </c>
      <c r="B48" s="77">
        <f>IF(B24=0,"",B24/TrRail_act!B11*1000)</f>
        <v>10.954883517102019</v>
      </c>
      <c r="C48" s="77">
        <f>IF(C24=0,"",C24/TrRail_act!C11*1000)</f>
        <v>9.9856477972095323</v>
      </c>
      <c r="D48" s="77">
        <f>IF(D24=0,"",D24/TrRail_act!D11*1000)</f>
        <v>10.32982523886958</v>
      </c>
      <c r="E48" s="77">
        <f>IF(E24=0,"",E24/TrRail_act!E11*1000)</f>
        <v>10.51468526218313</v>
      </c>
      <c r="F48" s="77">
        <f>IF(F24=0,"",F24/TrRail_act!F11*1000)</f>
        <v>10.592420423668525</v>
      </c>
      <c r="G48" s="77">
        <f>IF(G24=0,"",G24/TrRail_act!G11*1000)</f>
        <v>10.721695076206201</v>
      </c>
      <c r="H48" s="77">
        <f>IF(H24=0,"",H24/TrRail_act!H11*1000)</f>
        <v>10.893529450479637</v>
      </c>
      <c r="I48" s="77">
        <f>IF(I24=0,"",I24/TrRail_act!I11*1000)</f>
        <v>10.547956056424979</v>
      </c>
      <c r="J48" s="77">
        <f>IF(J24=0,"",J24/TrRail_act!J11*1000)</f>
        <v>10.437168262933474</v>
      </c>
      <c r="K48" s="77">
        <f>IF(K24=0,"",K24/TrRail_act!K11*1000)</f>
        <v>11.283500695263212</v>
      </c>
      <c r="L48" s="77">
        <f>IF(L24=0,"",L24/TrRail_act!L11*1000)</f>
        <v>10.648243483610473</v>
      </c>
      <c r="M48" s="77">
        <f>IF(M24=0,"",M24/TrRail_act!M11*1000)</f>
        <v>9.5784994838869579</v>
      </c>
      <c r="N48" s="77">
        <f>IF(N24=0,"",N24/TrRail_act!N11*1000)</f>
        <v>9.223249993978424</v>
      </c>
      <c r="O48" s="77">
        <f>IF(O24=0,"",O24/TrRail_act!O11*1000)</f>
        <v>9.8631277346940749</v>
      </c>
      <c r="P48" s="77">
        <f>IF(P24=0,"",P24/TrRail_act!P11*1000)</f>
        <v>9.1327428485010262</v>
      </c>
      <c r="Q48" s="77">
        <f>IF(Q24=0,"",Q24/TrRail_act!Q11*1000)</f>
        <v>8.5915236844794993</v>
      </c>
    </row>
    <row r="49" spans="1:17" ht="11.45" customHeight="1" x14ac:dyDescent="0.25">
      <c r="A49" s="93" t="s">
        <v>16</v>
      </c>
      <c r="B49" s="74">
        <f>IF(B25=0,"",B25/TrRail_act!B12*1000)</f>
        <v>4.4134583659548667</v>
      </c>
      <c r="C49" s="74">
        <f>IF(C25=0,"",C25/TrRail_act!C12*1000)</f>
        <v>4.6717696326524507</v>
      </c>
      <c r="D49" s="74">
        <f>IF(D25=0,"",D25/TrRail_act!D12*1000)</f>
        <v>4.8397274660202063</v>
      </c>
      <c r="E49" s="74">
        <f>IF(E25=0,"",E25/TrRail_act!E12*1000)</f>
        <v>4.8950604277069738</v>
      </c>
      <c r="F49" s="74">
        <f>IF(F25=0,"",F25/TrRail_act!F12*1000)</f>
        <v>4.8934892935005685</v>
      </c>
      <c r="G49" s="74">
        <f>IF(G25=0,"",G25/TrRail_act!G12*1000)</f>
        <v>4.9898218657390716</v>
      </c>
      <c r="H49" s="74">
        <f>IF(H25=0,"",H25/TrRail_act!H12*1000)</f>
        <v>5.0727551663486556</v>
      </c>
      <c r="I49" s="74">
        <f>IF(I25=0,"",I25/TrRail_act!I12*1000)</f>
        <v>4.9106040042515451</v>
      </c>
      <c r="J49" s="74">
        <f>IF(J25=0,"",J25/TrRail_act!J12*1000)</f>
        <v>4.8513913374096154</v>
      </c>
      <c r="K49" s="74">
        <f>IF(K25=0,"",K25/TrRail_act!K12*1000)</f>
        <v>5.2260940381546375</v>
      </c>
      <c r="L49" s="74">
        <f>IF(L25=0,"",L25/TrRail_act!L12*1000)</f>
        <v>4.9104047437842269</v>
      </c>
      <c r="M49" s="74">
        <f>IF(M25=0,"",M25/TrRail_act!M12*1000)</f>
        <v>4.3542590306543092</v>
      </c>
      <c r="N49" s="74">
        <f>IF(N25=0,"",N25/TrRail_act!N12*1000)</f>
        <v>4.1913949906181296</v>
      </c>
      <c r="O49" s="74">
        <f>IF(O25=0,"",O25/TrRail_act!O12*1000)</f>
        <v>4.4730890188588326</v>
      </c>
      <c r="P49" s="74">
        <f>IF(P25=0,"",P25/TrRail_act!P12*1000)</f>
        <v>4.1346803231790776</v>
      </c>
      <c r="Q49" s="74">
        <f>IF(Q25=0,"",Q25/TrRail_act!Q12*1000)</f>
        <v>3.8590292199610832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362479.98166004266</v>
      </c>
      <c r="C52" s="40">
        <f>IF(C17=0,"",1000000*C17/TrRail_act!C37)</f>
        <v>334380.53049477824</v>
      </c>
      <c r="D52" s="40">
        <f>IF(D17=0,"",1000000*D17/TrRail_act!D37)</f>
        <v>333088.48977525235</v>
      </c>
      <c r="E52" s="40">
        <f>IF(E17=0,"",1000000*E17/TrRail_act!E37)</f>
        <v>321145.07778051437</v>
      </c>
      <c r="F52" s="40">
        <f>IF(F17=0,"",1000000*F17/TrRail_act!F37)</f>
        <v>320666.17342698283</v>
      </c>
      <c r="G52" s="40">
        <f>IF(G17=0,"",1000000*G17/TrRail_act!G37)</f>
        <v>315156.03061772237</v>
      </c>
      <c r="H52" s="40">
        <f>IF(H17=0,"",1000000*H17/TrRail_act!H37)</f>
        <v>312638.957536389</v>
      </c>
      <c r="I52" s="40">
        <f>IF(I17=0,"",1000000*I17/TrRail_act!I37)</f>
        <v>302681.2124970358</v>
      </c>
      <c r="J52" s="40">
        <f>IF(J17=0,"",1000000*J17/TrRail_act!J37)</f>
        <v>312809.49469448626</v>
      </c>
      <c r="K52" s="40">
        <f>IF(K17=0,"",1000000*K17/TrRail_act!K37)</f>
        <v>307163.90246045234</v>
      </c>
      <c r="L52" s="40">
        <f>IF(L17=0,"",1000000*L17/TrRail_act!L37)</f>
        <v>305517.19103441032</v>
      </c>
      <c r="M52" s="40">
        <f>IF(M17=0,"",1000000*M17/TrRail_act!M37)</f>
        <v>296688.77230990783</v>
      </c>
      <c r="N52" s="40">
        <f>IF(N17=0,"",1000000*N17/TrRail_act!N37)</f>
        <v>296702.92794798524</v>
      </c>
      <c r="O52" s="40">
        <f>IF(O17=0,"",1000000*O17/TrRail_act!O37)</f>
        <v>291517.22739074635</v>
      </c>
      <c r="P52" s="40">
        <f>IF(P17=0,"",1000000*P17/TrRail_act!P37)</f>
        <v>275865.69008346327</v>
      </c>
      <c r="Q52" s="40">
        <f>IF(Q17=0,"",1000000*Q17/TrRail_act!Q37)</f>
        <v>283902.47128392803</v>
      </c>
    </row>
    <row r="53" spans="1:17" ht="11.45" customHeight="1" x14ac:dyDescent="0.25">
      <c r="A53" s="91" t="s">
        <v>21</v>
      </c>
      <c r="B53" s="121">
        <f>IF(B18=0,"",1000000*B18/TrRail_act!B38)</f>
        <v>60897.979669448388</v>
      </c>
      <c r="C53" s="121">
        <f>IF(C18=0,"",1000000*C18/TrRail_act!C38)</f>
        <v>60345.041145675874</v>
      </c>
      <c r="D53" s="121">
        <f>IF(D18=0,"",1000000*D18/TrRail_act!D38)</f>
        <v>59826.69405220943</v>
      </c>
      <c r="E53" s="121">
        <f>IF(E18=0,"",1000000*E18/TrRail_act!E38)</f>
        <v>55288.628250611859</v>
      </c>
      <c r="F53" s="121">
        <f>IF(F18=0,"",1000000*F18/TrRail_act!F38)</f>
        <v>58707.185614692607</v>
      </c>
      <c r="G53" s="121">
        <f>IF(G18=0,"",1000000*G18/TrRail_act!G38)</f>
        <v>58194.594401901522</v>
      </c>
      <c r="H53" s="121">
        <f>IF(H18=0,"",1000000*H18/TrRail_act!H38)</f>
        <v>57191.355353951287</v>
      </c>
      <c r="I53" s="121">
        <f>IF(I18=0,"",1000000*I18/TrRail_act!I38)</f>
        <v>55320.08852199524</v>
      </c>
      <c r="J53" s="121">
        <f>IF(J18=0,"",1000000*J18/TrRail_act!J38)</f>
        <v>56617.960294278389</v>
      </c>
      <c r="K53" s="121">
        <f>IF(K18=0,"",1000000*K18/TrRail_act!K38)</f>
        <v>55104.658303188458</v>
      </c>
      <c r="L53" s="121">
        <f>IF(L18=0,"",1000000*L18/TrRail_act!L38)</f>
        <v>55651.367263091968</v>
      </c>
      <c r="M53" s="121">
        <f>IF(M18=0,"",1000000*M18/TrRail_act!M38)</f>
        <v>55629.7005619474</v>
      </c>
      <c r="N53" s="121">
        <f>IF(N18=0,"",1000000*N18/TrRail_act!N38)</f>
        <v>55343.258519968636</v>
      </c>
      <c r="O53" s="121">
        <f>IF(O18=0,"",1000000*O18/TrRail_act!O38)</f>
        <v>55076.6438221891</v>
      </c>
      <c r="P53" s="121">
        <f>IF(P18=0,"",1000000*P18/TrRail_act!P38)</f>
        <v>54819.144706150655</v>
      </c>
      <c r="Q53" s="121">
        <f>IF(Q18=0,"",1000000*Q18/TrRail_act!Q38)</f>
        <v>54594.897296966243</v>
      </c>
    </row>
    <row r="54" spans="1:17" ht="11.45" customHeight="1" x14ac:dyDescent="0.25">
      <c r="A54" s="19" t="s">
        <v>20</v>
      </c>
      <c r="B54" s="38">
        <f>IF(B19=0,"",1000000*B19/TrRail_act!B39)</f>
        <v>605133.43666830799</v>
      </c>
      <c r="C54" s="38">
        <f>IF(C19=0,"",1000000*C19/TrRail_act!C39)</f>
        <v>533070.56260568614</v>
      </c>
      <c r="D54" s="38">
        <f>IF(D19=0,"",1000000*D19/TrRail_act!D39)</f>
        <v>518318.84984991676</v>
      </c>
      <c r="E54" s="38">
        <f>IF(E19=0,"",1000000*E19/TrRail_act!E39)</f>
        <v>515156.63018346479</v>
      </c>
      <c r="F54" s="38">
        <f>IF(F19=0,"",1000000*F19/TrRail_act!F39)</f>
        <v>517499.9642548777</v>
      </c>
      <c r="G54" s="38">
        <f>IF(G19=0,"",1000000*G19/TrRail_act!G39)</f>
        <v>498569.54825020209</v>
      </c>
      <c r="H54" s="38">
        <f>IF(H19=0,"",1000000*H19/TrRail_act!H39)</f>
        <v>492335.21732780483</v>
      </c>
      <c r="I54" s="38">
        <f>IF(I19=0,"",1000000*I19/TrRail_act!I39)</f>
        <v>456019.9841303287</v>
      </c>
      <c r="J54" s="38">
        <f>IF(J19=0,"",1000000*J19/TrRail_act!J39)</f>
        <v>473504.50469009433</v>
      </c>
      <c r="K54" s="38">
        <f>IF(K19=0,"",1000000*K19/TrRail_act!K39)</f>
        <v>471343.36623466591</v>
      </c>
      <c r="L54" s="38">
        <f>IF(L19=0,"",1000000*L19/TrRail_act!L39)</f>
        <v>463097.23804315267</v>
      </c>
      <c r="M54" s="38">
        <f>IF(M19=0,"",1000000*M19/TrRail_act!M39)</f>
        <v>438425.94738810387</v>
      </c>
      <c r="N54" s="38">
        <f>IF(N19=0,"",1000000*N19/TrRail_act!N39)</f>
        <v>451407.42994196189</v>
      </c>
      <c r="O54" s="38">
        <f>IF(O19=0,"",1000000*O19/TrRail_act!O39)</f>
        <v>444532.92658726108</v>
      </c>
      <c r="P54" s="38">
        <f>IF(P19=0,"",1000000*P19/TrRail_act!P39)</f>
        <v>407346.62697810569</v>
      </c>
      <c r="Q54" s="38">
        <f>IF(Q19=0,"",1000000*Q19/TrRail_act!Q39)</f>
        <v>436212.12332773488</v>
      </c>
    </row>
    <row r="55" spans="1:17" ht="11.45" customHeight="1" x14ac:dyDescent="0.25">
      <c r="A55" s="62" t="s">
        <v>17</v>
      </c>
      <c r="B55" s="42">
        <f>IF(B20=0,"",1000000*B20/TrRail_act!B40)</f>
        <v>742457.18811214122</v>
      </c>
      <c r="C55" s="42">
        <f>IF(C20=0,"",1000000*C20/TrRail_act!C40)</f>
        <v>629749.06112897128</v>
      </c>
      <c r="D55" s="42">
        <f>IF(D20=0,"",1000000*D20/TrRail_act!D40)</f>
        <v>653213.68989445013</v>
      </c>
      <c r="E55" s="42">
        <f>IF(E20=0,"",1000000*E20/TrRail_act!E40)</f>
        <v>603333.97290348331</v>
      </c>
      <c r="F55" s="42">
        <f>IF(F20=0,"",1000000*F20/TrRail_act!F40)</f>
        <v>623034.76894660469</v>
      </c>
      <c r="G55" s="42">
        <f>IF(G20=0,"",1000000*G20/TrRail_act!G40)</f>
        <v>593145.78825481795</v>
      </c>
      <c r="H55" s="42">
        <f>IF(H20=0,"",1000000*H20/TrRail_act!H40)</f>
        <v>565949.27166178753</v>
      </c>
      <c r="I55" s="42">
        <f>IF(I20=0,"",1000000*I20/TrRail_act!I40)</f>
        <v>523985.90235589782</v>
      </c>
      <c r="J55" s="42">
        <f>IF(J20=0,"",1000000*J20/TrRail_act!J40)</f>
        <v>560964.02353026439</v>
      </c>
      <c r="K55" s="42">
        <f>IF(K20=0,"",1000000*K20/TrRail_act!K40)</f>
        <v>527469.47473305592</v>
      </c>
      <c r="L55" s="42">
        <f>IF(L20=0,"",1000000*L20/TrRail_act!L40)</f>
        <v>509363.40427293919</v>
      </c>
      <c r="M55" s="42">
        <f>IF(M20=0,"",1000000*M20/TrRail_act!M40)</f>
        <v>514693.97801650141</v>
      </c>
      <c r="N55" s="42">
        <f>IF(N20=0,"",1000000*N20/TrRail_act!N40)</f>
        <v>503579.80872513767</v>
      </c>
      <c r="O55" s="42">
        <f>IF(O20=0,"",1000000*O20/TrRail_act!O40)</f>
        <v>490616.84388249426</v>
      </c>
      <c r="P55" s="42">
        <f>IF(P20=0,"",1000000*P20/TrRail_act!P40)</f>
        <v>433536.8500323465</v>
      </c>
      <c r="Q55" s="42">
        <f>IF(Q20=0,"",1000000*Q20/TrRail_act!Q40)</f>
        <v>487473.57849512657</v>
      </c>
    </row>
    <row r="56" spans="1:17" ht="11.45" customHeight="1" x14ac:dyDescent="0.25">
      <c r="A56" s="62" t="s">
        <v>16</v>
      </c>
      <c r="B56" s="42">
        <f>IF(B21=0,"",1000000*B21/TrRail_act!B41)</f>
        <v>484412.6698623168</v>
      </c>
      <c r="C56" s="42">
        <f>IF(C21=0,"",1000000*C21/TrRail_act!C41)</f>
        <v>476511.05598297273</v>
      </c>
      <c r="D56" s="42">
        <f>IF(D21=0,"",1000000*D21/TrRail_act!D41)</f>
        <v>439570.2079028947</v>
      </c>
      <c r="E56" s="42">
        <f>IF(E21=0,"",1000000*E21/TrRail_act!E41)</f>
        <v>467059.89779072744</v>
      </c>
      <c r="F56" s="42">
        <f>IF(F21=0,"",1000000*F21/TrRail_act!F41)</f>
        <v>461105.76077972434</v>
      </c>
      <c r="G56" s="42">
        <f>IF(G21=0,"",1000000*G21/TrRail_act!G41)</f>
        <v>447897.17207751621</v>
      </c>
      <c r="H56" s="42">
        <f>IF(H21=0,"",1000000*H21/TrRail_act!H41)</f>
        <v>452680.45111501147</v>
      </c>
      <c r="I56" s="42">
        <f>IF(I21=0,"",1000000*I21/TrRail_act!I41)</f>
        <v>419483.39225184359</v>
      </c>
      <c r="J56" s="42">
        <f>IF(J21=0,"",1000000*J21/TrRail_act!J41)</f>
        <v>426488.693984107</v>
      </c>
      <c r="K56" s="42">
        <f>IF(K21=0,"",1000000*K21/TrRail_act!K41)</f>
        <v>441117.45616665046</v>
      </c>
      <c r="L56" s="42">
        <f>IF(L21=0,"",1000000*L21/TrRail_act!L41)</f>
        <v>440066.6043663235</v>
      </c>
      <c r="M56" s="42">
        <f>IF(M21=0,"",1000000*M21/TrRail_act!M41)</f>
        <v>402587.62530352239</v>
      </c>
      <c r="N56" s="42">
        <f>IF(N21=0,"",1000000*N21/TrRail_act!N41)</f>
        <v>428619.95961230481</v>
      </c>
      <c r="O56" s="42">
        <f>IF(O21=0,"",1000000*O21/TrRail_act!O41)</f>
        <v>424631.44928671629</v>
      </c>
      <c r="P56" s="42">
        <f>IF(P21=0,"",1000000*P21/TrRail_act!P41)</f>
        <v>396419.05107370473</v>
      </c>
      <c r="Q56" s="42">
        <f>IF(Q21=0,"",1000000*Q21/TrRail_act!Q41)</f>
        <v>415966.62442768912</v>
      </c>
    </row>
    <row r="57" spans="1:17" ht="11.45" customHeight="1" x14ac:dyDescent="0.25">
      <c r="A57" s="118" t="s">
        <v>19</v>
      </c>
      <c r="B57" s="120">
        <f>IF(B22=0,"",1000000*B22/TrRail_act!B42)</f>
        <v>1553236.0789092719</v>
      </c>
      <c r="C57" s="120">
        <f>IF(C22=0,"",1000000*C22/TrRail_act!C42)</f>
        <v>1546415.038858914</v>
      </c>
      <c r="D57" s="120">
        <f>IF(D22=0,"",1000000*D22/TrRail_act!D42)</f>
        <v>1539611.1165208081</v>
      </c>
      <c r="E57" s="120">
        <f>IF(E22=0,"",1000000*E22/TrRail_act!E42)</f>
        <v>1501407.3008814494</v>
      </c>
      <c r="F57" s="120">
        <f>IF(F22=0,"",1000000*F22/TrRail_act!F42)</f>
        <v>1515843.2244486436</v>
      </c>
      <c r="G57" s="120">
        <f>IF(G22=0,"",1000000*G22/TrRail_act!G42)</f>
        <v>1512528.3660027976</v>
      </c>
      <c r="H57" s="120">
        <f>IF(H22=0,"",1000000*H22/TrRail_act!H42)</f>
        <v>1496525.9376606143</v>
      </c>
      <c r="I57" s="120">
        <f>IF(I22=0,"",1000000*I22/TrRail_act!I42)</f>
        <v>1487019.1803217824</v>
      </c>
      <c r="J57" s="120">
        <f>IF(J22=0,"",1000000*J22/TrRail_act!J42)</f>
        <v>1476934.4267145807</v>
      </c>
      <c r="K57" s="120">
        <f>IF(K22=0,"",1000000*K22/TrRail_act!K42)</f>
        <v>1441565.0129512227</v>
      </c>
      <c r="L57" s="120">
        <f>IF(L22=0,"",1000000*L22/TrRail_act!L42)</f>
        <v>1413892.7332866848</v>
      </c>
      <c r="M57" s="120">
        <f>IF(M22=0,"",1000000*M22/TrRail_act!M42)</f>
        <v>1403940.1172366368</v>
      </c>
      <c r="N57" s="120">
        <f>IF(N22=0,"",1000000*N22/TrRail_act!N42)</f>
        <v>1373230.201010356</v>
      </c>
      <c r="O57" s="120">
        <f>IF(O22=0,"",1000000*O22/TrRail_act!O42)</f>
        <v>1347591.4308688086</v>
      </c>
      <c r="P57" s="120">
        <f>IF(P22=0,"",1000000*P22/TrRail_act!P42)</f>
        <v>1336905.8568793333</v>
      </c>
      <c r="Q57" s="120">
        <f>IF(Q22=0,"",1000000*Q22/TrRail_act!Q42)</f>
        <v>1326174.2275697747</v>
      </c>
    </row>
    <row r="58" spans="1:17" ht="11.45" customHeight="1" x14ac:dyDescent="0.25">
      <c r="A58" s="25" t="s">
        <v>18</v>
      </c>
      <c r="B58" s="40">
        <f>IF(B23=0,"",1000000*B23/TrRail_act!B43)</f>
        <v>444767.79861077992</v>
      </c>
      <c r="C58" s="40">
        <f>IF(C23=0,"",1000000*C23/TrRail_act!C43)</f>
        <v>413767.41511217889</v>
      </c>
      <c r="D58" s="40">
        <f>IF(D23=0,"",1000000*D23/TrRail_act!D43)</f>
        <v>423998.9323056193</v>
      </c>
      <c r="E58" s="40">
        <f>IF(E23=0,"",1000000*E23/TrRail_act!E43)</f>
        <v>401962.09716343111</v>
      </c>
      <c r="F58" s="40">
        <f>IF(F23=0,"",1000000*F23/TrRail_act!F43)</f>
        <v>388622.77428066917</v>
      </c>
      <c r="G58" s="40">
        <f>IF(G23=0,"",1000000*G23/TrRail_act!G43)</f>
        <v>364103.39254065545</v>
      </c>
      <c r="H58" s="40">
        <f>IF(H23=0,"",1000000*H23/TrRail_act!H43)</f>
        <v>372830.20052238152</v>
      </c>
      <c r="I58" s="40">
        <f>IF(I23=0,"",1000000*I23/TrRail_act!I43)</f>
        <v>372749.100793363</v>
      </c>
      <c r="J58" s="40">
        <f>IF(J23=0,"",1000000*J23/TrRail_act!J43)</f>
        <v>348303.44072486105</v>
      </c>
      <c r="K58" s="40">
        <f>IF(K23=0,"",1000000*K23/TrRail_act!K43)</f>
        <v>316292.82331017277</v>
      </c>
      <c r="L58" s="40">
        <f>IF(L23=0,"",1000000*L23/TrRail_act!L43)</f>
        <v>282768.64830907661</v>
      </c>
      <c r="M58" s="40">
        <f>IF(M23=0,"",1000000*M23/TrRail_act!M43)</f>
        <v>287678.97521729325</v>
      </c>
      <c r="N58" s="40">
        <f>IF(N23=0,"",1000000*N23/TrRail_act!N43)</f>
        <v>262847.21299951873</v>
      </c>
      <c r="O58" s="40">
        <f>IF(O23=0,"",1000000*O23/TrRail_act!O43)</f>
        <v>277492.15074800688</v>
      </c>
      <c r="P58" s="40">
        <f>IF(P23=0,"",1000000*P23/TrRail_act!P43)</f>
        <v>265510.4171790675</v>
      </c>
      <c r="Q58" s="40">
        <f>IF(Q23=0,"",1000000*Q23/TrRail_act!Q43)</f>
        <v>263829.42540931195</v>
      </c>
    </row>
    <row r="59" spans="1:17" ht="11.45" customHeight="1" x14ac:dyDescent="0.25">
      <c r="A59" s="116" t="s">
        <v>17</v>
      </c>
      <c r="B59" s="42">
        <f>IF(B24=0,"",1000000*B24/TrRail_act!B44)</f>
        <v>563243.44388015522</v>
      </c>
      <c r="C59" s="42">
        <f>IF(C24=0,"",1000000*C24/TrRail_act!C44)</f>
        <v>533492.58415161632</v>
      </c>
      <c r="D59" s="42">
        <f>IF(D24=0,"",1000000*D24/TrRail_act!D44)</f>
        <v>538904.61295619921</v>
      </c>
      <c r="E59" s="42">
        <f>IF(E24=0,"",1000000*E24/TrRail_act!E44)</f>
        <v>528677.03543515026</v>
      </c>
      <c r="F59" s="42">
        <f>IF(F24=0,"",1000000*F24/TrRail_act!F44)</f>
        <v>517684.07458577881</v>
      </c>
      <c r="G59" s="42">
        <f>IF(G24=0,"",1000000*G24/TrRail_act!G44)</f>
        <v>499329.31978698523</v>
      </c>
      <c r="H59" s="42">
        <f>IF(H24=0,"",1000000*H24/TrRail_act!H44)</f>
        <v>495115.64002068038</v>
      </c>
      <c r="I59" s="42">
        <f>IF(I24=0,"",1000000*I24/TrRail_act!I44)</f>
        <v>480652.84701654827</v>
      </c>
      <c r="J59" s="42">
        <f>IF(J24=0,"",1000000*J24/TrRail_act!J44)</f>
        <v>452596.56034201256</v>
      </c>
      <c r="K59" s="42">
        <f>IF(K24=0,"",1000000*K24/TrRail_act!K44)</f>
        <v>418363.31661660282</v>
      </c>
      <c r="L59" s="42">
        <f>IF(L24=0,"",1000000*L24/TrRail_act!L44)</f>
        <v>366698.22650993679</v>
      </c>
      <c r="M59" s="42">
        <f>IF(M24=0,"",1000000*M24/TrRail_act!M44)</f>
        <v>384734.89345618384</v>
      </c>
      <c r="N59" s="42">
        <f>IF(N24=0,"",1000000*N24/TrRail_act!N44)</f>
        <v>341297.14760057785</v>
      </c>
      <c r="O59" s="42">
        <f>IF(O24=0,"",1000000*O24/TrRail_act!O44)</f>
        <v>356992.45163887739</v>
      </c>
      <c r="P59" s="42">
        <f>IF(P24=0,"",1000000*P24/TrRail_act!P44)</f>
        <v>321808.36061220197</v>
      </c>
      <c r="Q59" s="42">
        <f>IF(Q24=0,"",1000000*Q24/TrRail_act!Q44)</f>
        <v>342096.58756717807</v>
      </c>
    </row>
    <row r="60" spans="1:17" ht="11.45" customHeight="1" x14ac:dyDescent="0.25">
      <c r="A60" s="93" t="s">
        <v>16</v>
      </c>
      <c r="B60" s="36">
        <f>IF(B25=0,"",1000000*B25/TrRail_act!B45)</f>
        <v>411391.26421586255</v>
      </c>
      <c r="C60" s="36">
        <f>IF(C25=0,"",1000000*C25/TrRail_act!C45)</f>
        <v>382727.55647232471</v>
      </c>
      <c r="D60" s="36">
        <f>IF(D25=0,"",1000000*D25/TrRail_act!D45)</f>
        <v>394208.57065546885</v>
      </c>
      <c r="E60" s="36">
        <f>IF(E25=0,"",1000000*E25/TrRail_act!E45)</f>
        <v>369205.06160284876</v>
      </c>
      <c r="F60" s="36">
        <f>IF(F25=0,"",1000000*F25/TrRail_act!F45)</f>
        <v>357685.84776654409</v>
      </c>
      <c r="G60" s="36">
        <f>IF(G25=0,"",1000000*G25/TrRail_act!G45)</f>
        <v>337032.66867264605</v>
      </c>
      <c r="H60" s="36">
        <f>IF(H25=0,"",1000000*H25/TrRail_act!H45)</f>
        <v>348350.01811101293</v>
      </c>
      <c r="I60" s="36">
        <f>IF(I25=0,"",1000000*I25/TrRail_act!I45)</f>
        <v>351759.32579621841</v>
      </c>
      <c r="J60" s="36">
        <f>IF(J25=0,"",1000000*J25/TrRail_act!J45)</f>
        <v>328209.37162569183</v>
      </c>
      <c r="K60" s="36">
        <f>IF(K25=0,"",1000000*K25/TrRail_act!K45)</f>
        <v>297881.6936949396</v>
      </c>
      <c r="L60" s="36">
        <f>IF(L25=0,"",1000000*L25/TrRail_act!L45)</f>
        <v>267902.57929576637</v>
      </c>
      <c r="M60" s="36">
        <f>IF(M25=0,"",1000000*M25/TrRail_act!M45)</f>
        <v>270487.89658186224</v>
      </c>
      <c r="N60" s="36">
        <f>IF(N25=0,"",1000000*N25/TrRail_act!N45)</f>
        <v>249189.93693536677</v>
      </c>
      <c r="O60" s="36">
        <f>IF(O25=0,"",1000000*O25/TrRail_act!O45)</f>
        <v>263652.01739453553</v>
      </c>
      <c r="P60" s="36">
        <f>IF(P25=0,"",1000000*P25/TrRail_act!P45)</f>
        <v>256078.60771732489</v>
      </c>
      <c r="Q60" s="36">
        <f>IF(Q25=0,"",1000000*Q25/TrRail_act!Q45)</f>
        <v>250648.44935552901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0.7411426285920778</v>
      </c>
      <c r="C63" s="32">
        <f t="shared" si="9"/>
        <v>0.73650937016844897</v>
      </c>
      <c r="D63" s="32">
        <f t="shared" si="9"/>
        <v>0.73436588723162177</v>
      </c>
      <c r="E63" s="32">
        <f t="shared" si="9"/>
        <v>0.74596519335494627</v>
      </c>
      <c r="F63" s="32">
        <f t="shared" si="9"/>
        <v>0.76100732556771233</v>
      </c>
      <c r="G63" s="32">
        <f t="shared" si="9"/>
        <v>0.78276167461986634</v>
      </c>
      <c r="H63" s="32">
        <f t="shared" si="9"/>
        <v>0.77823448155645769</v>
      </c>
      <c r="I63" s="32">
        <f t="shared" si="9"/>
        <v>0.77716029918506579</v>
      </c>
      <c r="J63" s="32">
        <f t="shared" si="9"/>
        <v>0.79889083725837839</v>
      </c>
      <c r="K63" s="32">
        <f t="shared" si="9"/>
        <v>0.82097437028687659</v>
      </c>
      <c r="L63" s="32">
        <f t="shared" si="9"/>
        <v>0.8416215352061287</v>
      </c>
      <c r="M63" s="32">
        <f t="shared" si="9"/>
        <v>0.83815533349257021</v>
      </c>
      <c r="N63" s="32">
        <f t="shared" si="9"/>
        <v>0.85385528320027282</v>
      </c>
      <c r="O63" s="32">
        <f t="shared" si="9"/>
        <v>0.84574432719923121</v>
      </c>
      <c r="P63" s="32">
        <f t="shared" si="9"/>
        <v>0.84961695396878523</v>
      </c>
      <c r="Q63" s="32">
        <f t="shared" si="9"/>
        <v>0.85622988701594527</v>
      </c>
    </row>
    <row r="64" spans="1:17" ht="11.45" customHeight="1" x14ac:dyDescent="0.25">
      <c r="A64" s="91" t="s">
        <v>21</v>
      </c>
      <c r="B64" s="119">
        <f t="shared" ref="B64:Q64" si="10">IF(B18=0,0,B18/B$16)</f>
        <v>7.2098323224953326E-2</v>
      </c>
      <c r="C64" s="119">
        <f t="shared" si="10"/>
        <v>7.9851619054229744E-2</v>
      </c>
      <c r="D64" s="119">
        <f t="shared" si="10"/>
        <v>7.9316943395633929E-2</v>
      </c>
      <c r="E64" s="119">
        <f t="shared" si="10"/>
        <v>7.7571578990382445E-2</v>
      </c>
      <c r="F64" s="119">
        <f t="shared" si="10"/>
        <v>8.534247743454243E-2</v>
      </c>
      <c r="G64" s="119">
        <f t="shared" si="10"/>
        <v>8.8756164667596268E-2</v>
      </c>
      <c r="H64" s="119">
        <f t="shared" si="10"/>
        <v>8.7387830885062925E-2</v>
      </c>
      <c r="I64" s="119">
        <f t="shared" si="10"/>
        <v>8.7450928564768993E-2</v>
      </c>
      <c r="J64" s="119">
        <f t="shared" si="10"/>
        <v>8.9468771490057539E-2</v>
      </c>
      <c r="K64" s="119">
        <f t="shared" si="10"/>
        <v>9.123901135505684E-2</v>
      </c>
      <c r="L64" s="119">
        <f t="shared" si="10"/>
        <v>9.3376833695083136E-2</v>
      </c>
      <c r="M64" s="119">
        <f t="shared" si="10"/>
        <v>9.5181454349340486E-2</v>
      </c>
      <c r="N64" s="119">
        <f t="shared" si="10"/>
        <v>9.5735577733910324E-2</v>
      </c>
      <c r="O64" s="119">
        <f t="shared" si="10"/>
        <v>9.6072989255840666E-2</v>
      </c>
      <c r="P64" s="119">
        <f t="shared" si="10"/>
        <v>0.1024455562840552</v>
      </c>
      <c r="Q64" s="119">
        <f t="shared" si="10"/>
        <v>9.8947102407382179E-2</v>
      </c>
    </row>
    <row r="65" spans="1:17" ht="11.45" customHeight="1" x14ac:dyDescent="0.25">
      <c r="A65" s="19" t="s">
        <v>20</v>
      </c>
      <c r="B65" s="30">
        <f t="shared" ref="B65:Q65" si="11">IF(B19=0,0,B19/B$16)</f>
        <v>0.42626911491283531</v>
      </c>
      <c r="C65" s="30">
        <f t="shared" si="11"/>
        <v>0.36991580303718669</v>
      </c>
      <c r="D65" s="30">
        <f t="shared" si="11"/>
        <v>0.35433257412811964</v>
      </c>
      <c r="E65" s="30">
        <f t="shared" si="11"/>
        <v>0.37221859653385592</v>
      </c>
      <c r="F65" s="30">
        <f t="shared" si="11"/>
        <v>0.37226879792820544</v>
      </c>
      <c r="G65" s="30">
        <f t="shared" si="11"/>
        <v>0.37165708592339153</v>
      </c>
      <c r="H65" s="30">
        <f t="shared" si="11"/>
        <v>0.36657974708113505</v>
      </c>
      <c r="I65" s="30">
        <f t="shared" si="11"/>
        <v>0.34395545287014745</v>
      </c>
      <c r="J65" s="30">
        <f t="shared" si="11"/>
        <v>0.34385035197039354</v>
      </c>
      <c r="K65" s="30">
        <f t="shared" si="11"/>
        <v>0.3577308759088223</v>
      </c>
      <c r="L65" s="30">
        <f t="shared" si="11"/>
        <v>0.37713857587415056</v>
      </c>
      <c r="M65" s="30">
        <f t="shared" si="11"/>
        <v>0.3728427256396461</v>
      </c>
      <c r="N65" s="30">
        <f t="shared" si="11"/>
        <v>0.4007111616634968</v>
      </c>
      <c r="O65" s="30">
        <f t="shared" si="11"/>
        <v>0.39836208185033606</v>
      </c>
      <c r="P65" s="30">
        <f t="shared" si="11"/>
        <v>0.38206239116416812</v>
      </c>
      <c r="Q65" s="30">
        <f t="shared" si="11"/>
        <v>0.41114694046633865</v>
      </c>
    </row>
    <row r="66" spans="1:17" ht="11.45" customHeight="1" x14ac:dyDescent="0.25">
      <c r="A66" s="62" t="s">
        <v>17</v>
      </c>
      <c r="B66" s="115">
        <f t="shared" ref="B66:Q66" si="12">IF(B20=0,0,B20/B$16)</f>
        <v>0.24467606124439489</v>
      </c>
      <c r="C66" s="115">
        <f t="shared" si="12"/>
        <v>0.16129646001286976</v>
      </c>
      <c r="D66" s="115">
        <f t="shared" si="12"/>
        <v>0.16459732748130851</v>
      </c>
      <c r="E66" s="115">
        <f t="shared" si="12"/>
        <v>0.15385757501182795</v>
      </c>
      <c r="F66" s="115">
        <f t="shared" si="12"/>
        <v>0.15608760161427018</v>
      </c>
      <c r="G66" s="115">
        <f t="shared" si="12"/>
        <v>0.15425433787776682</v>
      </c>
      <c r="H66" s="115">
        <f t="shared" si="12"/>
        <v>0.14752651580869228</v>
      </c>
      <c r="I66" s="115">
        <f t="shared" si="12"/>
        <v>0.13817810687582413</v>
      </c>
      <c r="J66" s="115">
        <f t="shared" si="12"/>
        <v>0.14242350831834311</v>
      </c>
      <c r="K66" s="115">
        <f t="shared" si="12"/>
        <v>0.1401274600663959</v>
      </c>
      <c r="L66" s="115">
        <f t="shared" si="12"/>
        <v>0.13786347251936307</v>
      </c>
      <c r="M66" s="115">
        <f t="shared" si="12"/>
        <v>0.13992520662435359</v>
      </c>
      <c r="N66" s="115">
        <f t="shared" si="12"/>
        <v>0.13589342911024083</v>
      </c>
      <c r="O66" s="115">
        <f t="shared" si="12"/>
        <v>0.13260320175747106</v>
      </c>
      <c r="P66" s="115">
        <f t="shared" si="12"/>
        <v>0.1197120311175615</v>
      </c>
      <c r="Q66" s="115">
        <f t="shared" si="12"/>
        <v>0.13008601717361667</v>
      </c>
    </row>
    <row r="67" spans="1:17" ht="11.45" customHeight="1" x14ac:dyDescent="0.25">
      <c r="A67" s="62" t="s">
        <v>16</v>
      </c>
      <c r="B67" s="115">
        <f t="shared" ref="B67:Q67" si="13">IF(B21=0,0,B21/B$16)</f>
        <v>0.18159305366844042</v>
      </c>
      <c r="C67" s="115">
        <f t="shared" si="13"/>
        <v>0.20861934302431692</v>
      </c>
      <c r="D67" s="115">
        <f t="shared" si="13"/>
        <v>0.1897352466468111</v>
      </c>
      <c r="E67" s="115">
        <f t="shared" si="13"/>
        <v>0.21836102152202799</v>
      </c>
      <c r="F67" s="115">
        <f t="shared" si="13"/>
        <v>0.21618119631393526</v>
      </c>
      <c r="G67" s="115">
        <f t="shared" si="13"/>
        <v>0.21740274804562473</v>
      </c>
      <c r="H67" s="115">
        <f t="shared" si="13"/>
        <v>0.21905323127244278</v>
      </c>
      <c r="I67" s="115">
        <f t="shared" si="13"/>
        <v>0.20577734599432335</v>
      </c>
      <c r="J67" s="115">
        <f t="shared" si="13"/>
        <v>0.20142684365205044</v>
      </c>
      <c r="K67" s="115">
        <f t="shared" si="13"/>
        <v>0.21760341584242643</v>
      </c>
      <c r="L67" s="115">
        <f t="shared" si="13"/>
        <v>0.23927510335478747</v>
      </c>
      <c r="M67" s="115">
        <f t="shared" si="13"/>
        <v>0.23291751901529253</v>
      </c>
      <c r="N67" s="115">
        <f t="shared" si="13"/>
        <v>0.26481773255325597</v>
      </c>
      <c r="O67" s="115">
        <f t="shared" si="13"/>
        <v>0.26575888009286502</v>
      </c>
      <c r="P67" s="115">
        <f t="shared" si="13"/>
        <v>0.26235036004660661</v>
      </c>
      <c r="Q67" s="115">
        <f t="shared" si="13"/>
        <v>0.28106092329272192</v>
      </c>
    </row>
    <row r="68" spans="1:17" ht="11.45" customHeight="1" x14ac:dyDescent="0.25">
      <c r="A68" s="118" t="s">
        <v>19</v>
      </c>
      <c r="B68" s="117">
        <f t="shared" ref="B68:Q68" si="14">IF(B22=0,0,B22/B$16)</f>
        <v>0.24277519045428908</v>
      </c>
      <c r="C68" s="117">
        <f t="shared" si="14"/>
        <v>0.28674194807703246</v>
      </c>
      <c r="D68" s="117">
        <f t="shared" si="14"/>
        <v>0.30071636970786825</v>
      </c>
      <c r="E68" s="117">
        <f t="shared" si="14"/>
        <v>0.29617501783070793</v>
      </c>
      <c r="F68" s="117">
        <f t="shared" si="14"/>
        <v>0.30339605020496441</v>
      </c>
      <c r="G68" s="117">
        <f t="shared" si="14"/>
        <v>0.32234842402887853</v>
      </c>
      <c r="H68" s="117">
        <f t="shared" si="14"/>
        <v>0.32426690359025961</v>
      </c>
      <c r="I68" s="117">
        <f t="shared" si="14"/>
        <v>0.34575391775014941</v>
      </c>
      <c r="J68" s="117">
        <f t="shared" si="14"/>
        <v>0.3655717137979273</v>
      </c>
      <c r="K68" s="117">
        <f t="shared" si="14"/>
        <v>0.37200448302299749</v>
      </c>
      <c r="L68" s="117">
        <f t="shared" si="14"/>
        <v>0.37110612563689493</v>
      </c>
      <c r="M68" s="117">
        <f t="shared" si="14"/>
        <v>0.37013115350358355</v>
      </c>
      <c r="N68" s="117">
        <f t="shared" si="14"/>
        <v>0.35740854380286569</v>
      </c>
      <c r="O68" s="117">
        <f t="shared" si="14"/>
        <v>0.35130925609305447</v>
      </c>
      <c r="P68" s="117">
        <f t="shared" si="14"/>
        <v>0.36510900652056189</v>
      </c>
      <c r="Q68" s="117">
        <f t="shared" si="14"/>
        <v>0.34613584414222442</v>
      </c>
    </row>
    <row r="69" spans="1:17" ht="11.45" customHeight="1" x14ac:dyDescent="0.25">
      <c r="A69" s="25" t="s">
        <v>18</v>
      </c>
      <c r="B69" s="32">
        <f t="shared" ref="B69:Q69" si="15">IF(B23=0,0,B23/B$16)</f>
        <v>0.25885737140792225</v>
      </c>
      <c r="C69" s="32">
        <f t="shared" si="15"/>
        <v>0.26349062983155119</v>
      </c>
      <c r="D69" s="32">
        <f t="shared" si="15"/>
        <v>0.26563411276837823</v>
      </c>
      <c r="E69" s="32">
        <f t="shared" si="15"/>
        <v>0.25403480664505368</v>
      </c>
      <c r="F69" s="32">
        <f t="shared" si="15"/>
        <v>0.23899267443228772</v>
      </c>
      <c r="G69" s="32">
        <f t="shared" si="15"/>
        <v>0.21723832538013368</v>
      </c>
      <c r="H69" s="32">
        <f t="shared" si="15"/>
        <v>0.22176551844354236</v>
      </c>
      <c r="I69" s="32">
        <f t="shared" si="15"/>
        <v>0.22283970081493415</v>
      </c>
      <c r="J69" s="32">
        <f t="shared" si="15"/>
        <v>0.20110916274162161</v>
      </c>
      <c r="K69" s="32">
        <f t="shared" si="15"/>
        <v>0.17902562971312327</v>
      </c>
      <c r="L69" s="32">
        <f t="shared" si="15"/>
        <v>0.15837846479387138</v>
      </c>
      <c r="M69" s="32">
        <f t="shared" si="15"/>
        <v>0.16184466650742987</v>
      </c>
      <c r="N69" s="32">
        <f t="shared" si="15"/>
        <v>0.14614471679972724</v>
      </c>
      <c r="O69" s="32">
        <f t="shared" si="15"/>
        <v>0.15425567280076885</v>
      </c>
      <c r="P69" s="32">
        <f t="shared" si="15"/>
        <v>0.15038304603121475</v>
      </c>
      <c r="Q69" s="32">
        <f t="shared" si="15"/>
        <v>0.14377011298405459</v>
      </c>
    </row>
    <row r="70" spans="1:17" ht="11.45" customHeight="1" x14ac:dyDescent="0.25">
      <c r="A70" s="116" t="s">
        <v>17</v>
      </c>
      <c r="B70" s="115">
        <f t="shared" ref="B70:Q70" si="16">IF(B24=0,0,B24/B$16)</f>
        <v>7.2051587779796283E-2</v>
      </c>
      <c r="C70" s="115">
        <f t="shared" si="16"/>
        <v>6.9944955655626764E-2</v>
      </c>
      <c r="D70" s="115">
        <f t="shared" si="16"/>
        <v>6.9510451196383244E-2</v>
      </c>
      <c r="E70" s="115">
        <f t="shared" si="16"/>
        <v>6.8630757252178515E-2</v>
      </c>
      <c r="F70" s="115">
        <f t="shared" si="16"/>
        <v>6.1557807419933386E-2</v>
      </c>
      <c r="G70" s="115">
        <f t="shared" si="16"/>
        <v>4.9692300064737176E-2</v>
      </c>
      <c r="H70" s="115">
        <f t="shared" si="16"/>
        <v>4.9122435531394858E-2</v>
      </c>
      <c r="I70" s="115">
        <f t="shared" si="16"/>
        <v>4.6793354110485345E-2</v>
      </c>
      <c r="J70" s="115">
        <f t="shared" si="16"/>
        <v>4.2216048616848703E-2</v>
      </c>
      <c r="K70" s="115">
        <f t="shared" si="16"/>
        <v>3.6185876437176627E-2</v>
      </c>
      <c r="L70" s="115">
        <f t="shared" si="16"/>
        <v>3.0905232604024686E-2</v>
      </c>
      <c r="M70" s="115">
        <f t="shared" si="16"/>
        <v>3.256943160214059E-2</v>
      </c>
      <c r="N70" s="115">
        <f t="shared" si="16"/>
        <v>2.8137328430459931E-2</v>
      </c>
      <c r="O70" s="115">
        <f t="shared" si="16"/>
        <v>2.9425234483931827E-2</v>
      </c>
      <c r="P70" s="115">
        <f t="shared" si="16"/>
        <v>2.615457421013859E-2</v>
      </c>
      <c r="Q70" s="115">
        <f t="shared" si="16"/>
        <v>2.6869948090321175E-2</v>
      </c>
    </row>
    <row r="71" spans="1:17" ht="11.45" customHeight="1" x14ac:dyDescent="0.25">
      <c r="A71" s="93" t="s">
        <v>16</v>
      </c>
      <c r="B71" s="28">
        <f t="shared" ref="B71:Q71" si="17">IF(B25=0,0,B25/B$16)</f>
        <v>0.186805783628126</v>
      </c>
      <c r="C71" s="28">
        <f t="shared" si="17"/>
        <v>0.19354567417592441</v>
      </c>
      <c r="D71" s="28">
        <f t="shared" si="17"/>
        <v>0.19612366157199498</v>
      </c>
      <c r="E71" s="28">
        <f t="shared" si="17"/>
        <v>0.18540404939287516</v>
      </c>
      <c r="F71" s="28">
        <f t="shared" si="17"/>
        <v>0.17743486701235436</v>
      </c>
      <c r="G71" s="28">
        <f t="shared" si="17"/>
        <v>0.1675460253153965</v>
      </c>
      <c r="H71" s="28">
        <f t="shared" si="17"/>
        <v>0.1726430829121475</v>
      </c>
      <c r="I71" s="28">
        <f t="shared" si="17"/>
        <v>0.1760463467044488</v>
      </c>
      <c r="J71" s="28">
        <f t="shared" si="17"/>
        <v>0.15889311412477289</v>
      </c>
      <c r="K71" s="28">
        <f t="shared" si="17"/>
        <v>0.14283975327594664</v>
      </c>
      <c r="L71" s="28">
        <f t="shared" si="17"/>
        <v>0.12747323218984671</v>
      </c>
      <c r="M71" s="28">
        <f t="shared" si="17"/>
        <v>0.12927523490528928</v>
      </c>
      <c r="N71" s="28">
        <f t="shared" si="17"/>
        <v>0.11800738836926732</v>
      </c>
      <c r="O71" s="28">
        <f t="shared" si="17"/>
        <v>0.12483043831683703</v>
      </c>
      <c r="P71" s="28">
        <f t="shared" si="17"/>
        <v>0.12422847182107617</v>
      </c>
      <c r="Q71" s="28">
        <f t="shared" si="17"/>
        <v>0.11690016489373342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2018-07-16T15:40:10Z</dcterms:created>
  <dcterms:modified xsi:type="dcterms:W3CDTF">2018-07-16T15:40:10Z</dcterms:modified>
</cp:coreProperties>
</file>