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L52" i="10"/>
  <c r="Q52" i="10"/>
  <c r="P52" i="10"/>
  <c r="O52" i="10"/>
  <c r="N52" i="10"/>
  <c r="M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G107" i="8"/>
  <c r="H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G101" i="8"/>
  <c r="H101" i="8"/>
  <c r="H100" i="8" s="1"/>
  <c r="F101" i="8"/>
  <c r="F100" i="8" s="1"/>
  <c r="E101" i="8"/>
  <c r="E100" i="8" s="1"/>
  <c r="D101" i="8"/>
  <c r="D100" i="8" s="1"/>
  <c r="C101" i="8"/>
  <c r="C100" i="8" s="1"/>
  <c r="B101" i="8"/>
  <c r="P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O94" i="8"/>
  <c r="H87" i="8"/>
  <c r="F87" i="8"/>
  <c r="Q87" i="8"/>
  <c r="Q85" i="8" s="1"/>
  <c r="O87" i="8"/>
  <c r="O85" i="8" s="1"/>
  <c r="E87" i="8"/>
  <c r="E85" i="8" s="1"/>
  <c r="D87" i="8"/>
  <c r="C87" i="8"/>
  <c r="B87" i="8"/>
  <c r="P87" i="8"/>
  <c r="N87" i="8"/>
  <c r="N85" i="8" s="1"/>
  <c r="M87" i="8"/>
  <c r="L87" i="8"/>
  <c r="L85" i="8" s="1"/>
  <c r="K87" i="8"/>
  <c r="J87" i="8"/>
  <c r="J85" i="8" s="1"/>
  <c r="I87" i="8"/>
  <c r="G87" i="8"/>
  <c r="M85" i="8"/>
  <c r="K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Q191" i="8"/>
  <c r="P84" i="9"/>
  <c r="M191" i="8"/>
  <c r="I191" i="8"/>
  <c r="H84" i="9"/>
  <c r="E191" i="8"/>
  <c r="I189" i="8"/>
  <c r="E189" i="8"/>
  <c r="P24" i="8"/>
  <c r="E81" i="9"/>
  <c r="C188" i="8"/>
  <c r="Q187" i="8"/>
  <c r="O23" i="8"/>
  <c r="L80" i="9"/>
  <c r="K23" i="8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M179" i="8"/>
  <c r="I179" i="8"/>
  <c r="H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I19" i="8"/>
  <c r="M19" i="8"/>
  <c r="G11" i="8"/>
  <c r="G202" i="8" s="1"/>
  <c r="N197" i="8"/>
  <c r="M197" i="8"/>
  <c r="J197" i="8"/>
  <c r="I197" i="8"/>
  <c r="Q196" i="8"/>
  <c r="O196" i="8"/>
  <c r="M196" i="8"/>
  <c r="G196" i="8"/>
  <c r="E196" i="8"/>
  <c r="C196" i="8"/>
  <c r="D85" i="8" l="1"/>
  <c r="B100" i="8"/>
  <c r="P85" i="8"/>
  <c r="I100" i="8"/>
  <c r="I210" i="8" s="1"/>
  <c r="G100" i="8"/>
  <c r="B85" i="8"/>
  <c r="B84" i="8" s="1"/>
  <c r="J100" i="8"/>
  <c r="J84" i="8" s="1"/>
  <c r="K100" i="8"/>
  <c r="K84" i="8" s="1"/>
  <c r="L100" i="8"/>
  <c r="L84" i="8" s="1"/>
  <c r="C85" i="8"/>
  <c r="C84" i="8" s="1"/>
  <c r="D84" i="8"/>
  <c r="M100" i="8"/>
  <c r="M84" i="8" s="1"/>
  <c r="F85" i="8"/>
  <c r="F84" i="8" s="1"/>
  <c r="N100" i="8"/>
  <c r="N84" i="8" s="1"/>
  <c r="E84" i="8"/>
  <c r="G84" i="8"/>
  <c r="O100" i="8"/>
  <c r="O84" i="8" s="1"/>
  <c r="H85" i="8"/>
  <c r="H84" i="8" s="1"/>
  <c r="P100" i="8"/>
  <c r="I85" i="8"/>
  <c r="Q100" i="8"/>
  <c r="Q84" i="8" s="1"/>
  <c r="F197" i="8"/>
  <c r="M204" i="8"/>
  <c r="D163" i="8"/>
  <c r="J62" i="9"/>
  <c r="K177" i="8"/>
  <c r="O204" i="8"/>
  <c r="O180" i="8"/>
  <c r="G188" i="8"/>
  <c r="I217" i="8"/>
  <c r="O177" i="8"/>
  <c r="C170" i="8"/>
  <c r="D80" i="9"/>
  <c r="J173" i="8"/>
  <c r="Q217" i="8"/>
  <c r="C204" i="8"/>
  <c r="E184" i="8"/>
  <c r="G176" i="8"/>
  <c r="Q174" i="8"/>
  <c r="J211" i="8"/>
  <c r="P215" i="8"/>
  <c r="N219" i="8"/>
  <c r="I170" i="8"/>
  <c r="O176" i="8"/>
  <c r="I178" i="8"/>
  <c r="C180" i="8"/>
  <c r="E80" i="8"/>
  <c r="Q197" i="8"/>
  <c r="E178" i="8"/>
  <c r="O198" i="8"/>
  <c r="P64" i="9"/>
  <c r="E187" i="8"/>
  <c r="P206" i="8"/>
  <c r="E204" i="8"/>
  <c r="K214" i="8"/>
  <c r="G80" i="8"/>
  <c r="E170" i="8"/>
  <c r="N211" i="8"/>
  <c r="B165" i="8"/>
  <c r="E172" i="8"/>
  <c r="O157" i="8"/>
  <c r="C169" i="8"/>
  <c r="I184" i="8"/>
  <c r="C79" i="9"/>
  <c r="N179" i="8"/>
  <c r="Q203" i="8"/>
  <c r="I204" i="8"/>
  <c r="I218" i="8"/>
  <c r="M170" i="8"/>
  <c r="G172" i="8"/>
  <c r="I80" i="8"/>
  <c r="F204" i="8"/>
  <c r="G164" i="8"/>
  <c r="J204" i="8"/>
  <c r="Q19" i="8"/>
  <c r="K203" i="8"/>
  <c r="G204" i="8"/>
  <c r="K204" i="8"/>
  <c r="L24" i="8"/>
  <c r="L215" i="8" s="1"/>
  <c r="O170" i="8"/>
  <c r="I172" i="8"/>
  <c r="C174" i="8"/>
  <c r="O71" i="9"/>
  <c r="N204" i="8"/>
  <c r="I196" i="8"/>
  <c r="D12" i="8"/>
  <c r="D203" i="8" s="1"/>
  <c r="K196" i="8"/>
  <c r="G71" i="9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K24" i="8"/>
  <c r="K215" i="8" s="1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J183" i="8" s="1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H57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I73" i="8" s="1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G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4" i="10" s="1"/>
  <c r="K50" i="10"/>
  <c r="O50" i="10"/>
  <c r="D5" i="10"/>
  <c r="L5" i="10"/>
  <c r="E5" i="10"/>
  <c r="I5" i="10"/>
  <c r="D10" i="10"/>
  <c r="H10" i="10"/>
  <c r="H4" i="10" s="1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O33" i="10" s="1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G60" i="11" s="1"/>
  <c r="K62" i="11"/>
  <c r="K60" i="11" s="1"/>
  <c r="O62" i="11"/>
  <c r="O60" i="11" s="1"/>
  <c r="D69" i="11"/>
  <c r="H69" i="11"/>
  <c r="H60" i="11" s="1"/>
  <c r="L69" i="11"/>
  <c r="L60" i="11" s="1"/>
  <c r="P69" i="11"/>
  <c r="B62" i="11"/>
  <c r="E69" i="11"/>
  <c r="E60" i="11" s="1"/>
  <c r="I69" i="11"/>
  <c r="M69" i="11"/>
  <c r="Q69" i="11"/>
  <c r="F69" i="11"/>
  <c r="J69" i="11"/>
  <c r="N69" i="11"/>
  <c r="C76" i="11"/>
  <c r="G76" i="11"/>
  <c r="K76" i="11"/>
  <c r="O76" i="11"/>
  <c r="C127" i="8"/>
  <c r="C46" i="11" s="1"/>
  <c r="M58" i="8"/>
  <c r="Q58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K73" i="8" l="1"/>
  <c r="O58" i="8"/>
  <c r="H33" i="10"/>
  <c r="J4" i="9"/>
  <c r="N76" i="9"/>
  <c r="O75" i="11"/>
  <c r="O59" i="11"/>
  <c r="N75" i="11"/>
  <c r="L75" i="11"/>
  <c r="H75" i="11"/>
  <c r="Q60" i="11"/>
  <c r="M60" i="11"/>
  <c r="I60" i="11"/>
  <c r="P75" i="11"/>
  <c r="F33" i="10"/>
  <c r="C4" i="10"/>
  <c r="Q4" i="10"/>
  <c r="O4" i="10"/>
  <c r="N77" i="9"/>
  <c r="N4" i="9"/>
  <c r="O4" i="9"/>
  <c r="F4" i="9"/>
  <c r="Q47" i="10"/>
  <c r="K4" i="9"/>
  <c r="C73" i="8"/>
  <c r="P183" i="8"/>
  <c r="Q183" i="8"/>
  <c r="G58" i="8"/>
  <c r="N183" i="8"/>
  <c r="C58" i="8"/>
  <c r="Q210" i="8"/>
  <c r="P84" i="8"/>
  <c r="K33" i="10"/>
  <c r="K57" i="8"/>
  <c r="C57" i="8"/>
  <c r="M210" i="8"/>
  <c r="N4" i="10"/>
  <c r="N47" i="10" s="1"/>
  <c r="P58" i="8"/>
  <c r="D58" i="8"/>
  <c r="D57" i="8" s="1"/>
  <c r="Q112" i="8"/>
  <c r="M4" i="9"/>
  <c r="L183" i="8"/>
  <c r="I4" i="9"/>
  <c r="Q75" i="11"/>
  <c r="N73" i="8"/>
  <c r="Q156" i="8"/>
  <c r="M75" i="11"/>
  <c r="M59" i="11" s="1"/>
  <c r="J73" i="8"/>
  <c r="O183" i="8"/>
  <c r="K75" i="11"/>
  <c r="K59" i="11" s="1"/>
  <c r="C47" i="10"/>
  <c r="F73" i="8"/>
  <c r="G156" i="8"/>
  <c r="G75" i="11"/>
  <c r="G59" i="11" s="1"/>
  <c r="C75" i="11"/>
  <c r="K183" i="8"/>
  <c r="I84" i="8"/>
  <c r="I42" i="9"/>
  <c r="I76" i="9" s="1"/>
  <c r="P73" i="8"/>
  <c r="J60" i="11"/>
  <c r="J59" i="11" s="1"/>
  <c r="C112" i="8"/>
  <c r="C33" i="10"/>
  <c r="J127" i="8"/>
  <c r="J46" i="11" s="1"/>
  <c r="E75" i="11"/>
  <c r="E59" i="11" s="1"/>
  <c r="D75" i="11"/>
  <c r="G57" i="8"/>
  <c r="E58" i="8"/>
  <c r="E57" i="8" s="1"/>
  <c r="C60" i="1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H59" i="11"/>
  <c r="F60" i="11"/>
  <c r="F59" i="11" s="1"/>
  <c r="K47" i="10"/>
  <c r="B4" i="10"/>
  <c r="L33" i="10"/>
  <c r="J58" i="8"/>
  <c r="F127" i="8"/>
  <c r="F46" i="11" s="1"/>
  <c r="O42" i="9"/>
  <c r="O76" i="9" s="1"/>
  <c r="O47" i="10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C111" i="8"/>
  <c r="M57" i="8"/>
  <c r="I57" i="8"/>
  <c r="L57" i="8"/>
  <c r="C59" i="11" l="1"/>
  <c r="Q59" i="11"/>
  <c r="B47" i="10"/>
  <c r="P57" i="8"/>
  <c r="J57" i="8"/>
  <c r="E47" i="10"/>
  <c r="M47" i="10"/>
  <c r="N57" i="8"/>
  <c r="J111" i="8"/>
  <c r="F57" i="8"/>
  <c r="K111" i="8"/>
  <c r="I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4" i="4"/>
  <c r="B9" i="4"/>
  <c r="B8" i="4"/>
  <c r="B15" i="4"/>
  <c r="B12" i="4"/>
  <c r="B7" i="4"/>
  <c r="B18" i="4"/>
  <c r="B13" i="4"/>
  <c r="B21" i="4"/>
  <c r="B22" i="4"/>
  <c r="B6" i="4"/>
  <c r="B20" i="4"/>
  <c r="B17" i="4"/>
  <c r="B11" i="4"/>
  <c r="B16" i="4"/>
  <c r="J140" i="11" l="1"/>
  <c r="J139" i="11"/>
  <c r="P137" i="11"/>
  <c r="P136" i="11"/>
  <c r="P135" i="11"/>
  <c r="H135" i="11"/>
  <c r="D216" i="11"/>
  <c r="P134" i="11"/>
  <c r="D214" i="11"/>
  <c r="P132" i="11"/>
  <c r="P130" i="11"/>
  <c r="L210" i="11"/>
  <c r="H129" i="11"/>
  <c r="D210" i="11"/>
  <c r="P128" i="11"/>
  <c r="P127" i="11"/>
  <c r="L208" i="11"/>
  <c r="D208" i="11"/>
  <c r="P126" i="11"/>
  <c r="D207" i="11"/>
  <c r="P125" i="11"/>
  <c r="P124" i="11"/>
  <c r="H121" i="11"/>
  <c r="D202" i="11"/>
  <c r="H120" i="11"/>
  <c r="D201" i="11"/>
  <c r="H119" i="11"/>
  <c r="H118" i="11"/>
  <c r="D198" i="11"/>
  <c r="Q139" i="11"/>
  <c r="Q138" i="11"/>
  <c r="G138" i="11"/>
  <c r="O137" i="11"/>
  <c r="G136" i="11"/>
  <c r="O135" i="11"/>
  <c r="O134" i="11"/>
  <c r="O132" i="11"/>
  <c r="G130" i="11"/>
  <c r="O129" i="11"/>
  <c r="G129" i="11"/>
  <c r="G127" i="11"/>
  <c r="O126" i="11"/>
  <c r="G126" i="11"/>
  <c r="O125" i="11"/>
  <c r="O124" i="11"/>
  <c r="O122" i="11"/>
  <c r="O121" i="11"/>
  <c r="O120" i="11"/>
  <c r="O119" i="11"/>
  <c r="O118" i="11"/>
  <c r="G118" i="11"/>
  <c r="O117" i="11"/>
  <c r="G117" i="11"/>
  <c r="P140" i="11"/>
  <c r="H140" i="11"/>
  <c r="D221" i="11"/>
  <c r="P139" i="11"/>
  <c r="L220" i="11"/>
  <c r="H139" i="11"/>
  <c r="D220" i="11"/>
  <c r="J136" i="11"/>
  <c r="J135" i="11"/>
  <c r="J134" i="11"/>
  <c r="J129" i="11"/>
  <c r="J127" i="11"/>
  <c r="J126" i="11"/>
  <c r="J125" i="11"/>
  <c r="J120" i="11"/>
  <c r="J118" i="11"/>
  <c r="J117" i="11"/>
  <c r="C140" i="11"/>
  <c r="C139" i="11"/>
  <c r="J138" i="11"/>
  <c r="I136" i="11"/>
  <c r="I135" i="11"/>
  <c r="Q134" i="11"/>
  <c r="I133" i="11"/>
  <c r="Q132" i="11"/>
  <c r="I132" i="11"/>
  <c r="I130" i="11"/>
  <c r="Q129" i="11"/>
  <c r="I129" i="11"/>
  <c r="Q127" i="11"/>
  <c r="I127" i="11"/>
  <c r="I126" i="11"/>
  <c r="Q125" i="11"/>
  <c r="I125" i="11"/>
  <c r="Q122" i="11"/>
  <c r="Q119" i="11"/>
  <c r="I119" i="11"/>
  <c r="Q118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140" i="11"/>
  <c r="F138" i="11"/>
  <c r="N137" i="11"/>
  <c r="F137" i="11"/>
  <c r="N136" i="11"/>
  <c r="F136" i="11"/>
  <c r="N135" i="11"/>
  <c r="J133" i="11"/>
  <c r="J128" i="11"/>
  <c r="N127" i="11"/>
  <c r="N126" i="11"/>
  <c r="J124" i="11"/>
  <c r="F124" i="11"/>
  <c r="N123" i="11"/>
  <c r="N122" i="11"/>
  <c r="N121" i="11"/>
  <c r="N120" i="11"/>
  <c r="N118" i="11"/>
  <c r="N117" i="11"/>
  <c r="E166" i="7"/>
  <c r="G140" i="11"/>
  <c r="I137" i="11"/>
  <c r="E135" i="11"/>
  <c r="M134" i="11"/>
  <c r="I134" i="11"/>
  <c r="E133" i="11"/>
  <c r="M132" i="11"/>
  <c r="Q130" i="11"/>
  <c r="M128" i="11"/>
  <c r="E128" i="11"/>
  <c r="M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N140" i="11"/>
  <c r="F140" i="11"/>
  <c r="N139" i="11"/>
  <c r="F139" i="11"/>
  <c r="I138" i="11"/>
  <c r="D138" i="11"/>
  <c r="L137" i="11"/>
  <c r="D137" i="11"/>
  <c r="D136" i="11"/>
  <c r="L135" i="11"/>
  <c r="H216" i="11"/>
  <c r="D135" i="11"/>
  <c r="P215" i="11"/>
  <c r="L134" i="11"/>
  <c r="D134" i="11"/>
  <c r="P133" i="11"/>
  <c r="L133" i="11"/>
  <c r="D133" i="11"/>
  <c r="D132" i="11"/>
  <c r="L130" i="11"/>
  <c r="D130" i="11"/>
  <c r="L129" i="11"/>
  <c r="H210" i="11"/>
  <c r="L128" i="11"/>
  <c r="D128" i="11"/>
  <c r="P208" i="11"/>
  <c r="H208" i="11"/>
  <c r="D127" i="11"/>
  <c r="P207" i="11"/>
  <c r="L126" i="11"/>
  <c r="D126" i="11"/>
  <c r="L125" i="11"/>
  <c r="D125" i="11"/>
  <c r="H124" i="11"/>
  <c r="P203" i="11"/>
  <c r="L122" i="11"/>
  <c r="H122" i="11"/>
  <c r="D203" i="11"/>
  <c r="D122" i="11"/>
  <c r="P121" i="11"/>
  <c r="L121" i="11"/>
  <c r="D121" i="11"/>
  <c r="L120" i="11"/>
  <c r="D120" i="11"/>
  <c r="P200" i="11"/>
  <c r="L119" i="11"/>
  <c r="H200" i="11"/>
  <c r="D119" i="11"/>
  <c r="P118" i="11"/>
  <c r="L118" i="11"/>
  <c r="P198" i="11"/>
  <c r="H117" i="11"/>
  <c r="D117" i="11"/>
  <c r="L139" i="11"/>
  <c r="H220" i="11"/>
  <c r="D139" i="11"/>
  <c r="J137" i="11"/>
  <c r="F135" i="11"/>
  <c r="N134" i="11"/>
  <c r="F134" i="11"/>
  <c r="N133" i="11"/>
  <c r="F133" i="11"/>
  <c r="N132" i="11"/>
  <c r="N130" i="11"/>
  <c r="N129" i="11"/>
  <c r="N128" i="11"/>
  <c r="F126" i="11"/>
  <c r="N124" i="11"/>
  <c r="J123" i="11"/>
  <c r="J122" i="11"/>
  <c r="J121" i="11"/>
  <c r="K166" i="7"/>
  <c r="O139" i="11"/>
  <c r="G139" i="11"/>
  <c r="O138" i="11"/>
  <c r="E138" i="11"/>
  <c r="M137" i="11"/>
  <c r="E137" i="11"/>
  <c r="M136" i="11"/>
  <c r="E136" i="11"/>
  <c r="E134" i="11"/>
  <c r="M133" i="11"/>
  <c r="E132" i="11"/>
  <c r="M130" i="11"/>
  <c r="E130" i="11"/>
  <c r="M129" i="11"/>
  <c r="E129" i="11"/>
  <c r="Q128" i="11"/>
  <c r="I128" i="11"/>
  <c r="E127" i="11"/>
  <c r="M126" i="11"/>
  <c r="Q124" i="11"/>
  <c r="I124" i="11"/>
  <c r="M123" i="11"/>
  <c r="M122" i="11"/>
  <c r="Q120" i="11"/>
  <c r="Q117" i="11"/>
  <c r="E117" i="11"/>
  <c r="K164" i="7"/>
  <c r="M140" i="11"/>
  <c r="I140" i="11"/>
  <c r="E140" i="11"/>
  <c r="M139" i="11"/>
  <c r="I139" i="11"/>
  <c r="E139" i="11"/>
  <c r="C138" i="11"/>
  <c r="K137" i="11"/>
  <c r="G137" i="11"/>
  <c r="O136" i="11"/>
  <c r="C136" i="11"/>
  <c r="K135" i="11"/>
  <c r="K134" i="11"/>
  <c r="C134" i="11"/>
  <c r="O133" i="11"/>
  <c r="K133" i="11"/>
  <c r="K132" i="11"/>
  <c r="G132" i="11"/>
  <c r="C132" i="11"/>
  <c r="K130" i="11"/>
  <c r="C130" i="11"/>
  <c r="K129" i="11"/>
  <c r="C129" i="11"/>
  <c r="O128" i="11"/>
  <c r="K128" i="11"/>
  <c r="G128" i="11"/>
  <c r="K127" i="11"/>
  <c r="C127" i="11"/>
  <c r="K126" i="11"/>
  <c r="C126" i="11"/>
  <c r="K125" i="11"/>
  <c r="C125" i="11"/>
  <c r="K124" i="11"/>
  <c r="G124" i="11"/>
  <c r="O123" i="11"/>
  <c r="K123" i="11"/>
  <c r="K122" i="11"/>
  <c r="C122" i="11"/>
  <c r="K121" i="11"/>
  <c r="G121" i="11"/>
  <c r="C121" i="11"/>
  <c r="K120" i="11"/>
  <c r="G120" i="11"/>
  <c r="C120" i="11"/>
  <c r="K119" i="11"/>
  <c r="C119" i="11"/>
  <c r="K118" i="11"/>
  <c r="C118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J61" i="10"/>
  <c r="F61" i="10"/>
  <c r="B61" i="10"/>
  <c r="B10" i="8"/>
  <c r="B174" i="8"/>
  <c r="N60" i="10"/>
  <c r="N202" i="11" s="1"/>
  <c r="J60" i="10"/>
  <c r="F60" i="10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Q74" i="10"/>
  <c r="M74" i="10"/>
  <c r="I74" i="10"/>
  <c r="I216" i="11" s="1"/>
  <c r="E74" i="10"/>
  <c r="Q73" i="10"/>
  <c r="Q215" i="11" s="1"/>
  <c r="M73" i="10"/>
  <c r="I73" i="10"/>
  <c r="E73" i="10"/>
  <c r="Q72" i="10"/>
  <c r="M72" i="10"/>
  <c r="M214" i="11" s="1"/>
  <c r="I72" i="10"/>
  <c r="I214" i="11" s="1"/>
  <c r="E72" i="10"/>
  <c r="M71" i="10"/>
  <c r="I71" i="10"/>
  <c r="Q69" i="10"/>
  <c r="M69" i="10"/>
  <c r="I69" i="10"/>
  <c r="E69" i="10"/>
  <c r="Q68" i="10"/>
  <c r="M68" i="10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Q59" i="10"/>
  <c r="M59" i="10"/>
  <c r="I59" i="10"/>
  <c r="I201" i="11" s="1"/>
  <c r="E59" i="10"/>
  <c r="Q58" i="10"/>
  <c r="Q200" i="11" s="1"/>
  <c r="M58" i="10"/>
  <c r="I58" i="10"/>
  <c r="I200" i="11" s="1"/>
  <c r="E58" i="10"/>
  <c r="Q56" i="10"/>
  <c r="Q198" i="11" s="1"/>
  <c r="M56" i="10"/>
  <c r="I56" i="10"/>
  <c r="E56" i="10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Q133" i="11"/>
  <c r="Q126" i="11"/>
  <c r="I123" i="11"/>
  <c r="E123" i="11"/>
  <c r="I122" i="11"/>
  <c r="Q121" i="11"/>
  <c r="M121" i="11"/>
  <c r="I121" i="11"/>
  <c r="M120" i="11"/>
  <c r="I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37" i="11"/>
  <c r="L136" i="11"/>
  <c r="H136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P120" i="11"/>
  <c r="P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E198" i="11" l="1"/>
  <c r="E200" i="11"/>
  <c r="E201" i="11"/>
  <c r="E202" i="11"/>
  <c r="M210" i="11"/>
  <c r="E214" i="11"/>
  <c r="E215" i="11"/>
  <c r="E217" i="11"/>
  <c r="M219" i="11"/>
  <c r="F202" i="11"/>
  <c r="N203" i="11"/>
  <c r="N216" i="11"/>
  <c r="G221" i="11"/>
  <c r="N201" i="11"/>
  <c r="N207" i="11"/>
  <c r="L221" i="11"/>
  <c r="Q201" i="11"/>
  <c r="I202" i="11"/>
  <c r="N199" i="11"/>
  <c r="N204" i="11"/>
  <c r="J210" i="11"/>
  <c r="N198" i="11"/>
  <c r="O207" i="11"/>
  <c r="L207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C149" i="9"/>
  <c r="C163" i="9"/>
  <c r="F164" i="9" l="1"/>
  <c r="F160" i="9"/>
  <c r="F155" i="9"/>
  <c r="F151" i="9"/>
  <c r="C145" i="9"/>
  <c r="F146" i="9"/>
  <c r="B162" i="9"/>
  <c r="F141" i="9"/>
  <c r="B153" i="9"/>
  <c r="Q147" i="9"/>
  <c r="Q143" i="9"/>
  <c r="I163" i="7"/>
  <c r="Q157" i="9"/>
  <c r="Q164" i="9"/>
  <c r="Q160" i="9"/>
  <c r="Q155" i="9"/>
  <c r="Q151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I151" i="10"/>
  <c r="I54" i="10"/>
  <c r="E146" i="10"/>
  <c r="E156" i="10"/>
  <c r="E137" i="10"/>
  <c r="K62" i="14"/>
  <c r="C151" i="10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G66" i="12"/>
  <c r="G88" i="12" s="1"/>
  <c r="M66" i="12" l="1"/>
  <c r="M88" i="12" s="1"/>
  <c r="F66" i="12"/>
  <c r="F88" i="12" s="1"/>
  <c r="C66" i="12"/>
  <c r="C88" i="12" s="1"/>
  <c r="N66" i="12"/>
  <c r="N88" i="12" s="1"/>
  <c r="K66" i="12"/>
  <c r="K88" i="12" s="1"/>
  <c r="I66" i="12"/>
  <c r="I88" i="12" s="1"/>
  <c r="C117" i="12"/>
  <c r="O66" i="12"/>
  <c r="O88" i="12" s="1"/>
  <c r="D66" i="12"/>
  <c r="D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D62" i="12"/>
  <c r="D84" i="12" s="1"/>
  <c r="J62" i="12"/>
  <c r="J84" i="12" s="1"/>
  <c r="P62" i="12"/>
  <c r="P84" i="12" s="1"/>
  <c r="G62" i="12"/>
  <c r="G84" i="12" s="1"/>
  <c r="M62" i="12"/>
  <c r="M84" i="12" s="1"/>
  <c r="I62" i="12"/>
  <c r="I84" i="12" s="1"/>
  <c r="Q62" i="12"/>
  <c r="Q84" i="12" s="1"/>
  <c r="L62" i="12"/>
  <c r="L84" i="12" s="1"/>
  <c r="P28" i="14"/>
  <c r="P31" i="13"/>
  <c r="K62" i="12"/>
  <c r="K84" i="12" s="1"/>
  <c r="H62" i="12"/>
  <c r="H84" i="12" s="1"/>
  <c r="C62" i="12"/>
  <c r="C84" i="12" s="1"/>
  <c r="F62" i="12"/>
  <c r="F84" i="12" s="1"/>
  <c r="B62" i="12"/>
  <c r="B84" i="12" s="1"/>
  <c r="E62" i="12"/>
  <c r="E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N65" i="12"/>
  <c r="N87" i="12" s="1"/>
  <c r="J65" i="12"/>
  <c r="J87" i="12" s="1"/>
  <c r="Q65" i="12"/>
  <c r="Q87" i="12" s="1"/>
  <c r="N118" i="12"/>
  <c r="C61" i="12"/>
  <c r="M118" i="12"/>
  <c r="H65" i="12"/>
  <c r="H87" i="12" s="1"/>
  <c r="L65" i="12"/>
  <c r="L87" i="12" s="1"/>
  <c r="K65" i="12"/>
  <c r="K87" i="12" s="1"/>
  <c r="G65" i="12"/>
  <c r="G87" i="12" s="1"/>
  <c r="O65" i="12"/>
  <c r="O87" i="12" s="1"/>
  <c r="I118" i="12"/>
  <c r="K118" i="12"/>
  <c r="P65" i="12"/>
  <c r="P87" i="12" s="1"/>
  <c r="O118" i="12"/>
  <c r="E118" i="12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J63" i="12"/>
  <c r="G63" i="12"/>
  <c r="K63" i="12"/>
  <c r="N63" i="12"/>
  <c r="O63" i="12"/>
  <c r="D63" i="12"/>
  <c r="P63" i="12"/>
  <c r="I65" i="12"/>
  <c r="I87" i="12" s="1"/>
  <c r="H63" i="12"/>
  <c r="F63" i="12"/>
  <c r="L63" i="12"/>
  <c r="M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K61" i="12" l="1"/>
  <c r="O61" i="12"/>
  <c r="F61" i="12"/>
  <c r="M61" i="12"/>
  <c r="J61" i="12"/>
  <c r="D61" i="12"/>
  <c r="L61" i="12"/>
  <c r="N61" i="12"/>
  <c r="H61" i="12"/>
  <c r="Q61" i="12"/>
  <c r="G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H69" i="12"/>
  <c r="H91" i="12" s="1"/>
  <c r="J68" i="12"/>
  <c r="J90" i="12" s="1"/>
  <c r="L124" i="12"/>
  <c r="F124" i="12"/>
  <c r="H21" i="12"/>
  <c r="H1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G69" i="12"/>
  <c r="G91" i="12" s="1"/>
  <c r="K68" i="12"/>
  <c r="K90" i="12" s="1"/>
  <c r="J69" i="12"/>
  <c r="J91" i="12" s="1"/>
  <c r="H67" i="12"/>
  <c r="H133" i="12"/>
  <c r="H33" i="14"/>
  <c r="H36" i="13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J14" i="12"/>
  <c r="J26" i="14" s="1"/>
  <c r="N124" i="12"/>
  <c r="L68" i="12"/>
  <c r="L90" i="12" s="1"/>
  <c r="F68" i="12"/>
  <c r="F90" i="12" s="1"/>
  <c r="O124" i="12"/>
  <c r="K69" i="12"/>
  <c r="K91" i="12" s="1"/>
  <c r="G67" i="12"/>
  <c r="J133" i="12"/>
  <c r="J33" i="14"/>
  <c r="J134" i="12"/>
  <c r="J135" i="12"/>
  <c r="K21" i="12"/>
  <c r="K135" i="12" s="1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L69" i="12" l="1"/>
  <c r="L91" i="12" s="1"/>
  <c r="M68" i="12"/>
  <c r="M90" i="12" s="1"/>
  <c r="F69" i="12"/>
  <c r="F91" i="12" s="1"/>
  <c r="K67" i="12"/>
  <c r="M69" i="12"/>
  <c r="M91" i="12" s="1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B65" i="12"/>
  <c r="B87" i="12" s="1"/>
  <c r="L67" i="12"/>
  <c r="O68" i="12"/>
  <c r="O90" i="12" s="1"/>
  <c r="N68" i="12"/>
  <c r="N90" i="12" s="1"/>
  <c r="M67" i="12"/>
  <c r="F67" i="12"/>
  <c r="L135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B63" i="12"/>
  <c r="O69" i="12"/>
  <c r="O91" i="12" s="1"/>
  <c r="N69" i="12"/>
  <c r="N91" i="12" s="1"/>
  <c r="E124" i="12"/>
  <c r="N21" i="12"/>
  <c r="N33" i="14" s="1"/>
  <c r="O21" i="12"/>
  <c r="O14" i="12" s="1"/>
  <c r="K69" i="13"/>
  <c r="N133" i="12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Q69" i="12" l="1"/>
  <c r="Q91" i="12" s="1"/>
  <c r="D124" i="12"/>
  <c r="P69" i="12"/>
  <c r="P91" i="12" s="1"/>
  <c r="N14" i="12"/>
  <c r="N26" i="14" s="1"/>
  <c r="N67" i="12"/>
  <c r="B61" i="12"/>
  <c r="O33" i="14"/>
  <c r="O67" i="12"/>
  <c r="Q68" i="12"/>
  <c r="Q90" i="12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O26" i="14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C124" i="12"/>
  <c r="P133" i="12"/>
  <c r="P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B68" i="12" l="1"/>
  <c r="B90" i="12" s="1"/>
  <c r="D69" i="12"/>
  <c r="D91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 l="1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 l="1"/>
  <c r="B14" i="7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22" i="7"/>
  <c r="E110" i="15" l="1"/>
  <c r="E109" i="15"/>
  <c r="D24" i="7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L107" i="15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26" i="15"/>
  <c r="B91" i="15" s="1"/>
  <c r="B118" i="15"/>
  <c r="N14" i="15"/>
  <c r="B120" i="15"/>
  <c r="B82" i="15"/>
  <c r="K108" i="15"/>
  <c r="K107" i="15"/>
  <c r="K106" i="15"/>
  <c r="F62" i="15"/>
  <c r="G44" i="15"/>
  <c r="K4" i="7"/>
  <c r="K93" i="7" s="1"/>
  <c r="B100" i="15" l="1"/>
  <c r="B73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 s="1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7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N25" i="15" l="1"/>
  <c r="I65" i="16"/>
  <c r="Q105" i="15"/>
  <c r="Q106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M25" i="15" l="1"/>
  <c r="B25" i="15"/>
  <c r="B16" i="15" s="1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I39" i="15" s="1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27" i="18" l="1"/>
  <c r="Q7" i="18"/>
  <c r="Q90" i="15"/>
  <c r="Q99" i="15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E15" i="15" s="1"/>
  <c r="D24" i="15"/>
  <c r="D15" i="15" s="1"/>
  <c r="E22" i="15"/>
  <c r="F71" i="15"/>
  <c r="D22" i="15" l="1"/>
  <c r="F24" i="15"/>
  <c r="F15" i="15" s="1"/>
  <c r="E13" i="15"/>
  <c r="E26" i="18"/>
  <c r="D13" i="15"/>
  <c r="D26" i="18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M24" i="15"/>
  <c r="K24" i="15"/>
  <c r="P24" i="15"/>
  <c r="P15" i="15" s="1"/>
  <c r="H24" i="15"/>
  <c r="H22" i="15" s="1"/>
  <c r="O24" i="15"/>
  <c r="O15" i="15" s="1"/>
  <c r="G13" i="15"/>
  <c r="G26" i="18"/>
  <c r="I13" i="15"/>
  <c r="I116" i="15" s="1"/>
  <c r="I26" i="18"/>
  <c r="F12" i="18"/>
  <c r="F24" i="18" s="1"/>
  <c r="F18" i="18"/>
  <c r="M15" i="15"/>
  <c r="M22" i="15"/>
  <c r="K15" i="15"/>
  <c r="K22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I55" i="16" l="1"/>
  <c r="C24" i="15"/>
  <c r="C15" i="15" s="1"/>
  <c r="H15" i="15"/>
  <c r="H26" i="18" s="1"/>
  <c r="J24" i="15"/>
  <c r="J15" i="15" s="1"/>
  <c r="L24" i="15"/>
  <c r="L15" i="15" s="1"/>
  <c r="O22" i="15"/>
  <c r="N24" i="15"/>
  <c r="N15" i="15" s="1"/>
  <c r="Q24" i="15"/>
  <c r="Q15" i="15" s="1"/>
  <c r="K13" i="15"/>
  <c r="K55" i="16" s="1"/>
  <c r="K26" i="18"/>
  <c r="M13" i="15"/>
  <c r="M116" i="15" s="1"/>
  <c r="M26" i="18"/>
  <c r="P13" i="15"/>
  <c r="P26" i="18"/>
  <c r="O13" i="15"/>
  <c r="O116" i="15" s="1"/>
  <c r="O26" i="18"/>
  <c r="G115" i="15"/>
  <c r="G23" i="17"/>
  <c r="G19" i="16"/>
  <c r="G114" i="15"/>
  <c r="G117" i="15"/>
  <c r="G55" i="16"/>
  <c r="G116" i="15"/>
  <c r="P25" i="17"/>
  <c r="P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C22" i="15" l="1"/>
  <c r="J22" i="15"/>
  <c r="Q22" i="15"/>
  <c r="L22" i="15"/>
  <c r="N22" i="15"/>
  <c r="H25" i="17"/>
  <c r="H21" i="16"/>
  <c r="H13" i="15"/>
  <c r="H23" i="17" s="1"/>
  <c r="C13" i="15"/>
  <c r="C55" i="16" s="1"/>
  <c r="C26" i="18"/>
  <c r="Q13" i="15"/>
  <c r="Q55" i="16" s="1"/>
  <c r="Q26" i="18"/>
  <c r="L13" i="15"/>
  <c r="L26" i="18"/>
  <c r="N13" i="15"/>
  <c r="N55" i="16" s="1"/>
  <c r="N26" i="18"/>
  <c r="J13" i="15"/>
  <c r="J55" i="16" s="1"/>
  <c r="J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115" i="15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P43" i="17"/>
  <c r="P39" i="16"/>
  <c r="P89" i="15"/>
  <c r="P78" i="15"/>
  <c r="P98" i="15"/>
  <c r="P6" i="18"/>
  <c r="P4" i="18" s="1"/>
  <c r="P55" i="16"/>
  <c r="G78" i="15"/>
  <c r="Q116" i="15" l="1"/>
  <c r="H78" i="15"/>
  <c r="H55" i="16"/>
  <c r="H116" i="15"/>
  <c r="H117" i="15"/>
  <c r="H19" i="16"/>
  <c r="H114" i="15"/>
  <c r="H66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H64" i="16" l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J17" i="15" l="1"/>
  <c r="J12" i="15" s="1"/>
  <c r="I17" i="15"/>
  <c r="I12" i="15" s="1"/>
  <c r="Q17" i="15"/>
  <c r="Q12" i="15" s="1"/>
  <c r="C17" i="15"/>
  <c r="C12" i="15" s="1"/>
  <c r="N17" i="15"/>
  <c r="N12" i="15" s="1"/>
  <c r="D17" i="15"/>
  <c r="D12" i="15" s="1"/>
  <c r="E17" i="15"/>
  <c r="E12" i="15" s="1"/>
  <c r="D24" i="16"/>
  <c r="K17" i="15"/>
  <c r="K12" i="15" s="1"/>
  <c r="P17" i="15"/>
  <c r="P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N119" i="15" l="1"/>
  <c r="P69" i="16"/>
  <c r="N59" i="16"/>
  <c r="G120" i="15"/>
  <c r="G118" i="15"/>
  <c r="D69" i="16"/>
  <c r="G59" i="16"/>
  <c r="G68" i="16" s="1"/>
  <c r="E59" i="16"/>
  <c r="G69" i="16"/>
  <c r="G82" i="15"/>
  <c r="Q119" i="15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E78" i="12"/>
  <c r="E89" i="12" s="1"/>
  <c r="E111" i="12"/>
  <c r="E100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B105" i="12"/>
  <c r="B94" i="12"/>
  <c r="H78" i="12"/>
  <c r="H89" i="12" s="1"/>
  <c r="H111" i="12"/>
  <c r="H100" i="12"/>
  <c r="C74" i="12"/>
  <c r="C85" i="12" s="1"/>
  <c r="C107" i="12"/>
  <c r="C96" i="12"/>
  <c r="D109" i="12"/>
  <c r="D98" i="12"/>
  <c r="I113" i="12"/>
  <c r="I102" i="12"/>
  <c r="H112" i="12"/>
  <c r="H101" i="12"/>
  <c r="F108" i="12"/>
  <c r="F97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C72" i="12"/>
  <c r="C83" i="12" s="1"/>
  <c r="C105" i="12"/>
  <c r="C94" i="12"/>
  <c r="E109" i="12"/>
  <c r="E98" i="12"/>
  <c r="G108" i="12"/>
  <c r="G97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J112" i="12" l="1"/>
  <c r="J101" i="12"/>
  <c r="F109" i="12"/>
  <c r="F98" i="12"/>
  <c r="K113" i="12"/>
  <c r="K102" i="12"/>
  <c r="H108" i="12"/>
  <c r="H97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L113" i="12" l="1"/>
  <c r="L102" i="12"/>
  <c r="I108" i="12"/>
  <c r="I97" i="12"/>
  <c r="G109" i="12"/>
  <c r="G98" i="12"/>
  <c r="E72" i="12"/>
  <c r="E83" i="12" s="1"/>
  <c r="E105" i="12"/>
  <c r="E94" i="12"/>
  <c r="K112" i="12"/>
  <c r="K101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G72" i="12"/>
  <c r="G83" i="12" s="1"/>
  <c r="G105" i="12"/>
  <c r="G94" i="12"/>
  <c r="H74" i="12"/>
  <c r="H85" i="12" s="1"/>
  <c r="H107" i="12"/>
  <c r="H96" i="12"/>
  <c r="K108" i="12"/>
  <c r="K97" i="12"/>
  <c r="L78" i="12"/>
  <c r="L89" i="12" s="1"/>
  <c r="L111" i="12"/>
  <c r="L100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O113" i="12"/>
  <c r="O102" i="12"/>
  <c r="M78" i="12"/>
  <c r="M89" i="12" s="1"/>
  <c r="M111" i="12"/>
  <c r="M100" i="12"/>
  <c r="I74" i="12"/>
  <c r="I85" i="12" s="1"/>
  <c r="I107" i="12"/>
  <c r="I96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J74" i="12"/>
  <c r="J85" i="12" s="1"/>
  <c r="J107" i="12"/>
  <c r="J96" i="12"/>
  <c r="K109" i="12"/>
  <c r="K98" i="12"/>
  <c r="I72" i="12"/>
  <c r="I83" i="12" s="1"/>
  <c r="I105" i="12"/>
  <c r="I94" i="12"/>
  <c r="P113" i="12"/>
  <c r="P102" i="12"/>
  <c r="N78" i="12"/>
  <c r="N89" i="12" s="1"/>
  <c r="N111" i="12"/>
  <c r="N100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O78" i="12"/>
  <c r="O89" i="12" s="1"/>
  <c r="O111" i="12"/>
  <c r="O100" i="12"/>
  <c r="J72" i="12"/>
  <c r="J83" i="12" s="1"/>
  <c r="L109" i="12"/>
  <c r="L98" i="12"/>
  <c r="P112" i="12"/>
  <c r="P101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M109" i="12" l="1"/>
  <c r="M98" i="12"/>
  <c r="Q112" i="12"/>
  <c r="Q101" i="12"/>
  <c r="K105" i="12"/>
  <c r="K94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Q78" i="12"/>
  <c r="Q89" i="12" s="1"/>
  <c r="Q111" i="12"/>
  <c r="Q100" i="12"/>
  <c r="N109" i="12"/>
  <c r="N98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P109" i="12" l="1"/>
  <c r="P98" i="12"/>
  <c r="N105" i="12"/>
  <c r="N94" i="12"/>
  <c r="N72" i="12"/>
  <c r="N83" i="12" s="1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<sst xmlns="http://schemas.openxmlformats.org/spreadsheetml/2006/main" count="1662" uniqueCount="194">
  <si>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</si>
  <si>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</si>
  <si>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</si>
  <si>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</si>
  <si>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</si>
  <si>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</si>
  <si>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</si>
  <si>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</si>
  <si>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</si>
  <si>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</si>
  <si>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</si>
  <si>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</si>
  <si>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</si>
  <si>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</si>
  <si>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</si>
  <si>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</si>
  <si>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</si>
  <si>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</si>
  <si>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</si>
  <si>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</si>
  <si>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</si>
  <si>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</si>
  <si>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</si>
  <si>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</si>
  <si>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</si>
  <si>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</si>
  <si>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</si>
  <si>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</si>
  <si>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</si>
  <si>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</si>
  <si>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</si>
  <si>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</si>
  <si>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</si>
  <si>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</si>
  <si>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</si>
  <si>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</si>
  <si>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</si>
  <si>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</si>
  <si>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</si>
  <si>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</si>
  <si>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</si>
  <si>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</si>
  <si>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</si>
  <si>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</si>
  <si>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</si>
  <si>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</si>
  <si>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</si>
  <si>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</si>
  <si>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</si>
  <si>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</si>
  <si>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</si>
  <si>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</si>
  <si>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</si>
  <si>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</si>
  <si>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</si>
  <si>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</si>
  <si>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</si>
  <si>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</si>
  <si>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</si>
  <si>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</si>
  <si>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</si>
  <si>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</si>
  <si>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</si>
  <si>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</si>
  <si>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</si>
  <si>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</si>
  <si>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</si>
  <si>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</si>
  <si>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</si>
  <si>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</si>
  <si>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</si>
  <si>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</si>
  <si>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</si>
  <si>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</si>
  <si>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</si>
  <si>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</si>
  <si>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</si>
  <si>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</si>
  <si>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</si>
  <si>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</si>
  <si>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</si>
  <si>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</si>
  <si>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</si>
  <si>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</si>
  <si>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</si>
  <si>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</si>
  <si>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</si>
  <si>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</si>
  <si>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</si>
  <si>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</si>
  <si>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</si>
  <si>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</si>
  <si>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</si>
  <si>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</si>
  <si>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</si>
  <si>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</si>
  <si>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</si>
  <si>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</si>
  <si>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</si>
  <si>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</si>
  <si>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</si>
  <si>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</si>
  <si>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</si>
  <si>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</si>
  <si>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</si>
  <si>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</si>
  <si>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</si>
  <si>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</si>
  <si>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</si>
  <si>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</si>
  <si>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</si>
  <si>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</si>
  <si>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</si>
  <si>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</si>
  <si>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</si>
  <si>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</si>
  <si>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</si>
  <si>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</si>
  <si>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</si>
  <si>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</si>
  <si>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</si>
  <si>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</si>
  <si>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</si>
  <si>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</si>
  <si>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</si>
  <si>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</si>
  <si>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</si>
  <si>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</si>
  <si>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</si>
  <si>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</si>
  <si>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</si>
  <si>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</si>
  <si>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</si>
  <si>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</si>
  <si>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</si>
  <si>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</si>
  <si>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</si>
  <si>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</si>
  <si>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</si>
  <si>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</si>
  <si>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</si>
  <si>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</si>
  <si>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</si>
  <si>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</si>
  <si>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</si>
  <si>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</si>
  <si>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</si>
  <si>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</si>
  <si>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</si>
  <si>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</si>
  <si>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</si>
  <si>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</si>
  <si>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</si>
  <si>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</si>
  <si>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</si>
  <si>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</si>
  <si>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</si>
  <si>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</si>
  <si>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</si>
  <si>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</si>
  <si>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</si>
  <si>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</si>
  <si>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</si>
  <si>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</si>
  <si>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</si>
  <si>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</si>
  <si>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</si>
  <si>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</si>
  <si>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</si>
  <si>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</si>
  <si>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</si>
  <si>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</si>
  <si>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</si>
  <si>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</si>
  <si>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</si>
  <si>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</si>
  <si>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</si>
  <si>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HU</t>
  </si>
  <si>
    <t>Hungary</t>
  </si>
  <si>
    <t>HU - Aviation</t>
  </si>
  <si>
    <t>HU - Aviation / energy consumption</t>
  </si>
  <si>
    <t/>
  </si>
  <si>
    <t>HU - Aviation / passenger transport specific data</t>
  </si>
  <si>
    <t>HU - Road transport</t>
  </si>
  <si>
    <t>HU - Road transport / energy consumption</t>
  </si>
  <si>
    <t>HU - Road transport / CO2 emissions</t>
  </si>
  <si>
    <t>HU - Road transport / technologies</t>
  </si>
  <si>
    <t>HU - Rail, metro and tram</t>
  </si>
  <si>
    <t>HU - Rail, metro and tram / energy consumption</t>
  </si>
  <si>
    <t>HU - Rail, metro and tram / CO2 emissions</t>
  </si>
  <si>
    <t>HU - Aviation / CO2 emissions</t>
  </si>
  <si>
    <t>HU - Coastal shipping and inland waterways</t>
  </si>
  <si>
    <t>HU - Coastal shipping and inland waterways / energy consumption</t>
  </si>
  <si>
    <t>HU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</si>
</sst>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43297.736898148149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268.24824109156947</v>
      </c>
      <c r="C4" s="124">
        <v>257.64374213208004</v>
      </c>
      <c r="D4" s="124">
        <v>249.054204865716</v>
      </c>
      <c r="E4" s="124">
        <v>237.69569635329603</v>
      </c>
      <c r="F4" s="124">
        <v>224.71073327127601</v>
      </c>
      <c r="G4" s="124">
        <v>204.29699221228577</v>
      </c>
      <c r="H4" s="124">
        <v>193.91330545750799</v>
      </c>
      <c r="I4" s="124">
        <v>186.76433976829202</v>
      </c>
      <c r="J4" s="124">
        <v>186.75760751949602</v>
      </c>
      <c r="K4" s="124">
        <v>192.96514422385201</v>
      </c>
      <c r="L4" s="124">
        <v>171.17023751108866</v>
      </c>
      <c r="M4" s="124">
        <v>143.161001656705</v>
      </c>
      <c r="N4" s="124">
        <v>127.59898873263347</v>
      </c>
      <c r="O4" s="124">
        <v>149.38565218558324</v>
      </c>
      <c r="P4" s="124">
        <v>158.7198677458305</v>
      </c>
      <c r="Q4" s="124">
        <v>152.49679864409904</v>
      </c>
    </row>
    <row r="5" spans="1:17" ht="11.45" customHeight="1" x14ac:dyDescent="0.25">
      <c r="A5" s="91" t="s">
        <v>116</v>
      </c>
      <c r="B5" s="90">
        <f t="shared" ref="B5:Q5" si="0">B4-B6</f>
        <v>268.24824109156947</v>
      </c>
      <c r="C5" s="90">
        <f t="shared" si="0"/>
        <v>257.64374213208004</v>
      </c>
      <c r="D5" s="90">
        <f t="shared" si="0"/>
        <v>249.054204865716</v>
      </c>
      <c r="E5" s="90">
        <f t="shared" si="0"/>
        <v>237.69569635329603</v>
      </c>
      <c r="F5" s="90">
        <f t="shared" si="0"/>
        <v>224.71073327127601</v>
      </c>
      <c r="G5" s="90">
        <f t="shared" si="0"/>
        <v>204.29699221228577</v>
      </c>
      <c r="H5" s="90">
        <f t="shared" si="0"/>
        <v>193.91330545750799</v>
      </c>
      <c r="I5" s="90">
        <f t="shared" si="0"/>
        <v>186.76433976829202</v>
      </c>
      <c r="J5" s="90">
        <f t="shared" si="0"/>
        <v>186.75760751949602</v>
      </c>
      <c r="K5" s="90">
        <f t="shared" si="0"/>
        <v>192.96514422385201</v>
      </c>
      <c r="L5" s="90">
        <f t="shared" si="0"/>
        <v>171.17023751108866</v>
      </c>
      <c r="M5" s="90">
        <f t="shared" si="0"/>
        <v>143.161001656705</v>
      </c>
      <c r="N5" s="90">
        <f t="shared" si="0"/>
        <v>127.59898873263347</v>
      </c>
      <c r="O5" s="90">
        <f t="shared" si="0"/>
        <v>149.38565218558324</v>
      </c>
      <c r="P5" s="90">
        <f t="shared" si="0"/>
        <v>158.7198677458305</v>
      </c>
      <c r="Q5" s="90">
        <f t="shared" si="0"/>
        <v>152.49679864409904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268.24824109156947</v>
      </c>
      <c r="C8" s="71">
        <f t="shared" si="1"/>
        <v>257.64374213208004</v>
      </c>
      <c r="D8" s="71">
        <f t="shared" si="1"/>
        <v>249.05420486571603</v>
      </c>
      <c r="E8" s="71">
        <f t="shared" si="1"/>
        <v>237.69569635329603</v>
      </c>
      <c r="F8" s="71">
        <f t="shared" si="1"/>
        <v>224.71073327127607</v>
      </c>
      <c r="G8" s="71">
        <f t="shared" si="1"/>
        <v>204.2969922122858</v>
      </c>
      <c r="H8" s="71">
        <f t="shared" si="1"/>
        <v>193.91330545750805</v>
      </c>
      <c r="I8" s="71">
        <f t="shared" si="1"/>
        <v>186.76433976829207</v>
      </c>
      <c r="J8" s="71">
        <f t="shared" si="1"/>
        <v>186.75760751949602</v>
      </c>
      <c r="K8" s="71">
        <f t="shared" si="1"/>
        <v>192.96514422385206</v>
      </c>
      <c r="L8" s="71">
        <f t="shared" si="1"/>
        <v>171.17023751108863</v>
      </c>
      <c r="M8" s="71">
        <f t="shared" si="1"/>
        <v>143.16100165670503</v>
      </c>
      <c r="N8" s="71">
        <f t="shared" si="1"/>
        <v>127.59898873263347</v>
      </c>
      <c r="O8" s="71">
        <f t="shared" si="1"/>
        <v>149.38565218558324</v>
      </c>
      <c r="P8" s="71">
        <f t="shared" si="1"/>
        <v>158.7198677458305</v>
      </c>
      <c r="Q8" s="71">
        <f t="shared" si="1"/>
        <v>152.49679864409904</v>
      </c>
    </row>
    <row r="9" spans="1:17" ht="11.45" customHeight="1" x14ac:dyDescent="0.25">
      <c r="A9" s="25" t="s">
        <v>39</v>
      </c>
      <c r="B9" s="24">
        <f t="shared" ref="B9:Q9" si="2">SUM(B10,B11,B14)</f>
        <v>235.32379237293819</v>
      </c>
      <c r="C9" s="24">
        <f t="shared" si="2"/>
        <v>227.21889511645142</v>
      </c>
      <c r="D9" s="24">
        <f t="shared" si="2"/>
        <v>219.83010964686704</v>
      </c>
      <c r="E9" s="24">
        <f t="shared" si="2"/>
        <v>210.47158765300253</v>
      </c>
      <c r="F9" s="24">
        <f t="shared" si="2"/>
        <v>196.86002624296867</v>
      </c>
      <c r="G9" s="24">
        <f t="shared" si="2"/>
        <v>173.54036720615949</v>
      </c>
      <c r="H9" s="24">
        <f t="shared" si="2"/>
        <v>163.01228863976314</v>
      </c>
      <c r="I9" s="24">
        <f t="shared" si="2"/>
        <v>157.19579788072463</v>
      </c>
      <c r="J9" s="24">
        <f t="shared" si="2"/>
        <v>160.2873329735483</v>
      </c>
      <c r="K9" s="24">
        <f t="shared" si="2"/>
        <v>174.79305056723766</v>
      </c>
      <c r="L9" s="24">
        <f t="shared" si="2"/>
        <v>153.84207139123933</v>
      </c>
      <c r="M9" s="24">
        <f t="shared" si="2"/>
        <v>126.84672769758281</v>
      </c>
      <c r="N9" s="24">
        <f t="shared" si="2"/>
        <v>98.033179048098319</v>
      </c>
      <c r="O9" s="24">
        <f t="shared" si="2"/>
        <v>96.220371461290355</v>
      </c>
      <c r="P9" s="24">
        <f t="shared" si="2"/>
        <v>113.35096377759005</v>
      </c>
      <c r="Q9" s="24">
        <f t="shared" si="2"/>
        <v>111.38069760964785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235.32379237293819</v>
      </c>
      <c r="C11" s="21">
        <f t="shared" si="3"/>
        <v>227.21889511645142</v>
      </c>
      <c r="D11" s="21">
        <f t="shared" si="3"/>
        <v>219.83010964686704</v>
      </c>
      <c r="E11" s="21">
        <f t="shared" si="3"/>
        <v>210.47158765300253</v>
      </c>
      <c r="F11" s="21">
        <f t="shared" si="3"/>
        <v>196.86002624296867</v>
      </c>
      <c r="G11" s="21">
        <f t="shared" si="3"/>
        <v>173.54036720615949</v>
      </c>
      <c r="H11" s="21">
        <f t="shared" si="3"/>
        <v>163.01228863976314</v>
      </c>
      <c r="I11" s="21">
        <f t="shared" si="3"/>
        <v>157.19579788072463</v>
      </c>
      <c r="J11" s="21">
        <f t="shared" si="3"/>
        <v>160.2873329735483</v>
      </c>
      <c r="K11" s="21">
        <f t="shared" si="3"/>
        <v>174.79305056723766</v>
      </c>
      <c r="L11" s="21">
        <f t="shared" si="3"/>
        <v>153.84207139123933</v>
      </c>
      <c r="M11" s="21">
        <f t="shared" si="3"/>
        <v>126.84672769758281</v>
      </c>
      <c r="N11" s="21">
        <f t="shared" si="3"/>
        <v>98.033179048098319</v>
      </c>
      <c r="O11" s="21">
        <f t="shared" si="3"/>
        <v>96.220371461290355</v>
      </c>
      <c r="P11" s="21">
        <f t="shared" si="3"/>
        <v>113.35096377759005</v>
      </c>
      <c r="Q11" s="21">
        <f t="shared" si="3"/>
        <v>111.38069760964785</v>
      </c>
    </row>
    <row r="12" spans="1:17" ht="11.45" customHeight="1" x14ac:dyDescent="0.25">
      <c r="A12" s="62" t="s">
        <v>17</v>
      </c>
      <c r="B12" s="70">
        <v>235.32379237293819</v>
      </c>
      <c r="C12" s="70">
        <v>227.21889511645142</v>
      </c>
      <c r="D12" s="70">
        <v>219.83010964686704</v>
      </c>
      <c r="E12" s="70">
        <v>210.47158765300253</v>
      </c>
      <c r="F12" s="70">
        <v>196.86002624296867</v>
      </c>
      <c r="G12" s="70">
        <v>173.54036720615949</v>
      </c>
      <c r="H12" s="70">
        <v>163.01228863976314</v>
      </c>
      <c r="I12" s="70">
        <v>157.19579788072463</v>
      </c>
      <c r="J12" s="70">
        <v>160.2873329735483</v>
      </c>
      <c r="K12" s="70">
        <v>174.79305056723766</v>
      </c>
      <c r="L12" s="70">
        <v>153.84207139123933</v>
      </c>
      <c r="M12" s="70">
        <v>126.84672769758281</v>
      </c>
      <c r="N12" s="70">
        <v>98.033179048098319</v>
      </c>
      <c r="O12" s="70">
        <v>96.220371461290355</v>
      </c>
      <c r="P12" s="70">
        <v>113.35096377759005</v>
      </c>
      <c r="Q12" s="70">
        <v>111.38069760964785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32.924448718631268</v>
      </c>
      <c r="C15" s="24">
        <f t="shared" si="4"/>
        <v>30.424847015628604</v>
      </c>
      <c r="D15" s="24">
        <f t="shared" si="4"/>
        <v>29.224095218848991</v>
      </c>
      <c r="E15" s="24">
        <f t="shared" si="4"/>
        <v>27.224108700293495</v>
      </c>
      <c r="F15" s="24">
        <f t="shared" si="4"/>
        <v>27.85070702830739</v>
      </c>
      <c r="G15" s="24">
        <f t="shared" si="4"/>
        <v>30.756625006126303</v>
      </c>
      <c r="H15" s="24">
        <f t="shared" si="4"/>
        <v>30.901016817744917</v>
      </c>
      <c r="I15" s="24">
        <f t="shared" si="4"/>
        <v>29.568541887567442</v>
      </c>
      <c r="J15" s="24">
        <f t="shared" si="4"/>
        <v>26.47027454594771</v>
      </c>
      <c r="K15" s="24">
        <f t="shared" si="4"/>
        <v>18.172093656614418</v>
      </c>
      <c r="L15" s="24">
        <f t="shared" si="4"/>
        <v>17.328166119849307</v>
      </c>
      <c r="M15" s="24">
        <f t="shared" si="4"/>
        <v>16.314273959122204</v>
      </c>
      <c r="N15" s="24">
        <f t="shared" si="4"/>
        <v>29.56580968453515</v>
      </c>
      <c r="O15" s="24">
        <f t="shared" si="4"/>
        <v>53.165280724292892</v>
      </c>
      <c r="P15" s="24">
        <f t="shared" si="4"/>
        <v>45.368903968240453</v>
      </c>
      <c r="Q15" s="24">
        <f t="shared" si="4"/>
        <v>41.116101034451205</v>
      </c>
    </row>
    <row r="16" spans="1:17" ht="11.45" customHeight="1" x14ac:dyDescent="0.25">
      <c r="A16" s="116" t="s">
        <v>17</v>
      </c>
      <c r="B16" s="70">
        <v>32.924448718631268</v>
      </c>
      <c r="C16" s="70">
        <v>30.424847015628604</v>
      </c>
      <c r="D16" s="70">
        <v>29.224095218848991</v>
      </c>
      <c r="E16" s="70">
        <v>27.224108700293495</v>
      </c>
      <c r="F16" s="70">
        <v>27.85070702830739</v>
      </c>
      <c r="G16" s="70">
        <v>30.756625006126303</v>
      </c>
      <c r="H16" s="70">
        <v>30.901016817744917</v>
      </c>
      <c r="I16" s="70">
        <v>29.568541887567442</v>
      </c>
      <c r="J16" s="70">
        <v>26.47027454594771</v>
      </c>
      <c r="K16" s="70">
        <v>18.172093656614418</v>
      </c>
      <c r="L16" s="70">
        <v>17.328166119849307</v>
      </c>
      <c r="M16" s="70">
        <v>16.314273959122204</v>
      </c>
      <c r="N16" s="70">
        <v>29.56580968453515</v>
      </c>
      <c r="O16" s="70">
        <v>53.165280724292892</v>
      </c>
      <c r="P16" s="70">
        <v>45.368903968240453</v>
      </c>
      <c r="Q16" s="70">
        <v>41.116101034451205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1.549321119582459</v>
      </c>
      <c r="C22" s="124">
        <v>1.5186655820823174</v>
      </c>
      <c r="D22" s="124">
        <v>1.5042490005306368</v>
      </c>
      <c r="E22" s="124">
        <v>1.4403589482710655</v>
      </c>
      <c r="F22" s="124">
        <v>1.3613840577926035</v>
      </c>
      <c r="G22" s="124">
        <v>1.2881902346594012</v>
      </c>
      <c r="H22" s="124">
        <v>1.1709490356154704</v>
      </c>
      <c r="I22" s="124">
        <v>1.1298555999226374</v>
      </c>
      <c r="J22" s="124">
        <v>1.1464675046915531</v>
      </c>
      <c r="K22" s="124">
        <v>1.1659893797480849</v>
      </c>
      <c r="L22" s="124">
        <v>1.1389929366712876</v>
      </c>
      <c r="M22" s="124">
        <v>1.0068659230771899</v>
      </c>
      <c r="N22" s="124">
        <v>1.0154592395645015</v>
      </c>
      <c r="O22" s="124">
        <v>0.98884596172569528</v>
      </c>
      <c r="P22" s="124">
        <v>1.0706239978858711</v>
      </c>
      <c r="Q22" s="124">
        <v>1.0417113332453112</v>
      </c>
    </row>
    <row r="23" spans="1:17" ht="11.45" customHeight="1" x14ac:dyDescent="0.25">
      <c r="A23" s="91" t="s">
        <v>116</v>
      </c>
      <c r="B23" s="90">
        <v>3.1240959470763259</v>
      </c>
      <c r="C23" s="90">
        <v>3.1826761135755648</v>
      </c>
      <c r="D23" s="90">
        <v>3.1818786969722903</v>
      </c>
      <c r="E23" s="90">
        <v>3.163861529679489</v>
      </c>
      <c r="F23" s="90">
        <v>3.1621807911445723</v>
      </c>
      <c r="G23" s="90">
        <v>3.1750262931891049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275.16571317448705</v>
      </c>
      <c r="C26" s="68">
        <f>IF(TrRail_act!C14=0,"",C8/TrRail_act!C14*100)</f>
        <v>262.65094886739121</v>
      </c>
      <c r="D26" s="68">
        <f>IF(TrRail_act!D14=0,"",D8/TrRail_act!D14*100)</f>
        <v>253.82922851761472</v>
      </c>
      <c r="E26" s="68">
        <f>IF(TrRail_act!E14=0,"",E8/TrRail_act!E14*100)</f>
        <v>235.9556166289475</v>
      </c>
      <c r="F26" s="68">
        <f>IF(TrRail_act!F14=0,"",F8/TrRail_act!F14*100)</f>
        <v>221.41807398072291</v>
      </c>
      <c r="G26" s="68">
        <f>IF(TrRail_act!G14=0,"",G8/TrRail_act!G14*100)</f>
        <v>205.11465494168283</v>
      </c>
      <c r="H26" s="68">
        <f>IF(TrRail_act!H14=0,"",H8/TrRail_act!H14*100)</f>
        <v>186.99773683618398</v>
      </c>
      <c r="I26" s="68">
        <f>IF(TrRail_act!I14=0,"",I8/TrRail_act!I14*100)</f>
        <v>176.5319866441358</v>
      </c>
      <c r="J26" s="68">
        <f>IF(TrRail_act!J14=0,"",J8/TrRail_act!J14*100)</f>
        <v>176.34821506744746</v>
      </c>
      <c r="K26" s="68">
        <f>IF(TrRail_act!K14=0,"",K8/TrRail_act!K14*100)</f>
        <v>172.73538329939231</v>
      </c>
      <c r="L26" s="68">
        <f>IF(TrRail_act!L14=0,"",L8/TrRail_act!L14*100)</f>
        <v>163.81088372962336</v>
      </c>
      <c r="M26" s="68">
        <f>IF(TrRail_act!M14=0,"",M8/TrRail_act!M14*100)</f>
        <v>139.63886752130588</v>
      </c>
      <c r="N26" s="68">
        <f>IF(TrRail_act!N14=0,"",N8/TrRail_act!N14*100)</f>
        <v>135.00114477920394</v>
      </c>
      <c r="O26" s="68">
        <f>IF(TrRail_act!O14=0,"",O8/TrRail_act!O14*100)</f>
        <v>137.03924326905027</v>
      </c>
      <c r="P26" s="68">
        <f>IF(TrRail_act!P14=0,"",P8/TrRail_act!P14*100)</f>
        <v>141.93485429724782</v>
      </c>
      <c r="Q26" s="68">
        <f>IF(TrRail_act!Q14=0,"",Q8/TrRail_act!Q14*100)</f>
        <v>132.9961150766087</v>
      </c>
    </row>
    <row r="27" spans="1:17" ht="11.45" customHeight="1" x14ac:dyDescent="0.25">
      <c r="A27" s="25" t="s">
        <v>39</v>
      </c>
      <c r="B27" s="79">
        <f>IF(TrRail_act!B15=0,"",B9/TrRail_act!B15*100)</f>
        <v>278.74371951126187</v>
      </c>
      <c r="C27" s="79">
        <f>IF(TrRail_act!C15=0,"",C9/TrRail_act!C15*100)</f>
        <v>266.46158275169</v>
      </c>
      <c r="D27" s="79">
        <f>IF(TrRail_act!D15=0,"",D9/TrRail_act!D15*100)</f>
        <v>257.0149401654798</v>
      </c>
      <c r="E27" s="79">
        <f>IF(TrRail_act!E15=0,"",E9/TrRail_act!E15*100)</f>
        <v>238.56604488023621</v>
      </c>
      <c r="F27" s="79">
        <f>IF(TrRail_act!F15=0,"",F9/TrRail_act!F15*100)</f>
        <v>224.05279464952207</v>
      </c>
      <c r="G27" s="79">
        <f>IF(TrRail_act!G15=0,"",G9/TrRail_act!G15*100)</f>
        <v>202.8620986135063</v>
      </c>
      <c r="H27" s="79">
        <f>IF(TrRail_act!H15=0,"",H9/TrRail_act!H15*100)</f>
        <v>184.72344188776972</v>
      </c>
      <c r="I27" s="79">
        <f>IF(TrRail_act!I15=0,"",I9/TrRail_act!I15*100)</f>
        <v>173.93620529300239</v>
      </c>
      <c r="J27" s="79">
        <f>IF(TrRail_act!J15=0,"",J9/TrRail_act!J15*100)</f>
        <v>175.9412693713528</v>
      </c>
      <c r="K27" s="79">
        <f>IF(TrRail_act!K15=0,"",K9/TrRail_act!K15*100)</f>
        <v>174.16893359788557</v>
      </c>
      <c r="L27" s="79">
        <f>IF(TrRail_act!L15=0,"",L9/TrRail_act!L15*100)</f>
        <v>167.42210470934776</v>
      </c>
      <c r="M27" s="79">
        <f>IF(TrRail_act!M15=0,"",M9/TrRail_act!M15*100)</f>
        <v>140.2944809996375</v>
      </c>
      <c r="N27" s="79">
        <f>IF(TrRail_act!N15=0,"",N9/TrRail_act!N15*100)</f>
        <v>118.15600208429915</v>
      </c>
      <c r="O27" s="79">
        <f>IF(TrRail_act!O15=0,"",O9/TrRail_act!O15*100)</f>
        <v>103.34754660070762</v>
      </c>
      <c r="P27" s="79">
        <f>IF(TrRail_act!P15=0,"",P9/TrRail_act!P15*100)</f>
        <v>114.27181554169358</v>
      </c>
      <c r="Q27" s="79">
        <f>IF(TrRail_act!Q15=0,"",Q9/TrRail_act!Q15*100)</f>
        <v>108.30131784082396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458.87552980090874</v>
      </c>
      <c r="C29" s="76">
        <f>IF(TrRail_act!C17=0,"",C11/TrRail_act!C17*100)</f>
        <v>436.24571181025323</v>
      </c>
      <c r="D29" s="76">
        <f>IF(TrRail_act!D17=0,"",D11/TrRail_act!D17*100)</f>
        <v>415.63003031159997</v>
      </c>
      <c r="E29" s="76">
        <f>IF(TrRail_act!E17=0,"",E11/TrRail_act!E17*100)</f>
        <v>378.51785044136341</v>
      </c>
      <c r="F29" s="76">
        <f>IF(TrRail_act!F17=0,"",F11/TrRail_act!F17*100)</f>
        <v>348.75687325412599</v>
      </c>
      <c r="G29" s="76">
        <f>IF(TrRail_act!G17=0,"",G11/TrRail_act!G17*100)</f>
        <v>315.28226588194036</v>
      </c>
      <c r="H29" s="76">
        <f>IF(TrRail_act!H17=0,"",H11/TrRail_act!H17*100)</f>
        <v>278.65434146778676</v>
      </c>
      <c r="I29" s="76">
        <f>IF(TrRail_act!I17=0,"",I11/TrRail_act!I17*100)</f>
        <v>260.03703970028965</v>
      </c>
      <c r="J29" s="76">
        <f>IF(TrRail_act!J17=0,"",J11/TrRail_act!J17*100)</f>
        <v>265.34544151465241</v>
      </c>
      <c r="K29" s="76">
        <f>IF(TrRail_act!K17=0,"",K11/TrRail_act!K17*100)</f>
        <v>260.47544704358126</v>
      </c>
      <c r="L29" s="76">
        <f>IF(TrRail_act!L17=0,"",L11/TrRail_act!L17*100)</f>
        <v>260.3980563045306</v>
      </c>
      <c r="M29" s="76">
        <f>IF(TrRail_act!M17=0,"",M11/TrRail_act!M17*100)</f>
        <v>221.04894691478947</v>
      </c>
      <c r="N29" s="76">
        <f>IF(TrRail_act!N17=0,"",N11/TrRail_act!N17*100)</f>
        <v>195.75789111625588</v>
      </c>
      <c r="O29" s="76">
        <f>IF(TrRail_act!O17=0,"",O11/TrRail_act!O17*100)</f>
        <v>160.09847844698038</v>
      </c>
      <c r="P29" s="76">
        <f>IF(TrRail_act!P17=0,"",P11/TrRail_act!P17*100)</f>
        <v>182.69004651525432</v>
      </c>
      <c r="Q29" s="76">
        <f>IF(TrRail_act!Q17=0,"",Q11/TrRail_act!Q17*100)</f>
        <v>173.83393651414073</v>
      </c>
    </row>
    <row r="30" spans="1:17" ht="11.45" customHeight="1" x14ac:dyDescent="0.25">
      <c r="A30" s="62" t="s">
        <v>17</v>
      </c>
      <c r="B30" s="77">
        <f>IF(TrRail_act!B18=0,"",B12/TrRail_act!B18*100)</f>
        <v>831.27365617453484</v>
      </c>
      <c r="C30" s="77">
        <f>IF(TrRail_act!C18=0,"",C12/TrRail_act!C18*100)</f>
        <v>814.20981328865253</v>
      </c>
      <c r="D30" s="77">
        <f>IF(TrRail_act!D18=0,"",D12/TrRail_act!D18*100)</f>
        <v>769.45177718001162</v>
      </c>
      <c r="E30" s="77">
        <f>IF(TrRail_act!E18=0,"",E12/TrRail_act!E18*100)</f>
        <v>740.63999232061485</v>
      </c>
      <c r="F30" s="77">
        <f>IF(TrRail_act!F18=0,"",F12/TrRail_act!F18*100)</f>
        <v>735.3108883462894</v>
      </c>
      <c r="G30" s="77">
        <f>IF(TrRail_act!G18=0,"",G12/TrRail_act!G18*100)</f>
        <v>708.64543110506452</v>
      </c>
      <c r="H30" s="77">
        <f>IF(TrRail_act!H18=0,"",H12/TrRail_act!H18*100)</f>
        <v>685.7322179191948</v>
      </c>
      <c r="I30" s="77">
        <f>IF(TrRail_act!I18=0,"",I12/TrRail_act!I18*100)</f>
        <v>656.80630152481297</v>
      </c>
      <c r="J30" s="77">
        <f>IF(TrRail_act!J18=0,"",J12/TrRail_act!J18*100)</f>
        <v>649.35481547151494</v>
      </c>
      <c r="K30" s="77">
        <f>IF(TrRail_act!K18=0,"",K12/TrRail_act!K18*100)</f>
        <v>640.62426907009637</v>
      </c>
      <c r="L30" s="77">
        <f>IF(TrRail_act!L18=0,"",L12/TrRail_act!L18*100)</f>
        <v>623.96132860305102</v>
      </c>
      <c r="M30" s="77">
        <f>IF(TrRail_act!M18=0,"",M12/TrRail_act!M18*100)</f>
        <v>606.3296326944436</v>
      </c>
      <c r="N30" s="77">
        <f>IF(TrRail_act!N18=0,"",N12/TrRail_act!N18*100)</f>
        <v>598.38427075256254</v>
      </c>
      <c r="O30" s="77">
        <f>IF(TrRail_act!O18=0,"",O12/TrRail_act!O18*100)</f>
        <v>591.73759216084773</v>
      </c>
      <c r="P30" s="77">
        <f>IF(TrRail_act!P18=0,"",P12/TrRail_act!P18*100)</f>
        <v>581.80828459278484</v>
      </c>
      <c r="Q30" s="77">
        <f>IF(TrRail_act!Q18=0,"",Q12/TrRail_act!Q18*100)</f>
        <v>578.13786100547338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252.04206415157611</v>
      </c>
      <c r="C33" s="79">
        <f>IF(TrRail_act!C21=0,"",C15/TrRail_act!C21*100)</f>
        <v>237.30621292308953</v>
      </c>
      <c r="D33" s="79">
        <f>IF(TrRail_act!D21=0,"",D15/TrRail_act!D21*100)</f>
        <v>232.18106793766157</v>
      </c>
      <c r="E33" s="79">
        <f>IF(TrRail_act!E21=0,"",E15/TrRail_act!E21*100)</f>
        <v>217.55188904832519</v>
      </c>
      <c r="F33" s="79">
        <f>IF(TrRail_act!F21=0,"",F15/TrRail_act!F21*100)</f>
        <v>204.42617094912544</v>
      </c>
      <c r="G33" s="79">
        <f>IF(TrRail_act!G21=0,"",G15/TrRail_act!G21*100)</f>
        <v>218.82449927738725</v>
      </c>
      <c r="H33" s="79">
        <f>IF(TrRail_act!H21=0,"",H15/TrRail_act!H21*100)</f>
        <v>199.98666731253246</v>
      </c>
      <c r="I33" s="79">
        <f>IF(TrRail_act!I21=0,"",I15/TrRail_act!I21*100)</f>
        <v>191.74492170318587</v>
      </c>
      <c r="J33" s="79">
        <f>IF(TrRail_act!J21=0,"",J15/TrRail_act!J21*100)</f>
        <v>178.85320639153855</v>
      </c>
      <c r="K33" s="79">
        <f>IF(TrRail_act!K21=0,"",K15/TrRail_act!K21*100)</f>
        <v>160.0631597913052</v>
      </c>
      <c r="L33" s="79">
        <f>IF(TrRail_act!L21=0,"",L15/TrRail_act!L21*100)</f>
        <v>137.48316115840154</v>
      </c>
      <c r="M33" s="79">
        <f>IF(TrRail_act!M21=0,"",M15/TrRail_act!M21*100)</f>
        <v>134.74305048830283</v>
      </c>
      <c r="N33" s="79">
        <f>IF(TrRail_act!N21=0,"",N15/TrRail_act!N21*100)</f>
        <v>256.03219151276107</v>
      </c>
      <c r="O33" s="79">
        <f>IF(TrRail_act!O21=0,"",O15/TrRail_act!O21*100)</f>
        <v>334.25270798459695</v>
      </c>
      <c r="P33" s="79">
        <f>IF(TrRail_act!P21=0,"",P15/TrRail_act!P21*100)</f>
        <v>359.16702838831822</v>
      </c>
      <c r="Q33" s="79">
        <f>IF(TrRail_act!Q21=0,"",Q15/TrRail_act!Q21*100)</f>
        <v>347.8739777754671</v>
      </c>
    </row>
    <row r="34" spans="1:17" ht="11.45" customHeight="1" x14ac:dyDescent="0.25">
      <c r="A34" s="116" t="s">
        <v>17</v>
      </c>
      <c r="B34" s="77">
        <f>IF(TrRail_act!B22=0,"",B16/TrRail_act!B22*100)</f>
        <v>1365.493115922741</v>
      </c>
      <c r="C34" s="77">
        <f>IF(TrRail_act!C22=0,"",C16/TrRail_act!C22*100)</f>
        <v>1328.9657307421396</v>
      </c>
      <c r="D34" s="77">
        <f>IF(TrRail_act!D22=0,"",D16/TrRail_act!D22*100)</f>
        <v>1289.1756460555644</v>
      </c>
      <c r="E34" s="77">
        <f>IF(TrRail_act!E22=0,"",E16/TrRail_act!E22*100)</f>
        <v>1266.9308729947697</v>
      </c>
      <c r="F34" s="77">
        <f>IF(TrRail_act!F22=0,"",F16/TrRail_act!F22*100)</f>
        <v>1259.6112844808838</v>
      </c>
      <c r="G34" s="77">
        <f>IF(TrRail_act!G22=0,"",G16/TrRail_act!G22*100)</f>
        <v>1249.6259251394395</v>
      </c>
      <c r="H34" s="77">
        <f>IF(TrRail_act!H22=0,"",H16/TrRail_act!H22*100)</f>
        <v>1210.5322133539285</v>
      </c>
      <c r="I34" s="77">
        <f>IF(TrRail_act!I22=0,"",I16/TrRail_act!I22*100)</f>
        <v>1202.8576350644394</v>
      </c>
      <c r="J34" s="77">
        <f>IF(TrRail_act!J22=0,"",J16/TrRail_act!J22*100)</f>
        <v>1190.7771031519212</v>
      </c>
      <c r="K34" s="77">
        <f>IF(TrRail_act!K22=0,"",K16/TrRail_act!K22*100)</f>
        <v>1181.7955399120019</v>
      </c>
      <c r="L34" s="77">
        <f>IF(TrRail_act!L22=0,"",L16/TrRail_act!L22*100)</f>
        <v>1173.9968225969819</v>
      </c>
      <c r="M34" s="77">
        <f>IF(TrRail_act!M22=0,"",M16/TrRail_act!M22*100)</f>
        <v>1161.1210962061084</v>
      </c>
      <c r="N34" s="77">
        <f>IF(TrRail_act!N22=0,"",N16/TrRail_act!N22*100)</f>
        <v>1153.8014028193895</v>
      </c>
      <c r="O34" s="77">
        <f>IF(TrRail_act!O22=0,"",O16/TrRail_act!O22*100)</f>
        <v>1146.7639511870964</v>
      </c>
      <c r="P34" s="77">
        <f>IF(TrRail_act!P22=0,"",P16/TrRail_act!P22*100)</f>
        <v>1138.1178371773206</v>
      </c>
      <c r="Q34" s="77">
        <f>IF(TrRail_act!Q22=0,"",Q16/TrRail_act!Q22*100)</f>
        <v>1132.9279632184341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19.189740876860327</v>
      </c>
      <c r="C38" s="79">
        <f>IF(TrRail_act!C4=0,"",C9/TrRail_act!C4*1000)</f>
        <v>18.067660235086787</v>
      </c>
      <c r="D38" s="79">
        <f>IF(TrRail_act!D4=0,"",D9/TrRail_act!D4*1000)</f>
        <v>16.823303715226682</v>
      </c>
      <c r="E38" s="79">
        <f>IF(TrRail_act!E4=0,"",E9/TrRail_act!E4*1000)</f>
        <v>16.440523953523087</v>
      </c>
      <c r="F38" s="79">
        <f>IF(TrRail_act!F4=0,"",F9/TrRail_act!F4*1000)</f>
        <v>15.642433551288731</v>
      </c>
      <c r="G38" s="79">
        <f>IF(TrRail_act!G4=0,"",G9/TrRail_act!G4*1000)</f>
        <v>14.21995798149455</v>
      </c>
      <c r="H38" s="79">
        <f>IF(TrRail_act!H4=0,"",H9/TrRail_act!H4*1000)</f>
        <v>13.651477149297643</v>
      </c>
      <c r="I38" s="79">
        <f>IF(TrRail_act!I4=0,"",I9/TrRail_act!I4*1000)</f>
        <v>14.249075224866264</v>
      </c>
      <c r="J38" s="79">
        <f>IF(TrRail_act!J4=0,"",J9/TrRail_act!J4*1000)</f>
        <v>15.083027474691663</v>
      </c>
      <c r="K38" s="79">
        <f>IF(TrRail_act!K4=0,"",K9/TrRail_act!K4*1000)</f>
        <v>16.496135387621525</v>
      </c>
      <c r="L38" s="79">
        <f>IF(TrRail_act!L4=0,"",L9/TrRail_act!L4*1000)</f>
        <v>15.127047334438478</v>
      </c>
      <c r="M38" s="79">
        <f>IF(TrRail_act!M4=0,"",M9/TrRail_act!M4*1000)</f>
        <v>12.354904312287715</v>
      </c>
      <c r="N38" s="79">
        <f>IF(TrRail_act!N4=0,"",N9/TrRail_act!N4*1000)</f>
        <v>9.5130936795367056</v>
      </c>
      <c r="O38" s="79">
        <f>IF(TrRail_act!O4=0,"",O9/TrRail_act!O4*1000)</f>
        <v>9.2944187377086678</v>
      </c>
      <c r="P38" s="79">
        <f>IF(TrRail_act!P4=0,"",P9/TrRail_act!P4*1000)</f>
        <v>10.736565897591259</v>
      </c>
      <c r="Q38" s="79">
        <f>IF(TrRail_act!Q4=0,"",Q9/TrRail_act!Q4*1000)</f>
        <v>10.551742259521596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24.277704773851045</v>
      </c>
      <c r="C40" s="76">
        <f>IF(TrRail_act!C6=0,"",C11/TrRail_act!C6*1000)</f>
        <v>22.710534244522883</v>
      </c>
      <c r="D40" s="76">
        <f>IF(TrRail_act!D6=0,"",D11/TrRail_act!D6*1000)</f>
        <v>20.874571232254016</v>
      </c>
      <c r="E40" s="76">
        <f>IF(TrRail_act!E6=0,"",E11/TrRail_act!E6*1000)</f>
        <v>20.461947078845277</v>
      </c>
      <c r="F40" s="76">
        <f>IF(TrRail_act!F6=0,"",F11/TrRail_act!F6*1000)</f>
        <v>19.366456098668831</v>
      </c>
      <c r="G40" s="76">
        <f>IF(TrRail_act!G6=0,"",G11/TrRail_act!G6*1000)</f>
        <v>17.616522912004822</v>
      </c>
      <c r="H40" s="76">
        <f>IF(TrRail_act!H6=0,"",H11/TrRail_act!H6*1000)</f>
        <v>16.87847262784874</v>
      </c>
      <c r="I40" s="76">
        <f>IF(TrRail_act!I6=0,"",I11/TrRail_act!I6*1000)</f>
        <v>17.961128642678773</v>
      </c>
      <c r="J40" s="76">
        <f>IF(TrRail_act!J6=0,"",J11/TrRail_act!J6*1000)</f>
        <v>19.33035853516019</v>
      </c>
      <c r="K40" s="76">
        <f>IF(TrRail_act!K6=0,"",K11/TrRail_act!K6*1000)</f>
        <v>21.654243132710317</v>
      </c>
      <c r="L40" s="76">
        <f>IF(TrRail_act!L6=0,"",L11/TrRail_act!L6*1000)</f>
        <v>20.028911781179449</v>
      </c>
      <c r="M40" s="76">
        <f>IF(TrRail_act!M6=0,"",M11/TrRail_act!M6*1000)</f>
        <v>16.339910820247688</v>
      </c>
      <c r="N40" s="76">
        <f>IF(TrRail_act!N6=0,"",N11/TrRail_act!N6*1000)</f>
        <v>12.5586957530231</v>
      </c>
      <c r="O40" s="76">
        <f>IF(TrRail_act!O6=0,"",O11/TrRail_act!O6*1000)</f>
        <v>12.269876493406064</v>
      </c>
      <c r="P40" s="76">
        <f>IF(TrRail_act!P6=0,"",P11/TrRail_act!P6*1000)</f>
        <v>14.648612532642808</v>
      </c>
      <c r="Q40" s="76">
        <f>IF(TrRail_act!Q6=0,"",Q11/TrRail_act!Q6*1000)</f>
        <v>14.638020450735688</v>
      </c>
    </row>
    <row r="41" spans="1:17" ht="11.45" customHeight="1" x14ac:dyDescent="0.25">
      <c r="A41" s="62" t="s">
        <v>17</v>
      </c>
      <c r="B41" s="77">
        <f>IF(TrRail_act!B7=0,"",B12/TrRail_act!B7*1000)</f>
        <v>37.740655471934545</v>
      </c>
      <c r="C41" s="77">
        <f>IF(TrRail_act!C7=0,"",C12/TrRail_act!C7*1000)</f>
        <v>40.11618077718164</v>
      </c>
      <c r="D41" s="77">
        <f>IF(TrRail_act!D7=0,"",D12/TrRail_act!D7*1000)</f>
        <v>32.552165971205056</v>
      </c>
      <c r="E41" s="77">
        <f>IF(TrRail_act!E7=0,"",E12/TrRail_act!E7*1000)</f>
        <v>36.320141724039622</v>
      </c>
      <c r="F41" s="77">
        <f>IF(TrRail_act!F7=0,"",F12/TrRail_act!F7*1000)</f>
        <v>37.041538058877158</v>
      </c>
      <c r="G41" s="77">
        <f>IF(TrRail_act!G7=0,"",G12/TrRail_act!G7*1000)</f>
        <v>48.529117032343947</v>
      </c>
      <c r="H41" s="77">
        <f>IF(TrRail_act!H7=0,"",H12/TrRail_act!H7*1000)</f>
        <v>45.264375205929717</v>
      </c>
      <c r="I41" s="77">
        <f>IF(TrRail_act!I7=0,"",I12/TrRail_act!I7*1000)</f>
        <v>50.211852806475456</v>
      </c>
      <c r="J41" s="77">
        <f>IF(TrRail_act!J7=0,"",J12/TrRail_act!J7*1000)</f>
        <v>54.395625094676433</v>
      </c>
      <c r="K41" s="77">
        <f>IF(TrRail_act!K7=0,"",K12/TrRail_act!K7*1000)</f>
        <v>59.135806881155737</v>
      </c>
      <c r="L41" s="77">
        <f>IF(TrRail_act!L7=0,"",L12/TrRail_act!L7*1000)</f>
        <v>58.352311589179955</v>
      </c>
      <c r="M41" s="77">
        <f>IF(TrRail_act!M7=0,"",M12/TrRail_act!M7*1000)</f>
        <v>47.984244873204986</v>
      </c>
      <c r="N41" s="77">
        <f>IF(TrRail_act!N7=0,"",N12/TrRail_act!N7*1000)</f>
        <v>40.004360855707247</v>
      </c>
      <c r="O41" s="77">
        <f>IF(TrRail_act!O7=0,"",O12/TrRail_act!O7*1000)</f>
        <v>54.870374307128159</v>
      </c>
      <c r="P41" s="77">
        <f>IF(TrRail_act!P7=0,"",P12/TrRail_act!P7*1000)</f>
        <v>56.279294167160955</v>
      </c>
      <c r="Q41" s="77">
        <f>IF(TrRail_act!Q7=0,"",Q12/TrRail_act!Q7*1000)</f>
        <v>54.432839788512268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3.7414146271171895</v>
      </c>
      <c r="C44" s="79">
        <f>IF(TrRail_act!C10=0,"",C15/TrRail_act!C10*1000)</f>
        <v>3.9512788331985198</v>
      </c>
      <c r="D44" s="79">
        <f>IF(TrRail_act!D10=0,"",D15/TrRail_act!D10*1000)</f>
        <v>3.7466788742114092</v>
      </c>
      <c r="E44" s="79">
        <f>IF(TrRail_act!E10=0,"",E15/TrRail_act!E10*1000)</f>
        <v>3.5755330575641575</v>
      </c>
      <c r="F44" s="79">
        <f>IF(TrRail_act!F10=0,"",F15/TrRail_act!F10*1000)</f>
        <v>3.1833017520067886</v>
      </c>
      <c r="G44" s="79">
        <f>IF(TrRail_act!G10=0,"",G15/TrRail_act!G10*1000)</f>
        <v>3.3835671073846316</v>
      </c>
      <c r="H44" s="79">
        <f>IF(TrRail_act!H10=0,"",H15/TrRail_act!H10*1000)</f>
        <v>3.0393446265117454</v>
      </c>
      <c r="I44" s="79">
        <f>IF(TrRail_act!I10=0,"",I15/TrRail_act!I10*1000)</f>
        <v>2.9427290891289255</v>
      </c>
      <c r="J44" s="79">
        <f>IF(TrRail_act!J10=0,"",J15/TrRail_act!J10*1000)</f>
        <v>2.68080560522055</v>
      </c>
      <c r="K44" s="79">
        <f>IF(TrRail_act!K10=0,"",K15/TrRail_act!K10*1000)</f>
        <v>2.3683166501517556</v>
      </c>
      <c r="L44" s="79">
        <f>IF(TrRail_act!L10=0,"",L15/TrRail_act!L10*1000)</f>
        <v>1.9670979815926106</v>
      </c>
      <c r="M44" s="79">
        <f>IF(TrRail_act!M10=0,"",M15/TrRail_act!M10*1000)</f>
        <v>1.7892382056506035</v>
      </c>
      <c r="N44" s="79">
        <f>IF(TrRail_act!N10=0,"",N15/TrRail_act!N10*1000)</f>
        <v>3.2032296516289436</v>
      </c>
      <c r="O44" s="79">
        <f>IF(TrRail_act!O10=0,"",O15/TrRail_act!O10*1000)</f>
        <v>5.4685538700157261</v>
      </c>
      <c r="P44" s="79">
        <f>IF(TrRail_act!P10=0,"",P15/TrRail_act!P10*1000)</f>
        <v>4.4663225013034511</v>
      </c>
      <c r="Q44" s="79">
        <f>IF(TrRail_act!Q10=0,"",Q15/TrRail_act!Q10*1000)</f>
        <v>4.1075026008442759</v>
      </c>
    </row>
    <row r="45" spans="1:17" ht="11.45" customHeight="1" x14ac:dyDescent="0.25">
      <c r="A45" s="116" t="s">
        <v>17</v>
      </c>
      <c r="B45" s="77">
        <f>IF(TrRail_act!B11=0,"",B16/TrRail_act!B11*1000)</f>
        <v>14.43152632645644</v>
      </c>
      <c r="C45" s="77">
        <f>IF(TrRail_act!C11=0,"",C16/TrRail_act!C11*1000)</f>
        <v>15.742315457108882</v>
      </c>
      <c r="D45" s="77">
        <f>IF(TrRail_act!D11=0,"",D16/TrRail_act!D11*1000)</f>
        <v>14.802778609624584</v>
      </c>
      <c r="E45" s="77">
        <f>IF(TrRail_act!E11=0,"",E16/TrRail_act!E11*1000)</f>
        <v>14.80051614025381</v>
      </c>
      <c r="F45" s="77">
        <f>IF(TrRail_act!F11=0,"",F16/TrRail_act!F11*1000)</f>
        <v>13.925159042727667</v>
      </c>
      <c r="G45" s="77">
        <f>IF(TrRail_act!G11=0,"",G16/TrRail_act!G11*1000)</f>
        <v>15.531229309090728</v>
      </c>
      <c r="H45" s="77">
        <f>IF(TrRail_act!H11=0,"",H16/TrRail_act!H11*1000)</f>
        <v>13.065905188455478</v>
      </c>
      <c r="I45" s="77">
        <f>IF(TrRail_act!I11=0,"",I16/TrRail_act!I11*1000)</f>
        <v>13.100940204784662</v>
      </c>
      <c r="J45" s="77">
        <f>IF(TrRail_act!J11=0,"",J16/TrRail_act!J11*1000)</f>
        <v>12.651681850094116</v>
      </c>
      <c r="K45" s="77">
        <f>IF(TrRail_act!K11=0,"",K16/TrRail_act!K11*1000)</f>
        <v>12.371351426540929</v>
      </c>
      <c r="L45" s="77">
        <f>IF(TrRail_act!L11=0,"",L16/TrRail_act!L11*1000)</f>
        <v>11.856200035020688</v>
      </c>
      <c r="M45" s="77">
        <f>IF(TrRail_act!M11=0,"",M16/TrRail_act!M11*1000)</f>
        <v>10.792609141531017</v>
      </c>
      <c r="N45" s="77">
        <f>IF(TrRail_act!N11=0,"",N16/TrRail_act!N11*1000)</f>
        <v>10.180807782946346</v>
      </c>
      <c r="O45" s="77">
        <f>IF(TrRail_act!O11=0,"",O16/TrRail_act!O11*1000)</f>
        <v>14.273195821596678</v>
      </c>
      <c r="P45" s="77">
        <f>IF(TrRail_act!P11=0,"",P16/TrRail_act!P11*1000)</f>
        <v>10.797908983924541</v>
      </c>
      <c r="Q45" s="77">
        <f>IF(TrRail_act!Q11=0,"",Q16/TrRail_act!Q11*1000)</f>
        <v>10.195670139138159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488.73061759696407</v>
      </c>
      <c r="C49" s="79">
        <f>IF(TrRail_act!C37=0,"",1000000*C9/TrRail_act!C37/1000)</f>
        <v>465.13591630798652</v>
      </c>
      <c r="D49" s="79">
        <f>IF(TrRail_act!D37=0,"",1000000*D9/TrRail_act!D37/1000)</f>
        <v>446.35555258247115</v>
      </c>
      <c r="E49" s="79">
        <f>IF(TrRail_act!E37=0,"",1000000*E9/TrRail_act!E37/1000)</f>
        <v>415.95175425494574</v>
      </c>
      <c r="F49" s="79">
        <f>IF(TrRail_act!F37=0,"",1000000*F9/TrRail_act!F37/1000)</f>
        <v>380.77374515080982</v>
      </c>
      <c r="G49" s="79">
        <f>IF(TrRail_act!G37=0,"",1000000*G9/TrRail_act!G37/1000)</f>
        <v>331.81714570967398</v>
      </c>
      <c r="H49" s="79">
        <f>IF(TrRail_act!H37=0,"",1000000*H9/TrRail_act!H37/1000)</f>
        <v>301.59535363508445</v>
      </c>
      <c r="I49" s="79">
        <f>IF(TrRail_act!I37=0,"",1000000*I9/TrRail_act!I37/1000)</f>
        <v>287.11561256753356</v>
      </c>
      <c r="J49" s="79">
        <f>IF(TrRail_act!J37=0,"",1000000*J9/TrRail_act!J37/1000)</f>
        <v>292.49513316340932</v>
      </c>
      <c r="K49" s="79">
        <f>IF(TrRail_act!K37=0,"",1000000*K9/TrRail_act!K37/1000)</f>
        <v>312.40938439184566</v>
      </c>
      <c r="L49" s="79">
        <f>IF(TrRail_act!L37=0,"",1000000*L9/TrRail_act!L37/1000)</f>
        <v>273.01166174132976</v>
      </c>
      <c r="M49" s="79">
        <f>IF(TrRail_act!M37=0,"",1000000*M9/TrRail_act!M37/1000)</f>
        <v>226.10824901529915</v>
      </c>
      <c r="N49" s="79">
        <f>IF(TrRail_act!N37=0,"",1000000*N9/TrRail_act!N37/1000)</f>
        <v>175.52941637976423</v>
      </c>
      <c r="O49" s="79">
        <f>IF(TrRail_act!O37=0,"",1000000*O9/TrRail_act!O37/1000)</f>
        <v>168.95587613922802</v>
      </c>
      <c r="P49" s="79">
        <f>IF(TrRail_act!P37=0,"",1000000*P9/TrRail_act!P37/1000)</f>
        <v>190.98730206839099</v>
      </c>
      <c r="Q49" s="79">
        <f>IF(TrRail_act!Q37=0,"",1000000*Q9/TrRail_act!Q37/1000)</f>
        <v>182.74109533986521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1238.5462756470431</v>
      </c>
      <c r="C51" s="76">
        <f>IF(TrRail_act!C39=0,"",1000000*C11/TrRail_act!C39/1000)</f>
        <v>1156.3302550455544</v>
      </c>
      <c r="D51" s="76">
        <f>IF(TrRail_act!D39=0,"",1000000*D11/TrRail_act!D39/1000)</f>
        <v>1115.8888814561778</v>
      </c>
      <c r="E51" s="76">
        <f>IF(TrRail_act!E39=0,"",1000000*E11/TrRail_act!E39/1000)</f>
        <v>1007.0410892488159</v>
      </c>
      <c r="F51" s="76">
        <f>IF(TrRail_act!F39=0,"",1000000*F11/TrRail_act!F39/1000)</f>
        <v>898.90422941994825</v>
      </c>
      <c r="G51" s="76">
        <f>IF(TrRail_act!G39=0,"",1000000*G11/TrRail_act!G39/1000)</f>
        <v>774.73378217035497</v>
      </c>
      <c r="H51" s="76">
        <f>IF(TrRail_act!H39=0,"",1000000*H11/TrRail_act!H39/1000)</f>
        <v>679.21786933234648</v>
      </c>
      <c r="I51" s="76">
        <f>IF(TrRail_act!I39=0,"",1000000*I11/TrRail_act!I39/1000)</f>
        <v>636.42023433491761</v>
      </c>
      <c r="J51" s="76">
        <f>IF(TrRail_act!J39=0,"",1000000*J11/TrRail_act!J39/1000)</f>
        <v>647.62558777191236</v>
      </c>
      <c r="K51" s="76">
        <f>IF(TrRail_act!K39=0,"",1000000*K11/TrRail_act!K39/1000)</f>
        <v>674.87664311674757</v>
      </c>
      <c r="L51" s="76">
        <f>IF(TrRail_act!L39=0,"",1000000*L11/TrRail_act!L39/1000)</f>
        <v>588.30620034890751</v>
      </c>
      <c r="M51" s="76">
        <f>IF(TrRail_act!M39=0,"",1000000*M11/TrRail_act!M39/1000)</f>
        <v>489.75570539607264</v>
      </c>
      <c r="N51" s="76">
        <f>IF(TrRail_act!N39=0,"",1000000*N11/TrRail_act!N39/1000)</f>
        <v>384.44383940430714</v>
      </c>
      <c r="O51" s="76">
        <f>IF(TrRail_act!O39=0,"",1000000*O11/TrRail_act!O39/1000)</f>
        <v>361.73071977928709</v>
      </c>
      <c r="P51" s="76">
        <f>IF(TrRail_act!P39=0,"",1000000*P11/TrRail_act!P39/1000)</f>
        <v>425.33194663260809</v>
      </c>
      <c r="Q51" s="76">
        <f>IF(TrRail_act!Q39=0,"",1000000*Q11/TrRail_act!Q39/1000)</f>
        <v>414.82568942140728</v>
      </c>
    </row>
    <row r="52" spans="1:17" ht="11.45" customHeight="1" x14ac:dyDescent="0.25">
      <c r="A52" s="62" t="s">
        <v>17</v>
      </c>
      <c r="B52" s="77">
        <f>IF(TrRail_act!B40=0,"",1000000*B12/TrRail_act!B40/1000)</f>
        <v>2251.9023193582602</v>
      </c>
      <c r="C52" s="77">
        <f>IF(TrRail_act!C40=0,"",1000000*C12/TrRail_act!C40/1000)</f>
        <v>2133.5107522671492</v>
      </c>
      <c r="D52" s="77">
        <f>IF(TrRail_act!D40=0,"",1000000*D12/TrRail_act!D40/1000)</f>
        <v>2064.1324849471084</v>
      </c>
      <c r="E52" s="77">
        <f>IF(TrRail_act!E40=0,"",1000000*E12/TrRail_act!E40/1000)</f>
        <v>1948.8109967870605</v>
      </c>
      <c r="F52" s="77">
        <f>IF(TrRail_act!F40=0,"",1000000*F12/TrRail_act!F40/1000)</f>
        <v>1814.3781220550109</v>
      </c>
      <c r="G52" s="77">
        <f>IF(TrRail_act!G40=0,"",1000000*G12/TrRail_act!G40/1000)</f>
        <v>1570.5010606892263</v>
      </c>
      <c r="H52" s="77">
        <f>IF(TrRail_act!H40=0,"",1000000*H12/TrRail_act!H40/1000)</f>
        <v>1468.5791769348032</v>
      </c>
      <c r="I52" s="77">
        <f>IF(TrRail_act!I40=0,"",1000000*I12/TrRail_act!I40/1000)</f>
        <v>1416.1783592858076</v>
      </c>
      <c r="J52" s="77">
        <f>IF(TrRail_act!J40=0,"",1000000*J12/TrRail_act!J40/1000)</f>
        <v>1444.0300267887235</v>
      </c>
      <c r="K52" s="77">
        <f>IF(TrRail_act!K40=0,"",1000000*K12/TrRail_act!K40/1000)</f>
        <v>1574.7121672724113</v>
      </c>
      <c r="L52" s="77">
        <f>IF(TrRail_act!L40=0,"",1000000*L12/TrRail_act!L40/1000)</f>
        <v>1373.5899231360652</v>
      </c>
      <c r="M52" s="77">
        <f>IF(TrRail_act!M40=0,"",1000000*M12/TrRail_act!M40/1000)</f>
        <v>1158.4176045441352</v>
      </c>
      <c r="N52" s="77">
        <f>IF(TrRail_act!N40=0,"",1000000*N12/TrRail_act!N40/1000)</f>
        <v>956.42125900583733</v>
      </c>
      <c r="O52" s="77">
        <f>IF(TrRail_act!O40=0,"",1000000*O12/TrRail_act!O40/1000)</f>
        <v>934.17836370184818</v>
      </c>
      <c r="P52" s="77">
        <f>IF(TrRail_act!P40=0,"",1000000*P12/TrRail_act!P40/1000)</f>
        <v>1100.494793957185</v>
      </c>
      <c r="Q52" s="77">
        <f>IF(TrRail_act!Q40=0,"",1000000*Q12/TrRail_act!Q40/1000)</f>
        <v>1091.9676236239986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372.02766913707649</v>
      </c>
      <c r="C55" s="79">
        <f>IF(TrRail_act!C43=0,"",1000000*C15/TrRail_act!C43/1000)</f>
        <v>341.85221365874838</v>
      </c>
      <c r="D55" s="79">
        <f>IF(TrRail_act!D43=0,"",1000000*D15/TrRail_act!D43/1000)</f>
        <v>326.52620356255858</v>
      </c>
      <c r="E55" s="79">
        <f>IF(TrRail_act!E43=0,"",1000000*E15/TrRail_act!E43/1000)</f>
        <v>300.81888066622651</v>
      </c>
      <c r="F55" s="79">
        <f>IF(TrRail_act!F43=0,"",1000000*F15/TrRail_act!F43/1000)</f>
        <v>296.28411732241904</v>
      </c>
      <c r="G55" s="79">
        <f>IF(TrRail_act!G43=0,"",1000000*G15/TrRail_act!G43/1000)</f>
        <v>323.75394743290849</v>
      </c>
      <c r="H55" s="79">
        <f>IF(TrRail_act!H43=0,"",1000000*H15/TrRail_act!H43/1000)</f>
        <v>300.00987201694096</v>
      </c>
      <c r="I55" s="79">
        <f>IF(TrRail_act!I43=0,"",1000000*I15/TrRail_act!I43/1000)</f>
        <v>285.68639504896083</v>
      </c>
      <c r="J55" s="79">
        <f>IF(TrRail_act!J43=0,"",1000000*J15/TrRail_act!J43/1000)</f>
        <v>255.75144488838365</v>
      </c>
      <c r="K55" s="79">
        <f>IF(TrRail_act!K43=0,"",1000000*K15/TrRail_act!K43/1000)</f>
        <v>174.73166977513864</v>
      </c>
      <c r="L55" s="79">
        <f>IF(TrRail_act!L43=0,"",1000000*L15/TrRail_act!L43/1000)</f>
        <v>166.61698192162794</v>
      </c>
      <c r="M55" s="79">
        <f>IF(TrRail_act!M43=0,"",1000000*M15/TrRail_act!M43/1000)</f>
        <v>156.11745415427947</v>
      </c>
      <c r="N55" s="79">
        <f>IF(TrRail_act!N43=0,"",1000000*N15/TrRail_act!N43/1000)</f>
        <v>260.49171528224804</v>
      </c>
      <c r="O55" s="79">
        <f>IF(TrRail_act!O43=0,"",1000000*O15/TrRail_act!O43/1000)</f>
        <v>418.62425767159755</v>
      </c>
      <c r="P55" s="79">
        <f>IF(TrRail_act!P43=0,"",1000000*P15/TrRail_act!P43/1000)</f>
        <v>430.0370044382982</v>
      </c>
      <c r="Q55" s="79">
        <f>IF(TrRail_act!Q43=0,"",1000000*Q15/TrRail_act!Q43/1000)</f>
        <v>411.16101034451202</v>
      </c>
    </row>
    <row r="56" spans="1:17" ht="11.45" customHeight="1" x14ac:dyDescent="0.25">
      <c r="A56" s="116" t="s">
        <v>17</v>
      </c>
      <c r="B56" s="77">
        <f>IF(TrRail_act!B44=0,"",1000000*B16/TrRail_act!B44/1000)</f>
        <v>1316.9779487452506</v>
      </c>
      <c r="C56" s="77">
        <f>IF(TrRail_act!C44=0,"",1000000*C16/TrRail_act!C44/1000)</f>
        <v>1193.1312555148472</v>
      </c>
      <c r="D56" s="77">
        <f>IF(TrRail_act!D44=0,"",1000000*D16/TrRail_act!D44/1000)</f>
        <v>1124.0036622634227</v>
      </c>
      <c r="E56" s="77">
        <f>IF(TrRail_act!E44=0,"",1000000*E16/TrRail_act!E44/1000)</f>
        <v>1047.0811038574423</v>
      </c>
      <c r="F56" s="77">
        <f>IF(TrRail_act!F44=0,"",1000000*F16/TrRail_act!F44/1000)</f>
        <v>1071.1810395502841</v>
      </c>
      <c r="G56" s="77">
        <f>IF(TrRail_act!G44=0,"",1000000*G16/TrRail_act!G44/1000)</f>
        <v>1182.9471156202424</v>
      </c>
      <c r="H56" s="77">
        <f>IF(TrRail_act!H44=0,"",1000000*H16/TrRail_act!H44/1000)</f>
        <v>1166.0761063299969</v>
      </c>
      <c r="I56" s="77">
        <f>IF(TrRail_act!I44=0,"",1000000*I16/TrRail_act!I44/1000)</f>
        <v>1115.7940334931109</v>
      </c>
      <c r="J56" s="77">
        <f>IF(TrRail_act!J44=0,"",1000000*J16/TrRail_act!J44/1000)</f>
        <v>998.87828475274364</v>
      </c>
      <c r="K56" s="77">
        <f>IF(TrRail_act!K44=0,"",1000000*K16/TrRail_act!K44/1000)</f>
        <v>685.73938326846871</v>
      </c>
      <c r="L56" s="77">
        <f>IF(TrRail_act!L44=0,"",1000000*L16/TrRail_act!L44/1000)</f>
        <v>653.89306112638883</v>
      </c>
      <c r="M56" s="77">
        <f>IF(TrRail_act!M44=0,"",1000000*M16/TrRail_act!M44/1000)</f>
        <v>615.63297958951716</v>
      </c>
      <c r="N56" s="77">
        <f>IF(TrRail_act!N44=0,"",1000000*N16/TrRail_act!N44/1000)</f>
        <v>856.97999085609126</v>
      </c>
      <c r="O56" s="77">
        <f>IF(TrRail_act!O44=0,"",1000000*O16/TrRail_act!O44/1000)</f>
        <v>1107.6100150894354</v>
      </c>
      <c r="P56" s="77">
        <f>IF(TrRail_act!P44=0,"",1000000*P16/TrRail_act!P44/1000)</f>
        <v>1106.5586333717185</v>
      </c>
      <c r="Q56" s="77">
        <f>IF(TrRail_act!Q44=0,"",1000000*Q16/TrRail_act!Q44/1000)</f>
        <v>1096.4293609186986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0.87726126894754863</v>
      </c>
      <c r="C60" s="32">
        <f t="shared" si="6"/>
        <v>0.88191117407372754</v>
      </c>
      <c r="D60" s="32">
        <f t="shared" si="6"/>
        <v>0.88265969958384793</v>
      </c>
      <c r="E60" s="32">
        <f t="shared" si="6"/>
        <v>0.88546654769958777</v>
      </c>
      <c r="F60" s="32">
        <f t="shared" si="6"/>
        <v>0.87605973856760389</v>
      </c>
      <c r="G60" s="32">
        <f t="shared" si="6"/>
        <v>0.84945140565668742</v>
      </c>
      <c r="H60" s="32">
        <f t="shared" si="6"/>
        <v>0.84064519582687325</v>
      </c>
      <c r="I60" s="32">
        <f t="shared" si="6"/>
        <v>0.84167993780690975</v>
      </c>
      <c r="J60" s="32">
        <f t="shared" si="6"/>
        <v>0.8582640091746494</v>
      </c>
      <c r="K60" s="32">
        <f t="shared" si="6"/>
        <v>0.90582706669794411</v>
      </c>
      <c r="L60" s="32">
        <f t="shared" si="6"/>
        <v>0.89876647732800652</v>
      </c>
      <c r="M60" s="32">
        <f t="shared" si="6"/>
        <v>0.88604247127130842</v>
      </c>
      <c r="N60" s="32">
        <f t="shared" si="6"/>
        <v>0.76829119119050127</v>
      </c>
      <c r="O60" s="32">
        <f t="shared" si="6"/>
        <v>0.64410718200536998</v>
      </c>
      <c r="P60" s="32">
        <f t="shared" si="6"/>
        <v>0.71415737290751202</v>
      </c>
      <c r="Q60" s="32">
        <f t="shared" si="6"/>
        <v>0.73038056273949059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0.87726126894754863</v>
      </c>
      <c r="C62" s="30">
        <f t="shared" si="8"/>
        <v>0.88191117407372754</v>
      </c>
      <c r="D62" s="30">
        <f t="shared" si="8"/>
        <v>0.88265969958384793</v>
      </c>
      <c r="E62" s="30">
        <f t="shared" si="8"/>
        <v>0.88546654769958777</v>
      </c>
      <c r="F62" s="30">
        <f t="shared" si="8"/>
        <v>0.87605973856760389</v>
      </c>
      <c r="G62" s="30">
        <f t="shared" si="8"/>
        <v>0.84945140565668742</v>
      </c>
      <c r="H62" s="30">
        <f t="shared" si="8"/>
        <v>0.84064519582687325</v>
      </c>
      <c r="I62" s="30">
        <f t="shared" si="8"/>
        <v>0.84167993780690975</v>
      </c>
      <c r="J62" s="30">
        <f t="shared" si="8"/>
        <v>0.8582640091746494</v>
      </c>
      <c r="K62" s="30">
        <f t="shared" si="8"/>
        <v>0.90582706669794411</v>
      </c>
      <c r="L62" s="30">
        <f t="shared" si="8"/>
        <v>0.89876647732800652</v>
      </c>
      <c r="M62" s="30">
        <f t="shared" si="8"/>
        <v>0.88604247127130842</v>
      </c>
      <c r="N62" s="30">
        <f t="shared" si="8"/>
        <v>0.76829119119050127</v>
      </c>
      <c r="O62" s="30">
        <f t="shared" si="8"/>
        <v>0.64410718200536998</v>
      </c>
      <c r="P62" s="30">
        <f t="shared" si="8"/>
        <v>0.71415737290751202</v>
      </c>
      <c r="Q62" s="30">
        <f t="shared" si="8"/>
        <v>0.73038056273949059</v>
      </c>
    </row>
    <row r="63" spans="1:17" ht="11.45" customHeight="1" x14ac:dyDescent="0.25">
      <c r="A63" s="62" t="s">
        <v>17</v>
      </c>
      <c r="B63" s="115">
        <f t="shared" ref="B63:Q63" si="9">IF(B12=0,0,B12/B$8)</f>
        <v>0.87726126894754863</v>
      </c>
      <c r="C63" s="115">
        <f t="shared" si="9"/>
        <v>0.88191117407372754</v>
      </c>
      <c r="D63" s="115">
        <f t="shared" si="9"/>
        <v>0.88265969958384793</v>
      </c>
      <c r="E63" s="115">
        <f t="shared" si="9"/>
        <v>0.88546654769958777</v>
      </c>
      <c r="F63" s="115">
        <f t="shared" si="9"/>
        <v>0.87605973856760389</v>
      </c>
      <c r="G63" s="115">
        <f t="shared" si="9"/>
        <v>0.84945140565668742</v>
      </c>
      <c r="H63" s="115">
        <f t="shared" si="9"/>
        <v>0.84064519582687325</v>
      </c>
      <c r="I63" s="115">
        <f t="shared" si="9"/>
        <v>0.84167993780690975</v>
      </c>
      <c r="J63" s="115">
        <f t="shared" si="9"/>
        <v>0.8582640091746494</v>
      </c>
      <c r="K63" s="115">
        <f t="shared" si="9"/>
        <v>0.90582706669794411</v>
      </c>
      <c r="L63" s="115">
        <f t="shared" si="9"/>
        <v>0.89876647732800652</v>
      </c>
      <c r="M63" s="115">
        <f t="shared" si="9"/>
        <v>0.88604247127130842</v>
      </c>
      <c r="N63" s="115">
        <f t="shared" si="9"/>
        <v>0.76829119119050127</v>
      </c>
      <c r="O63" s="115">
        <f t="shared" si="9"/>
        <v>0.64410718200536998</v>
      </c>
      <c r="P63" s="115">
        <f t="shared" si="9"/>
        <v>0.71415737290751202</v>
      </c>
      <c r="Q63" s="115">
        <f t="shared" si="9"/>
        <v>0.73038056273949059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0.12273873105245132</v>
      </c>
      <c r="C66" s="32">
        <f t="shared" si="12"/>
        <v>0.11808882592627236</v>
      </c>
      <c r="D66" s="32">
        <f t="shared" si="12"/>
        <v>0.11734030041615202</v>
      </c>
      <c r="E66" s="32">
        <f t="shared" si="12"/>
        <v>0.11453345230041222</v>
      </c>
      <c r="F66" s="32">
        <f t="shared" si="12"/>
        <v>0.12394026143239613</v>
      </c>
      <c r="G66" s="32">
        <f t="shared" si="12"/>
        <v>0.15054859434331258</v>
      </c>
      <c r="H66" s="32">
        <f t="shared" si="12"/>
        <v>0.15935480417312681</v>
      </c>
      <c r="I66" s="32">
        <f t="shared" si="12"/>
        <v>0.15832006219309025</v>
      </c>
      <c r="J66" s="32">
        <f t="shared" si="12"/>
        <v>0.14173599082535057</v>
      </c>
      <c r="K66" s="32">
        <f t="shared" si="12"/>
        <v>9.4172933302055908E-2</v>
      </c>
      <c r="L66" s="32">
        <f t="shared" si="12"/>
        <v>0.10123352267199352</v>
      </c>
      <c r="M66" s="32">
        <f t="shared" si="12"/>
        <v>0.11395752872869143</v>
      </c>
      <c r="N66" s="32">
        <f t="shared" si="12"/>
        <v>0.23170880880949871</v>
      </c>
      <c r="O66" s="32">
        <f t="shared" si="12"/>
        <v>0.35589281799463007</v>
      </c>
      <c r="P66" s="32">
        <f t="shared" si="12"/>
        <v>0.28584262709248809</v>
      </c>
      <c r="Q66" s="32">
        <f t="shared" si="12"/>
        <v>0.26961943726050946</v>
      </c>
    </row>
    <row r="67" spans="1:17" ht="11.45" customHeight="1" x14ac:dyDescent="0.25">
      <c r="A67" s="116" t="s">
        <v>17</v>
      </c>
      <c r="B67" s="115">
        <f t="shared" ref="B67:Q67" si="13">IF(B16=0,0,B16/B$8)</f>
        <v>0.12273873105245132</v>
      </c>
      <c r="C67" s="115">
        <f t="shared" si="13"/>
        <v>0.11808882592627236</v>
      </c>
      <c r="D67" s="115">
        <f t="shared" si="13"/>
        <v>0.11734030041615202</v>
      </c>
      <c r="E67" s="115">
        <f t="shared" si="13"/>
        <v>0.11453345230041222</v>
      </c>
      <c r="F67" s="115">
        <f t="shared" si="13"/>
        <v>0.12394026143239613</v>
      </c>
      <c r="G67" s="115">
        <f t="shared" si="13"/>
        <v>0.15054859434331258</v>
      </c>
      <c r="H67" s="115">
        <f t="shared" si="13"/>
        <v>0.15935480417312681</v>
      </c>
      <c r="I67" s="115">
        <f t="shared" si="13"/>
        <v>0.15832006219309025</v>
      </c>
      <c r="J67" s="115">
        <f t="shared" si="13"/>
        <v>0.14173599082535057</v>
      </c>
      <c r="K67" s="115">
        <f t="shared" si="13"/>
        <v>9.4172933302055908E-2</v>
      </c>
      <c r="L67" s="115">
        <f t="shared" si="13"/>
        <v>0.10123352267199352</v>
      </c>
      <c r="M67" s="115">
        <f t="shared" si="13"/>
        <v>0.11395752872869143</v>
      </c>
      <c r="N67" s="115">
        <f t="shared" si="13"/>
        <v>0.23170880880949871</v>
      </c>
      <c r="O67" s="115">
        <f t="shared" si="13"/>
        <v>0.35589281799463007</v>
      </c>
      <c r="P67" s="115">
        <f t="shared" si="13"/>
        <v>0.28584262709248809</v>
      </c>
      <c r="Q67" s="115">
        <f t="shared" si="13"/>
        <v>0.26961943726050946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3465.308455329453</v>
      </c>
      <c r="C4" s="132">
        <f t="shared" si="0"/>
        <v>3305.7327794005423</v>
      </c>
      <c r="D4" s="132">
        <f t="shared" si="0"/>
        <v>3075.135373813323</v>
      </c>
      <c r="E4" s="132">
        <f t="shared" si="0"/>
        <v>3485.8066881872783</v>
      </c>
      <c r="F4" s="132">
        <f t="shared" si="0"/>
        <v>4427.1306273347473</v>
      </c>
      <c r="G4" s="132">
        <f t="shared" si="0"/>
        <v>5436.9610352501968</v>
      </c>
      <c r="H4" s="132">
        <f t="shared" si="0"/>
        <v>5618.7689073638812</v>
      </c>
      <c r="I4" s="132">
        <f t="shared" si="0"/>
        <v>5863.8207108827928</v>
      </c>
      <c r="J4" s="132">
        <f t="shared" si="0"/>
        <v>5952.7118132978503</v>
      </c>
      <c r="K4" s="132">
        <f t="shared" si="0"/>
        <v>5335.4475424685625</v>
      </c>
      <c r="L4" s="132">
        <f t="shared" si="0"/>
        <v>5351.9954524671384</v>
      </c>
      <c r="M4" s="132">
        <f t="shared" si="0"/>
        <v>5809.5995065402576</v>
      </c>
      <c r="N4" s="132">
        <f t="shared" si="0"/>
        <v>5323.4609920538815</v>
      </c>
      <c r="O4" s="132">
        <f t="shared" si="0"/>
        <v>5438.3002857293295</v>
      </c>
      <c r="P4" s="132">
        <f t="shared" si="0"/>
        <v>5867.0629709736795</v>
      </c>
      <c r="Q4" s="132">
        <f t="shared" si="0"/>
        <v>6593.8768598973675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2072.9065910595891</v>
      </c>
      <c r="C6" s="42">
        <v>1936.2807079478646</v>
      </c>
      <c r="D6" s="42">
        <v>1936.2147294954646</v>
      </c>
      <c r="E6" s="42">
        <v>2080.2847979206358</v>
      </c>
      <c r="F6" s="42">
        <v>2759.126512802472</v>
      </c>
      <c r="G6" s="42">
        <v>3670.2199979007132</v>
      </c>
      <c r="H6" s="42">
        <v>3796.7758158718634</v>
      </c>
      <c r="I6" s="42">
        <v>4009.387702643397</v>
      </c>
      <c r="J6" s="42">
        <v>3929.8951304374555</v>
      </c>
      <c r="K6" s="42">
        <v>3682.4724183805301</v>
      </c>
      <c r="L6" s="42">
        <v>3705.0231053057919</v>
      </c>
      <c r="M6" s="42">
        <v>4074.8052978071973</v>
      </c>
      <c r="N6" s="42">
        <v>4179.2437745593097</v>
      </c>
      <c r="O6" s="42">
        <v>4050.0077564932717</v>
      </c>
      <c r="P6" s="42">
        <v>4203.9551893975486</v>
      </c>
      <c r="Q6" s="42">
        <v>4724.6140806013018</v>
      </c>
    </row>
    <row r="7" spans="1:17" ht="11.45" customHeight="1" x14ac:dyDescent="0.25">
      <c r="A7" s="116" t="s">
        <v>125</v>
      </c>
      <c r="B7" s="42">
        <v>1392.4018642698638</v>
      </c>
      <c r="C7" s="42">
        <v>1369.4520714526775</v>
      </c>
      <c r="D7" s="42">
        <v>1138.9206443178587</v>
      </c>
      <c r="E7" s="42">
        <v>1405.5218902666422</v>
      </c>
      <c r="F7" s="42">
        <v>1668.0041145322755</v>
      </c>
      <c r="G7" s="42">
        <v>1766.741037349484</v>
      </c>
      <c r="H7" s="42">
        <v>1821.9930914920176</v>
      </c>
      <c r="I7" s="42">
        <v>1854.4330082393958</v>
      </c>
      <c r="J7" s="42">
        <v>2022.8166828603944</v>
      </c>
      <c r="K7" s="42">
        <v>1652.9751240880321</v>
      </c>
      <c r="L7" s="42">
        <v>1646.9723471613468</v>
      </c>
      <c r="M7" s="42">
        <v>1734.7942087330603</v>
      </c>
      <c r="N7" s="42">
        <v>1144.2172174945717</v>
      </c>
      <c r="O7" s="42">
        <v>1388.2925292360576</v>
      </c>
      <c r="P7" s="42">
        <v>1663.1077815761307</v>
      </c>
      <c r="Q7" s="42">
        <v>1869.2627792960657</v>
      </c>
    </row>
    <row r="8" spans="1:17" ht="11.45" customHeight="1" x14ac:dyDescent="0.25">
      <c r="A8" s="128" t="s">
        <v>51</v>
      </c>
      <c r="B8" s="131">
        <f t="shared" ref="B8:Q8" si="1">SUM(B9:B10)</f>
        <v>29.273867912132395</v>
      </c>
      <c r="C8" s="131">
        <f t="shared" si="1"/>
        <v>28.418962379216154</v>
      </c>
      <c r="D8" s="131">
        <f t="shared" si="1"/>
        <v>25.633004997271676</v>
      </c>
      <c r="E8" s="131">
        <f t="shared" si="1"/>
        <v>28.573028547091909</v>
      </c>
      <c r="F8" s="131">
        <f t="shared" si="1"/>
        <v>36.615871185232194</v>
      </c>
      <c r="G8" s="131">
        <f t="shared" si="1"/>
        <v>31.696741403391105</v>
      </c>
      <c r="H8" s="131">
        <f t="shared" si="1"/>
        <v>69.697933104548753</v>
      </c>
      <c r="I8" s="131">
        <f t="shared" si="1"/>
        <v>43.613348353157356</v>
      </c>
      <c r="J8" s="131">
        <f t="shared" si="1"/>
        <v>45.600543376009888</v>
      </c>
      <c r="K8" s="131">
        <f t="shared" si="1"/>
        <v>37.259067753143029</v>
      </c>
      <c r="L8" s="131">
        <f t="shared" si="1"/>
        <v>44.048310196474581</v>
      </c>
      <c r="M8" s="131">
        <f t="shared" si="1"/>
        <v>37.595219481462109</v>
      </c>
      <c r="N8" s="131">
        <f t="shared" si="1"/>
        <v>32.159774090070997</v>
      </c>
      <c r="O8" s="131">
        <f t="shared" si="1"/>
        <v>33.423521565717124</v>
      </c>
      <c r="P8" s="131">
        <f t="shared" si="1"/>
        <v>29.70660116505335</v>
      </c>
      <c r="Q8" s="131">
        <f t="shared" si="1"/>
        <v>29.787608694522788</v>
      </c>
    </row>
    <row r="9" spans="1:17" ht="11.45" customHeight="1" x14ac:dyDescent="0.25">
      <c r="A9" s="95" t="s">
        <v>126</v>
      </c>
      <c r="B9" s="37">
        <v>15.583114226592169</v>
      </c>
      <c r="C9" s="37">
        <v>15.308682758147413</v>
      </c>
      <c r="D9" s="37">
        <v>16.909201375753543</v>
      </c>
      <c r="E9" s="37">
        <v>16.971798150582671</v>
      </c>
      <c r="F9" s="37">
        <v>15.554144691135278</v>
      </c>
      <c r="G9" s="37">
        <v>17.956385185112296</v>
      </c>
      <c r="H9" s="37">
        <v>16.395111345854986</v>
      </c>
      <c r="I9" s="37">
        <v>16.062604960523633</v>
      </c>
      <c r="J9" s="37">
        <v>13.728956290847528</v>
      </c>
      <c r="K9" s="37">
        <v>12.718241460260058</v>
      </c>
      <c r="L9" s="37">
        <v>11.767854084499232</v>
      </c>
      <c r="M9" s="37">
        <v>15.466066879562668</v>
      </c>
      <c r="N9" s="37">
        <v>14.864050092246771</v>
      </c>
      <c r="O9" s="37">
        <v>14.8127262655469</v>
      </c>
      <c r="P9" s="37">
        <v>15.14073860038263</v>
      </c>
      <c r="Q9" s="37">
        <v>16.066026060063802</v>
      </c>
    </row>
    <row r="10" spans="1:17" ht="11.45" customHeight="1" x14ac:dyDescent="0.25">
      <c r="A10" s="93" t="s">
        <v>125</v>
      </c>
      <c r="B10" s="36">
        <v>13.690753685540225</v>
      </c>
      <c r="C10" s="36">
        <v>13.110279621068743</v>
      </c>
      <c r="D10" s="36">
        <v>8.7238036215181314</v>
      </c>
      <c r="E10" s="36">
        <v>11.601230396509237</v>
      </c>
      <c r="F10" s="36">
        <v>21.06172649409692</v>
      </c>
      <c r="G10" s="36">
        <v>13.740356218278809</v>
      </c>
      <c r="H10" s="36">
        <v>53.302821758693767</v>
      </c>
      <c r="I10" s="36">
        <v>27.550743392633724</v>
      </c>
      <c r="J10" s="36">
        <v>31.871587085162361</v>
      </c>
      <c r="K10" s="36">
        <v>24.540826292882972</v>
      </c>
      <c r="L10" s="36">
        <v>32.280456111975347</v>
      </c>
      <c r="M10" s="36">
        <v>22.129152601899442</v>
      </c>
      <c r="N10" s="36">
        <v>17.295723997824226</v>
      </c>
      <c r="O10" s="36">
        <v>18.610795300170224</v>
      </c>
      <c r="P10" s="36">
        <v>14.56586256467072</v>
      </c>
      <c r="Q10" s="36">
        <v>13.721582634458986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45.2562365445159</v>
      </c>
      <c r="C12" s="41">
        <f t="shared" ref="C12:Q12" si="3">SUM(C13,C17)</f>
        <v>42.952992681904462</v>
      </c>
      <c r="D12" s="41">
        <f t="shared" si="3"/>
        <v>39.349950028258036</v>
      </c>
      <c r="E12" s="41">
        <f t="shared" si="3"/>
        <v>41.209654431817832</v>
      </c>
      <c r="F12" s="41">
        <f t="shared" si="3"/>
        <v>46.972684575103585</v>
      </c>
      <c r="G12" s="41">
        <f t="shared" si="3"/>
        <v>51.955415892525806</v>
      </c>
      <c r="H12" s="41">
        <f t="shared" si="3"/>
        <v>54.408187880693276</v>
      </c>
      <c r="I12" s="41">
        <f t="shared" si="3"/>
        <v>59.753698756129467</v>
      </c>
      <c r="J12" s="41">
        <f t="shared" si="3"/>
        <v>59.953263638506535</v>
      </c>
      <c r="K12" s="41">
        <f t="shared" si="3"/>
        <v>52.4241945922981</v>
      </c>
      <c r="L12" s="41">
        <f t="shared" si="3"/>
        <v>50.330157347006207</v>
      </c>
      <c r="M12" s="41">
        <f t="shared" si="3"/>
        <v>53.464200975082335</v>
      </c>
      <c r="N12" s="41">
        <f t="shared" si="3"/>
        <v>47.53062509768553</v>
      </c>
      <c r="O12" s="41">
        <f t="shared" si="3"/>
        <v>46.215347180378252</v>
      </c>
      <c r="P12" s="41">
        <f t="shared" si="3"/>
        <v>47.430219951973079</v>
      </c>
      <c r="Q12" s="41">
        <f t="shared" si="3"/>
        <v>52.073296765709365</v>
      </c>
    </row>
    <row r="13" spans="1:17" ht="11.45" customHeight="1" x14ac:dyDescent="0.25">
      <c r="A13" s="130" t="s">
        <v>39</v>
      </c>
      <c r="B13" s="132">
        <f t="shared" ref="B13" si="4">SUM(B14:B16)</f>
        <v>44.238958106853019</v>
      </c>
      <c r="C13" s="132">
        <f t="shared" ref="C13:Q13" si="5">SUM(C14:C16)</f>
        <v>41.977648523633249</v>
      </c>
      <c r="D13" s="132">
        <f t="shared" si="5"/>
        <v>38.394430875565249</v>
      </c>
      <c r="E13" s="132">
        <f t="shared" si="5"/>
        <v>40.207501593502158</v>
      </c>
      <c r="F13" s="132">
        <f t="shared" si="5"/>
        <v>45.874614288992234</v>
      </c>
      <c r="G13" s="132">
        <f t="shared" si="5"/>
        <v>50.875944440578735</v>
      </c>
      <c r="H13" s="132">
        <f t="shared" si="5"/>
        <v>52.641551237955753</v>
      </c>
      <c r="I13" s="132">
        <f t="shared" si="5"/>
        <v>58.467133823183239</v>
      </c>
      <c r="J13" s="132">
        <f t="shared" si="5"/>
        <v>58.681775537553378</v>
      </c>
      <c r="K13" s="132">
        <f t="shared" si="5"/>
        <v>51.342734991978723</v>
      </c>
      <c r="L13" s="132">
        <f t="shared" si="5"/>
        <v>49.187478632450031</v>
      </c>
      <c r="M13" s="132">
        <f t="shared" si="5"/>
        <v>52.350204270226399</v>
      </c>
      <c r="N13" s="132">
        <f t="shared" si="5"/>
        <v>46.519690657265869</v>
      </c>
      <c r="O13" s="132">
        <f t="shared" si="5"/>
        <v>45.173300521136255</v>
      </c>
      <c r="P13" s="132">
        <f t="shared" si="5"/>
        <v>46.517679219890027</v>
      </c>
      <c r="Q13" s="132">
        <f t="shared" si="5"/>
        <v>51.117989863363398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29.45649222721682</v>
      </c>
      <c r="C15" s="42">
        <f t="shared" ref="C15:Q15" si="7">C24*C80/1000000</f>
        <v>27.494179071807991</v>
      </c>
      <c r="D15" s="42">
        <f t="shared" si="7"/>
        <v>24.464353608533315</v>
      </c>
      <c r="E15" s="42">
        <f t="shared" si="7"/>
        <v>23.3371482677057</v>
      </c>
      <c r="F15" s="42">
        <f t="shared" si="7"/>
        <v>27.539697397213445</v>
      </c>
      <c r="G15" s="42">
        <f t="shared" si="7"/>
        <v>32.642381428798728</v>
      </c>
      <c r="H15" s="42">
        <f t="shared" si="7"/>
        <v>33.847501269782505</v>
      </c>
      <c r="I15" s="42">
        <f t="shared" si="7"/>
        <v>42.944041281488673</v>
      </c>
      <c r="J15" s="42">
        <f t="shared" si="7"/>
        <v>41.965480109355056</v>
      </c>
      <c r="K15" s="42">
        <f t="shared" si="7"/>
        <v>38.40683230579922</v>
      </c>
      <c r="L15" s="42">
        <f t="shared" si="7"/>
        <v>36.577293284428258</v>
      </c>
      <c r="M15" s="42">
        <f t="shared" si="7"/>
        <v>39.201403119167416</v>
      </c>
      <c r="N15" s="42">
        <f t="shared" si="7"/>
        <v>38.773368438246223</v>
      </c>
      <c r="O15" s="42">
        <f t="shared" si="7"/>
        <v>35.893414558956671</v>
      </c>
      <c r="P15" s="42">
        <f t="shared" si="7"/>
        <v>35.534375266822266</v>
      </c>
      <c r="Q15" s="42">
        <f t="shared" si="7"/>
        <v>38.936040999923407</v>
      </c>
    </row>
    <row r="16" spans="1:17" ht="11.45" customHeight="1" x14ac:dyDescent="0.25">
      <c r="A16" s="116" t="s">
        <v>125</v>
      </c>
      <c r="B16" s="42">
        <f>B25*B81/1000000</f>
        <v>14.782465879636195</v>
      </c>
      <c r="C16" s="42">
        <f t="shared" ref="C16:Q16" si="8">C25*C81/1000000</f>
        <v>14.483469451825259</v>
      </c>
      <c r="D16" s="42">
        <f t="shared" si="8"/>
        <v>13.930077267031931</v>
      </c>
      <c r="E16" s="42">
        <f t="shared" si="8"/>
        <v>16.870353325796458</v>
      </c>
      <c r="F16" s="42">
        <f t="shared" si="8"/>
        <v>18.334916891778789</v>
      </c>
      <c r="G16" s="42">
        <f t="shared" si="8"/>
        <v>18.23356301178001</v>
      </c>
      <c r="H16" s="42">
        <f t="shared" si="8"/>
        <v>18.794049968173251</v>
      </c>
      <c r="I16" s="42">
        <f t="shared" si="8"/>
        <v>15.523092541694565</v>
      </c>
      <c r="J16" s="42">
        <f t="shared" si="8"/>
        <v>16.716295428198318</v>
      </c>
      <c r="K16" s="42">
        <f t="shared" si="8"/>
        <v>12.935902686179503</v>
      </c>
      <c r="L16" s="42">
        <f t="shared" si="8"/>
        <v>12.610185348021771</v>
      </c>
      <c r="M16" s="42">
        <f t="shared" si="8"/>
        <v>13.148801151058981</v>
      </c>
      <c r="N16" s="42">
        <f t="shared" si="8"/>
        <v>7.7463222190196488</v>
      </c>
      <c r="O16" s="42">
        <f t="shared" si="8"/>
        <v>9.2798859621795842</v>
      </c>
      <c r="P16" s="42">
        <f t="shared" si="8"/>
        <v>10.983303953067765</v>
      </c>
      <c r="Q16" s="42">
        <f t="shared" si="8"/>
        <v>12.181948863439992</v>
      </c>
    </row>
    <row r="17" spans="1:17" ht="11.45" customHeight="1" x14ac:dyDescent="0.25">
      <c r="A17" s="128" t="s">
        <v>18</v>
      </c>
      <c r="B17" s="131">
        <f t="shared" ref="B17" si="9">SUM(B18:B19)</f>
        <v>1.0172784376628787</v>
      </c>
      <c r="C17" s="131">
        <f t="shared" ref="C17:Q17" si="10">SUM(C18:C19)</f>
        <v>0.97534415827121357</v>
      </c>
      <c r="D17" s="131">
        <f t="shared" si="10"/>
        <v>0.95551915269278731</v>
      </c>
      <c r="E17" s="131">
        <f t="shared" si="10"/>
        <v>1.0021528383156726</v>
      </c>
      <c r="F17" s="131">
        <f t="shared" si="10"/>
        <v>1.0980702861113483</v>
      </c>
      <c r="G17" s="131">
        <f t="shared" si="10"/>
        <v>1.0794714519470716</v>
      </c>
      <c r="H17" s="131">
        <f t="shared" si="10"/>
        <v>1.7666366427375253</v>
      </c>
      <c r="I17" s="131">
        <f t="shared" si="10"/>
        <v>1.286564932946229</v>
      </c>
      <c r="J17" s="131">
        <f t="shared" si="10"/>
        <v>1.271488100953154</v>
      </c>
      <c r="K17" s="131">
        <f t="shared" si="10"/>
        <v>1.0814596003193757</v>
      </c>
      <c r="L17" s="131">
        <f t="shared" si="10"/>
        <v>1.1426787145561774</v>
      </c>
      <c r="M17" s="131">
        <f t="shared" si="10"/>
        <v>1.1139967048559338</v>
      </c>
      <c r="N17" s="131">
        <f t="shared" si="10"/>
        <v>1.0109344404196581</v>
      </c>
      <c r="O17" s="131">
        <f t="shared" si="10"/>
        <v>1.0420466592420001</v>
      </c>
      <c r="P17" s="131">
        <f t="shared" si="10"/>
        <v>0.91254073208305253</v>
      </c>
      <c r="Q17" s="131">
        <f t="shared" si="10"/>
        <v>0.9553069023459646</v>
      </c>
    </row>
    <row r="18" spans="1:17" ht="11.45" customHeight="1" x14ac:dyDescent="0.25">
      <c r="A18" s="95" t="s">
        <v>126</v>
      </c>
      <c r="B18" s="37">
        <f>B27*B83/1000000</f>
        <v>0.76225414742836428</v>
      </c>
      <c r="C18" s="37">
        <f t="shared" ref="C18:Q18" si="11">C27*C83/1000000</f>
        <v>0.73022778310268432</v>
      </c>
      <c r="D18" s="37">
        <f t="shared" si="11"/>
        <v>0.79427799380698971</v>
      </c>
      <c r="E18" s="37">
        <f t="shared" si="11"/>
        <v>0.78608159839426772</v>
      </c>
      <c r="F18" s="37">
        <f t="shared" si="11"/>
        <v>0.71127679231408569</v>
      </c>
      <c r="G18" s="37">
        <f t="shared" si="11"/>
        <v>0.82976827264112218</v>
      </c>
      <c r="H18" s="37">
        <f t="shared" si="11"/>
        <v>0.7889725394689896</v>
      </c>
      <c r="I18" s="37">
        <f t="shared" si="11"/>
        <v>0.78170802415801854</v>
      </c>
      <c r="J18" s="37">
        <f t="shared" si="11"/>
        <v>0.68384024263432119</v>
      </c>
      <c r="K18" s="37">
        <f t="shared" si="11"/>
        <v>0.6240577239376579</v>
      </c>
      <c r="L18" s="37">
        <f t="shared" si="11"/>
        <v>0.55614674672249398</v>
      </c>
      <c r="M18" s="37">
        <f t="shared" si="11"/>
        <v>0.70500503487930133</v>
      </c>
      <c r="N18" s="37">
        <f t="shared" si="11"/>
        <v>0.68344155941040174</v>
      </c>
      <c r="O18" s="37">
        <f t="shared" si="11"/>
        <v>0.67333609108644044</v>
      </c>
      <c r="P18" s="37">
        <f t="shared" si="11"/>
        <v>0.63741662866844084</v>
      </c>
      <c r="Q18" s="37">
        <f t="shared" si="11"/>
        <v>0.68531557695559275</v>
      </c>
    </row>
    <row r="19" spans="1:17" ht="11.45" customHeight="1" x14ac:dyDescent="0.25">
      <c r="A19" s="93" t="s">
        <v>125</v>
      </c>
      <c r="B19" s="36">
        <f>B28*B84/1000000</f>
        <v>0.25502429023451451</v>
      </c>
      <c r="C19" s="36">
        <f t="shared" ref="C19:Q19" si="12">C28*C84/1000000</f>
        <v>0.24511637516852927</v>
      </c>
      <c r="D19" s="36">
        <f t="shared" si="12"/>
        <v>0.16124115888579765</v>
      </c>
      <c r="E19" s="36">
        <f t="shared" si="12"/>
        <v>0.21607123992140484</v>
      </c>
      <c r="F19" s="36">
        <f t="shared" si="12"/>
        <v>0.38679349379726269</v>
      </c>
      <c r="G19" s="36">
        <f t="shared" si="12"/>
        <v>0.24970317930594946</v>
      </c>
      <c r="H19" s="36">
        <f t="shared" si="12"/>
        <v>0.9776641032685357</v>
      </c>
      <c r="I19" s="36">
        <f t="shared" si="12"/>
        <v>0.50485690878821032</v>
      </c>
      <c r="J19" s="36">
        <f t="shared" si="12"/>
        <v>0.58764785831883271</v>
      </c>
      <c r="K19" s="36">
        <f t="shared" si="12"/>
        <v>0.45740187638171792</v>
      </c>
      <c r="L19" s="36">
        <f t="shared" si="12"/>
        <v>0.58653196783368333</v>
      </c>
      <c r="M19" s="36">
        <f t="shared" si="12"/>
        <v>0.40899166997663239</v>
      </c>
      <c r="N19" s="36">
        <f t="shared" si="12"/>
        <v>0.32749288100925639</v>
      </c>
      <c r="O19" s="36">
        <f t="shared" si="12"/>
        <v>0.36871056815555958</v>
      </c>
      <c r="P19" s="36">
        <f t="shared" si="12"/>
        <v>0.27512410341461163</v>
      </c>
      <c r="Q19" s="36">
        <f t="shared" si="12"/>
        <v>0.26999132539037179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65097</v>
      </c>
      <c r="C21" s="41">
        <f t="shared" ref="C21:Q21" si="14">SUM(C22,C26)</f>
        <v>61810</v>
      </c>
      <c r="D21" s="41">
        <f t="shared" si="14"/>
        <v>57888</v>
      </c>
      <c r="E21" s="41">
        <f t="shared" si="14"/>
        <v>59205</v>
      </c>
      <c r="F21" s="41">
        <f t="shared" si="14"/>
        <v>67373</v>
      </c>
      <c r="G21" s="41">
        <f t="shared" si="14"/>
        <v>74970</v>
      </c>
      <c r="H21" s="41">
        <f t="shared" si="14"/>
        <v>78431</v>
      </c>
      <c r="I21" s="41">
        <f t="shared" si="14"/>
        <v>89516</v>
      </c>
      <c r="J21" s="41">
        <f t="shared" si="14"/>
        <v>87159</v>
      </c>
      <c r="K21" s="41">
        <f t="shared" si="14"/>
        <v>81287</v>
      </c>
      <c r="L21" s="41">
        <f t="shared" si="14"/>
        <v>78243</v>
      </c>
      <c r="M21" s="41">
        <f t="shared" si="14"/>
        <v>83279</v>
      </c>
      <c r="N21" s="41">
        <f t="shared" si="14"/>
        <v>76649</v>
      </c>
      <c r="O21" s="41">
        <f t="shared" si="14"/>
        <v>73105</v>
      </c>
      <c r="P21" s="41">
        <f t="shared" si="14"/>
        <v>74621</v>
      </c>
      <c r="Q21" s="41">
        <f t="shared" si="14"/>
        <v>82327</v>
      </c>
    </row>
    <row r="22" spans="1:17" ht="11.45" customHeight="1" x14ac:dyDescent="0.25">
      <c r="A22" s="130" t="s">
        <v>39</v>
      </c>
      <c r="B22" s="132">
        <f t="shared" ref="B22" si="15">SUM(B23:B25)</f>
        <v>63562</v>
      </c>
      <c r="C22" s="132">
        <f t="shared" ref="C22:Q22" si="16">SUM(C23:C25)</f>
        <v>60160</v>
      </c>
      <c r="D22" s="132">
        <f t="shared" si="16"/>
        <v>56010</v>
      </c>
      <c r="E22" s="132">
        <f t="shared" si="16"/>
        <v>57296</v>
      </c>
      <c r="F22" s="132">
        <f t="shared" si="16"/>
        <v>65348</v>
      </c>
      <c r="G22" s="132">
        <f t="shared" si="16"/>
        <v>72909</v>
      </c>
      <c r="H22" s="132">
        <f t="shared" si="16"/>
        <v>76028</v>
      </c>
      <c r="I22" s="132">
        <f t="shared" si="16"/>
        <v>87292</v>
      </c>
      <c r="J22" s="132">
        <f t="shared" si="16"/>
        <v>85191</v>
      </c>
      <c r="K22" s="132">
        <f t="shared" si="16"/>
        <v>79529</v>
      </c>
      <c r="L22" s="132">
        <f t="shared" si="16"/>
        <v>76561</v>
      </c>
      <c r="M22" s="132">
        <f t="shared" si="16"/>
        <v>81453</v>
      </c>
      <c r="N22" s="132">
        <f t="shared" si="16"/>
        <v>74944</v>
      </c>
      <c r="O22" s="132">
        <f t="shared" si="16"/>
        <v>71365</v>
      </c>
      <c r="P22" s="132">
        <f t="shared" si="16"/>
        <v>73029</v>
      </c>
      <c r="Q22" s="132">
        <f t="shared" si="16"/>
        <v>80610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48977</v>
      </c>
      <c r="C24" s="42">
        <f t="shared" si="18"/>
        <v>45870</v>
      </c>
      <c r="D24" s="42">
        <f t="shared" si="18"/>
        <v>42266</v>
      </c>
      <c r="E24" s="42">
        <f t="shared" si="18"/>
        <v>40651</v>
      </c>
      <c r="F24" s="42">
        <f t="shared" si="18"/>
        <v>47258</v>
      </c>
      <c r="G24" s="42">
        <f t="shared" si="18"/>
        <v>54919</v>
      </c>
      <c r="H24" s="42">
        <f t="shared" si="18"/>
        <v>57485</v>
      </c>
      <c r="I24" s="42">
        <f t="shared" si="18"/>
        <v>70801</v>
      </c>
      <c r="J24" s="42">
        <f t="shared" si="18"/>
        <v>68698</v>
      </c>
      <c r="K24" s="42">
        <f t="shared" si="18"/>
        <v>65241.999999999993</v>
      </c>
      <c r="L24" s="42">
        <f t="shared" si="18"/>
        <v>62253</v>
      </c>
      <c r="M24" s="42">
        <f t="shared" si="18"/>
        <v>66513</v>
      </c>
      <c r="N24" s="42">
        <f t="shared" si="18"/>
        <v>66130</v>
      </c>
      <c r="O24" s="42">
        <f t="shared" si="18"/>
        <v>60791</v>
      </c>
      <c r="P24" s="42">
        <f t="shared" si="18"/>
        <v>60496</v>
      </c>
      <c r="Q24" s="42">
        <f t="shared" si="18"/>
        <v>66689</v>
      </c>
    </row>
    <row r="25" spans="1:17" ht="11.45" customHeight="1" x14ac:dyDescent="0.25">
      <c r="A25" s="116" t="s">
        <v>125</v>
      </c>
      <c r="B25" s="42">
        <f t="shared" si="18"/>
        <v>14585</v>
      </c>
      <c r="C25" s="42">
        <f t="shared" si="18"/>
        <v>14290.000000000002</v>
      </c>
      <c r="D25" s="42">
        <f t="shared" si="18"/>
        <v>13744</v>
      </c>
      <c r="E25" s="42">
        <f t="shared" si="18"/>
        <v>16645</v>
      </c>
      <c r="F25" s="42">
        <f t="shared" si="18"/>
        <v>18090</v>
      </c>
      <c r="G25" s="42">
        <f t="shared" si="18"/>
        <v>17990</v>
      </c>
      <c r="H25" s="42">
        <f t="shared" si="18"/>
        <v>18543</v>
      </c>
      <c r="I25" s="42">
        <f t="shared" si="18"/>
        <v>16491</v>
      </c>
      <c r="J25" s="42">
        <f t="shared" si="18"/>
        <v>16493</v>
      </c>
      <c r="K25" s="42">
        <f t="shared" si="18"/>
        <v>14287</v>
      </c>
      <c r="L25" s="42">
        <f t="shared" si="18"/>
        <v>14308</v>
      </c>
      <c r="M25" s="42">
        <f t="shared" si="18"/>
        <v>14940</v>
      </c>
      <c r="N25" s="42">
        <f t="shared" si="18"/>
        <v>8814</v>
      </c>
      <c r="O25" s="42">
        <f t="shared" si="18"/>
        <v>10574</v>
      </c>
      <c r="P25" s="42">
        <f t="shared" si="18"/>
        <v>12533</v>
      </c>
      <c r="Q25" s="42">
        <f t="shared" si="18"/>
        <v>13921</v>
      </c>
    </row>
    <row r="26" spans="1:17" ht="11.45" customHeight="1" x14ac:dyDescent="0.25">
      <c r="A26" s="128" t="s">
        <v>18</v>
      </c>
      <c r="B26" s="131">
        <f t="shared" ref="B26" si="19">SUM(B27:B28)</f>
        <v>1535</v>
      </c>
      <c r="C26" s="131">
        <f t="shared" ref="C26:Q26" si="20">SUM(C27:C28)</f>
        <v>1650</v>
      </c>
      <c r="D26" s="131">
        <f t="shared" si="20"/>
        <v>1878</v>
      </c>
      <c r="E26" s="131">
        <f t="shared" si="20"/>
        <v>1909</v>
      </c>
      <c r="F26" s="131">
        <f t="shared" si="20"/>
        <v>2025</v>
      </c>
      <c r="G26" s="131">
        <f t="shared" si="20"/>
        <v>2061</v>
      </c>
      <c r="H26" s="131">
        <f t="shared" si="20"/>
        <v>2403</v>
      </c>
      <c r="I26" s="131">
        <f t="shared" si="20"/>
        <v>2224</v>
      </c>
      <c r="J26" s="131">
        <f t="shared" si="20"/>
        <v>1968</v>
      </c>
      <c r="K26" s="131">
        <f t="shared" si="20"/>
        <v>1758</v>
      </c>
      <c r="L26" s="131">
        <f t="shared" si="20"/>
        <v>1682</v>
      </c>
      <c r="M26" s="131">
        <f t="shared" si="20"/>
        <v>1826</v>
      </c>
      <c r="N26" s="131">
        <f t="shared" si="20"/>
        <v>1705</v>
      </c>
      <c r="O26" s="131">
        <f t="shared" si="20"/>
        <v>1740</v>
      </c>
      <c r="P26" s="131">
        <f t="shared" si="20"/>
        <v>1592</v>
      </c>
      <c r="Q26" s="131">
        <f t="shared" si="20"/>
        <v>1717</v>
      </c>
    </row>
    <row r="27" spans="1:17" ht="11.45" customHeight="1" x14ac:dyDescent="0.25">
      <c r="A27" s="95" t="s">
        <v>126</v>
      </c>
      <c r="B27" s="37">
        <f t="shared" ref="B27:Q28" si="21">IF(B36=0,0,B36/B74)</f>
        <v>1193</v>
      </c>
      <c r="C27" s="37">
        <f t="shared" si="21"/>
        <v>1321</v>
      </c>
      <c r="D27" s="37">
        <f t="shared" si="21"/>
        <v>1661</v>
      </c>
      <c r="E27" s="37">
        <f t="shared" si="21"/>
        <v>1618</v>
      </c>
      <c r="F27" s="37">
        <f t="shared" si="21"/>
        <v>1503</v>
      </c>
      <c r="G27" s="37">
        <f t="shared" si="21"/>
        <v>1724</v>
      </c>
      <c r="H27" s="37">
        <f t="shared" si="21"/>
        <v>1217</v>
      </c>
      <c r="I27" s="37">
        <f t="shared" si="21"/>
        <v>1581</v>
      </c>
      <c r="J27" s="37">
        <f t="shared" si="21"/>
        <v>1294</v>
      </c>
      <c r="K27" s="37">
        <f t="shared" si="21"/>
        <v>1207</v>
      </c>
      <c r="L27" s="37">
        <f t="shared" si="21"/>
        <v>1018.0000000000001</v>
      </c>
      <c r="M27" s="37">
        <f t="shared" si="21"/>
        <v>1306</v>
      </c>
      <c r="N27" s="37">
        <f t="shared" si="21"/>
        <v>1270</v>
      </c>
      <c r="O27" s="37">
        <f t="shared" si="21"/>
        <v>1248</v>
      </c>
      <c r="P27" s="37">
        <f t="shared" si="21"/>
        <v>1188</v>
      </c>
      <c r="Q27" s="37">
        <f t="shared" si="21"/>
        <v>1290</v>
      </c>
    </row>
    <row r="28" spans="1:17" ht="11.45" customHeight="1" x14ac:dyDescent="0.25">
      <c r="A28" s="93" t="s">
        <v>125</v>
      </c>
      <c r="B28" s="36">
        <f t="shared" si="21"/>
        <v>342</v>
      </c>
      <c r="C28" s="36">
        <f t="shared" si="21"/>
        <v>329</v>
      </c>
      <c r="D28" s="36">
        <f t="shared" si="21"/>
        <v>217</v>
      </c>
      <c r="E28" s="36">
        <f t="shared" si="21"/>
        <v>291</v>
      </c>
      <c r="F28" s="36">
        <f t="shared" si="21"/>
        <v>522</v>
      </c>
      <c r="G28" s="36">
        <f t="shared" si="21"/>
        <v>337</v>
      </c>
      <c r="H28" s="36">
        <f t="shared" si="21"/>
        <v>1186</v>
      </c>
      <c r="I28" s="36">
        <f t="shared" si="21"/>
        <v>643</v>
      </c>
      <c r="J28" s="36">
        <f t="shared" si="21"/>
        <v>674</v>
      </c>
      <c r="K28" s="36">
        <f t="shared" si="21"/>
        <v>551</v>
      </c>
      <c r="L28" s="36">
        <f t="shared" si="21"/>
        <v>664</v>
      </c>
      <c r="M28" s="36">
        <f t="shared" si="21"/>
        <v>520</v>
      </c>
      <c r="N28" s="36">
        <f t="shared" si="21"/>
        <v>435.00000000000006</v>
      </c>
      <c r="O28" s="36">
        <f t="shared" si="21"/>
        <v>492</v>
      </c>
      <c r="P28" s="36">
        <f t="shared" si="21"/>
        <v>404</v>
      </c>
      <c r="Q28" s="36">
        <f t="shared" si="21"/>
        <v>427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4820402</v>
      </c>
      <c r="C31" s="132">
        <f t="shared" si="22"/>
        <v>4581559</v>
      </c>
      <c r="D31" s="132">
        <f t="shared" si="22"/>
        <v>4468821</v>
      </c>
      <c r="E31" s="132">
        <f t="shared" si="22"/>
        <v>5010397</v>
      </c>
      <c r="F31" s="132">
        <f t="shared" si="22"/>
        <v>6380372</v>
      </c>
      <c r="G31" s="132">
        <f t="shared" si="22"/>
        <v>7918083</v>
      </c>
      <c r="H31" s="132">
        <f t="shared" si="22"/>
        <v>8245920</v>
      </c>
      <c r="I31" s="132">
        <f t="shared" si="22"/>
        <v>8580261</v>
      </c>
      <c r="J31" s="132">
        <f t="shared" si="22"/>
        <v>8429082</v>
      </c>
      <c r="K31" s="132">
        <f t="shared" si="22"/>
        <v>8081067</v>
      </c>
      <c r="L31" s="132">
        <f t="shared" si="22"/>
        <v>8174510</v>
      </c>
      <c r="M31" s="132">
        <f t="shared" si="22"/>
        <v>8884837</v>
      </c>
      <c r="N31" s="132">
        <f t="shared" si="22"/>
        <v>8429843</v>
      </c>
      <c r="O31" s="132">
        <f t="shared" si="22"/>
        <v>8441204</v>
      </c>
      <c r="P31" s="132">
        <f t="shared" si="22"/>
        <v>9054848</v>
      </c>
      <c r="Q31" s="132">
        <f t="shared" si="22"/>
        <v>10228352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3446600</v>
      </c>
      <c r="C33" s="42">
        <v>3230400.0000000005</v>
      </c>
      <c r="D33" s="42">
        <v>3345114</v>
      </c>
      <c r="E33" s="42">
        <v>3623650</v>
      </c>
      <c r="F33" s="42">
        <v>4734649</v>
      </c>
      <c r="G33" s="42">
        <v>6174942</v>
      </c>
      <c r="H33" s="42">
        <v>6448265</v>
      </c>
      <c r="I33" s="42">
        <v>6610199</v>
      </c>
      <c r="J33" s="42">
        <v>6433286</v>
      </c>
      <c r="K33" s="42">
        <v>6255446</v>
      </c>
      <c r="L33" s="42">
        <v>6305792</v>
      </c>
      <c r="M33" s="42">
        <v>6913720</v>
      </c>
      <c r="N33" s="42">
        <v>7127918</v>
      </c>
      <c r="O33" s="42">
        <v>6859309</v>
      </c>
      <c r="P33" s="42">
        <v>7157083</v>
      </c>
      <c r="Q33" s="42">
        <v>8092240</v>
      </c>
    </row>
    <row r="34" spans="1:17" ht="11.45" customHeight="1" x14ac:dyDescent="0.25">
      <c r="A34" s="116" t="s">
        <v>125</v>
      </c>
      <c r="B34" s="42">
        <v>1373802</v>
      </c>
      <c r="C34" s="42">
        <v>1351159</v>
      </c>
      <c r="D34" s="42">
        <v>1123707</v>
      </c>
      <c r="E34" s="42">
        <v>1386747</v>
      </c>
      <c r="F34" s="42">
        <v>1645723</v>
      </c>
      <c r="G34" s="42">
        <v>1743141</v>
      </c>
      <c r="H34" s="42">
        <v>1797655</v>
      </c>
      <c r="I34" s="42">
        <v>1970062</v>
      </c>
      <c r="J34" s="42">
        <v>1995796</v>
      </c>
      <c r="K34" s="42">
        <v>1825621</v>
      </c>
      <c r="L34" s="42">
        <v>1868718</v>
      </c>
      <c r="M34" s="42">
        <v>1971116.9999999998</v>
      </c>
      <c r="N34" s="42">
        <v>1301925</v>
      </c>
      <c r="O34" s="42">
        <v>1581895</v>
      </c>
      <c r="P34" s="42">
        <v>1897765</v>
      </c>
      <c r="Q34" s="42">
        <v>2136112</v>
      </c>
    </row>
    <row r="35" spans="1:17" ht="11.45" customHeight="1" x14ac:dyDescent="0.25">
      <c r="A35" s="128" t="s">
        <v>137</v>
      </c>
      <c r="B35" s="131">
        <f t="shared" ref="B35:Q35" si="23">SUM(B36:B37)</f>
        <v>42749.018808248147</v>
      </c>
      <c r="C35" s="131">
        <f t="shared" si="23"/>
        <v>45290.657322655898</v>
      </c>
      <c r="D35" s="131">
        <f t="shared" si="23"/>
        <v>47101.230752799391</v>
      </c>
      <c r="E35" s="131">
        <f t="shared" si="23"/>
        <v>50557.512449350572</v>
      </c>
      <c r="F35" s="131">
        <f t="shared" si="23"/>
        <v>61291.492895376468</v>
      </c>
      <c r="G35" s="131">
        <f t="shared" si="23"/>
        <v>55851.792224205514</v>
      </c>
      <c r="H35" s="131">
        <f t="shared" si="23"/>
        <v>89951.081446939002</v>
      </c>
      <c r="I35" s="131">
        <f t="shared" si="23"/>
        <v>67575.930434904149</v>
      </c>
      <c r="J35" s="131">
        <f t="shared" si="23"/>
        <v>62533.653579145976</v>
      </c>
      <c r="K35" s="131">
        <f t="shared" si="23"/>
        <v>54161.168091674946</v>
      </c>
      <c r="L35" s="131">
        <f t="shared" si="23"/>
        <v>58084.491292352512</v>
      </c>
      <c r="M35" s="131">
        <f t="shared" si="23"/>
        <v>56785.84703419463</v>
      </c>
      <c r="N35" s="131">
        <f t="shared" si="23"/>
        <v>50594.452059757466</v>
      </c>
      <c r="O35" s="131">
        <f t="shared" si="23"/>
        <v>52288.635007265999</v>
      </c>
      <c r="P35" s="131">
        <f t="shared" si="23"/>
        <v>49607.825898298797</v>
      </c>
      <c r="Q35" s="131">
        <f t="shared" si="23"/>
        <v>51942.92167660188</v>
      </c>
    </row>
    <row r="36" spans="1:17" ht="11.45" customHeight="1" x14ac:dyDescent="0.25">
      <c r="A36" s="95" t="s">
        <v>126</v>
      </c>
      <c r="B36" s="37">
        <v>24389.050994401561</v>
      </c>
      <c r="C36" s="37">
        <v>27693.78321595443</v>
      </c>
      <c r="D36" s="37">
        <v>35360.646655346725</v>
      </c>
      <c r="E36" s="37">
        <v>34933.230168135444</v>
      </c>
      <c r="F36" s="37">
        <v>32867.485236961198</v>
      </c>
      <c r="G36" s="37">
        <v>37307.775049772878</v>
      </c>
      <c r="H36" s="37">
        <v>25289.664100774142</v>
      </c>
      <c r="I36" s="37">
        <v>32486.526500659777</v>
      </c>
      <c r="J36" s="37">
        <v>25978.683810593684</v>
      </c>
      <c r="K36" s="37">
        <v>24598.553713385994</v>
      </c>
      <c r="L36" s="37">
        <v>21540.493635212864</v>
      </c>
      <c r="M36" s="37">
        <v>28650.410061492552</v>
      </c>
      <c r="N36" s="37">
        <v>27621.006298532237</v>
      </c>
      <c r="O36" s="37">
        <v>27454.762375167746</v>
      </c>
      <c r="P36" s="37">
        <v>28218.902125019387</v>
      </c>
      <c r="Q36" s="37">
        <v>30241.795625820512</v>
      </c>
    </row>
    <row r="37" spans="1:17" ht="11.45" customHeight="1" x14ac:dyDescent="0.25">
      <c r="A37" s="93" t="s">
        <v>125</v>
      </c>
      <c r="B37" s="36">
        <v>18359.967813846582</v>
      </c>
      <c r="C37" s="36">
        <v>17596.874106701471</v>
      </c>
      <c r="D37" s="36">
        <v>11740.584097452665</v>
      </c>
      <c r="E37" s="36">
        <v>15624.282281215126</v>
      </c>
      <c r="F37" s="36">
        <v>28424.00765841527</v>
      </c>
      <c r="G37" s="36">
        <v>18544.017174432636</v>
      </c>
      <c r="H37" s="36">
        <v>64661.417346164868</v>
      </c>
      <c r="I37" s="36">
        <v>35089.403934244379</v>
      </c>
      <c r="J37" s="36">
        <v>36554.969768552291</v>
      </c>
      <c r="K37" s="36">
        <v>29562.614378288949</v>
      </c>
      <c r="L37" s="36">
        <v>36543.997657139647</v>
      </c>
      <c r="M37" s="36">
        <v>28135.436972702078</v>
      </c>
      <c r="N37" s="36">
        <v>22973.44576122523</v>
      </c>
      <c r="O37" s="36">
        <v>24833.872632098253</v>
      </c>
      <c r="P37" s="36">
        <v>21388.92377327941</v>
      </c>
      <c r="Q37" s="36">
        <v>21701.126050781371</v>
      </c>
    </row>
    <row r="39" spans="1:17" ht="11.45" customHeight="1" x14ac:dyDescent="0.25">
      <c r="A39" s="27" t="s">
        <v>136</v>
      </c>
      <c r="B39" s="41">
        <f t="shared" ref="B39:Q39" si="24">SUM(B40,B44)</f>
        <v>40.423661691992997</v>
      </c>
      <c r="C39" s="41">
        <f t="shared" si="24"/>
        <v>39.381484037790997</v>
      </c>
      <c r="D39" s="41">
        <f t="shared" si="24"/>
        <v>38.418953938896998</v>
      </c>
      <c r="E39" s="41">
        <f t="shared" si="24"/>
        <v>39.777388776742001</v>
      </c>
      <c r="F39" s="41">
        <f t="shared" si="24"/>
        <v>42.794059831368003</v>
      </c>
      <c r="G39" s="41">
        <f t="shared" si="24"/>
        <v>47.162674539816003</v>
      </c>
      <c r="H39" s="41">
        <f t="shared" si="24"/>
        <v>50.447744231933001</v>
      </c>
      <c r="I39" s="41">
        <f t="shared" si="24"/>
        <v>57.534262157485998</v>
      </c>
      <c r="J39" s="41">
        <f t="shared" si="24"/>
        <v>56.186806767752998</v>
      </c>
      <c r="K39" s="41">
        <f t="shared" si="24"/>
        <v>54.839351378019998</v>
      </c>
      <c r="L39" s="41">
        <f t="shared" si="24"/>
        <v>53.491895988286998</v>
      </c>
      <c r="M39" s="41">
        <f t="shared" si="24"/>
        <v>53.023111524845994</v>
      </c>
      <c r="N39" s="41">
        <f t="shared" si="24"/>
        <v>52.297446111381994</v>
      </c>
      <c r="O39" s="41">
        <f t="shared" si="24"/>
        <v>50.949990721649002</v>
      </c>
      <c r="P39" s="41">
        <f t="shared" si="24"/>
        <v>49.602535331916002</v>
      </c>
      <c r="Q39" s="41">
        <f t="shared" si="24"/>
        <v>51.155541085964998</v>
      </c>
    </row>
    <row r="40" spans="1:17" ht="11.45" customHeight="1" x14ac:dyDescent="0.25">
      <c r="A40" s="130" t="s">
        <v>39</v>
      </c>
      <c r="B40" s="132">
        <f t="shared" ref="B40:Q40" si="25">SUM(B41:B43)</f>
        <v>38.289466057393</v>
      </c>
      <c r="C40" s="132">
        <f t="shared" si="25"/>
        <v>37.166698045573</v>
      </c>
      <c r="D40" s="132">
        <f t="shared" si="25"/>
        <v>35.890382510325999</v>
      </c>
      <c r="E40" s="132">
        <f t="shared" si="25"/>
        <v>37.286623869324004</v>
      </c>
      <c r="F40" s="132">
        <f t="shared" si="25"/>
        <v>39.910356786976003</v>
      </c>
      <c r="G40" s="132">
        <f t="shared" si="25"/>
        <v>44.135745142733001</v>
      </c>
      <c r="H40" s="132">
        <f t="shared" si="25"/>
        <v>45.866497455339001</v>
      </c>
      <c r="I40" s="132">
        <f t="shared" si="25"/>
        <v>53.024155235377997</v>
      </c>
      <c r="J40" s="132">
        <f t="shared" si="25"/>
        <v>51.747839700130996</v>
      </c>
      <c r="K40" s="132">
        <f t="shared" si="25"/>
        <v>50.471524164884002</v>
      </c>
      <c r="L40" s="132">
        <f t="shared" si="25"/>
        <v>49.195208629637001</v>
      </c>
      <c r="M40" s="132">
        <f t="shared" si="25"/>
        <v>48.797564020681996</v>
      </c>
      <c r="N40" s="132">
        <f t="shared" si="25"/>
        <v>48.143038461703995</v>
      </c>
      <c r="O40" s="132">
        <f t="shared" si="25"/>
        <v>46.866722926457001</v>
      </c>
      <c r="P40" s="132">
        <f t="shared" si="25"/>
        <v>45.59040739121</v>
      </c>
      <c r="Q40" s="132">
        <f t="shared" si="25"/>
        <v>47.214552999744996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26.574606619642001</v>
      </c>
      <c r="C42" s="42">
        <v>25.688786398986998</v>
      </c>
      <c r="D42" s="42">
        <v>24.802966178331999</v>
      </c>
      <c r="E42" s="42">
        <v>23.917145957677</v>
      </c>
      <c r="F42" s="42">
        <v>25.380236305048001</v>
      </c>
      <c r="G42" s="42">
        <v>29.685945945945999</v>
      </c>
      <c r="H42" s="42">
        <v>30.972521551724</v>
      </c>
      <c r="I42" s="42">
        <v>38.520674646354998</v>
      </c>
      <c r="J42" s="42">
        <v>37.634854425699999</v>
      </c>
      <c r="K42" s="42">
        <v>36.749034205045</v>
      </c>
      <c r="L42" s="42">
        <v>35.863213984390001</v>
      </c>
      <c r="M42" s="42">
        <v>35.856064690026997</v>
      </c>
      <c r="N42" s="42">
        <v>35.592034445640998</v>
      </c>
      <c r="O42" s="42">
        <v>34.706214224985999</v>
      </c>
      <c r="P42" s="42">
        <v>33.820394004331</v>
      </c>
      <c r="Q42" s="42">
        <v>35.835034927457997</v>
      </c>
    </row>
    <row r="43" spans="1:17" ht="11.45" customHeight="1" x14ac:dyDescent="0.25">
      <c r="A43" s="116" t="s">
        <v>125</v>
      </c>
      <c r="B43" s="42">
        <v>11.714859437751</v>
      </c>
      <c r="C43" s="42">
        <v>11.477911646586</v>
      </c>
      <c r="D43" s="42">
        <v>11.087416331994</v>
      </c>
      <c r="E43" s="42">
        <v>13.369477911647</v>
      </c>
      <c r="F43" s="42">
        <v>14.530120481928</v>
      </c>
      <c r="G43" s="42">
        <v>14.449799196787</v>
      </c>
      <c r="H43" s="42">
        <v>14.893975903615001</v>
      </c>
      <c r="I43" s="42">
        <v>14.503480589023001</v>
      </c>
      <c r="J43" s="42">
        <v>14.112985274431001</v>
      </c>
      <c r="K43" s="42">
        <v>13.722489959839001</v>
      </c>
      <c r="L43" s="42">
        <v>13.331994645247001</v>
      </c>
      <c r="M43" s="42">
        <v>12.941499330655001</v>
      </c>
      <c r="N43" s="42">
        <v>12.551004016063001</v>
      </c>
      <c r="O43" s="42">
        <v>12.160508701471</v>
      </c>
      <c r="P43" s="42">
        <v>11.770013386879</v>
      </c>
      <c r="Q43" s="42">
        <v>11.379518072287</v>
      </c>
    </row>
    <row r="44" spans="1:17" ht="11.45" customHeight="1" x14ac:dyDescent="0.25">
      <c r="A44" s="128" t="s">
        <v>18</v>
      </c>
      <c r="B44" s="131">
        <f t="shared" ref="B44:Q44" si="26">SUM(B45:B46)</f>
        <v>2.1341956346000002</v>
      </c>
      <c r="C44" s="131">
        <f t="shared" si="26"/>
        <v>2.2147859922180002</v>
      </c>
      <c r="D44" s="131">
        <f t="shared" si="26"/>
        <v>2.5285714285709999</v>
      </c>
      <c r="E44" s="131">
        <f t="shared" si="26"/>
        <v>2.4907649074179998</v>
      </c>
      <c r="F44" s="131">
        <f t="shared" si="26"/>
        <v>2.883703044392</v>
      </c>
      <c r="G44" s="131">
        <f t="shared" si="26"/>
        <v>3.0269293970830002</v>
      </c>
      <c r="H44" s="131">
        <f t="shared" si="26"/>
        <v>4.5812467765939999</v>
      </c>
      <c r="I44" s="131">
        <f t="shared" si="26"/>
        <v>4.5101069221080001</v>
      </c>
      <c r="J44" s="131">
        <f t="shared" si="26"/>
        <v>4.4389670676220003</v>
      </c>
      <c r="K44" s="131">
        <f t="shared" si="26"/>
        <v>4.3678272131359996</v>
      </c>
      <c r="L44" s="131">
        <f t="shared" si="26"/>
        <v>4.2966873586499998</v>
      </c>
      <c r="M44" s="131">
        <f t="shared" si="26"/>
        <v>4.225547504164</v>
      </c>
      <c r="N44" s="131">
        <f t="shared" si="26"/>
        <v>4.1544076496779994</v>
      </c>
      <c r="O44" s="131">
        <f t="shared" si="26"/>
        <v>4.0832677951920004</v>
      </c>
      <c r="P44" s="131">
        <f t="shared" si="26"/>
        <v>4.0121279407059998</v>
      </c>
      <c r="Q44" s="131">
        <f t="shared" si="26"/>
        <v>3.94098808622</v>
      </c>
    </row>
    <row r="45" spans="1:17" ht="11.45" customHeight="1" x14ac:dyDescent="0.25">
      <c r="A45" s="95" t="s">
        <v>126</v>
      </c>
      <c r="B45" s="37">
        <v>1.1341956345999999</v>
      </c>
      <c r="C45" s="37">
        <v>1.214785992218</v>
      </c>
      <c r="D45" s="37">
        <v>1.5285714285709999</v>
      </c>
      <c r="E45" s="37">
        <v>1.4907649074180001</v>
      </c>
      <c r="F45" s="37">
        <v>1.452958386265</v>
      </c>
      <c r="G45" s="37">
        <v>1.6295180722889999</v>
      </c>
      <c r="H45" s="37">
        <v>1.591711551136</v>
      </c>
      <c r="I45" s="37">
        <v>1.553905029983</v>
      </c>
      <c r="J45" s="37">
        <v>1.5160985088300001</v>
      </c>
      <c r="K45" s="37">
        <v>1.478291987677</v>
      </c>
      <c r="L45" s="37">
        <v>1.4404854665239999</v>
      </c>
      <c r="M45" s="37">
        <v>1.402678945371</v>
      </c>
      <c r="N45" s="37">
        <v>1.3648724242179999</v>
      </c>
      <c r="O45" s="37">
        <v>1.3270659030650001</v>
      </c>
      <c r="P45" s="37">
        <v>1.289259381912</v>
      </c>
      <c r="Q45" s="37">
        <v>1.2514528607590001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1.430744658127</v>
      </c>
      <c r="G46" s="36">
        <v>1.3974113247940001</v>
      </c>
      <c r="H46" s="36">
        <v>2.9895352254579999</v>
      </c>
      <c r="I46" s="36">
        <v>2.9562018921250002</v>
      </c>
      <c r="J46" s="36">
        <v>2.922868558792</v>
      </c>
      <c r="K46" s="36">
        <v>2.8895352254589999</v>
      </c>
      <c r="L46" s="36">
        <v>2.8562018921260002</v>
      </c>
      <c r="M46" s="36">
        <v>2.822868558793</v>
      </c>
      <c r="N46" s="36">
        <v>2.7895352254599999</v>
      </c>
      <c r="O46" s="36">
        <v>2.7562018921270002</v>
      </c>
      <c r="P46" s="36">
        <v>2.722868558794</v>
      </c>
      <c r="Q46" s="36">
        <v>2.6895352254609999</v>
      </c>
    </row>
    <row r="48" spans="1:17" ht="11.45" customHeight="1" x14ac:dyDescent="0.25">
      <c r="A48" s="27" t="s">
        <v>135</v>
      </c>
      <c r="B48" s="41">
        <f t="shared" ref="B48:Q48" si="27">SUM(B49,B53)</f>
        <v>40.423661691992997</v>
      </c>
      <c r="C48" s="41">
        <f t="shared" si="27"/>
        <v>38.554486256689998</v>
      </c>
      <c r="D48" s="41">
        <f t="shared" si="27"/>
        <v>36.218518354539</v>
      </c>
      <c r="E48" s="41">
        <f t="shared" si="27"/>
        <v>37.566196018368998</v>
      </c>
      <c r="F48" s="41">
        <f t="shared" si="27"/>
        <v>42.742900545552999</v>
      </c>
      <c r="G48" s="41">
        <f t="shared" si="27"/>
        <v>46.765263215022003</v>
      </c>
      <c r="H48" s="41">
        <f t="shared" si="27"/>
        <v>50.071130083394003</v>
      </c>
      <c r="I48" s="41">
        <f t="shared" si="27"/>
        <v>54.435016653059996</v>
      </c>
      <c r="J48" s="41">
        <f t="shared" si="27"/>
        <v>53.756987884059008</v>
      </c>
      <c r="K48" s="41">
        <f t="shared" si="27"/>
        <v>48.593051562362</v>
      </c>
      <c r="L48" s="41">
        <f t="shared" si="27"/>
        <v>47.122850128261</v>
      </c>
      <c r="M48" s="41">
        <f t="shared" si="27"/>
        <v>49.075042211282998</v>
      </c>
      <c r="N48" s="41">
        <f t="shared" si="27"/>
        <v>44.179478391829001</v>
      </c>
      <c r="O48" s="41">
        <f t="shared" si="27"/>
        <v>42.686042652062</v>
      </c>
      <c r="P48" s="41">
        <f t="shared" si="27"/>
        <v>43.930260249641002</v>
      </c>
      <c r="Q48" s="41">
        <f t="shared" si="27"/>
        <v>48.216093838717995</v>
      </c>
    </row>
    <row r="49" spans="1:17" ht="11.45" customHeight="1" x14ac:dyDescent="0.25">
      <c r="A49" s="130" t="s">
        <v>39</v>
      </c>
      <c r="B49" s="132">
        <f t="shared" ref="B49:Q49" si="28">SUM(B50:B52)</f>
        <v>38.289466057393</v>
      </c>
      <c r="C49" s="132">
        <f t="shared" si="28"/>
        <v>36.339700264472</v>
      </c>
      <c r="D49" s="132">
        <f t="shared" si="28"/>
        <v>33.689946925968002</v>
      </c>
      <c r="E49" s="132">
        <f t="shared" si="28"/>
        <v>35.096361930888001</v>
      </c>
      <c r="F49" s="132">
        <f t="shared" si="28"/>
        <v>39.910356786976003</v>
      </c>
      <c r="G49" s="132">
        <f t="shared" si="28"/>
        <v>44.135745142733001</v>
      </c>
      <c r="H49" s="132">
        <f t="shared" si="28"/>
        <v>45.866497455339001</v>
      </c>
      <c r="I49" s="132">
        <f t="shared" si="28"/>
        <v>51.274734971180997</v>
      </c>
      <c r="J49" s="132">
        <f t="shared" si="28"/>
        <v>50.705404825409005</v>
      </c>
      <c r="K49" s="132">
        <f t="shared" si="28"/>
        <v>45.983630329926001</v>
      </c>
      <c r="L49" s="132">
        <f t="shared" si="28"/>
        <v>44.233005717159998</v>
      </c>
      <c r="M49" s="132">
        <f t="shared" si="28"/>
        <v>47.03033544545</v>
      </c>
      <c r="N49" s="132">
        <f t="shared" si="28"/>
        <v>42.179478391829001</v>
      </c>
      <c r="O49" s="132">
        <f t="shared" si="28"/>
        <v>40.686042652062</v>
      </c>
      <c r="P49" s="132">
        <f t="shared" si="28"/>
        <v>41.930260249641002</v>
      </c>
      <c r="Q49" s="132">
        <f t="shared" si="28"/>
        <v>46.216093838717995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26.574606619642001</v>
      </c>
      <c r="C51" s="42">
        <v>24.861788617885999</v>
      </c>
      <c r="D51" s="42">
        <v>22.650589496249001</v>
      </c>
      <c r="E51" s="42">
        <v>21.726884019241002</v>
      </c>
      <c r="F51" s="42">
        <v>25.380236305048001</v>
      </c>
      <c r="G51" s="42">
        <v>29.685945945945999</v>
      </c>
      <c r="H51" s="42">
        <v>30.972521551724</v>
      </c>
      <c r="I51" s="42">
        <v>38.520674646354998</v>
      </c>
      <c r="J51" s="42">
        <v>37.458015267176002</v>
      </c>
      <c r="K51" s="42">
        <v>35.151939655172001</v>
      </c>
      <c r="L51" s="42">
        <v>33.523424878836998</v>
      </c>
      <c r="M51" s="42">
        <v>35.856064690026997</v>
      </c>
      <c r="N51" s="42">
        <v>35.592034445640998</v>
      </c>
      <c r="O51" s="42">
        <v>32.789104638619001</v>
      </c>
      <c r="P51" s="42">
        <v>32.577275175014002</v>
      </c>
      <c r="Q51" s="42">
        <v>35.835034927457997</v>
      </c>
    </row>
    <row r="52" spans="1:17" ht="11.45" customHeight="1" x14ac:dyDescent="0.25">
      <c r="A52" s="116" t="s">
        <v>125</v>
      </c>
      <c r="B52" s="42">
        <v>11.714859437751</v>
      </c>
      <c r="C52" s="42">
        <v>11.477911646586</v>
      </c>
      <c r="D52" s="42">
        <v>11.039357429719001</v>
      </c>
      <c r="E52" s="42">
        <v>13.369477911647</v>
      </c>
      <c r="F52" s="42">
        <v>14.530120481928</v>
      </c>
      <c r="G52" s="42">
        <v>14.449799196787</v>
      </c>
      <c r="H52" s="42">
        <v>14.893975903615001</v>
      </c>
      <c r="I52" s="42">
        <v>12.754060324826</v>
      </c>
      <c r="J52" s="42">
        <v>13.247389558232999</v>
      </c>
      <c r="K52" s="42">
        <v>10.831690674754</v>
      </c>
      <c r="L52" s="42">
        <v>10.709580838322999</v>
      </c>
      <c r="M52" s="42">
        <v>11.174270755423001</v>
      </c>
      <c r="N52" s="42">
        <v>6.5874439461880003</v>
      </c>
      <c r="O52" s="42">
        <v>7.8969380134430001</v>
      </c>
      <c r="P52" s="42">
        <v>9.352985074627</v>
      </c>
      <c r="Q52" s="42">
        <v>10.38105891126</v>
      </c>
    </row>
    <row r="53" spans="1:17" ht="11.45" customHeight="1" x14ac:dyDescent="0.25">
      <c r="A53" s="128" t="s">
        <v>18</v>
      </c>
      <c r="B53" s="131">
        <f t="shared" ref="B53:Q53" si="29">SUM(B54:B55)</f>
        <v>2.1341956346000002</v>
      </c>
      <c r="C53" s="131">
        <f t="shared" si="29"/>
        <v>2.2147859922180002</v>
      </c>
      <c r="D53" s="131">
        <f t="shared" si="29"/>
        <v>2.5285714285709999</v>
      </c>
      <c r="E53" s="131">
        <f t="shared" si="29"/>
        <v>2.4698340874809999</v>
      </c>
      <c r="F53" s="131">
        <f t="shared" si="29"/>
        <v>2.8325437585769997</v>
      </c>
      <c r="G53" s="131">
        <f t="shared" si="29"/>
        <v>2.6295180722889997</v>
      </c>
      <c r="H53" s="131">
        <f t="shared" si="29"/>
        <v>4.2046326280550002</v>
      </c>
      <c r="I53" s="131">
        <f t="shared" si="29"/>
        <v>3.1602816818789998</v>
      </c>
      <c r="J53" s="131">
        <f t="shared" si="29"/>
        <v>3.0515830586500003</v>
      </c>
      <c r="K53" s="131">
        <f t="shared" si="29"/>
        <v>2.609421232436</v>
      </c>
      <c r="L53" s="131">
        <f t="shared" si="29"/>
        <v>2.889844411101</v>
      </c>
      <c r="M53" s="131">
        <f t="shared" si="29"/>
        <v>2.0447067658330003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1.1341956345999999</v>
      </c>
      <c r="C54" s="37">
        <v>1.214785992218</v>
      </c>
      <c r="D54" s="37">
        <v>1.5285714285709999</v>
      </c>
      <c r="E54" s="37">
        <v>1.4698340874810001</v>
      </c>
      <c r="F54" s="37">
        <v>1.4017991004499999</v>
      </c>
      <c r="G54" s="37">
        <v>1.6295180722889999</v>
      </c>
      <c r="H54" s="37">
        <v>1.2150974025970001</v>
      </c>
      <c r="I54" s="37">
        <v>1.4128787878789999</v>
      </c>
      <c r="J54" s="37">
        <v>1.1707692307690001</v>
      </c>
      <c r="K54" s="37">
        <v>1.068859984698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1.430744658127</v>
      </c>
      <c r="G55" s="36">
        <v>1</v>
      </c>
      <c r="H55" s="36">
        <v>2.9895352254579999</v>
      </c>
      <c r="I55" s="36">
        <v>1.7474028939999999</v>
      </c>
      <c r="J55" s="36">
        <v>1.880813827881</v>
      </c>
      <c r="K55" s="36">
        <v>1.540561247738</v>
      </c>
      <c r="L55" s="36">
        <v>1.889844411101</v>
      </c>
      <c r="M55" s="36">
        <v>1.044706765833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0.30527773553099924</v>
      </c>
      <c r="D57" s="41">
        <f t="shared" si="30"/>
        <v>0.38492529083899996</v>
      </c>
      <c r="E57" s="41">
        <f t="shared" si="30"/>
        <v>2.7058902275780001</v>
      </c>
      <c r="F57" s="41">
        <f t="shared" si="30"/>
        <v>4.364126444359</v>
      </c>
      <c r="G57" s="41">
        <f t="shared" si="30"/>
        <v>5.7160700981809969</v>
      </c>
      <c r="H57" s="41">
        <f t="shared" si="30"/>
        <v>4.6325250818500017</v>
      </c>
      <c r="I57" s="41">
        <f t="shared" si="30"/>
        <v>8.4339733152859964</v>
      </c>
      <c r="J57" s="41">
        <f t="shared" si="30"/>
        <v>2.2204460492503131E-16</v>
      </c>
      <c r="K57" s="41">
        <f t="shared" si="30"/>
        <v>0</v>
      </c>
      <c r="L57" s="41">
        <f t="shared" si="30"/>
        <v>4.4408920985006262E-16</v>
      </c>
      <c r="M57" s="41">
        <f t="shared" si="30"/>
        <v>0.87867092629199584</v>
      </c>
      <c r="N57" s="41">
        <f t="shared" si="30"/>
        <v>0.62178997626899957</v>
      </c>
      <c r="O57" s="41">
        <f t="shared" si="30"/>
        <v>6.6613381477509392E-16</v>
      </c>
      <c r="P57" s="41">
        <f t="shared" si="30"/>
        <v>0</v>
      </c>
      <c r="Q57" s="41">
        <f t="shared" si="30"/>
        <v>2.900461143781996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0.15354752342699918</v>
      </c>
      <c r="D58" s="132">
        <f t="shared" si="31"/>
        <v>0</v>
      </c>
      <c r="E58" s="132">
        <f t="shared" si="31"/>
        <v>2.672556894245</v>
      </c>
      <c r="F58" s="132">
        <f t="shared" si="31"/>
        <v>3.900048452899</v>
      </c>
      <c r="G58" s="132">
        <f t="shared" si="31"/>
        <v>5.5017038910039968</v>
      </c>
      <c r="H58" s="132">
        <f t="shared" si="31"/>
        <v>3.0070678478530013</v>
      </c>
      <c r="I58" s="132">
        <f t="shared" si="31"/>
        <v>8.4339733152859964</v>
      </c>
      <c r="J58" s="132">
        <f t="shared" si="31"/>
        <v>0</v>
      </c>
      <c r="K58" s="132">
        <f t="shared" si="31"/>
        <v>0</v>
      </c>
      <c r="L58" s="132">
        <f t="shared" si="31"/>
        <v>0</v>
      </c>
      <c r="M58" s="132">
        <f t="shared" si="31"/>
        <v>0.87867092629199561</v>
      </c>
      <c r="N58" s="132">
        <f t="shared" si="31"/>
        <v>0.62178997626899957</v>
      </c>
      <c r="O58" s="132">
        <f t="shared" si="31"/>
        <v>0</v>
      </c>
      <c r="P58" s="132">
        <f t="shared" si="31"/>
        <v>0</v>
      </c>
      <c r="Q58" s="132">
        <f t="shared" si="31"/>
        <v>2.900461143781996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</v>
      </c>
      <c r="D60" s="42">
        <v>0</v>
      </c>
      <c r="E60" s="42">
        <v>0</v>
      </c>
      <c r="F60" s="42">
        <v>2.3489105680259996</v>
      </c>
      <c r="G60" s="42">
        <v>5.191529861552997</v>
      </c>
      <c r="H60" s="42">
        <v>2.1723958264330001</v>
      </c>
      <c r="I60" s="42">
        <v>8.4339733152859964</v>
      </c>
      <c r="J60" s="42">
        <v>0</v>
      </c>
      <c r="K60" s="42">
        <v>0</v>
      </c>
      <c r="L60" s="42">
        <v>0</v>
      </c>
      <c r="M60" s="42">
        <v>0.87867092629199561</v>
      </c>
      <c r="N60" s="42">
        <v>0.62178997626899957</v>
      </c>
      <c r="O60" s="42">
        <v>0</v>
      </c>
      <c r="P60" s="42">
        <v>0</v>
      </c>
      <c r="Q60" s="42">
        <v>2.900461143781996</v>
      </c>
    </row>
    <row r="61" spans="1:17" ht="11.45" customHeight="1" x14ac:dyDescent="0.25">
      <c r="A61" s="116" t="s">
        <v>125</v>
      </c>
      <c r="B61" s="42"/>
      <c r="C61" s="42">
        <v>0.15354752342699918</v>
      </c>
      <c r="D61" s="42">
        <v>0</v>
      </c>
      <c r="E61" s="42">
        <v>2.672556894245</v>
      </c>
      <c r="F61" s="42">
        <v>1.5511378848730004</v>
      </c>
      <c r="G61" s="42">
        <v>0.31017402945099981</v>
      </c>
      <c r="H61" s="42">
        <v>0.83467202142000119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0.15173021210400006</v>
      </c>
      <c r="D62" s="131">
        <f t="shared" si="32"/>
        <v>0.38492529083899996</v>
      </c>
      <c r="E62" s="131">
        <f t="shared" si="32"/>
        <v>3.3333333333000148E-2</v>
      </c>
      <c r="F62" s="131">
        <f t="shared" si="32"/>
        <v>0.46407799145999995</v>
      </c>
      <c r="G62" s="131">
        <f t="shared" si="32"/>
        <v>0.21436620717700006</v>
      </c>
      <c r="H62" s="131">
        <f t="shared" si="32"/>
        <v>1.6254572339970002</v>
      </c>
      <c r="I62" s="131">
        <f t="shared" si="32"/>
        <v>4.4408920985006262E-16</v>
      </c>
      <c r="J62" s="131">
        <f t="shared" si="32"/>
        <v>2.2204460492503131E-16</v>
      </c>
      <c r="K62" s="131">
        <f t="shared" si="32"/>
        <v>0</v>
      </c>
      <c r="L62" s="131">
        <f t="shared" si="32"/>
        <v>4.4408920985006262E-16</v>
      </c>
      <c r="M62" s="131">
        <f t="shared" si="32"/>
        <v>2.2204460492503131E-16</v>
      </c>
      <c r="N62" s="131">
        <f t="shared" si="32"/>
        <v>0</v>
      </c>
      <c r="O62" s="131">
        <f t="shared" si="32"/>
        <v>6.6613381477509392E-16</v>
      </c>
      <c r="P62" s="131">
        <f t="shared" si="32"/>
        <v>0</v>
      </c>
      <c r="Q62" s="131">
        <f t="shared" si="32"/>
        <v>2.2204460492503131E-16</v>
      </c>
    </row>
    <row r="63" spans="1:17" ht="11.45" customHeight="1" x14ac:dyDescent="0.25">
      <c r="A63" s="95" t="s">
        <v>126</v>
      </c>
      <c r="B63" s="37"/>
      <c r="C63" s="37">
        <v>0.11839687877100014</v>
      </c>
      <c r="D63" s="37">
        <v>0.35159195750600003</v>
      </c>
      <c r="E63" s="37">
        <v>2.2204460492503131E-16</v>
      </c>
      <c r="F63" s="37">
        <v>0</v>
      </c>
      <c r="G63" s="37">
        <v>0.21436620717700006</v>
      </c>
      <c r="H63" s="37">
        <v>2.2204460492503131E-16</v>
      </c>
      <c r="I63" s="37">
        <v>0</v>
      </c>
      <c r="J63" s="37">
        <v>2.2204460492503131E-16</v>
      </c>
      <c r="K63" s="37">
        <v>0</v>
      </c>
      <c r="L63" s="37">
        <v>0</v>
      </c>
      <c r="M63" s="37">
        <v>2.2204460492503131E-16</v>
      </c>
      <c r="N63" s="37">
        <v>0</v>
      </c>
      <c r="O63" s="37">
        <v>2.2204460492503131E-16</v>
      </c>
      <c r="P63" s="37">
        <v>0</v>
      </c>
      <c r="Q63" s="37">
        <v>2.2204460492503131E-16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0.46407799145999995</v>
      </c>
      <c r="G64" s="36">
        <v>0</v>
      </c>
      <c r="H64" s="36">
        <v>1.6254572339969999</v>
      </c>
      <c r="I64" s="36">
        <v>4.4408920985006262E-16</v>
      </c>
      <c r="J64" s="36">
        <v>0</v>
      </c>
      <c r="K64" s="36">
        <v>0</v>
      </c>
      <c r="L64" s="36">
        <v>4.4408920985006262E-16</v>
      </c>
      <c r="M64" s="36">
        <v>0</v>
      </c>
      <c r="N64" s="36">
        <v>0</v>
      </c>
      <c r="O64" s="36">
        <v>4.4408920985006262E-16</v>
      </c>
      <c r="P64" s="36">
        <v>0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75.837796167521475</v>
      </c>
      <c r="C69" s="134">
        <f t="shared" si="33"/>
        <v>76.156233377659575</v>
      </c>
      <c r="D69" s="134">
        <f t="shared" si="33"/>
        <v>79.786127477236207</v>
      </c>
      <c r="E69" s="134">
        <f t="shared" si="33"/>
        <v>87.447587964255789</v>
      </c>
      <c r="F69" s="134">
        <f t="shared" si="33"/>
        <v>97.636836628511972</v>
      </c>
      <c r="G69" s="134">
        <f t="shared" si="33"/>
        <v>108.60227132452783</v>
      </c>
      <c r="H69" s="134">
        <f t="shared" si="33"/>
        <v>108.45898879360236</v>
      </c>
      <c r="I69" s="134">
        <f t="shared" si="33"/>
        <v>98.293784081015446</v>
      </c>
      <c r="J69" s="134">
        <f t="shared" si="33"/>
        <v>98.94333908511463</v>
      </c>
      <c r="K69" s="134">
        <f t="shared" si="33"/>
        <v>101.61157565164909</v>
      </c>
      <c r="L69" s="134">
        <f t="shared" si="33"/>
        <v>106.77120204804012</v>
      </c>
      <c r="M69" s="134">
        <f t="shared" si="33"/>
        <v>109.07930954047119</v>
      </c>
      <c r="N69" s="134">
        <f t="shared" si="33"/>
        <v>112.48189314688301</v>
      </c>
      <c r="O69" s="134">
        <f t="shared" si="33"/>
        <v>118.28212709311288</v>
      </c>
      <c r="P69" s="134">
        <f t="shared" si="33"/>
        <v>123.98975749359843</v>
      </c>
      <c r="Q69" s="134">
        <f t="shared" si="33"/>
        <v>126.88688748294257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70.371807174796331</v>
      </c>
      <c r="C71" s="77">
        <f>TrAvia_png!C14*TrAvia_png!C20</f>
        <v>70.425114453891439</v>
      </c>
      <c r="D71" s="77">
        <f>TrAvia_png!D14*TrAvia_png!D20</f>
        <v>79.144324042965977</v>
      </c>
      <c r="E71" s="77">
        <f>TrAvia_png!E14*TrAvia_png!E20</f>
        <v>89.140488548867182</v>
      </c>
      <c r="F71" s="77">
        <f>TrAvia_png!F14*TrAvia_png!F20</f>
        <v>100.18724871979347</v>
      </c>
      <c r="G71" s="77">
        <f>TrAvia_png!G14*TrAvia_png!G20</f>
        <v>112.43726214971139</v>
      </c>
      <c r="H71" s="77">
        <f>TrAvia_png!H14*TrAvia_png!H20</f>
        <v>112.17300165260502</v>
      </c>
      <c r="I71" s="77">
        <f>TrAvia_png!I14*TrAvia_png!I20</f>
        <v>93.363073967881803</v>
      </c>
      <c r="J71" s="77">
        <f>TrAvia_png!J14*TrAvia_png!J20</f>
        <v>93.645899443943051</v>
      </c>
      <c r="K71" s="77">
        <f>TrAvia_png!K14*TrAvia_png!K20</f>
        <v>95.880659697740725</v>
      </c>
      <c r="L71" s="77">
        <f>TrAvia_png!L14*TrAvia_png!L20</f>
        <v>101.29298186432783</v>
      </c>
      <c r="M71" s="77">
        <f>TrAvia_png!M14*TrAvia_png!M20</f>
        <v>103.94539413347766</v>
      </c>
      <c r="N71" s="77">
        <f>TrAvia_png!N14*TrAvia_png!N20</f>
        <v>107.78645092998639</v>
      </c>
      <c r="O71" s="77">
        <f>TrAvia_png!O14*TrAvia_png!O20</f>
        <v>112.83428468029807</v>
      </c>
      <c r="P71" s="77">
        <f>TrAvia_png!P14*TrAvia_png!P20</f>
        <v>118.30671449352023</v>
      </c>
      <c r="Q71" s="77">
        <f>TrAvia_png!Q14*TrAvia_png!Q20</f>
        <v>121.34295011171258</v>
      </c>
    </row>
    <row r="72" spans="1:17" ht="11.45" customHeight="1" x14ac:dyDescent="0.25">
      <c r="A72" s="116" t="s">
        <v>125</v>
      </c>
      <c r="B72" s="135">
        <f>TrAvia_png!B15*TrAvia_png!B21</f>
        <v>94.192800822763118</v>
      </c>
      <c r="C72" s="135">
        <f>TrAvia_png!C15*TrAvia_png!C21</f>
        <v>94.552764170748759</v>
      </c>
      <c r="D72" s="135">
        <f>TrAvia_png!D15*TrAvia_png!D21</f>
        <v>81.759822467986027</v>
      </c>
      <c r="E72" s="135">
        <f>TrAvia_png!E15*TrAvia_png!E21</f>
        <v>83.313127065184744</v>
      </c>
      <c r="F72" s="135">
        <f>TrAvia_png!F15*TrAvia_png!F21</f>
        <v>90.974184632393587</v>
      </c>
      <c r="G72" s="135">
        <f>TrAvia_png!G15*TrAvia_png!G21</f>
        <v>96.89499722067815</v>
      </c>
      <c r="H72" s="135">
        <f>TrAvia_png!H15*TrAvia_png!H21</f>
        <v>96.945208434449654</v>
      </c>
      <c r="I72" s="135">
        <f>TrAvia_png!I15*TrAvia_png!I21</f>
        <v>119.46285852889454</v>
      </c>
      <c r="J72" s="135">
        <f>TrAvia_png!J15*TrAvia_png!J21</f>
        <v>121.00867034499484</v>
      </c>
      <c r="K72" s="135">
        <f>TrAvia_png!K15*TrAvia_png!K21</f>
        <v>127.78196962273395</v>
      </c>
      <c r="L72" s="135">
        <f>TrAvia_png!L15*TrAvia_png!L21</f>
        <v>130.60651383841207</v>
      </c>
      <c r="M72" s="135">
        <f>TrAvia_png!M15*TrAvia_png!M21</f>
        <v>131.93554216867469</v>
      </c>
      <c r="N72" s="135">
        <f>TrAvia_png!N15*TrAvia_png!N21</f>
        <v>147.71102791014295</v>
      </c>
      <c r="O72" s="135">
        <f>TrAvia_png!O15*TrAvia_png!O21</f>
        <v>149.60232646113107</v>
      </c>
      <c r="P72" s="135">
        <f>TrAvia_png!P15*TrAvia_png!P21</f>
        <v>151.42144737891965</v>
      </c>
      <c r="Q72" s="135">
        <f>TrAvia_png!Q15*TrAvia_png!Q21</f>
        <v>153.44529846993751</v>
      </c>
    </row>
    <row r="73" spans="1:17" ht="11.45" customHeight="1" x14ac:dyDescent="0.25">
      <c r="A73" s="128" t="s">
        <v>132</v>
      </c>
      <c r="B73" s="133">
        <f t="shared" ref="B73:Q73" si="34">IF(B35=0,"",B35/B26)</f>
        <v>27.849523653581855</v>
      </c>
      <c r="C73" s="133">
        <f t="shared" si="34"/>
        <v>27.448883225852057</v>
      </c>
      <c r="D73" s="133">
        <f t="shared" si="34"/>
        <v>25.080527557401165</v>
      </c>
      <c r="E73" s="133">
        <f t="shared" si="34"/>
        <v>26.48376765288139</v>
      </c>
      <c r="F73" s="133">
        <f t="shared" si="34"/>
        <v>30.267403898951343</v>
      </c>
      <c r="G73" s="133">
        <f t="shared" si="34"/>
        <v>27.099365465407818</v>
      </c>
      <c r="H73" s="133">
        <f t="shared" si="34"/>
        <v>37.432826236761969</v>
      </c>
      <c r="I73" s="133">
        <f t="shared" si="34"/>
        <v>30.384860807061219</v>
      </c>
      <c r="J73" s="133">
        <f t="shared" si="34"/>
        <v>31.775230477208321</v>
      </c>
      <c r="K73" s="133">
        <f t="shared" si="34"/>
        <v>30.808400507209868</v>
      </c>
      <c r="L73" s="133">
        <f t="shared" si="34"/>
        <v>34.532991255857617</v>
      </c>
      <c r="M73" s="133">
        <f t="shared" si="34"/>
        <v>31.098492351694759</v>
      </c>
      <c r="N73" s="133">
        <f t="shared" si="34"/>
        <v>29.674165430942796</v>
      </c>
      <c r="O73" s="133">
        <f t="shared" si="34"/>
        <v>30.050939659348277</v>
      </c>
      <c r="P73" s="133">
        <f t="shared" si="34"/>
        <v>31.160694659735427</v>
      </c>
      <c r="Q73" s="133">
        <f t="shared" si="34"/>
        <v>30.252138425510704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695.99694954301333</v>
      </c>
      <c r="C78" s="134">
        <f t="shared" ref="C78:Q78" si="35">IF(C13=0,0,C13*1000000/C22)</f>
        <v>697.76676402315911</v>
      </c>
      <c r="D78" s="134">
        <f t="shared" si="35"/>
        <v>685.49242770157548</v>
      </c>
      <c r="E78" s="134">
        <f t="shared" si="35"/>
        <v>701.75058631496358</v>
      </c>
      <c r="F78" s="134">
        <f t="shared" si="35"/>
        <v>702.00487067687209</v>
      </c>
      <c r="G78" s="134">
        <f t="shared" si="35"/>
        <v>697.80060679173675</v>
      </c>
      <c r="H78" s="134">
        <f t="shared" si="35"/>
        <v>692.39689637969889</v>
      </c>
      <c r="I78" s="134">
        <f t="shared" si="35"/>
        <v>669.78799687466483</v>
      </c>
      <c r="J78" s="134">
        <f t="shared" si="35"/>
        <v>688.82599731841833</v>
      </c>
      <c r="K78" s="134">
        <f t="shared" si="35"/>
        <v>645.585069496394</v>
      </c>
      <c r="L78" s="134">
        <f t="shared" si="35"/>
        <v>642.4612875021229</v>
      </c>
      <c r="M78" s="134">
        <f t="shared" si="35"/>
        <v>642.70443409360485</v>
      </c>
      <c r="N78" s="134">
        <f t="shared" si="35"/>
        <v>620.7260175232957</v>
      </c>
      <c r="O78" s="134">
        <f t="shared" si="35"/>
        <v>632.98956801143777</v>
      </c>
      <c r="P78" s="134">
        <f t="shared" si="35"/>
        <v>636.97543742746075</v>
      </c>
      <c r="Q78" s="134">
        <f t="shared" si="35"/>
        <v>634.13955915349709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601.43520891881542</v>
      </c>
      <c r="C80" s="77">
        <v>599.39348314384108</v>
      </c>
      <c r="D80" s="77">
        <v>578.81875759554521</v>
      </c>
      <c r="E80" s="77">
        <v>574.0854657377605</v>
      </c>
      <c r="F80" s="77">
        <v>582.75207154795896</v>
      </c>
      <c r="G80" s="77">
        <v>594.37319377262384</v>
      </c>
      <c r="H80" s="77">
        <v>588.80579750861102</v>
      </c>
      <c r="I80" s="77">
        <v>606.54568835876148</v>
      </c>
      <c r="J80" s="77">
        <v>610.86902252401899</v>
      </c>
      <c r="K80" s="77">
        <v>588.6826324422799</v>
      </c>
      <c r="L80" s="77">
        <v>587.55872463059222</v>
      </c>
      <c r="M80" s="77">
        <v>589.3795666887288</v>
      </c>
      <c r="N80" s="77">
        <v>586.32040584071103</v>
      </c>
      <c r="O80" s="77">
        <v>590.43961374145294</v>
      </c>
      <c r="P80" s="77">
        <v>587.38388103051875</v>
      </c>
      <c r="Q80" s="77">
        <v>583.84502691483465</v>
      </c>
    </row>
    <row r="81" spans="1:17" ht="11.45" customHeight="1" x14ac:dyDescent="0.25">
      <c r="A81" s="116" t="s">
        <v>125</v>
      </c>
      <c r="B81" s="77">
        <v>1013.5389701498933</v>
      </c>
      <c r="C81" s="77">
        <v>1013.5387999877717</v>
      </c>
      <c r="D81" s="77">
        <v>1013.5387999877715</v>
      </c>
      <c r="E81" s="77">
        <v>1013.5387999877717</v>
      </c>
      <c r="F81" s="77">
        <v>1013.5387999877717</v>
      </c>
      <c r="G81" s="77">
        <v>1013.5387999877714</v>
      </c>
      <c r="H81" s="77">
        <v>1013.5387999877717</v>
      </c>
      <c r="I81" s="77">
        <v>941.30692751771051</v>
      </c>
      <c r="J81" s="77">
        <v>1013.5387999877717</v>
      </c>
      <c r="K81" s="77">
        <v>905.43169917963905</v>
      </c>
      <c r="L81" s="77">
        <v>881.33808694588845</v>
      </c>
      <c r="M81" s="77">
        <v>880.10717209230131</v>
      </c>
      <c r="N81" s="77">
        <v>878.86569310411267</v>
      </c>
      <c r="O81" s="77">
        <v>877.61357690368686</v>
      </c>
      <c r="P81" s="77">
        <v>876.35075026472225</v>
      </c>
      <c r="Q81" s="77">
        <v>875.07713982041469</v>
      </c>
    </row>
    <row r="82" spans="1:17" ht="11.45" customHeight="1" x14ac:dyDescent="0.25">
      <c r="A82" s="128" t="s">
        <v>18</v>
      </c>
      <c r="B82" s="133">
        <f>IF(B17=0,0,B17*1000000/B26)</f>
        <v>662.72210922663112</v>
      </c>
      <c r="C82" s="133">
        <f t="shared" ref="C82:Q82" si="36">IF(C17=0,0,C17*1000000/C26)</f>
        <v>591.11767167952337</v>
      </c>
      <c r="D82" s="133">
        <f t="shared" si="36"/>
        <v>508.79614094397624</v>
      </c>
      <c r="E82" s="133">
        <f t="shared" si="36"/>
        <v>524.96219922245814</v>
      </c>
      <c r="F82" s="133">
        <f t="shared" si="36"/>
        <v>542.25693141301156</v>
      </c>
      <c r="G82" s="133">
        <f t="shared" si="36"/>
        <v>523.76101501556116</v>
      </c>
      <c r="H82" s="133">
        <f t="shared" si="36"/>
        <v>735.17962660737635</v>
      </c>
      <c r="I82" s="133">
        <f t="shared" si="36"/>
        <v>578.4914266844554</v>
      </c>
      <c r="J82" s="133">
        <f t="shared" si="36"/>
        <v>646.08135211034255</v>
      </c>
      <c r="K82" s="133">
        <f t="shared" si="36"/>
        <v>615.16473283240941</v>
      </c>
      <c r="L82" s="133">
        <f t="shared" si="36"/>
        <v>679.35714301794133</v>
      </c>
      <c r="M82" s="133">
        <f t="shared" si="36"/>
        <v>610.07486574804693</v>
      </c>
      <c r="N82" s="133">
        <f t="shared" si="36"/>
        <v>592.92342546607517</v>
      </c>
      <c r="O82" s="133">
        <f t="shared" si="36"/>
        <v>598.87739036896562</v>
      </c>
      <c r="P82" s="133">
        <f t="shared" si="36"/>
        <v>573.20397743910337</v>
      </c>
      <c r="Q82" s="133">
        <f t="shared" si="36"/>
        <v>556.38142244960079</v>
      </c>
    </row>
    <row r="83" spans="1:17" ht="11.45" customHeight="1" x14ac:dyDescent="0.25">
      <c r="A83" s="95" t="s">
        <v>126</v>
      </c>
      <c r="B83" s="75">
        <v>638.93893330122739</v>
      </c>
      <c r="C83" s="75">
        <v>552.7840901610025</v>
      </c>
      <c r="D83" s="75">
        <v>478.19265129860912</v>
      </c>
      <c r="E83" s="75">
        <v>485.8353512943558</v>
      </c>
      <c r="F83" s="75">
        <v>473.23805210518003</v>
      </c>
      <c r="G83" s="75">
        <v>481.30410246004772</v>
      </c>
      <c r="H83" s="75">
        <v>648.29296587427245</v>
      </c>
      <c r="I83" s="75">
        <v>494.43897796206107</v>
      </c>
      <c r="J83" s="75">
        <v>528.47004840364855</v>
      </c>
      <c r="K83" s="75">
        <v>517.032082798391</v>
      </c>
      <c r="L83" s="75">
        <v>546.31311072936535</v>
      </c>
      <c r="M83" s="75">
        <v>539.82008796271157</v>
      </c>
      <c r="N83" s="75">
        <v>538.14296016567062</v>
      </c>
      <c r="O83" s="75">
        <v>539.5321242679812</v>
      </c>
      <c r="P83" s="75">
        <v>536.54598372764383</v>
      </c>
      <c r="Q83" s="75">
        <v>531.25238523689359</v>
      </c>
    </row>
    <row r="84" spans="1:17" ht="11.45" customHeight="1" x14ac:dyDescent="0.25">
      <c r="A84" s="93" t="s">
        <v>125</v>
      </c>
      <c r="B84" s="74">
        <v>745.68505916524714</v>
      </c>
      <c r="C84" s="74">
        <v>745.0345749803322</v>
      </c>
      <c r="D84" s="74">
        <v>743.04681514192475</v>
      </c>
      <c r="E84" s="74">
        <v>742.51285196359049</v>
      </c>
      <c r="F84" s="74">
        <v>740.98370459245723</v>
      </c>
      <c r="G84" s="74">
        <v>740.95898903842567</v>
      </c>
      <c r="H84" s="74">
        <v>824.33735520112623</v>
      </c>
      <c r="I84" s="74">
        <v>785.15848956175785</v>
      </c>
      <c r="J84" s="74">
        <v>871.88109542853522</v>
      </c>
      <c r="K84" s="74">
        <v>830.13044715375304</v>
      </c>
      <c r="L84" s="74">
        <v>883.33127685795682</v>
      </c>
      <c r="M84" s="74">
        <v>786.52244226275457</v>
      </c>
      <c r="N84" s="74">
        <v>752.8571977224284</v>
      </c>
      <c r="O84" s="74">
        <v>749.41172389341386</v>
      </c>
      <c r="P84" s="74">
        <v>681.00025597676154</v>
      </c>
      <c r="Q84" s="74">
        <v>632.29818592592926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54518.555982024685</v>
      </c>
      <c r="C87" s="132">
        <f t="shared" si="37"/>
        <v>54949.015615035612</v>
      </c>
      <c r="D87" s="132">
        <f t="shared" si="37"/>
        <v>54903.327509611197</v>
      </c>
      <c r="E87" s="132">
        <f t="shared" si="37"/>
        <v>60838.569676544234</v>
      </c>
      <c r="F87" s="132">
        <f t="shared" si="37"/>
        <v>67746.994970538464</v>
      </c>
      <c r="G87" s="132">
        <f t="shared" si="37"/>
        <v>74571.877755149515</v>
      </c>
      <c r="H87" s="132">
        <f t="shared" si="37"/>
        <v>73903.94206560585</v>
      </c>
      <c r="I87" s="132">
        <f t="shared" si="37"/>
        <v>67174.777882083043</v>
      </c>
      <c r="J87" s="132">
        <f t="shared" si="37"/>
        <v>69874.890696175076</v>
      </c>
      <c r="K87" s="132">
        <f t="shared" si="37"/>
        <v>67088.075324329009</v>
      </c>
      <c r="L87" s="132">
        <f t="shared" si="37"/>
        <v>69904.983640066595</v>
      </c>
      <c r="M87" s="132">
        <f t="shared" si="37"/>
        <v>71324.561483803642</v>
      </c>
      <c r="N87" s="132">
        <f t="shared" si="37"/>
        <v>71032.517507123746</v>
      </c>
      <c r="O87" s="132">
        <f t="shared" si="37"/>
        <v>76204.025582979462</v>
      </c>
      <c r="P87" s="132">
        <f t="shared" si="37"/>
        <v>80338.810212020966</v>
      </c>
      <c r="Q87" s="132">
        <f t="shared" si="37"/>
        <v>81799.737748385654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42324.082550168227</v>
      </c>
      <c r="C89" s="42">
        <f t="shared" si="39"/>
        <v>42212.354653321658</v>
      </c>
      <c r="D89" s="42">
        <f t="shared" si="39"/>
        <v>45810.219313288806</v>
      </c>
      <c r="E89" s="42">
        <f t="shared" si="39"/>
        <v>51174.258884667921</v>
      </c>
      <c r="F89" s="42">
        <f t="shared" si="39"/>
        <v>58384.326734150243</v>
      </c>
      <c r="G89" s="42">
        <f t="shared" si="39"/>
        <v>66829.694602973716</v>
      </c>
      <c r="H89" s="42">
        <f t="shared" si="39"/>
        <v>66048.113696996836</v>
      </c>
      <c r="I89" s="42">
        <f t="shared" si="39"/>
        <v>56628.969967138837</v>
      </c>
      <c r="J89" s="42">
        <f t="shared" si="39"/>
        <v>57205.379056704063</v>
      </c>
      <c r="K89" s="42">
        <f t="shared" si="39"/>
        <v>56443.279151168434</v>
      </c>
      <c r="L89" s="42">
        <f t="shared" si="39"/>
        <v>59515.575238234174</v>
      </c>
      <c r="M89" s="42">
        <f t="shared" si="39"/>
        <v>61263.291353678193</v>
      </c>
      <c r="N89" s="42">
        <f t="shared" si="39"/>
        <v>63197.395653399508</v>
      </c>
      <c r="O89" s="42">
        <f t="shared" si="39"/>
        <v>66621.831463428331</v>
      </c>
      <c r="P89" s="42">
        <f t="shared" si="39"/>
        <v>69491.45711117344</v>
      </c>
      <c r="Q89" s="42">
        <f t="shared" si="39"/>
        <v>70845.477973898276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95468.074341437357</v>
      </c>
      <c r="C90" s="42">
        <f t="shared" si="40"/>
        <v>95832.895133147467</v>
      </c>
      <c r="D90" s="42">
        <f t="shared" si="40"/>
        <v>82866.752351415795</v>
      </c>
      <c r="E90" s="42">
        <f t="shared" si="40"/>
        <v>84441.086828876083</v>
      </c>
      <c r="F90" s="42">
        <f t="shared" si="40"/>
        <v>92205.865922182173</v>
      </c>
      <c r="G90" s="42">
        <f t="shared" si="40"/>
        <v>98206.839207864585</v>
      </c>
      <c r="H90" s="42">
        <f t="shared" si="40"/>
        <v>98257.730221216494</v>
      </c>
      <c r="I90" s="42">
        <f t="shared" si="40"/>
        <v>112451.21631431665</v>
      </c>
      <c r="J90" s="42">
        <f t="shared" si="40"/>
        <v>122646.98252958192</v>
      </c>
      <c r="K90" s="42">
        <f t="shared" si="40"/>
        <v>115697.84588003304</v>
      </c>
      <c r="L90" s="42">
        <f t="shared" si="40"/>
        <v>115108.4950490178</v>
      </c>
      <c r="M90" s="42">
        <f t="shared" si="40"/>
        <v>116117.41691653684</v>
      </c>
      <c r="N90" s="42">
        <f t="shared" si="40"/>
        <v>129818.1549233687</v>
      </c>
      <c r="O90" s="42">
        <f t="shared" si="40"/>
        <v>131293.03283866632</v>
      </c>
      <c r="P90" s="42">
        <f t="shared" si="40"/>
        <v>132698.29901668639</v>
      </c>
      <c r="Q90" s="42">
        <f t="shared" si="40"/>
        <v>134276.47290396277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19070.923721258892</v>
      </c>
      <c r="C91" s="131">
        <f t="shared" si="41"/>
        <v>17223.613563161303</v>
      </c>
      <c r="D91" s="131">
        <f t="shared" si="41"/>
        <v>13649.097442636676</v>
      </c>
      <c r="E91" s="131">
        <f t="shared" si="41"/>
        <v>14967.537216915614</v>
      </c>
      <c r="F91" s="131">
        <f t="shared" si="41"/>
        <v>18081.91169641096</v>
      </c>
      <c r="G91" s="131">
        <f t="shared" si="41"/>
        <v>15379.301990970938</v>
      </c>
      <c r="H91" s="131">
        <f t="shared" si="41"/>
        <v>29004.549773012383</v>
      </c>
      <c r="I91" s="131">
        <f t="shared" si="41"/>
        <v>19610.318504117517</v>
      </c>
      <c r="J91" s="131">
        <f t="shared" si="41"/>
        <v>23171.007813013155</v>
      </c>
      <c r="K91" s="131">
        <f t="shared" si="41"/>
        <v>21194.008960832212</v>
      </c>
      <c r="L91" s="131">
        <f t="shared" si="41"/>
        <v>26188.056002660276</v>
      </c>
      <c r="M91" s="131">
        <f t="shared" si="41"/>
        <v>20588.838708358217</v>
      </c>
      <c r="N91" s="131">
        <f t="shared" si="41"/>
        <v>18862.037589484455</v>
      </c>
      <c r="O91" s="131">
        <f t="shared" si="41"/>
        <v>19208.920440067312</v>
      </c>
      <c r="P91" s="131">
        <f t="shared" si="41"/>
        <v>18659.92535493301</v>
      </c>
      <c r="Q91" s="131">
        <f t="shared" si="41"/>
        <v>17348.636397508904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13062.124246933923</v>
      </c>
      <c r="C92" s="37">
        <f t="shared" si="42"/>
        <v>11588.707614040433</v>
      </c>
      <c r="D92" s="37">
        <f t="shared" si="42"/>
        <v>10180.133278599364</v>
      </c>
      <c r="E92" s="37">
        <f t="shared" si="42"/>
        <v>10489.36844906222</v>
      </c>
      <c r="F92" s="37">
        <f t="shared" si="42"/>
        <v>10348.732329431323</v>
      </c>
      <c r="G92" s="37">
        <f t="shared" si="42"/>
        <v>10415.536650297156</v>
      </c>
      <c r="H92" s="37">
        <f t="shared" si="42"/>
        <v>13471.743094375503</v>
      </c>
      <c r="I92" s="37">
        <f t="shared" si="42"/>
        <v>10159.775433601286</v>
      </c>
      <c r="J92" s="37">
        <f t="shared" si="42"/>
        <v>10609.703470515864</v>
      </c>
      <c r="K92" s="37">
        <f t="shared" si="42"/>
        <v>10537.068318359617</v>
      </c>
      <c r="L92" s="37">
        <f t="shared" si="42"/>
        <v>11559.778079075866</v>
      </c>
      <c r="M92" s="37">
        <f t="shared" si="42"/>
        <v>11842.317671946914</v>
      </c>
      <c r="N92" s="37">
        <f t="shared" si="42"/>
        <v>11703.976450588008</v>
      </c>
      <c r="O92" s="37">
        <f t="shared" si="42"/>
        <v>11869.171687136939</v>
      </c>
      <c r="P92" s="37">
        <f t="shared" si="42"/>
        <v>12744.729461601541</v>
      </c>
      <c r="Q92" s="37">
        <f t="shared" si="42"/>
        <v>12454.283767491319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40031.443524971422</v>
      </c>
      <c r="C93" s="36">
        <f t="shared" si="43"/>
        <v>39848.874228172477</v>
      </c>
      <c r="D93" s="36">
        <f t="shared" si="43"/>
        <v>40201.860006995994</v>
      </c>
      <c r="E93" s="36">
        <f t="shared" si="43"/>
        <v>39866.771122024875</v>
      </c>
      <c r="F93" s="36">
        <f t="shared" si="43"/>
        <v>40348.135046162679</v>
      </c>
      <c r="G93" s="36">
        <f t="shared" si="43"/>
        <v>40772.570380649282</v>
      </c>
      <c r="H93" s="36">
        <f t="shared" si="43"/>
        <v>44943.357300753603</v>
      </c>
      <c r="I93" s="36">
        <f t="shared" si="43"/>
        <v>42847.190346242183</v>
      </c>
      <c r="J93" s="36">
        <f t="shared" si="43"/>
        <v>47287.221194602906</v>
      </c>
      <c r="K93" s="36">
        <f t="shared" si="43"/>
        <v>44538.704705776719</v>
      </c>
      <c r="L93" s="36">
        <f t="shared" si="43"/>
        <v>48615.14474695082</v>
      </c>
      <c r="M93" s="36">
        <f t="shared" si="43"/>
        <v>42556.062695960463</v>
      </c>
      <c r="N93" s="36">
        <f t="shared" si="43"/>
        <v>39760.28505246948</v>
      </c>
      <c r="O93" s="36">
        <f t="shared" si="43"/>
        <v>37826.819715793135</v>
      </c>
      <c r="P93" s="36">
        <f t="shared" si="43"/>
        <v>36054.115259085942</v>
      </c>
      <c r="Q93" s="36">
        <f t="shared" si="43"/>
        <v>32134.853944868821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1660.038818632921</v>
      </c>
      <c r="C96" s="132">
        <f t="shared" si="44"/>
        <v>1655.4897140639389</v>
      </c>
      <c r="D96" s="132">
        <f t="shared" si="44"/>
        <v>1662.5137499646175</v>
      </c>
      <c r="E96" s="132">
        <f t="shared" si="44"/>
        <v>1632.5338823672857</v>
      </c>
      <c r="F96" s="132">
        <f t="shared" si="44"/>
        <v>1637.3694765195658</v>
      </c>
      <c r="G96" s="132">
        <f t="shared" si="44"/>
        <v>1651.9263414317713</v>
      </c>
      <c r="H96" s="132">
        <f t="shared" si="44"/>
        <v>1657.5933244963771</v>
      </c>
      <c r="I96" s="132">
        <f t="shared" si="44"/>
        <v>1702.4368833707777</v>
      </c>
      <c r="J96" s="132">
        <f t="shared" si="44"/>
        <v>1680.116750735612</v>
      </c>
      <c r="K96" s="132">
        <f t="shared" si="44"/>
        <v>1729.5067707658302</v>
      </c>
      <c r="L96" s="132">
        <f t="shared" si="44"/>
        <v>1730.8568287119249</v>
      </c>
      <c r="M96" s="132">
        <f t="shared" si="44"/>
        <v>1731.9247083507728</v>
      </c>
      <c r="N96" s="132">
        <f t="shared" si="44"/>
        <v>1776.7882121206633</v>
      </c>
      <c r="O96" s="132">
        <f t="shared" si="44"/>
        <v>1754.0413210077379</v>
      </c>
      <c r="P96" s="132">
        <f t="shared" si="44"/>
        <v>1741.6777183162192</v>
      </c>
      <c r="Q96" s="132">
        <f t="shared" si="44"/>
        <v>1744.1976009765708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1842.9999999999923</v>
      </c>
      <c r="C98" s="42">
        <f t="shared" si="46"/>
        <v>1845.0000000000134</v>
      </c>
      <c r="D98" s="42">
        <f t="shared" si="46"/>
        <v>1865.999999999972</v>
      </c>
      <c r="E98" s="42">
        <f t="shared" si="46"/>
        <v>1871.0000000000039</v>
      </c>
      <c r="F98" s="42">
        <f t="shared" si="46"/>
        <v>1862.0000000000246</v>
      </c>
      <c r="G98" s="42">
        <f t="shared" si="46"/>
        <v>1849.9999999999966</v>
      </c>
      <c r="H98" s="42">
        <f t="shared" si="46"/>
        <v>1856.0000000000082</v>
      </c>
      <c r="I98" s="42">
        <f t="shared" si="46"/>
        <v>1837.9999999999875</v>
      </c>
      <c r="J98" s="42">
        <f t="shared" si="46"/>
        <v>1833.9999999999791</v>
      </c>
      <c r="K98" s="42">
        <f t="shared" si="46"/>
        <v>1856.0000000000216</v>
      </c>
      <c r="L98" s="42">
        <f t="shared" si="46"/>
        <v>1856.9999999999909</v>
      </c>
      <c r="M98" s="42">
        <f t="shared" si="46"/>
        <v>1854.9999999999977</v>
      </c>
      <c r="N98" s="42">
        <f t="shared" si="46"/>
        <v>1857.9999999999727</v>
      </c>
      <c r="O98" s="42">
        <f t="shared" si="46"/>
        <v>1854.0000000000114</v>
      </c>
      <c r="P98" s="42">
        <f t="shared" si="46"/>
        <v>1856.9999999999693</v>
      </c>
      <c r="Q98" s="42">
        <f t="shared" si="46"/>
        <v>1861.0000000000186</v>
      </c>
    </row>
    <row r="99" spans="1:17" ht="11.45" customHeight="1" x14ac:dyDescent="0.25">
      <c r="A99" s="116" t="s">
        <v>125</v>
      </c>
      <c r="B99" s="42">
        <f t="shared" ref="B99:Q99" si="47">IF(B25=0,0,B25/B52)</f>
        <v>1245.0000000000005</v>
      </c>
      <c r="C99" s="42">
        <f t="shared" si="47"/>
        <v>1245.0000000000377</v>
      </c>
      <c r="D99" s="42">
        <f t="shared" si="47"/>
        <v>1244.9999999999859</v>
      </c>
      <c r="E99" s="42">
        <f t="shared" si="47"/>
        <v>1244.9999999999616</v>
      </c>
      <c r="F99" s="42">
        <f t="shared" si="47"/>
        <v>1244.9999999999752</v>
      </c>
      <c r="G99" s="42">
        <f t="shared" si="47"/>
        <v>1245.0000000000127</v>
      </c>
      <c r="H99" s="42">
        <f t="shared" si="47"/>
        <v>1244.9999999999545</v>
      </c>
      <c r="I99" s="42">
        <f t="shared" si="47"/>
        <v>1292.9999999999986</v>
      </c>
      <c r="J99" s="42">
        <f t="shared" si="47"/>
        <v>1244.9999999999936</v>
      </c>
      <c r="K99" s="42">
        <f t="shared" si="47"/>
        <v>1318.9999999999513</v>
      </c>
      <c r="L99" s="42">
        <f t="shared" si="47"/>
        <v>1336.0000000000441</v>
      </c>
      <c r="M99" s="42">
        <f t="shared" si="47"/>
        <v>1336.9999999999507</v>
      </c>
      <c r="N99" s="42">
        <f t="shared" si="47"/>
        <v>1338.0000000000691</v>
      </c>
      <c r="O99" s="42">
        <f t="shared" si="47"/>
        <v>1338.9999999999775</v>
      </c>
      <c r="P99" s="42">
        <f t="shared" si="47"/>
        <v>1339.9999999999807</v>
      </c>
      <c r="Q99" s="42">
        <f t="shared" si="47"/>
        <v>1341.0000000000327</v>
      </c>
    </row>
    <row r="100" spans="1:17" ht="11.45" customHeight="1" x14ac:dyDescent="0.25">
      <c r="A100" s="128" t="s">
        <v>18</v>
      </c>
      <c r="B100" s="131">
        <f t="shared" ref="B100:Q100" si="48">IF(B26=0,0,B26/B53)</f>
        <v>719.2405303029758</v>
      </c>
      <c r="C100" s="131">
        <f t="shared" si="48"/>
        <v>744.992972593079</v>
      </c>
      <c r="D100" s="131">
        <f t="shared" si="48"/>
        <v>742.71186440690553</v>
      </c>
      <c r="E100" s="131">
        <f t="shared" si="48"/>
        <v>772.92641221378631</v>
      </c>
      <c r="F100" s="131">
        <f t="shared" si="48"/>
        <v>714.90510742093886</v>
      </c>
      <c r="G100" s="131">
        <f t="shared" si="48"/>
        <v>783.79381443303646</v>
      </c>
      <c r="H100" s="131">
        <f t="shared" si="48"/>
        <v>571.51247506529285</v>
      </c>
      <c r="I100" s="131">
        <f t="shared" si="48"/>
        <v>703.73473755595182</v>
      </c>
      <c r="J100" s="131">
        <f t="shared" si="48"/>
        <v>644.91116976859541</v>
      </c>
      <c r="K100" s="131">
        <f t="shared" si="48"/>
        <v>673.71261417951905</v>
      </c>
      <c r="L100" s="131">
        <f t="shared" si="48"/>
        <v>582.03825560254847</v>
      </c>
      <c r="M100" s="131">
        <f t="shared" si="48"/>
        <v>893.03758881831618</v>
      </c>
      <c r="N100" s="131">
        <f t="shared" si="48"/>
        <v>852.5</v>
      </c>
      <c r="O100" s="131">
        <f t="shared" si="48"/>
        <v>870</v>
      </c>
      <c r="P100" s="131">
        <f t="shared" si="48"/>
        <v>796</v>
      </c>
      <c r="Q100" s="131">
        <f t="shared" si="48"/>
        <v>858.5</v>
      </c>
    </row>
    <row r="101" spans="1:17" ht="11.45" customHeight="1" x14ac:dyDescent="0.25">
      <c r="A101" s="95" t="s">
        <v>126</v>
      </c>
      <c r="B101" s="37">
        <f t="shared" ref="B101:Q101" si="49">IF(B27=0,0,B27/B54)</f>
        <v>1051.8467569492443</v>
      </c>
      <c r="C101" s="37">
        <f t="shared" si="49"/>
        <v>1087.4343369633943</v>
      </c>
      <c r="D101" s="37">
        <f t="shared" si="49"/>
        <v>1086.6355140189962</v>
      </c>
      <c r="E101" s="37">
        <f t="shared" si="49"/>
        <v>1100.8045151360766</v>
      </c>
      <c r="F101" s="37">
        <f t="shared" si="49"/>
        <v>1072.1935828875287</v>
      </c>
      <c r="G101" s="37">
        <f t="shared" si="49"/>
        <v>1057.9815157117469</v>
      </c>
      <c r="H101" s="37">
        <f t="shared" si="49"/>
        <v>1001.5657982635248</v>
      </c>
      <c r="I101" s="37">
        <f t="shared" si="49"/>
        <v>1118.9919571043897</v>
      </c>
      <c r="J101" s="37">
        <f t="shared" si="49"/>
        <v>1105.2562417873401</v>
      </c>
      <c r="K101" s="37">
        <f t="shared" si="49"/>
        <v>1129.2405153898906</v>
      </c>
      <c r="L101" s="37">
        <f t="shared" si="49"/>
        <v>1018.0000000000001</v>
      </c>
      <c r="M101" s="37">
        <f t="shared" si="49"/>
        <v>1306</v>
      </c>
      <c r="N101" s="37">
        <f t="shared" si="49"/>
        <v>1270</v>
      </c>
      <c r="O101" s="37">
        <f t="shared" si="49"/>
        <v>1248</v>
      </c>
      <c r="P101" s="37">
        <f t="shared" si="49"/>
        <v>1188</v>
      </c>
      <c r="Q101" s="37">
        <f t="shared" si="49"/>
        <v>1290</v>
      </c>
    </row>
    <row r="102" spans="1:17" ht="11.45" customHeight="1" x14ac:dyDescent="0.25">
      <c r="A102" s="93" t="s">
        <v>125</v>
      </c>
      <c r="B102" s="36">
        <f t="shared" ref="B102:Q102" si="50">IF(B28=0,0,B28/B55)</f>
        <v>342</v>
      </c>
      <c r="C102" s="36">
        <f t="shared" si="50"/>
        <v>329</v>
      </c>
      <c r="D102" s="36">
        <f t="shared" si="50"/>
        <v>217</v>
      </c>
      <c r="E102" s="36">
        <f t="shared" si="50"/>
        <v>291</v>
      </c>
      <c r="F102" s="36">
        <f t="shared" si="50"/>
        <v>364.84497568095389</v>
      </c>
      <c r="G102" s="36">
        <f t="shared" si="50"/>
        <v>337</v>
      </c>
      <c r="H102" s="36">
        <f t="shared" si="50"/>
        <v>396.71718530036839</v>
      </c>
      <c r="I102" s="36">
        <f t="shared" si="50"/>
        <v>367.97466812482003</v>
      </c>
      <c r="J102" s="36">
        <f t="shared" si="50"/>
        <v>358.35551079468365</v>
      </c>
      <c r="K102" s="36">
        <f t="shared" si="50"/>
        <v>357.66185914972942</v>
      </c>
      <c r="L102" s="36">
        <f t="shared" si="50"/>
        <v>351.35167535467207</v>
      </c>
      <c r="M102" s="36">
        <f t="shared" si="50"/>
        <v>497.74732681603382</v>
      </c>
      <c r="N102" s="36">
        <f t="shared" si="50"/>
        <v>435.00000000000006</v>
      </c>
      <c r="O102" s="36">
        <f t="shared" si="50"/>
        <v>492</v>
      </c>
      <c r="P102" s="36">
        <f t="shared" si="50"/>
        <v>404</v>
      </c>
      <c r="Q102" s="36">
        <f t="shared" si="50"/>
        <v>427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0.59818818953088382</v>
      </c>
      <c r="C107" s="52">
        <f t="shared" si="53"/>
        <v>0.58573418880487593</v>
      </c>
      <c r="D107" s="52">
        <f t="shared" si="53"/>
        <v>0.62963560758447545</v>
      </c>
      <c r="E107" s="52">
        <f t="shared" si="53"/>
        <v>0.59678719562112181</v>
      </c>
      <c r="F107" s="52">
        <f t="shared" si="53"/>
        <v>0.62323133086848648</v>
      </c>
      <c r="G107" s="52">
        <f t="shared" si="53"/>
        <v>0.67504989903460255</v>
      </c>
      <c r="H107" s="52">
        <f t="shared" si="53"/>
        <v>0.67573090804568614</v>
      </c>
      <c r="I107" s="52">
        <f t="shared" si="53"/>
        <v>0.68375004972479581</v>
      </c>
      <c r="J107" s="52">
        <f t="shared" si="53"/>
        <v>0.66018568573375336</v>
      </c>
      <c r="K107" s="52">
        <f t="shared" si="53"/>
        <v>0.6901899773297655</v>
      </c>
      <c r="L107" s="52">
        <f t="shared" si="53"/>
        <v>0.69226947933931204</v>
      </c>
      <c r="M107" s="52">
        <f t="shared" si="53"/>
        <v>0.70139177291307508</v>
      </c>
      <c r="N107" s="52">
        <f t="shared" si="53"/>
        <v>0.7850614066295406</v>
      </c>
      <c r="O107" s="52">
        <f t="shared" si="53"/>
        <v>0.7447194056424058</v>
      </c>
      <c r="P107" s="52">
        <f t="shared" si="53"/>
        <v>0.71653486764943874</v>
      </c>
      <c r="Q107" s="52">
        <f t="shared" si="53"/>
        <v>0.71651536432769225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0.40181181046911618</v>
      </c>
      <c r="C108" s="52">
        <f t="shared" si="54"/>
        <v>0.41426581119512396</v>
      </c>
      <c r="D108" s="52">
        <f t="shared" si="54"/>
        <v>0.37036439241552466</v>
      </c>
      <c r="E108" s="52">
        <f t="shared" si="54"/>
        <v>0.40321280437887819</v>
      </c>
      <c r="F108" s="52">
        <f t="shared" si="54"/>
        <v>0.37676866913151358</v>
      </c>
      <c r="G108" s="52">
        <f t="shared" si="54"/>
        <v>0.32495010096539756</v>
      </c>
      <c r="H108" s="52">
        <f t="shared" si="54"/>
        <v>0.3242690919543138</v>
      </c>
      <c r="I108" s="52">
        <f t="shared" si="54"/>
        <v>0.31624995027520419</v>
      </c>
      <c r="J108" s="52">
        <f t="shared" si="54"/>
        <v>0.33981431426624659</v>
      </c>
      <c r="K108" s="52">
        <f t="shared" si="54"/>
        <v>0.30981002267023444</v>
      </c>
      <c r="L108" s="52">
        <f t="shared" si="54"/>
        <v>0.30773052066068796</v>
      </c>
      <c r="M108" s="52">
        <f t="shared" si="54"/>
        <v>0.29860822708692492</v>
      </c>
      <c r="N108" s="52">
        <f t="shared" si="54"/>
        <v>0.21493859337045942</v>
      </c>
      <c r="O108" s="52">
        <f t="shared" si="54"/>
        <v>0.2552805943575942</v>
      </c>
      <c r="P108" s="52">
        <f t="shared" si="54"/>
        <v>0.2834651323505612</v>
      </c>
      <c r="Q108" s="52">
        <f t="shared" si="54"/>
        <v>0.28348463567230769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0.5323216690519339</v>
      </c>
      <c r="C110" s="48">
        <f t="shared" si="56"/>
        <v>0.5386784553873516</v>
      </c>
      <c r="D110" s="48">
        <f t="shared" si="56"/>
        <v>0.65966520029755871</v>
      </c>
      <c r="E110" s="48">
        <f t="shared" si="56"/>
        <v>0.59397967291465215</v>
      </c>
      <c r="F110" s="48">
        <f t="shared" si="56"/>
        <v>0.4247924243683851</v>
      </c>
      <c r="G110" s="48">
        <f t="shared" si="56"/>
        <v>0.56650571604787159</v>
      </c>
      <c r="H110" s="48">
        <f t="shared" si="56"/>
        <v>0.2352309547151403</v>
      </c>
      <c r="I110" s="48">
        <f t="shared" si="56"/>
        <v>0.36829561515106168</v>
      </c>
      <c r="J110" s="48">
        <f t="shared" si="56"/>
        <v>0.30107001527684057</v>
      </c>
      <c r="K110" s="48">
        <f t="shared" si="56"/>
        <v>0.34134620717092951</v>
      </c>
      <c r="L110" s="48">
        <f t="shared" si="56"/>
        <v>0.26715790076871271</v>
      </c>
      <c r="M110" s="48">
        <f t="shared" si="56"/>
        <v>0.41138386988773551</v>
      </c>
      <c r="N110" s="48">
        <f t="shared" si="56"/>
        <v>0.46219385903074162</v>
      </c>
      <c r="O110" s="48">
        <f t="shared" si="56"/>
        <v>0.44318269205781347</v>
      </c>
      <c r="P110" s="48">
        <f t="shared" si="56"/>
        <v>0.50967589716032857</v>
      </c>
      <c r="Q110" s="48">
        <f t="shared" si="56"/>
        <v>0.53935266253910308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0.46767833094806599</v>
      </c>
      <c r="C111" s="46">
        <f t="shared" si="57"/>
        <v>0.46132154461264846</v>
      </c>
      <c r="D111" s="46">
        <f t="shared" si="57"/>
        <v>0.34033479970244124</v>
      </c>
      <c r="E111" s="46">
        <f t="shared" si="57"/>
        <v>0.4060203270853478</v>
      </c>
      <c r="F111" s="46">
        <f t="shared" si="57"/>
        <v>0.57520757563161495</v>
      </c>
      <c r="G111" s="46">
        <f t="shared" si="57"/>
        <v>0.43349428395212841</v>
      </c>
      <c r="H111" s="46">
        <f t="shared" si="57"/>
        <v>0.76476904528485967</v>
      </c>
      <c r="I111" s="46">
        <f t="shared" si="57"/>
        <v>0.63170438484893832</v>
      </c>
      <c r="J111" s="46">
        <f t="shared" si="57"/>
        <v>0.69892998472315948</v>
      </c>
      <c r="K111" s="46">
        <f t="shared" si="57"/>
        <v>0.65865379282907055</v>
      </c>
      <c r="L111" s="46">
        <f t="shared" si="57"/>
        <v>0.73284209923128729</v>
      </c>
      <c r="M111" s="46">
        <f t="shared" si="57"/>
        <v>0.58861613011226455</v>
      </c>
      <c r="N111" s="46">
        <f t="shared" si="57"/>
        <v>0.53780614096925838</v>
      </c>
      <c r="O111" s="46">
        <f t="shared" si="57"/>
        <v>0.55681730794218653</v>
      </c>
      <c r="P111" s="46">
        <f t="shared" si="57"/>
        <v>0.49032410283967137</v>
      </c>
      <c r="Q111" s="46">
        <f t="shared" si="57"/>
        <v>0.46064733746089692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0.66584959248065434</v>
      </c>
      <c r="C116" s="52">
        <f t="shared" si="60"/>
        <v>0.6549718728605981</v>
      </c>
      <c r="D116" s="52">
        <f t="shared" si="60"/>
        <v>0.63718495236512984</v>
      </c>
      <c r="E116" s="52">
        <f t="shared" si="60"/>
        <v>0.58041776640698217</v>
      </c>
      <c r="F116" s="52">
        <f t="shared" si="60"/>
        <v>0.60032542668858335</v>
      </c>
      <c r="G116" s="52">
        <f t="shared" si="60"/>
        <v>0.64160738022119379</v>
      </c>
      <c r="H116" s="52">
        <f t="shared" si="60"/>
        <v>0.64298069630930044</v>
      </c>
      <c r="I116" s="52">
        <f t="shared" si="60"/>
        <v>0.73449882820253132</v>
      </c>
      <c r="J116" s="52">
        <f t="shared" si="60"/>
        <v>0.71513650916201854</v>
      </c>
      <c r="K116" s="52">
        <f t="shared" si="60"/>
        <v>0.74804804052217944</v>
      </c>
      <c r="L116" s="52">
        <f t="shared" si="60"/>
        <v>0.74363017380397778</v>
      </c>
      <c r="M116" s="52">
        <f t="shared" si="60"/>
        <v>0.74882999341920009</v>
      </c>
      <c r="N116" s="52">
        <f t="shared" si="60"/>
        <v>0.83348293787912897</v>
      </c>
      <c r="O116" s="52">
        <f t="shared" si="60"/>
        <v>0.79457144253080214</v>
      </c>
      <c r="P116" s="52">
        <f t="shared" si="60"/>
        <v>0.76388968372326882</v>
      </c>
      <c r="Q116" s="52">
        <f t="shared" si="60"/>
        <v>0.76168959507206924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0.3341504075193456</v>
      </c>
      <c r="C117" s="52">
        <f t="shared" si="61"/>
        <v>0.3450281271394019</v>
      </c>
      <c r="D117" s="52">
        <f t="shared" si="61"/>
        <v>0.36281504763487005</v>
      </c>
      <c r="E117" s="52">
        <f t="shared" si="61"/>
        <v>0.41958223359301777</v>
      </c>
      <c r="F117" s="52">
        <f t="shared" si="61"/>
        <v>0.39967457331141665</v>
      </c>
      <c r="G117" s="52">
        <f t="shared" si="61"/>
        <v>0.35839261977880632</v>
      </c>
      <c r="H117" s="52">
        <f t="shared" si="61"/>
        <v>0.35701930369069967</v>
      </c>
      <c r="I117" s="52">
        <f t="shared" si="61"/>
        <v>0.26550117179746868</v>
      </c>
      <c r="J117" s="52">
        <f t="shared" si="61"/>
        <v>0.2848634908379814</v>
      </c>
      <c r="K117" s="52">
        <f t="shared" si="61"/>
        <v>0.25195195947782056</v>
      </c>
      <c r="L117" s="52">
        <f t="shared" si="61"/>
        <v>0.25636982619602222</v>
      </c>
      <c r="M117" s="52">
        <f t="shared" si="61"/>
        <v>0.25117000658079985</v>
      </c>
      <c r="N117" s="52">
        <f t="shared" si="61"/>
        <v>0.16651706212087111</v>
      </c>
      <c r="O117" s="52">
        <f t="shared" si="61"/>
        <v>0.20542855746919783</v>
      </c>
      <c r="P117" s="52">
        <f t="shared" si="61"/>
        <v>0.23611031627673126</v>
      </c>
      <c r="Q117" s="52">
        <f t="shared" si="61"/>
        <v>0.23831040492793076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0.7493072881595586</v>
      </c>
      <c r="C119" s="48">
        <f t="shared" si="63"/>
        <v>0.74868729864236305</v>
      </c>
      <c r="D119" s="48">
        <f t="shared" si="63"/>
        <v>0.83125282373315346</v>
      </c>
      <c r="E119" s="48">
        <f t="shared" si="63"/>
        <v>0.78439292724595011</v>
      </c>
      <c r="F119" s="48">
        <f t="shared" si="63"/>
        <v>0.64775160689664601</v>
      </c>
      <c r="G119" s="48">
        <f t="shared" si="63"/>
        <v>0.76868014540305529</v>
      </c>
      <c r="H119" s="48">
        <f t="shared" si="63"/>
        <v>0.4465958196397547</v>
      </c>
      <c r="I119" s="48">
        <f t="shared" si="63"/>
        <v>0.607593137462491</v>
      </c>
      <c r="J119" s="48">
        <f t="shared" si="63"/>
        <v>0.53782669465934407</v>
      </c>
      <c r="K119" s="48">
        <f t="shared" si="63"/>
        <v>0.57705135148216513</v>
      </c>
      <c r="L119" s="48">
        <f t="shared" si="63"/>
        <v>0.48670438998988824</v>
      </c>
      <c r="M119" s="48">
        <f t="shared" si="63"/>
        <v>0.6328609697014097</v>
      </c>
      <c r="N119" s="48">
        <f t="shared" si="63"/>
        <v>0.67604933820109259</v>
      </c>
      <c r="O119" s="48">
        <f t="shared" si="63"/>
        <v>0.64616693035246131</v>
      </c>
      <c r="P119" s="48">
        <f t="shared" si="63"/>
        <v>0.69850759123202411</v>
      </c>
      <c r="Q119" s="48">
        <f t="shared" si="63"/>
        <v>0.71737739492162234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0.2506927118404414</v>
      </c>
      <c r="C120" s="46">
        <f t="shared" si="64"/>
        <v>0.25131270135763695</v>
      </c>
      <c r="D120" s="46">
        <f t="shared" si="64"/>
        <v>0.16874717626684657</v>
      </c>
      <c r="E120" s="46">
        <f t="shared" si="64"/>
        <v>0.21560707275404992</v>
      </c>
      <c r="F120" s="46">
        <f t="shared" si="64"/>
        <v>0.3522483931033541</v>
      </c>
      <c r="G120" s="46">
        <f t="shared" si="64"/>
        <v>0.23131985459694476</v>
      </c>
      <c r="H120" s="46">
        <f t="shared" si="64"/>
        <v>0.5534041803602453</v>
      </c>
      <c r="I120" s="46">
        <f t="shared" si="64"/>
        <v>0.39240686253750895</v>
      </c>
      <c r="J120" s="46">
        <f t="shared" si="64"/>
        <v>0.46217330534065587</v>
      </c>
      <c r="K120" s="46">
        <f t="shared" si="64"/>
        <v>0.42294864851783498</v>
      </c>
      <c r="L120" s="46">
        <f t="shared" si="64"/>
        <v>0.51329561001011159</v>
      </c>
      <c r="M120" s="46">
        <f t="shared" si="64"/>
        <v>0.36713903029859024</v>
      </c>
      <c r="N120" s="46">
        <f t="shared" si="64"/>
        <v>0.32395066179890741</v>
      </c>
      <c r="O120" s="46">
        <f t="shared" si="64"/>
        <v>0.35383306964753863</v>
      </c>
      <c r="P120" s="46">
        <f t="shared" si="64"/>
        <v>0.30149240876797589</v>
      </c>
      <c r="Q120" s="46">
        <f t="shared" si="64"/>
        <v>0.28262260507837761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234.26005541224791</v>
      </c>
      <c r="C4" s="100">
        <v>219.80477000000002</v>
      </c>
      <c r="D4" s="100">
        <v>207.5</v>
      </c>
      <c r="E4" s="100">
        <v>203.39937</v>
      </c>
      <c r="F4" s="100">
        <v>227.59661</v>
      </c>
      <c r="G4" s="100">
        <v>263.59033151810445</v>
      </c>
      <c r="H4" s="100">
        <v>266.80081999999999</v>
      </c>
      <c r="I4" s="100">
        <v>242.79805999999999</v>
      </c>
      <c r="J4" s="100">
        <v>269.79201999999998</v>
      </c>
      <c r="K4" s="100">
        <v>230.7022</v>
      </c>
      <c r="L4" s="100">
        <v>229.72080185825087</v>
      </c>
      <c r="M4" s="100">
        <v>232.73113530199907</v>
      </c>
      <c r="N4" s="100">
        <v>166.52335912869</v>
      </c>
      <c r="O4" s="100">
        <v>162.51051816250845</v>
      </c>
      <c r="P4" s="100">
        <v>170.72613127738845</v>
      </c>
      <c r="Q4" s="100">
        <v>174.71577338301299</v>
      </c>
    </row>
    <row r="5" spans="1:17" ht="11.45" customHeight="1" x14ac:dyDescent="0.25">
      <c r="A5" s="141" t="s">
        <v>91</v>
      </c>
      <c r="B5" s="140">
        <f t="shared" ref="B5:Q5" si="0">B4</f>
        <v>234.26005541224791</v>
      </c>
      <c r="C5" s="140">
        <f t="shared" si="0"/>
        <v>219.80477000000002</v>
      </c>
      <c r="D5" s="140">
        <f t="shared" si="0"/>
        <v>207.5</v>
      </c>
      <c r="E5" s="140">
        <f t="shared" si="0"/>
        <v>203.39937</v>
      </c>
      <c r="F5" s="140">
        <f t="shared" si="0"/>
        <v>227.59661</v>
      </c>
      <c r="G5" s="140">
        <f t="shared" si="0"/>
        <v>263.59033151810445</v>
      </c>
      <c r="H5" s="140">
        <f t="shared" si="0"/>
        <v>266.80081999999999</v>
      </c>
      <c r="I5" s="140">
        <f t="shared" si="0"/>
        <v>242.79805999999999</v>
      </c>
      <c r="J5" s="140">
        <f t="shared" si="0"/>
        <v>269.79201999999998</v>
      </c>
      <c r="K5" s="140">
        <f t="shared" si="0"/>
        <v>230.7022</v>
      </c>
      <c r="L5" s="140">
        <f t="shared" si="0"/>
        <v>229.72080185825087</v>
      </c>
      <c r="M5" s="140">
        <f t="shared" si="0"/>
        <v>232.73113530199907</v>
      </c>
      <c r="N5" s="140">
        <f t="shared" si="0"/>
        <v>166.52335912869</v>
      </c>
      <c r="O5" s="140">
        <f t="shared" si="0"/>
        <v>162.51051816250845</v>
      </c>
      <c r="P5" s="140">
        <f t="shared" si="0"/>
        <v>170.72613127738845</v>
      </c>
      <c r="Q5" s="140">
        <f t="shared" si="0"/>
        <v>174.71577338301299</v>
      </c>
    </row>
    <row r="7" spans="1:17" ht="11.45" customHeight="1" x14ac:dyDescent="0.25">
      <c r="A7" s="27" t="s">
        <v>81</v>
      </c>
      <c r="B7" s="71">
        <f t="shared" ref="B7:Q7" si="1">SUM(B8,B12)</f>
        <v>234.26005541224785</v>
      </c>
      <c r="C7" s="71">
        <f t="shared" si="1"/>
        <v>219.80477000000002</v>
      </c>
      <c r="D7" s="71">
        <f t="shared" si="1"/>
        <v>207.50000000000003</v>
      </c>
      <c r="E7" s="71">
        <f t="shared" si="1"/>
        <v>203.39936999999998</v>
      </c>
      <c r="F7" s="71">
        <f t="shared" si="1"/>
        <v>227.59661</v>
      </c>
      <c r="G7" s="71">
        <f t="shared" si="1"/>
        <v>263.59033151810445</v>
      </c>
      <c r="H7" s="71">
        <f t="shared" si="1"/>
        <v>266.80081999999999</v>
      </c>
      <c r="I7" s="71">
        <f t="shared" si="1"/>
        <v>242.79806000000005</v>
      </c>
      <c r="J7" s="71">
        <f t="shared" si="1"/>
        <v>269.79202000000004</v>
      </c>
      <c r="K7" s="71">
        <f t="shared" si="1"/>
        <v>230.70219999999998</v>
      </c>
      <c r="L7" s="71">
        <f t="shared" si="1"/>
        <v>229.72080185825084</v>
      </c>
      <c r="M7" s="71">
        <f t="shared" si="1"/>
        <v>232.73113530199907</v>
      </c>
      <c r="N7" s="71">
        <f t="shared" si="1"/>
        <v>166.52335912869</v>
      </c>
      <c r="O7" s="71">
        <f t="shared" si="1"/>
        <v>162.51051816250845</v>
      </c>
      <c r="P7" s="71">
        <f t="shared" si="1"/>
        <v>170.7261312773885</v>
      </c>
      <c r="Q7" s="71">
        <f t="shared" si="1"/>
        <v>174.71577338301299</v>
      </c>
    </row>
    <row r="8" spans="1:17" ht="11.45" customHeight="1" x14ac:dyDescent="0.25">
      <c r="A8" s="130" t="s">
        <v>39</v>
      </c>
      <c r="B8" s="139">
        <f t="shared" ref="B8:Q8" si="2">SUM(B9:B11)</f>
        <v>227.27622447426194</v>
      </c>
      <c r="C8" s="139">
        <f t="shared" si="2"/>
        <v>212.5875052705365</v>
      </c>
      <c r="D8" s="139">
        <f t="shared" si="2"/>
        <v>200.12817986019439</v>
      </c>
      <c r="E8" s="139">
        <f t="shared" si="2"/>
        <v>196.25405045048836</v>
      </c>
      <c r="F8" s="139">
        <f t="shared" si="2"/>
        <v>219.86769001365883</v>
      </c>
      <c r="G8" s="139">
        <f t="shared" si="2"/>
        <v>255.68532852907296</v>
      </c>
      <c r="H8" s="139">
        <f t="shared" si="2"/>
        <v>255.20340186663157</v>
      </c>
      <c r="I8" s="139">
        <f t="shared" si="2"/>
        <v>235.34209001484606</v>
      </c>
      <c r="J8" s="139">
        <f t="shared" si="2"/>
        <v>261.85017374733991</v>
      </c>
      <c r="K8" s="139">
        <f t="shared" si="2"/>
        <v>224.23425373978347</v>
      </c>
      <c r="L8" s="139">
        <f t="shared" si="2"/>
        <v>222.98258145047208</v>
      </c>
      <c r="M8" s="139">
        <f t="shared" si="2"/>
        <v>226.38692160528467</v>
      </c>
      <c r="N8" s="139">
        <f t="shared" si="2"/>
        <v>161.89749277604085</v>
      </c>
      <c r="O8" s="139">
        <f t="shared" si="2"/>
        <v>157.81519956492014</v>
      </c>
      <c r="P8" s="139">
        <f t="shared" si="2"/>
        <v>166.5461310409832</v>
      </c>
      <c r="Q8" s="139">
        <f t="shared" si="2"/>
        <v>170.63319164752659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137.61555162740686</v>
      </c>
      <c r="C10" s="70">
        <v>134.19619781460273</v>
      </c>
      <c r="D10" s="70">
        <v>124.32764148044683</v>
      </c>
      <c r="E10" s="70">
        <v>111.20343610189346</v>
      </c>
      <c r="F10" s="70">
        <v>126.84153133458976</v>
      </c>
      <c r="G10" s="70">
        <v>157.36606178918097</v>
      </c>
      <c r="H10" s="70">
        <v>157.20684157294647</v>
      </c>
      <c r="I10" s="70">
        <v>166.29098872436822</v>
      </c>
      <c r="J10" s="70">
        <v>179.62405831758403</v>
      </c>
      <c r="K10" s="70">
        <v>159.84689247783726</v>
      </c>
      <c r="L10" s="70">
        <v>158.0620664233663</v>
      </c>
      <c r="M10" s="70">
        <v>163.32692648713018</v>
      </c>
      <c r="N10" s="70">
        <v>131.40915174806651</v>
      </c>
      <c r="O10" s="70">
        <v>120.90410920476813</v>
      </c>
      <c r="P10" s="70">
        <v>121.89654063610567</v>
      </c>
      <c r="Q10" s="70">
        <v>124.04565455080129</v>
      </c>
    </row>
    <row r="11" spans="1:17" ht="11.45" customHeight="1" x14ac:dyDescent="0.25">
      <c r="A11" s="116" t="s">
        <v>125</v>
      </c>
      <c r="B11" s="70">
        <v>89.660672846855093</v>
      </c>
      <c r="C11" s="70">
        <v>78.391307455933784</v>
      </c>
      <c r="D11" s="70">
        <v>75.80053837974755</v>
      </c>
      <c r="E11" s="70">
        <v>85.050614348594905</v>
      </c>
      <c r="F11" s="70">
        <v>93.026158679069056</v>
      </c>
      <c r="G11" s="70">
        <v>98.319266739891987</v>
      </c>
      <c r="H11" s="70">
        <v>97.996560293685079</v>
      </c>
      <c r="I11" s="70">
        <v>69.05110129047786</v>
      </c>
      <c r="J11" s="70">
        <v>82.226115429755851</v>
      </c>
      <c r="K11" s="70">
        <v>64.387361261946225</v>
      </c>
      <c r="L11" s="70">
        <v>64.920515027105793</v>
      </c>
      <c r="M11" s="70">
        <v>63.059995118154497</v>
      </c>
      <c r="N11" s="70">
        <v>30.488341027974357</v>
      </c>
      <c r="O11" s="70">
        <v>36.911090360151995</v>
      </c>
      <c r="P11" s="70">
        <v>44.649590404877522</v>
      </c>
      <c r="Q11" s="70">
        <v>46.587537096725299</v>
      </c>
    </row>
    <row r="12" spans="1:17" ht="11.45" customHeight="1" x14ac:dyDescent="0.25">
      <c r="A12" s="128" t="s">
        <v>18</v>
      </c>
      <c r="B12" s="138">
        <f t="shared" ref="B12:Q12" si="3">SUM(B13:B14)</f>
        <v>6.9838309379859247</v>
      </c>
      <c r="C12" s="138">
        <f t="shared" si="3"/>
        <v>7.2172647294635262</v>
      </c>
      <c r="D12" s="138">
        <f t="shared" si="3"/>
        <v>7.3718201398056431</v>
      </c>
      <c r="E12" s="138">
        <f t="shared" si="3"/>
        <v>7.1453195495116066</v>
      </c>
      <c r="F12" s="138">
        <f t="shared" si="3"/>
        <v>7.7289199863411611</v>
      </c>
      <c r="G12" s="138">
        <f t="shared" si="3"/>
        <v>7.9050029890315088</v>
      </c>
      <c r="H12" s="138">
        <f t="shared" si="3"/>
        <v>11.597418133368404</v>
      </c>
      <c r="I12" s="138">
        <f t="shared" si="3"/>
        <v>7.4559699851539838</v>
      </c>
      <c r="J12" s="138">
        <f t="shared" si="3"/>
        <v>7.941846252660147</v>
      </c>
      <c r="K12" s="138">
        <f t="shared" si="3"/>
        <v>6.4679462602165136</v>
      </c>
      <c r="L12" s="138">
        <f t="shared" si="3"/>
        <v>6.7382204077787513</v>
      </c>
      <c r="M12" s="138">
        <f t="shared" si="3"/>
        <v>6.3442136967144158</v>
      </c>
      <c r="N12" s="138">
        <f t="shared" si="3"/>
        <v>4.6258663526491484</v>
      </c>
      <c r="O12" s="138">
        <f t="shared" si="3"/>
        <v>4.6953185975883054</v>
      </c>
      <c r="P12" s="138">
        <f t="shared" si="3"/>
        <v>4.1800002364053075</v>
      </c>
      <c r="Q12" s="138">
        <f t="shared" si="3"/>
        <v>4.0825817354864036</v>
      </c>
    </row>
    <row r="13" spans="1:17" ht="11.45" customHeight="1" x14ac:dyDescent="0.25">
      <c r="A13" s="95" t="s">
        <v>126</v>
      </c>
      <c r="B13" s="20">
        <v>5.0581570494569288</v>
      </c>
      <c r="C13" s="20">
        <v>5.289935262647969</v>
      </c>
      <c r="D13" s="20">
        <v>6.0934535865280361</v>
      </c>
      <c r="E13" s="20">
        <v>5.5551603186768199</v>
      </c>
      <c r="F13" s="20">
        <v>4.9595115818834268</v>
      </c>
      <c r="G13" s="20">
        <v>6.0234494437380759</v>
      </c>
      <c r="H13" s="20">
        <v>4.8570701071091706</v>
      </c>
      <c r="I13" s="20">
        <v>4.4914441078764362</v>
      </c>
      <c r="J13" s="20">
        <v>4.2552467225449018</v>
      </c>
      <c r="K13" s="20">
        <v>3.6896845246158647</v>
      </c>
      <c r="L13" s="20">
        <v>3.238505112777208</v>
      </c>
      <c r="M13" s="20">
        <v>3.9137465509762839</v>
      </c>
      <c r="N13" s="20">
        <v>3.0313462832739715</v>
      </c>
      <c r="O13" s="20">
        <v>2.9206544176057383</v>
      </c>
      <c r="P13" s="20">
        <v>2.7853282766723524</v>
      </c>
      <c r="Q13" s="20">
        <v>2.7801615716563219</v>
      </c>
    </row>
    <row r="14" spans="1:17" ht="11.45" customHeight="1" x14ac:dyDescent="0.25">
      <c r="A14" s="93" t="s">
        <v>125</v>
      </c>
      <c r="B14" s="69">
        <v>1.9256738885289963</v>
      </c>
      <c r="C14" s="69">
        <v>1.9273294668155576</v>
      </c>
      <c r="D14" s="69">
        <v>1.2783665532776072</v>
      </c>
      <c r="E14" s="69">
        <v>1.5901592308347867</v>
      </c>
      <c r="F14" s="69">
        <v>2.7694084044577347</v>
      </c>
      <c r="G14" s="69">
        <v>1.8815535452934333</v>
      </c>
      <c r="H14" s="69">
        <v>6.7403480262592321</v>
      </c>
      <c r="I14" s="69">
        <v>2.9645258772775476</v>
      </c>
      <c r="J14" s="69">
        <v>3.6865995301152452</v>
      </c>
      <c r="K14" s="69">
        <v>2.7782617356006489</v>
      </c>
      <c r="L14" s="69">
        <v>3.4997152950015429</v>
      </c>
      <c r="M14" s="69">
        <v>2.4304671457381319</v>
      </c>
      <c r="N14" s="69">
        <v>1.5945200693751767</v>
      </c>
      <c r="O14" s="69">
        <v>1.7746641799825669</v>
      </c>
      <c r="P14" s="69">
        <v>1.3946719597329551</v>
      </c>
      <c r="Q14" s="69">
        <v>1.3024201638300812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517.63043792167741</v>
      </c>
      <c r="C18" s="68">
        <f>IF(C7=0,"",C7/TrAvia_act!C12*100)</f>
        <v>511.73330721749898</v>
      </c>
      <c r="D18" s="68">
        <f>IF(D7=0,"",D7/TrAvia_act!D12*100)</f>
        <v>527.31960231458959</v>
      </c>
      <c r="E18" s="68">
        <f>IF(E7=0,"",E7/TrAvia_act!E12*100)</f>
        <v>493.57213207533232</v>
      </c>
      <c r="F18" s="68">
        <f>IF(F7=0,"",F7/TrAvia_act!F12*100)</f>
        <v>484.52970499503988</v>
      </c>
      <c r="G18" s="68">
        <f>IF(G7=0,"",G7/TrAvia_act!G12*100)</f>
        <v>507.33946979341573</v>
      </c>
      <c r="H18" s="68">
        <f>IF(H7=0,"",H7/TrAvia_act!H12*100)</f>
        <v>490.36887717165484</v>
      </c>
      <c r="I18" s="68">
        <f>IF(I7=0,"",I7/TrAvia_act!I12*100)</f>
        <v>406.3314322865981</v>
      </c>
      <c r="J18" s="68">
        <f>IF(J7=0,"",J7/TrAvia_act!J12*100)</f>
        <v>450.00389240981889</v>
      </c>
      <c r="K18" s="68">
        <f>IF(K7=0,"",K7/TrAvia_act!K12*100)</f>
        <v>440.06818186558007</v>
      </c>
      <c r="L18" s="68">
        <f>IF(L7=0,"",L7/TrAvia_act!L12*100)</f>
        <v>456.42774425364541</v>
      </c>
      <c r="M18" s="68">
        <f>IF(M7=0,"",M7/TrAvia_act!M12*100)</f>
        <v>435.30274661818351</v>
      </c>
      <c r="N18" s="68">
        <f>IF(N7=0,"",N7/TrAvia_act!N12*100)</f>
        <v>350.34960888153506</v>
      </c>
      <c r="O18" s="68">
        <f>IF(O7=0,"",O7/TrAvia_act!O12*100)</f>
        <v>351.63755781868468</v>
      </c>
      <c r="P18" s="68">
        <f>IF(P7=0,"",P7/TrAvia_act!P12*100)</f>
        <v>359.95222339314995</v>
      </c>
      <c r="Q18" s="68">
        <f>IF(Q7=0,"",Q7/TrAvia_act!Q12*100)</f>
        <v>335.51894009918834</v>
      </c>
    </row>
    <row r="19" spans="1:17" ht="11.45" customHeight="1" x14ac:dyDescent="0.25">
      <c r="A19" s="130" t="s">
        <v>39</v>
      </c>
      <c r="B19" s="134">
        <f>IF(B8=0,"",B8/TrAvia_act!B13*100)</f>
        <v>513.74678383091214</v>
      </c>
      <c r="C19" s="134">
        <f>IF(C8=0,"",C8/TrAvia_act!C13*100)</f>
        <v>506.43023787016216</v>
      </c>
      <c r="D19" s="134">
        <f>IF(D8=0,"",D8/TrAvia_act!D13*100)</f>
        <v>521.24273051162413</v>
      </c>
      <c r="E19" s="134">
        <f>IF(E8=0,"",E8/TrAvia_act!E13*100)</f>
        <v>488.10307199541222</v>
      </c>
      <c r="F19" s="134">
        <f>IF(F8=0,"",F8/TrAvia_act!F13*100)</f>
        <v>479.27964827906317</v>
      </c>
      <c r="G19" s="134">
        <f>IF(G8=0,"",G8/TrAvia_act!G13*100)</f>
        <v>502.56625472123505</v>
      </c>
      <c r="H19" s="134">
        <f>IF(H8=0,"",H8/TrAvia_act!H13*100)</f>
        <v>484.79460780522004</v>
      </c>
      <c r="I19" s="134">
        <f>IF(I8=0,"",I8/TrAvia_act!I13*100)</f>
        <v>402.52031291044545</v>
      </c>
      <c r="J19" s="134">
        <f>IF(J8=0,"",J8/TrAvia_act!J13*100)</f>
        <v>446.22060486184341</v>
      </c>
      <c r="K19" s="134">
        <f>IF(K8=0,"",K8/TrAvia_act!K13*100)</f>
        <v>436.7399862411217</v>
      </c>
      <c r="L19" s="134">
        <f>IF(L8=0,"",L8/TrAvia_act!L13*100)</f>
        <v>453.33200165979986</v>
      </c>
      <c r="M19" s="134">
        <f>IF(M8=0,"",M8/TrAvia_act!M13*100)</f>
        <v>432.44706445976516</v>
      </c>
      <c r="N19" s="134">
        <f>IF(N8=0,"",N8/TrAvia_act!N13*100)</f>
        <v>348.01928062854438</v>
      </c>
      <c r="O19" s="134">
        <f>IF(O8=0,"",O8/TrAvia_act!O13*100)</f>
        <v>349.355034377175</v>
      </c>
      <c r="P19" s="134">
        <f>IF(P8=0,"",P8/TrAvia_act!P13*100)</f>
        <v>358.02760119161621</v>
      </c>
      <c r="Q19" s="134">
        <f>IF(Q8=0,"",Q8/TrAvia_act!Q13*100)</f>
        <v>333.80262428867638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467.18241454511906</v>
      </c>
      <c r="C21" s="77">
        <f>IF(C10=0,"",C10/TrAvia_act!C15*100)</f>
        <v>488.0894878298256</v>
      </c>
      <c r="D21" s="77">
        <f>IF(D10=0,"",D10/TrAvia_act!D15*100)</f>
        <v>508.19916793992297</v>
      </c>
      <c r="E21" s="77">
        <f>IF(E10=0,"",E10/TrAvia_act!E15*100)</f>
        <v>476.50824696425514</v>
      </c>
      <c r="F21" s="77">
        <f>IF(F10=0,"",F10/TrAvia_act!F15*100)</f>
        <v>460.57706991153793</v>
      </c>
      <c r="G21" s="77">
        <f>IF(G10=0,"",G10/TrAvia_act!G15*100)</f>
        <v>482.09124120565798</v>
      </c>
      <c r="H21" s="77">
        <f>IF(H10=0,"",H10/TrAvia_act!H15*100)</f>
        <v>464.456269075595</v>
      </c>
      <c r="I21" s="77">
        <f>IF(I10=0,"",I10/TrAvia_act!I15*100)</f>
        <v>387.22715366811349</v>
      </c>
      <c r="J21" s="77">
        <f>IF(J10=0,"",J10/TrAvia_act!J15*100)</f>
        <v>428.02812656858356</v>
      </c>
      <c r="K21" s="77">
        <f>IF(K10=0,"",K10/TrAvia_act!K15*100)</f>
        <v>416.19389801564364</v>
      </c>
      <c r="L21" s="77">
        <f>IF(L10=0,"",L10/TrAvia_act!L15*100)</f>
        <v>432.13166483988232</v>
      </c>
      <c r="M21" s="77">
        <f>IF(M10=0,"",M10/TrAvia_act!M15*100)</f>
        <v>416.63540968326191</v>
      </c>
      <c r="N21" s="77">
        <f>IF(N10=0,"",N10/TrAvia_act!N15*100)</f>
        <v>338.91600611734299</v>
      </c>
      <c r="O21" s="77">
        <f>IF(O10=0,"",O10/TrAvia_act!O15*100)</f>
        <v>336.84203826910164</v>
      </c>
      <c r="P21" s="77">
        <f>IF(P10=0,"",P10/TrAvia_act!P15*100)</f>
        <v>343.03836699197024</v>
      </c>
      <c r="Q21" s="77">
        <f>IF(Q10=0,"",Q10/TrAvia_act!Q15*100)</f>
        <v>318.58825747344292</v>
      </c>
    </row>
    <row r="22" spans="1:17" ht="11.45" customHeight="1" x14ac:dyDescent="0.25">
      <c r="A22" s="116" t="s">
        <v>125</v>
      </c>
      <c r="B22" s="77">
        <f>IF(B11=0,"",B11/TrAvia_act!B16*100)</f>
        <v>606.53394079785073</v>
      </c>
      <c r="C22" s="77">
        <f>IF(C11=0,"",C11/TrAvia_act!C16*100)</f>
        <v>541.24674834768007</v>
      </c>
      <c r="D22" s="77">
        <f>IF(D11=0,"",D11/TrAvia_act!D16*100)</f>
        <v>544.15016461641142</v>
      </c>
      <c r="E22" s="77">
        <f>IF(E11=0,"",E11/TrAvia_act!E16*100)</f>
        <v>504.14246048151233</v>
      </c>
      <c r="F22" s="77">
        <f>IF(F11=0,"",F11/TrAvia_act!F16*100)</f>
        <v>507.37158629162451</v>
      </c>
      <c r="G22" s="77">
        <f>IF(G11=0,"",G11/TrAvia_act!G16*100)</f>
        <v>539.22136159768468</v>
      </c>
      <c r="H22" s="77">
        <f>IF(H11=0,"",H11/TrAvia_act!H16*100)</f>
        <v>521.42332525260485</v>
      </c>
      <c r="I22" s="77">
        <f>IF(I11=0,"",I11/TrAvia_act!I16*100)</f>
        <v>444.82825252125923</v>
      </c>
      <c r="J22" s="77">
        <f>IF(J11=0,"",J11/TrAvia_act!J16*100)</f>
        <v>491.89197321226203</v>
      </c>
      <c r="K22" s="77">
        <f>IF(K11=0,"",K11/TrAvia_act!K16*100)</f>
        <v>497.74154014575709</v>
      </c>
      <c r="L22" s="77">
        <f>IF(L11=0,"",L11/TrAvia_act!L16*100)</f>
        <v>514.82601750409822</v>
      </c>
      <c r="M22" s="77">
        <f>IF(M11=0,"",M11/TrAvia_act!M16*100)</f>
        <v>479.58741176244615</v>
      </c>
      <c r="N22" s="77">
        <f>IF(N11=0,"",N11/TrAvia_act!N16*100)</f>
        <v>393.58472531798287</v>
      </c>
      <c r="O22" s="77">
        <f>IF(O11=0,"",O11/TrAvia_act!O16*100)</f>
        <v>397.7537063557042</v>
      </c>
      <c r="P22" s="77">
        <f>IF(P11=0,"",P11/TrAvia_act!P16*100)</f>
        <v>406.52239613569441</v>
      </c>
      <c r="Q22" s="77">
        <f>IF(Q11=0,"",Q11/TrAvia_act!Q16*100)</f>
        <v>382.43090345373287</v>
      </c>
    </row>
    <row r="23" spans="1:17" ht="11.45" customHeight="1" x14ac:dyDescent="0.25">
      <c r="A23" s="128" t="s">
        <v>18</v>
      </c>
      <c r="B23" s="133">
        <f>IF(B12=0,"",B12/TrAvia_act!B17*100)</f>
        <v>686.52108207766162</v>
      </c>
      <c r="C23" s="133">
        <f>IF(C12=0,"",C12/TrAvia_act!C17*100)</f>
        <v>739.97108284895512</v>
      </c>
      <c r="D23" s="133">
        <f>IF(D12=0,"",D12/TrAvia_act!D17*100)</f>
        <v>771.49894055297773</v>
      </c>
      <c r="E23" s="133">
        <f>IF(E12=0,"",E12/TrAvia_act!E17*100)</f>
        <v>712.99698771704425</v>
      </c>
      <c r="F23" s="133">
        <f>IF(F12=0,"",F12/TrAvia_act!F17*100)</f>
        <v>703.86386774128789</v>
      </c>
      <c r="G23" s="133">
        <f>IF(G12=0,"",G12/TrAvia_act!G17*100)</f>
        <v>732.30310767117021</v>
      </c>
      <c r="H23" s="133">
        <f>IF(H12=0,"",H12/TrAvia_act!H17*100)</f>
        <v>656.46878666557063</v>
      </c>
      <c r="I23" s="133">
        <f>IF(I12=0,"",I12/TrAvia_act!I17*100)</f>
        <v>579.52535423764732</v>
      </c>
      <c r="J23" s="133">
        <f>IF(J12=0,"",J12/TrAvia_act!J17*100)</f>
        <v>624.61034804074438</v>
      </c>
      <c r="K23" s="133">
        <f>IF(K12=0,"",K12/TrAvia_act!K17*100)</f>
        <v>598.07562467487503</v>
      </c>
      <c r="L23" s="133">
        <f>IF(L12=0,"",L12/TrAvia_act!L17*100)</f>
        <v>589.68635032253246</v>
      </c>
      <c r="M23" s="133">
        <f>IF(M12=0,"",M12/TrAvia_act!M17*100)</f>
        <v>569.50022105629773</v>
      </c>
      <c r="N23" s="133">
        <f>IF(N12=0,"",N12/TrAvia_act!N17*100)</f>
        <v>457.58321882167394</v>
      </c>
      <c r="O23" s="133">
        <f>IF(O12=0,"",O12/TrAvia_act!O17*100)</f>
        <v>450.58621472897846</v>
      </c>
      <c r="P23" s="133">
        <f>IF(P12=0,"",P12/TrAvia_act!P17*100)</f>
        <v>458.06177077308536</v>
      </c>
      <c r="Q23" s="133">
        <f>IF(Q12=0,"",Q12/TrAvia_act!Q17*100)</f>
        <v>427.35813228824509</v>
      </c>
    </row>
    <row r="24" spans="1:17" ht="11.45" customHeight="1" x14ac:dyDescent="0.25">
      <c r="A24" s="95" t="s">
        <v>126</v>
      </c>
      <c r="B24" s="75">
        <f>IF(B13=0,"",B13/TrAvia_act!B18*100)</f>
        <v>663.57881639893446</v>
      </c>
      <c r="C24" s="75">
        <f>IF(C13=0,"",C13/TrAvia_act!C18*100)</f>
        <v>724.42262333150643</v>
      </c>
      <c r="D24" s="75">
        <f>IF(D13=0,"",D13/TrAvia_act!D18*100)</f>
        <v>767.16887966667639</v>
      </c>
      <c r="E24" s="75">
        <f>IF(E13=0,"",E13/TrAvia_act!E18*100)</f>
        <v>706.69003447280409</v>
      </c>
      <c r="F24" s="75">
        <f>IF(F13=0,"",F13/TrAvia_act!F18*100)</f>
        <v>697.26886009425778</v>
      </c>
      <c r="G24" s="75">
        <f>IF(G13=0,"",G13/TrAvia_act!G18*100)</f>
        <v>725.91946960874463</v>
      </c>
      <c r="H24" s="75">
        <f>IF(H13=0,"",H13/TrAvia_act!H18*100)</f>
        <v>615.61966534071962</v>
      </c>
      <c r="I24" s="75">
        <f>IF(I13=0,"",I13/TrAvia_act!I18*100)</f>
        <v>574.56799330084812</v>
      </c>
      <c r="J24" s="75">
        <f>IF(J13=0,"",J13/TrAvia_act!J18*100)</f>
        <v>622.25743050052779</v>
      </c>
      <c r="K24" s="75">
        <f>IF(K13=0,"",K13/TrAvia_act!K18*100)</f>
        <v>591.24090337906898</v>
      </c>
      <c r="L24" s="75">
        <f>IF(L13=0,"",L13/TrAvia_act!L18*100)</f>
        <v>582.31125721088802</v>
      </c>
      <c r="M24" s="75">
        <f>IF(M13=0,"",M13/TrAvia_act!M18*100)</f>
        <v>555.13739013882753</v>
      </c>
      <c r="N24" s="75">
        <f>IF(N13=0,"",N13/TrAvia_act!N18*100)</f>
        <v>443.54140328970982</v>
      </c>
      <c r="O24" s="75">
        <f>IF(O13=0,"",O13/TrAvia_act!O18*100)</f>
        <v>433.758780536063</v>
      </c>
      <c r="P24" s="75">
        <f>IF(P13=0,"",P13/TrAvia_act!P18*100)</f>
        <v>436.97138596633175</v>
      </c>
      <c r="Q24" s="75">
        <f>IF(Q13=0,"",Q13/TrAvia_act!Q18*100)</f>
        <v>405.67610968464408</v>
      </c>
    </row>
    <row r="25" spans="1:17" ht="11.45" customHeight="1" x14ac:dyDescent="0.25">
      <c r="A25" s="93" t="s">
        <v>125</v>
      </c>
      <c r="B25" s="74">
        <f>IF(B14=0,"",B14/TrAvia_act!B19*100)</f>
        <v>755.09430366738434</v>
      </c>
      <c r="C25" s="74">
        <f>IF(C14=0,"",C14/TrAvia_act!C19*100)</f>
        <v>786.29159944553942</v>
      </c>
      <c r="D25" s="74">
        <f>IF(D14=0,"",D14/TrAvia_act!D19*100)</f>
        <v>792.82892910924591</v>
      </c>
      <c r="E25" s="74">
        <f>IF(E14=0,"",E14/TrAvia_act!E19*100)</f>
        <v>735.94210474897147</v>
      </c>
      <c r="F25" s="74">
        <f>IF(F14=0,"",F14/TrAvia_act!F19*100)</f>
        <v>715.99146543796746</v>
      </c>
      <c r="G25" s="74">
        <f>IF(G14=0,"",G14/TrAvia_act!G19*100)</f>
        <v>753.51605475077065</v>
      </c>
      <c r="H25" s="74">
        <f>IF(H14=0,"",H14/TrAvia_act!H19*100)</f>
        <v>689.43392763678628</v>
      </c>
      <c r="I25" s="74">
        <f>IF(I14=0,"",I14/TrAvia_act!I19*100)</f>
        <v>587.20121002071483</v>
      </c>
      <c r="J25" s="74">
        <f>IF(J14=0,"",J14/TrAvia_act!J19*100)</f>
        <v>627.34841587988114</v>
      </c>
      <c r="K25" s="74">
        <f>IF(K14=0,"",K14/TrAvia_act!K19*100)</f>
        <v>607.4005986984829</v>
      </c>
      <c r="L25" s="74">
        <f>IF(L14=0,"",L14/TrAvia_act!L19*100)</f>
        <v>596.67937758405697</v>
      </c>
      <c r="M25" s="74">
        <f>IF(M14=0,"",M14/TrAvia_act!M19*100)</f>
        <v>594.25834904583655</v>
      </c>
      <c r="N25" s="74">
        <f>IF(N14=0,"",N14/TrAvia_act!N19*100)</f>
        <v>486.88694070577628</v>
      </c>
      <c r="O25" s="74">
        <f>IF(O14=0,"",O14/TrAvia_act!O19*100)</f>
        <v>481.31633135989557</v>
      </c>
      <c r="P25" s="74">
        <f>IF(P14=0,"",P14/TrAvia_act!P19*100)</f>
        <v>506.92467232912213</v>
      </c>
      <c r="Q25" s="74">
        <f>IF(Q14=0,"",Q14/TrAvia_act!Q19*100)</f>
        <v>482.39333687738065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65.586145477099933</v>
      </c>
      <c r="C28" s="134">
        <f>IF(C8=0,"",C8/TrAvia_act!C4*1000)</f>
        <v>64.308738623781579</v>
      </c>
      <c r="D28" s="134">
        <f>IF(D8=0,"",D8/TrAvia_act!D4*1000)</f>
        <v>65.079469855021486</v>
      </c>
      <c r="E28" s="134">
        <f>IF(E8=0,"",E8/TrAvia_act!E4*1000)</f>
        <v>56.300899047430036</v>
      </c>
      <c r="F28" s="134">
        <f>IF(F8=0,"",F8/TrAvia_act!F4*1000)</f>
        <v>49.66370060465669</v>
      </c>
      <c r="G28" s="134">
        <f>IF(G8=0,"",G8/TrAvia_act!G4*1000)</f>
        <v>47.027250493677101</v>
      </c>
      <c r="H28" s="134">
        <f>IF(H8=0,"",H8/TrAvia_act!H4*1000)</f>
        <v>45.419807447885162</v>
      </c>
      <c r="I28" s="134">
        <f>IF(I8=0,"",I8/TrAvia_act!I4*1000)</f>
        <v>40.1345985183465</v>
      </c>
      <c r="J28" s="134">
        <f>IF(J8=0,"",J8/TrAvia_act!J4*1000)</f>
        <v>43.988384111320322</v>
      </c>
      <c r="K28" s="134">
        <f>IF(K8=0,"",K8/TrAvia_act!K4*1000)</f>
        <v>42.027262372077708</v>
      </c>
      <c r="L28" s="134">
        <f>IF(L8=0,"",L8/TrAvia_act!L4*1000)</f>
        <v>41.66344748063689</v>
      </c>
      <c r="M28" s="134">
        <f>IF(M8=0,"",M8/TrAvia_act!M4*1000)</f>
        <v>38.967732861865201</v>
      </c>
      <c r="N28" s="134">
        <f>IF(N8=0,"",N8/TrAvia_act!N4*1000)</f>
        <v>30.412074591642316</v>
      </c>
      <c r="O28" s="134">
        <f>IF(O8=0,"",O8/TrAvia_act!O4*1000)</f>
        <v>29.019213959009171</v>
      </c>
      <c r="P28" s="134">
        <f>IF(P8=0,"",P8/TrAvia_act!P4*1000)</f>
        <v>28.386627494019162</v>
      </c>
      <c r="Q28" s="134">
        <f>IF(Q8=0,"",Q8/TrAvia_act!Q4*1000)</f>
        <v>25.87752171795675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66.387724473905578</v>
      </c>
      <c r="C30" s="77">
        <f>IF(C10=0,"",C10/TrAvia_act!C6*1000)</f>
        <v>69.30616891640075</v>
      </c>
      <c r="D30" s="77">
        <f>IF(D10=0,"",D10/TrAvia_act!D6*1000)</f>
        <v>64.211701102410217</v>
      </c>
      <c r="E30" s="77">
        <f>IF(E10=0,"",E10/TrAvia_act!E6*1000)</f>
        <v>53.455871144685418</v>
      </c>
      <c r="F30" s="77">
        <f>IF(F10=0,"",F10/TrAvia_act!F6*1000)</f>
        <v>45.971625710542554</v>
      </c>
      <c r="G30" s="77">
        <f>IF(G10=0,"",G10/TrAvia_act!G6*1000)</f>
        <v>42.876465683035619</v>
      </c>
      <c r="H30" s="77">
        <f>IF(H10=0,"",H10/TrAvia_act!H6*1000)</f>
        <v>41.405352645728087</v>
      </c>
      <c r="I30" s="77">
        <f>IF(I10=0,"",I10/TrAvia_act!I6*1000)</f>
        <v>41.475407482976081</v>
      </c>
      <c r="J30" s="77">
        <f>IF(J10=0,"",J10/TrAvia_act!J6*1000)</f>
        <v>45.707086921067337</v>
      </c>
      <c r="K30" s="77">
        <f>IF(K10=0,"",K10/TrAvia_act!K6*1000)</f>
        <v>43.407492118606115</v>
      </c>
      <c r="L30" s="77">
        <f>IF(L10=0,"",L10/TrAvia_act!L6*1000)</f>
        <v>42.661560246955794</v>
      </c>
      <c r="M30" s="77">
        <f>IF(M10=0,"",M10/TrAvia_act!M6*1000)</f>
        <v>40.082142470714466</v>
      </c>
      <c r="N30" s="77">
        <f>IF(N10=0,"",N10/TrAvia_act!N6*1000)</f>
        <v>31.443284679397109</v>
      </c>
      <c r="O30" s="77">
        <f>IF(O10=0,"",O10/TrAvia_act!O6*1000)</f>
        <v>29.852809296704613</v>
      </c>
      <c r="P30" s="77">
        <f>IF(P10=0,"",P10/TrAvia_act!P6*1000)</f>
        <v>28.995680292580417</v>
      </c>
      <c r="Q30" s="77">
        <f>IF(Q10=0,"",Q10/TrAvia_act!Q6*1000)</f>
        <v>26.255193002983642</v>
      </c>
    </row>
    <row r="31" spans="1:17" ht="11.45" customHeight="1" x14ac:dyDescent="0.25">
      <c r="A31" s="116" t="s">
        <v>125</v>
      </c>
      <c r="B31" s="77">
        <f>IF(B11=0,"",B11/TrAvia_act!B7*1000)</f>
        <v>64.392812985689744</v>
      </c>
      <c r="C31" s="77">
        <f>IF(C11=0,"",C11/TrAvia_act!C7*1000)</f>
        <v>57.242826594711282</v>
      </c>
      <c r="D31" s="77">
        <f>IF(D11=0,"",D11/TrAvia_act!D7*1000)</f>
        <v>66.554714551817852</v>
      </c>
      <c r="E31" s="77">
        <f>IF(E11=0,"",E11/TrAvia_act!E7*1000)</f>
        <v>60.511767861872229</v>
      </c>
      <c r="F31" s="77">
        <f>IF(F11=0,"",F11/TrAvia_act!F7*1000)</f>
        <v>55.770940772022314</v>
      </c>
      <c r="G31" s="77">
        <f>IF(G11=0,"",G11/TrAvia_act!G7*1000)</f>
        <v>55.650072456229005</v>
      </c>
      <c r="H31" s="77">
        <f>IF(H11=0,"",H11/TrAvia_act!H7*1000)</f>
        <v>53.785363265804911</v>
      </c>
      <c r="I31" s="77">
        <f>IF(I11=0,"",I11/TrAvia_act!I7*1000)</f>
        <v>37.235694675234015</v>
      </c>
      <c r="J31" s="77">
        <f>IF(J11=0,"",J11/TrAvia_act!J7*1000)</f>
        <v>40.649316434093663</v>
      </c>
      <c r="K31" s="77">
        <f>IF(K11=0,"",K11/TrAvia_act!K7*1000)</f>
        <v>38.952407887849837</v>
      </c>
      <c r="L31" s="77">
        <f>IF(L11=0,"",L11/TrAvia_act!L7*1000)</f>
        <v>39.418096569137973</v>
      </c>
      <c r="M31" s="77">
        <f>IF(M11=0,"",M11/TrAvia_act!M7*1000)</f>
        <v>36.350130061944306</v>
      </c>
      <c r="N31" s="77">
        <f>IF(N11=0,"",N11/TrAvia_act!N7*1000)</f>
        <v>26.64558840910729</v>
      </c>
      <c r="O31" s="77">
        <f>IF(O11=0,"",O11/TrAvia_act!O7*1000)</f>
        <v>26.587401129690754</v>
      </c>
      <c r="P31" s="77">
        <f>IF(P11=0,"",P11/TrAvia_act!P7*1000)</f>
        <v>26.847081650091862</v>
      </c>
      <c r="Q31" s="77">
        <f>IF(Q11=0,"",Q11/TrAvia_act!Q7*1000)</f>
        <v>24.922946956804765</v>
      </c>
    </row>
    <row r="32" spans="1:17" ht="11.45" customHeight="1" x14ac:dyDescent="0.25">
      <c r="A32" s="128" t="s">
        <v>36</v>
      </c>
      <c r="B32" s="133">
        <f>IF(B12=0,"",B12/TrAvia_act!B8*1000)</f>
        <v>238.56877946393664</v>
      </c>
      <c r="C32" s="133">
        <f>IF(C12=0,"",C12/TrAvia_act!C8*1000)</f>
        <v>253.95947371892018</v>
      </c>
      <c r="D32" s="133">
        <f>IF(D12=0,"",D12/TrAvia_act!D8*1000)</f>
        <v>287.59094536868713</v>
      </c>
      <c r="E32" s="133">
        <f>IF(E12=0,"",E12/TrAvia_act!E8*1000)</f>
        <v>250.0721804038109</v>
      </c>
      <c r="F32" s="133">
        <f>IF(F12=0,"",F12/TrAvia_act!F8*1000)</f>
        <v>211.08114421864053</v>
      </c>
      <c r="G32" s="133">
        <f>IF(G12=0,"",G12/TrAvia_act!G8*1000)</f>
        <v>249.3948159663436</v>
      </c>
      <c r="H32" s="133">
        <f>IF(H12=0,"",H12/TrAvia_act!H8*1000)</f>
        <v>166.39543838368877</v>
      </c>
      <c r="I32" s="133">
        <f>IF(I12=0,"",I12/TrAvia_act!I8*1000)</f>
        <v>170.95614683788008</v>
      </c>
      <c r="J32" s="133">
        <f>IF(J12=0,"",J12/TrAvia_act!J8*1000)</f>
        <v>174.16121968490171</v>
      </c>
      <c r="K32" s="133">
        <f>IF(K12=0,"",K12/TrAvia_act!K8*1000)</f>
        <v>173.59388332175604</v>
      </c>
      <c r="L32" s="133">
        <f>IF(L12=0,"",L12/TrAvia_act!L8*1000)</f>
        <v>152.97341436534938</v>
      </c>
      <c r="M32" s="133">
        <f>IF(M12=0,"",M12/TrAvia_act!M8*1000)</f>
        <v>168.75054286736363</v>
      </c>
      <c r="N32" s="133">
        <f>IF(N12=0,"",N12/TrAvia_act!N8*1000)</f>
        <v>143.84013829491849</v>
      </c>
      <c r="O32" s="133">
        <f>IF(O12=0,"",O12/TrAvia_act!O8*1000)</f>
        <v>140.47947007488122</v>
      </c>
      <c r="P32" s="133">
        <f>IF(P12=0,"",P12/TrAvia_act!P8*1000)</f>
        <v>140.70947440875977</v>
      </c>
      <c r="Q32" s="133">
        <f>IF(Q12=0,"",Q12/TrAvia_act!Q8*1000)</f>
        <v>137.05637727935812</v>
      </c>
    </row>
    <row r="33" spans="1:17" ht="11.45" customHeight="1" x14ac:dyDescent="0.25">
      <c r="A33" s="95" t="s">
        <v>126</v>
      </c>
      <c r="B33" s="75">
        <f>IF(B13=0,"",B13/TrAvia_act!B9*1000)</f>
        <v>324.59218201874683</v>
      </c>
      <c r="C33" s="75">
        <f>IF(C13=0,"",C13/TrAvia_act!C9*1000)</f>
        <v>345.55130223941831</v>
      </c>
      <c r="D33" s="75">
        <f>IF(D13=0,"",D13/TrAvia_act!D9*1000)</f>
        <v>360.36318044361138</v>
      </c>
      <c r="E33" s="75">
        <f>IF(E13=0,"",E13/TrAvia_act!E9*1000)</f>
        <v>327.31713336374446</v>
      </c>
      <c r="F33" s="75">
        <f>IF(F13=0,"",F13/TrAvia_act!F9*1000)</f>
        <v>318.85466416613605</v>
      </c>
      <c r="G33" s="75">
        <f>IF(G13=0,"",G13/TrAvia_act!G9*1000)</f>
        <v>335.44888804970276</v>
      </c>
      <c r="H33" s="75">
        <f>IF(H13=0,"",H13/TrAvia_act!H9*1000)</f>
        <v>296.25112051081834</v>
      </c>
      <c r="I33" s="75">
        <f>IF(I13=0,"",I13/TrAvia_act!I9*1000)</f>
        <v>279.62115229222559</v>
      </c>
      <c r="J33" s="75">
        <f>IF(J13=0,"",J13/TrAvia_act!J9*1000)</f>
        <v>309.94684755327557</v>
      </c>
      <c r="K33" s="75">
        <f>IF(K13=0,"",K13/TrAvia_act!K9*1000)</f>
        <v>290.10964575132539</v>
      </c>
      <c r="L33" s="75">
        <f>IF(L13=0,"",L13/TrAvia_act!L9*1000)</f>
        <v>275.19929203090715</v>
      </c>
      <c r="M33" s="75">
        <f>IF(M13=0,"",M13/TrAvia_act!M9*1000)</f>
        <v>253.05377129514599</v>
      </c>
      <c r="N33" s="75">
        <f>IF(N13=0,"",N13/TrAvia_act!N9*1000)</f>
        <v>203.93811003470384</v>
      </c>
      <c r="O33" s="75">
        <f>IF(O13=0,"",O13/TrAvia_act!O9*1000)</f>
        <v>197.17196991609327</v>
      </c>
      <c r="P33" s="75">
        <f>IF(P13=0,"",P13/TrAvia_act!P9*1000)</f>
        <v>183.96251003250021</v>
      </c>
      <c r="Q33" s="75">
        <f>IF(Q13=0,"",Q13/TrAvia_act!Q9*1000)</f>
        <v>173.04600162246228</v>
      </c>
    </row>
    <row r="34" spans="1:17" ht="11.45" customHeight="1" x14ac:dyDescent="0.25">
      <c r="A34" s="93" t="s">
        <v>125</v>
      </c>
      <c r="B34" s="74">
        <f>IF(B14=0,"",B14/TrAvia_act!B10*1000)</f>
        <v>140.6550678479328</v>
      </c>
      <c r="C34" s="74">
        <f>IF(C14=0,"",C14/TrAvia_act!C10*1000)</f>
        <v>147.00902822227087</v>
      </c>
      <c r="D34" s="74">
        <f>IF(D14=0,"",D14/TrAvia_act!D10*1000)</f>
        <v>146.53774990124592</v>
      </c>
      <c r="E34" s="74">
        <f>IF(E14=0,"",E14/TrAvia_act!E10*1000)</f>
        <v>137.0681536773254</v>
      </c>
      <c r="F34" s="74">
        <f>IF(F14=0,"",F14/TrAvia_act!F10*1000)</f>
        <v>131.49009437730243</v>
      </c>
      <c r="G34" s="74">
        <f>IF(G14=0,"",G14/TrAvia_act!G10*1000)</f>
        <v>136.93630029696035</v>
      </c>
      <c r="H34" s="74">
        <f>IF(H14=0,"",H14/TrAvia_act!H10*1000)</f>
        <v>126.45386874213413</v>
      </c>
      <c r="I34" s="74">
        <f>IF(I14=0,"",I14/TrAvia_act!I10*1000)</f>
        <v>107.60239152277018</v>
      </c>
      <c r="J34" s="74">
        <f>IF(J14=0,"",J14/TrAvia_act!J10*1000)</f>
        <v>115.67040951755807</v>
      </c>
      <c r="K34" s="74">
        <f>IF(K14=0,"",K14/TrAvia_act!K10*1000)</f>
        <v>113.2097877407806</v>
      </c>
      <c r="L34" s="74">
        <f>IF(L14=0,"",L14/TrAvia_act!L10*1000)</f>
        <v>108.41591837679222</v>
      </c>
      <c r="M34" s="74">
        <f>IF(M14=0,"",M14/TrAvia_act!M10*1000)</f>
        <v>109.8310084196136</v>
      </c>
      <c r="N34" s="74">
        <f>IF(N14=0,"",N14/TrAvia_act!N10*1000)</f>
        <v>92.191576922467348</v>
      </c>
      <c r="O34" s="74">
        <f>IF(O14=0,"",O14/TrAvia_act!O10*1000)</f>
        <v>95.356708370562487</v>
      </c>
      <c r="P34" s="74">
        <f>IF(P14=0,"",P14/TrAvia_act!P10*1000)</f>
        <v>95.749355971249571</v>
      </c>
      <c r="Q34" s="74">
        <f>IF(Q14=0,"",Q14/TrAvia_act!Q10*1000)</f>
        <v>94.917634395854293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3575.6619438384873</v>
      </c>
      <c r="C37" s="134">
        <f>IF(C8=0,"",1000000*C8/TrAvia_act!C22)</f>
        <v>3533.7018828214177</v>
      </c>
      <c r="D37" s="134">
        <f>IF(D8=0,"",1000000*D8/TrAvia_act!D22)</f>
        <v>3573.0794476021138</v>
      </c>
      <c r="E37" s="134">
        <f>IF(E8=0,"",1000000*E8/TrAvia_act!E22)</f>
        <v>3425.2661695491547</v>
      </c>
      <c r="F37" s="134">
        <f>IF(F8=0,"",1000000*F8/TrAvia_act!F22)</f>
        <v>3364.5664750820042</v>
      </c>
      <c r="G37" s="134">
        <f>IF(G8=0,"",1000000*G8/TrAvia_act!G22)</f>
        <v>3506.910374975284</v>
      </c>
      <c r="H37" s="134">
        <f>IF(H8=0,"",1000000*H8/TrAvia_act!H22)</f>
        <v>3356.7028182594777</v>
      </c>
      <c r="I37" s="134">
        <f>IF(I8=0,"",1000000*I8/TrAvia_act!I22)</f>
        <v>2696.0327408565054</v>
      </c>
      <c r="J37" s="134">
        <f>IF(J8=0,"",1000000*J8/TrAvia_act!J22)</f>
        <v>3073.6835316798711</v>
      </c>
      <c r="K37" s="134">
        <f>IF(K8=0,"",1000000*K8/TrAvia_act!K22)</f>
        <v>2819.5281436932873</v>
      </c>
      <c r="L37" s="134">
        <f>IF(L8=0,"",1000000*L8/TrAvia_act!L22)</f>
        <v>2912.4826145226953</v>
      </c>
      <c r="M37" s="134">
        <f>IF(M8=0,"",1000000*M8/TrAvia_act!M22)</f>
        <v>2779.35645839054</v>
      </c>
      <c r="N37" s="134">
        <f>IF(N8=0,"",1000000*N8/TrAvia_act!N22)</f>
        <v>2160.2462208587858</v>
      </c>
      <c r="O37" s="134">
        <f>IF(O8=0,"",1000000*O8/TrAvia_act!O22)</f>
        <v>2211.3809229302897</v>
      </c>
      <c r="P37" s="134">
        <f>IF(P8=0,"",1000000*P8/TrAvia_act!P22)</f>
        <v>2280.547878801342</v>
      </c>
      <c r="Q37" s="134">
        <f>IF(Q8=0,"",1000000*Q8/TrAvia_act!Q22)</f>
        <v>2116.7744901070164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2809.7995309514031</v>
      </c>
      <c r="C39" s="77">
        <f>IF(C10=0,"",1000000*C10/TrAvia_act!C24)</f>
        <v>2925.5765819621265</v>
      </c>
      <c r="D39" s="77">
        <f>IF(D10=0,"",1000000*D10/TrAvia_act!D24)</f>
        <v>2941.5521099807606</v>
      </c>
      <c r="E39" s="77">
        <f>IF(E10=0,"",1000000*E10/TrAvia_act!E24)</f>
        <v>2735.5645888635818</v>
      </c>
      <c r="F39" s="77">
        <f>IF(F10=0,"",1000000*F10/TrAvia_act!F24)</f>
        <v>2684.0224159843788</v>
      </c>
      <c r="G39" s="77">
        <f>IF(G10=0,"",1000000*G10/TrAvia_act!G24)</f>
        <v>2865.4211072521525</v>
      </c>
      <c r="H39" s="77">
        <f>IF(H10=0,"",1000000*H10/TrAvia_act!H24)</f>
        <v>2734.7454392092973</v>
      </c>
      <c r="I39" s="77">
        <f>IF(I10=0,"",1000000*I10/TrAvia_act!I24)</f>
        <v>2348.709604728298</v>
      </c>
      <c r="J39" s="77">
        <f>IF(J10=0,"",1000000*J10/TrAvia_act!J24)</f>
        <v>2614.6912328973776</v>
      </c>
      <c r="K39" s="77">
        <f>IF(K10=0,"",1000000*K10/TrAvia_act!K24)</f>
        <v>2450.0611949026284</v>
      </c>
      <c r="L39" s="77">
        <f>IF(L10=0,"",1000000*L10/TrAvia_act!L24)</f>
        <v>2539.0272986581581</v>
      </c>
      <c r="M39" s="77">
        <f>IF(M10=0,"",1000000*M10/TrAvia_act!M24)</f>
        <v>2455.563972263019</v>
      </c>
      <c r="N39" s="77">
        <f>IF(N10=0,"",1000000*N10/TrAvia_act!N24)</f>
        <v>1987.1337025263344</v>
      </c>
      <c r="O39" s="77">
        <f>IF(O10=0,"",1000000*O10/TrAvia_act!O24)</f>
        <v>1988.8488296749213</v>
      </c>
      <c r="P39" s="77">
        <f>IF(P10=0,"",1000000*P10/TrAvia_act!P24)</f>
        <v>2014.952073461149</v>
      </c>
      <c r="Q39" s="77">
        <f>IF(Q10=0,"",1000000*Q10/TrAvia_act!Q24)</f>
        <v>1860.0616975933256</v>
      </c>
    </row>
    <row r="40" spans="1:17" ht="11.45" customHeight="1" x14ac:dyDescent="0.25">
      <c r="A40" s="116" t="s">
        <v>125</v>
      </c>
      <c r="B40" s="77">
        <f>IF(B11=0,"",1000000*B11/TrAvia_act!B25)</f>
        <v>6147.4578571721004</v>
      </c>
      <c r="C40" s="77">
        <f>IF(C11=0,"",1000000*C11/TrAvia_act!C25)</f>
        <v>5485.7457981759107</v>
      </c>
      <c r="D40" s="77">
        <f>IF(D11=0,"",1000000*D11/TrAvia_act!D25)</f>
        <v>5515.1730485846592</v>
      </c>
      <c r="E40" s="77">
        <f>IF(E11=0,"",1000000*E11/TrAvia_act!E25)</f>
        <v>5109.6794441931452</v>
      </c>
      <c r="F40" s="77">
        <f>IF(F11=0,"",1000000*F11/TrAvia_act!F25)</f>
        <v>5142.4078871790525</v>
      </c>
      <c r="G40" s="77">
        <f>IF(G11=0,"",1000000*G11/TrAvia_act!G25)</f>
        <v>5465.2177176148971</v>
      </c>
      <c r="H40" s="77">
        <f>IF(H11=0,"",1000000*H11/TrAvia_act!H25)</f>
        <v>5284.8277136215866</v>
      </c>
      <c r="I40" s="77">
        <f>IF(I11=0,"",1000000*I11/TrAvia_act!I25)</f>
        <v>4187.1991565385879</v>
      </c>
      <c r="J40" s="77">
        <f>IF(J11=0,"",1000000*J11/TrAvia_act!J25)</f>
        <v>4985.5160025317318</v>
      </c>
      <c r="K40" s="77">
        <f>IF(K11=0,"",1000000*K11/TrAvia_act!K25)</f>
        <v>4506.7096844646339</v>
      </c>
      <c r="L40" s="77">
        <f>IF(L11=0,"",1000000*L11/TrAvia_act!L25)</f>
        <v>4537.3577737703235</v>
      </c>
      <c r="M40" s="77">
        <f>IF(M11=0,"",1000000*M11/TrAvia_act!M25)</f>
        <v>4220.8832073731255</v>
      </c>
      <c r="N40" s="77">
        <f>IF(N11=0,"",1000000*N11/TrAvia_act!N25)</f>
        <v>3459.0811241178076</v>
      </c>
      <c r="O40" s="77">
        <f>IF(O11=0,"",1000000*O11/TrAvia_act!O25)</f>
        <v>3490.7405296152829</v>
      </c>
      <c r="P40" s="77">
        <f>IF(P11=0,"",1000000*P11/TrAvia_act!P25)</f>
        <v>3562.5620685292843</v>
      </c>
      <c r="Q40" s="77">
        <f>IF(Q11=0,"",1000000*Q11/TrAvia_act!Q25)</f>
        <v>3346.5654117322965</v>
      </c>
    </row>
    <row r="41" spans="1:17" ht="11.45" customHeight="1" x14ac:dyDescent="0.25">
      <c r="A41" s="128" t="s">
        <v>18</v>
      </c>
      <c r="B41" s="133">
        <f>IF(B12=0,"",1000000*B12/TrAvia_act!B26)</f>
        <v>4549.7269954305702</v>
      </c>
      <c r="C41" s="133">
        <f>IF(C12=0,"",1000000*C12/TrAvia_act!C26)</f>
        <v>4374.0998360385011</v>
      </c>
      <c r="D41" s="133">
        <f>IF(D12=0,"",1000000*D12/TrAvia_act!D26)</f>
        <v>3925.3568369572113</v>
      </c>
      <c r="E41" s="133">
        <f>IF(E12=0,"",1000000*E12/TrAvia_act!E26)</f>
        <v>3742.9646671092755</v>
      </c>
      <c r="F41" s="133">
        <f>IF(F12=0,"",1000000*F12/TrAvia_act!F26)</f>
        <v>3816.7506105388447</v>
      </c>
      <c r="G41" s="133">
        <f>IF(G12=0,"",1000000*G12/TrAvia_act!G26)</f>
        <v>3835.518189729019</v>
      </c>
      <c r="H41" s="133">
        <f>IF(H12=0,"",1000000*H12/TrAvia_act!H26)</f>
        <v>4826.2247746019166</v>
      </c>
      <c r="I41" s="133">
        <f>IF(I12=0,"",1000000*I12/TrAvia_act!I26)</f>
        <v>3352.5044897275106</v>
      </c>
      <c r="J41" s="133">
        <f>IF(J12=0,"",1000000*J12/TrAvia_act!J26)</f>
        <v>4035.4909820427574</v>
      </c>
      <c r="K41" s="133">
        <f>IF(K12=0,"",1000000*K12/TrAvia_act!K26)</f>
        <v>3679.1503186669588</v>
      </c>
      <c r="L41" s="133">
        <f>IF(L12=0,"",1000000*L12/TrAvia_act!L26)</f>
        <v>4006.0763423179255</v>
      </c>
      <c r="M41" s="133">
        <f>IF(M12=0,"",1000000*M12/TrAvia_act!M26)</f>
        <v>3474.3777090440394</v>
      </c>
      <c r="N41" s="133">
        <f>IF(N12=0,"",1000000*N12/TrAvia_act!N26)</f>
        <v>2713.1180953953949</v>
      </c>
      <c r="O41" s="133">
        <f>IF(O12=0,"",1000000*O12/TrAvia_act!O26)</f>
        <v>2698.45896413121</v>
      </c>
      <c r="P41" s="133">
        <f>IF(P12=0,"",1000000*P12/TrAvia_act!P26)</f>
        <v>2625.6282891993137</v>
      </c>
      <c r="Q41" s="133">
        <f>IF(Q12=0,"",1000000*Q12/TrAvia_act!Q26)</f>
        <v>2377.7412553793847</v>
      </c>
    </row>
    <row r="42" spans="1:17" ht="11.45" customHeight="1" x14ac:dyDescent="0.25">
      <c r="A42" s="95" t="s">
        <v>126</v>
      </c>
      <c r="B42" s="75">
        <f>IF(B13=0,"",1000000*B13/TrAvia_act!B27)</f>
        <v>4239.8634111122619</v>
      </c>
      <c r="C42" s="75">
        <f>IF(C13=0,"",1000000*C13/TrAvia_act!C27)</f>
        <v>4004.4930073035343</v>
      </c>
      <c r="D42" s="75">
        <f>IF(D13=0,"",1000000*D13/TrAvia_act!D27)</f>
        <v>3668.5452056159156</v>
      </c>
      <c r="E42" s="75">
        <f>IF(E13=0,"",1000000*E13/TrAvia_act!E27)</f>
        <v>3433.350011543152</v>
      </c>
      <c r="F42" s="75">
        <f>IF(F13=0,"",1000000*F13/TrAvia_act!F27)</f>
        <v>3299.741571446059</v>
      </c>
      <c r="G42" s="75">
        <f>IF(G13=0,"",1000000*G13/TrAvia_act!G27)</f>
        <v>3493.8801877831065</v>
      </c>
      <c r="H42" s="75">
        <f>IF(H13=0,"",1000000*H13/TrAvia_act!H27)</f>
        <v>3991.0189869426217</v>
      </c>
      <c r="I42" s="75">
        <f>IF(I13=0,"",1000000*I13/TrAvia_act!I27)</f>
        <v>2840.8881137738367</v>
      </c>
      <c r="J42" s="75">
        <f>IF(J13=0,"",1000000*J13/TrAvia_act!J27)</f>
        <v>3288.444144161439</v>
      </c>
      <c r="K42" s="75">
        <f>IF(K13=0,"",1000000*K13/TrAvia_act!K27)</f>
        <v>3056.9051570968227</v>
      </c>
      <c r="L42" s="75">
        <f>IF(L13=0,"",1000000*L13/TrAvia_act!L27)</f>
        <v>3181.2427433960784</v>
      </c>
      <c r="M42" s="75">
        <f>IF(M13=0,"",1000000*M13/TrAvia_act!M27)</f>
        <v>2996.74314776132</v>
      </c>
      <c r="N42" s="75">
        <f>IF(N13=0,"",1000000*N13/TrAvia_act!N27)</f>
        <v>2386.8868372235997</v>
      </c>
      <c r="O42" s="75">
        <f>IF(O13=0,"",1000000*O13/TrAvia_act!O27)</f>
        <v>2340.2679628251108</v>
      </c>
      <c r="P42" s="75">
        <f>IF(P13=0,"",1000000*P13/TrAvia_act!P27)</f>
        <v>2344.552421441374</v>
      </c>
      <c r="Q42" s="75">
        <f>IF(Q13=0,"",1000000*Q13/TrAvia_act!Q27)</f>
        <v>2155.1640090359087</v>
      </c>
    </row>
    <row r="43" spans="1:17" ht="11.45" customHeight="1" x14ac:dyDescent="0.25">
      <c r="A43" s="93" t="s">
        <v>125</v>
      </c>
      <c r="B43" s="74">
        <f>IF(B14=0,"",1000000*B14/TrAvia_act!B28)</f>
        <v>5630.6254050555453</v>
      </c>
      <c r="C43" s="74">
        <f>IF(C14=0,"",1000000*C14/TrAvia_act!C28)</f>
        <v>5858.1442760351292</v>
      </c>
      <c r="D43" s="74">
        <f>IF(D14=0,"",1000000*D14/TrAvia_act!D28)</f>
        <v>5891.090107270079</v>
      </c>
      <c r="E43" s="74">
        <f>IF(E14=0,"",1000000*E14/TrAvia_act!E28)</f>
        <v>5464.4647107724631</v>
      </c>
      <c r="F43" s="74">
        <f>IF(F14=0,"",1000000*F14/TrAvia_act!F28)</f>
        <v>5305.3800851680744</v>
      </c>
      <c r="G43" s="74">
        <f>IF(G14=0,"",1000000*G14/TrAvia_act!G28)</f>
        <v>5583.2449415235415</v>
      </c>
      <c r="H43" s="74">
        <f>IF(H14=0,"",1000000*H14/TrAvia_act!H28)</f>
        <v>5683.261404940331</v>
      </c>
      <c r="I43" s="74">
        <f>IF(I14=0,"",1000000*I14/TrAvia_act!I28)</f>
        <v>4610.4601512870104</v>
      </c>
      <c r="J43" s="74">
        <f>IF(J14=0,"",1000000*J14/TrAvia_act!J28)</f>
        <v>5469.7322405270706</v>
      </c>
      <c r="K43" s="74">
        <f>IF(K14=0,"",1000000*K14/TrAvia_act!K28)</f>
        <v>5042.217305990288</v>
      </c>
      <c r="L43" s="74">
        <f>IF(L14=0,"",1000000*L14/TrAvia_act!L28)</f>
        <v>5270.6555647613595</v>
      </c>
      <c r="M43" s="74">
        <f>IF(M14=0,"",1000000*M14/TrAvia_act!M28)</f>
        <v>4673.9752802656385</v>
      </c>
      <c r="N43" s="74">
        <f>IF(N14=0,"",1000000*N14/TrAvia_act!N28)</f>
        <v>3665.5633778739689</v>
      </c>
      <c r="O43" s="74">
        <f>IF(O14=0,"",1000000*O14/TrAvia_act!O28)</f>
        <v>3607.0410162247294</v>
      </c>
      <c r="P43" s="74">
        <f>IF(P14=0,"",1000000*P14/TrAvia_act!P28)</f>
        <v>3452.1583161706808</v>
      </c>
      <c r="Q43" s="74">
        <f>IF(Q14=0,"",1000000*Q14/TrAvia_act!Q28)</f>
        <v>3050.1643181032346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0.9701877004780185</v>
      </c>
      <c r="C46" s="129">
        <f t="shared" si="5"/>
        <v>0.9671651132527127</v>
      </c>
      <c r="D46" s="129">
        <f t="shared" si="5"/>
        <v>0.96447315595274397</v>
      </c>
      <c r="E46" s="129">
        <f t="shared" si="5"/>
        <v>0.96487049320992679</v>
      </c>
      <c r="F46" s="129">
        <f t="shared" si="5"/>
        <v>0.96604114627919468</v>
      </c>
      <c r="G46" s="129">
        <f t="shared" si="5"/>
        <v>0.97001026955919079</v>
      </c>
      <c r="H46" s="129">
        <f t="shared" si="5"/>
        <v>0.95653154989040734</v>
      </c>
      <c r="I46" s="129">
        <f t="shared" si="5"/>
        <v>0.96929147627804779</v>
      </c>
      <c r="J46" s="129">
        <f t="shared" si="5"/>
        <v>0.97056307946891784</v>
      </c>
      <c r="K46" s="129">
        <f t="shared" si="5"/>
        <v>0.97196408937488887</v>
      </c>
      <c r="L46" s="129">
        <f t="shared" si="5"/>
        <v>0.97066778300758083</v>
      </c>
      <c r="M46" s="129">
        <f t="shared" si="5"/>
        <v>0.97274015920352919</v>
      </c>
      <c r="N46" s="129">
        <f t="shared" si="5"/>
        <v>0.9722209161714408</v>
      </c>
      <c r="O46" s="129">
        <f t="shared" si="5"/>
        <v>0.97110760182985167</v>
      </c>
      <c r="P46" s="129">
        <f t="shared" si="5"/>
        <v>0.97551634184450753</v>
      </c>
      <c r="Q46" s="129">
        <f t="shared" si="5"/>
        <v>0.97663300996563984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0.58744778910443252</v>
      </c>
      <c r="C48" s="52">
        <f t="shared" si="7"/>
        <v>0.61052450233269606</v>
      </c>
      <c r="D48" s="52">
        <f t="shared" si="7"/>
        <v>0.59916935653227377</v>
      </c>
      <c r="E48" s="52">
        <f t="shared" si="7"/>
        <v>0.54672458475113994</v>
      </c>
      <c r="F48" s="52">
        <f t="shared" si="7"/>
        <v>0.5573085264081471</v>
      </c>
      <c r="G48" s="52">
        <f t="shared" si="7"/>
        <v>0.59700999229697638</v>
      </c>
      <c r="H48" s="52">
        <f t="shared" si="7"/>
        <v>0.58922922940396694</v>
      </c>
      <c r="I48" s="52">
        <f t="shared" si="7"/>
        <v>0.6848942233079135</v>
      </c>
      <c r="J48" s="52">
        <f t="shared" si="7"/>
        <v>0.66578714343583623</v>
      </c>
      <c r="K48" s="52">
        <f t="shared" si="7"/>
        <v>0.69287112336959633</v>
      </c>
      <c r="L48" s="52">
        <f t="shared" si="7"/>
        <v>0.68806161716647007</v>
      </c>
      <c r="M48" s="52">
        <f t="shared" si="7"/>
        <v>0.70178373974411346</v>
      </c>
      <c r="N48" s="52">
        <f t="shared" si="7"/>
        <v>0.789133443113605</v>
      </c>
      <c r="O48" s="52">
        <f t="shared" si="7"/>
        <v>0.74397713189164505</v>
      </c>
      <c r="P48" s="52">
        <f t="shared" si="7"/>
        <v>0.71398877092841395</v>
      </c>
      <c r="Q48" s="52">
        <f t="shared" si="7"/>
        <v>0.70998543605371933</v>
      </c>
    </row>
    <row r="49" spans="1:17" ht="11.45" customHeight="1" x14ac:dyDescent="0.25">
      <c r="A49" s="116" t="s">
        <v>125</v>
      </c>
      <c r="B49" s="52">
        <f t="shared" ref="B49:Q49" si="8">IF(B11=0,0,B11/B$7)</f>
        <v>0.38273991137358604</v>
      </c>
      <c r="C49" s="52">
        <f t="shared" si="8"/>
        <v>0.35664061092001681</v>
      </c>
      <c r="D49" s="52">
        <f t="shared" si="8"/>
        <v>0.36530379942047009</v>
      </c>
      <c r="E49" s="52">
        <f t="shared" si="8"/>
        <v>0.41814590845878685</v>
      </c>
      <c r="F49" s="52">
        <f t="shared" si="8"/>
        <v>0.40873261987104753</v>
      </c>
      <c r="G49" s="52">
        <f t="shared" si="8"/>
        <v>0.37300027726221446</v>
      </c>
      <c r="H49" s="52">
        <f t="shared" si="8"/>
        <v>0.36730232048644035</v>
      </c>
      <c r="I49" s="52">
        <f t="shared" si="8"/>
        <v>0.2843972529701343</v>
      </c>
      <c r="J49" s="52">
        <f t="shared" si="8"/>
        <v>0.30477593603308151</v>
      </c>
      <c r="K49" s="52">
        <f t="shared" si="8"/>
        <v>0.27909296600529265</v>
      </c>
      <c r="L49" s="52">
        <f t="shared" si="8"/>
        <v>0.28260616584111081</v>
      </c>
      <c r="M49" s="52">
        <f t="shared" si="8"/>
        <v>0.27095641945941573</v>
      </c>
      <c r="N49" s="52">
        <f t="shared" si="8"/>
        <v>0.18308747305783588</v>
      </c>
      <c r="O49" s="52">
        <f t="shared" si="8"/>
        <v>0.22713046993820654</v>
      </c>
      <c r="P49" s="52">
        <f t="shared" si="8"/>
        <v>0.26152757091609358</v>
      </c>
      <c r="Q49" s="52">
        <f t="shared" si="8"/>
        <v>0.26664757391192045</v>
      </c>
    </row>
    <row r="50" spans="1:17" ht="11.45" customHeight="1" x14ac:dyDescent="0.25">
      <c r="A50" s="128" t="s">
        <v>18</v>
      </c>
      <c r="B50" s="127">
        <f t="shared" ref="B50:Q50" si="9">IF(B12=0,0,B12/B$7)</f>
        <v>2.9812299521981535E-2</v>
      </c>
      <c r="C50" s="127">
        <f t="shared" si="9"/>
        <v>3.2834886747287267E-2</v>
      </c>
      <c r="D50" s="127">
        <f t="shared" si="9"/>
        <v>3.5526844047256104E-2</v>
      </c>
      <c r="E50" s="127">
        <f t="shared" si="9"/>
        <v>3.5129506790073185E-2</v>
      </c>
      <c r="F50" s="127">
        <f t="shared" si="9"/>
        <v>3.3958853720805246E-2</v>
      </c>
      <c r="G50" s="127">
        <f t="shared" si="9"/>
        <v>2.9989730440809288E-2</v>
      </c>
      <c r="H50" s="127">
        <f t="shared" si="9"/>
        <v>4.3468450109592632E-2</v>
      </c>
      <c r="I50" s="127">
        <f t="shared" si="9"/>
        <v>3.0708523721952236E-2</v>
      </c>
      <c r="J50" s="127">
        <f t="shared" si="9"/>
        <v>2.9436920531082225E-2</v>
      </c>
      <c r="K50" s="127">
        <f t="shared" si="9"/>
        <v>2.8035910625111137E-2</v>
      </c>
      <c r="L50" s="127">
        <f t="shared" si="9"/>
        <v>2.9332216992419207E-2</v>
      </c>
      <c r="M50" s="127">
        <f t="shared" si="9"/>
        <v>2.7259840796470869E-2</v>
      </c>
      <c r="N50" s="127">
        <f t="shared" si="9"/>
        <v>2.77790838285592E-2</v>
      </c>
      <c r="O50" s="127">
        <f t="shared" si="9"/>
        <v>2.8892398170148263E-2</v>
      </c>
      <c r="P50" s="127">
        <f t="shared" si="9"/>
        <v>2.4483658155492447E-2</v>
      </c>
      <c r="Q50" s="127">
        <f t="shared" si="9"/>
        <v>2.3366990034360224E-2</v>
      </c>
    </row>
    <row r="51" spans="1:17" ht="11.45" customHeight="1" x14ac:dyDescent="0.25">
      <c r="A51" s="95" t="s">
        <v>126</v>
      </c>
      <c r="B51" s="48">
        <f t="shared" ref="B51:Q51" si="10">IF(B13=0,0,B13/B$7)</f>
        <v>2.1592059476617336E-2</v>
      </c>
      <c r="C51" s="48">
        <f t="shared" si="10"/>
        <v>2.4066517130851929E-2</v>
      </c>
      <c r="D51" s="48">
        <f t="shared" si="10"/>
        <v>2.9366041380858E-2</v>
      </c>
      <c r="E51" s="48">
        <f t="shared" si="10"/>
        <v>2.731159058495029E-2</v>
      </c>
      <c r="F51" s="48">
        <f t="shared" si="10"/>
        <v>2.1790797243787713E-2</v>
      </c>
      <c r="G51" s="48">
        <f t="shared" si="10"/>
        <v>2.2851556842191541E-2</v>
      </c>
      <c r="H51" s="48">
        <f t="shared" si="10"/>
        <v>1.8204854494484578E-2</v>
      </c>
      <c r="I51" s="48">
        <f t="shared" si="10"/>
        <v>1.8498682023556676E-2</v>
      </c>
      <c r="J51" s="48">
        <f t="shared" si="10"/>
        <v>1.5772322407997467E-2</v>
      </c>
      <c r="K51" s="48">
        <f t="shared" si="10"/>
        <v>1.599327845428377E-2</v>
      </c>
      <c r="L51" s="48">
        <f t="shared" si="10"/>
        <v>1.4097570122428559E-2</v>
      </c>
      <c r="M51" s="48">
        <f t="shared" si="10"/>
        <v>1.6816600606092889E-2</v>
      </c>
      <c r="N51" s="48">
        <f t="shared" si="10"/>
        <v>1.8203730090091044E-2</v>
      </c>
      <c r="O51" s="48">
        <f t="shared" si="10"/>
        <v>1.7972094671959149E-2</v>
      </c>
      <c r="P51" s="48">
        <f t="shared" si="10"/>
        <v>1.6314598449764378E-2</v>
      </c>
      <c r="Q51" s="48">
        <f t="shared" si="10"/>
        <v>1.591248184307684E-2</v>
      </c>
    </row>
    <row r="52" spans="1:17" ht="11.45" customHeight="1" x14ac:dyDescent="0.25">
      <c r="A52" s="93" t="s">
        <v>125</v>
      </c>
      <c r="B52" s="46">
        <f t="shared" ref="B52:Q52" si="11">IF(B14=0,0,B14/B$7)</f>
        <v>8.2202400453642004E-3</v>
      </c>
      <c r="C52" s="46">
        <f t="shared" si="11"/>
        <v>8.7683696164353366E-3</v>
      </c>
      <c r="D52" s="46">
        <f t="shared" si="11"/>
        <v>6.1608026663981059E-3</v>
      </c>
      <c r="E52" s="46">
        <f t="shared" si="11"/>
        <v>7.817916205122892E-3</v>
      </c>
      <c r="F52" s="46">
        <f t="shared" si="11"/>
        <v>1.2168056477017538E-2</v>
      </c>
      <c r="G52" s="46">
        <f t="shared" si="11"/>
        <v>7.1381735986177502E-3</v>
      </c>
      <c r="H52" s="46">
        <f t="shared" si="11"/>
        <v>2.5263595615108051E-2</v>
      </c>
      <c r="I52" s="46">
        <f t="shared" si="11"/>
        <v>1.2209841698395559E-2</v>
      </c>
      <c r="J52" s="46">
        <f t="shared" si="11"/>
        <v>1.3664598123084756E-2</v>
      </c>
      <c r="K52" s="46">
        <f t="shared" si="11"/>
        <v>1.2042632170827365E-2</v>
      </c>
      <c r="L52" s="46">
        <f t="shared" si="11"/>
        <v>1.5234646869990648E-2</v>
      </c>
      <c r="M52" s="46">
        <f t="shared" si="11"/>
        <v>1.0443240190377978E-2</v>
      </c>
      <c r="N52" s="46">
        <f t="shared" si="11"/>
        <v>9.5753537384681529E-3</v>
      </c>
      <c r="O52" s="46">
        <f t="shared" si="11"/>
        <v>1.0920303498189116E-2</v>
      </c>
      <c r="P52" s="46">
        <f t="shared" si="11"/>
        <v>8.1690597057280691E-3</v>
      </c>
      <c r="Q52" s="46">
        <f t="shared" si="11"/>
        <v>7.4545081912833809E-3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405.39515330788123</v>
      </c>
      <c r="C54" s="68">
        <f>IF(TrAvia_act!C39=0,"",(SUMPRODUCT(C56:C58,TrAvia_act!C14:C16)+SUMPRODUCT(C60:C61,TrAvia_act!C18:C19))/TrAvia_act!C12)</f>
        <v>383.20102930275209</v>
      </c>
      <c r="D54" s="68">
        <f>IF(TrAvia_act!D39=0,"",(SUMPRODUCT(D56:D58,TrAvia_act!D14:D16)+SUMPRODUCT(D60:D61,TrAvia_act!D18:D19))/TrAvia_act!D12)</f>
        <v>389.19058681271156</v>
      </c>
      <c r="E54" s="68">
        <f>IF(TrAvia_act!E39=0,"",(SUMPRODUCT(E56:E58,TrAvia_act!E14:E16)+SUMPRODUCT(E60:E61,TrAvia_act!E18:E19))/TrAvia_act!E12)</f>
        <v>387.10633082469934</v>
      </c>
      <c r="F54" s="68">
        <f>IF(TrAvia_act!F39=0,"",(SUMPRODUCT(F56:F58,TrAvia_act!F14:F16)+SUMPRODUCT(F60:F61,TrAvia_act!F18:F19))/TrAvia_act!F12)</f>
        <v>383.73182673036837</v>
      </c>
      <c r="G54" s="68">
        <f>IF(TrAvia_act!G39=0,"",(SUMPRODUCT(G56:G58,TrAvia_act!G14:G16)+SUMPRODUCT(G60:G61,TrAvia_act!G18:G19))/TrAvia_act!G12)</f>
        <v>378.16525485109241</v>
      </c>
      <c r="H54" s="68">
        <f>IF(TrAvia_act!H39=0,"",(SUMPRODUCT(H56:H58,TrAvia_act!H14:H16)+SUMPRODUCT(H60:H61,TrAvia_act!H18:H19))/TrAvia_act!H12)</f>
        <v>377.02855415771438</v>
      </c>
      <c r="I54" s="68">
        <f>IF(TrAvia_act!I39=0,"",(SUMPRODUCT(I56:I58,TrAvia_act!I14:I16)+SUMPRODUCT(I60:I61,TrAvia_act!I18:I19))/TrAvia_act!I12)</f>
        <v>369.24861853330816</v>
      </c>
      <c r="J54" s="68">
        <f>IF(TrAvia_act!J39=0,"",(SUMPRODUCT(J56:J58,TrAvia_act!J14:J16)+SUMPRODUCT(J60:J61,TrAvia_act!J18:J19))/TrAvia_act!J12)</f>
        <v>363.59871613911628</v>
      </c>
      <c r="K54" s="68">
        <f>IF(TrAvia_act!K39=0,"",(SUMPRODUCT(K56:K58,TrAvia_act!K14:K16)+SUMPRODUCT(K60:K61,TrAvia_act!K18:K19))/TrAvia_act!K12)</f>
        <v>373.21500404726407</v>
      </c>
      <c r="L54" s="68">
        <f>IF(TrAvia_act!L39=0,"",(SUMPRODUCT(L56:L58,TrAvia_act!L14:L16)+SUMPRODUCT(L60:L61,TrAvia_act!L18:L19))/TrAvia_act!L12)</f>
        <v>379.94243637465735</v>
      </c>
      <c r="M54" s="68">
        <f>IF(TrAvia_act!M39=0,"",(SUMPRODUCT(M56:M58,TrAvia_act!M14:M16)+SUMPRODUCT(M60:M61,TrAvia_act!M18:M19))/TrAvia_act!M12)</f>
        <v>377.44633463916506</v>
      </c>
      <c r="N54" s="68">
        <f>IF(TrAvia_act!N39=0,"",(SUMPRODUCT(N56:N58,TrAvia_act!N14:N16)+SUMPRODUCT(N60:N61,TrAvia_act!N18:N19))/TrAvia_act!N12)</f>
        <v>376.2012574242392</v>
      </c>
      <c r="O54" s="68">
        <f>IF(TrAvia_act!O39=0,"",(SUMPRODUCT(O56:O58,TrAvia_act!O14:O16)+SUMPRODUCT(O60:O61,TrAvia_act!O18:O19))/TrAvia_act!O12)</f>
        <v>381.11121652347458</v>
      </c>
      <c r="P54" s="68">
        <f>IF(TrAvia_act!P39=0,"",(SUMPRODUCT(P56:P58,TrAvia_act!P14:P16)+SUMPRODUCT(P60:P61,TrAvia_act!P18:P19))/TrAvia_act!P12)</f>
        <v>383.61709652525462</v>
      </c>
      <c r="Q54" s="68">
        <f>IF(TrAvia_act!Q39=0,"",(SUMPRODUCT(Q56:Q58,TrAvia_act!Q14:Q16)+SUMPRODUCT(Q60:Q61,TrAvia_act!Q18:Q19))/TrAvia_act!Q12)</f>
        <v>382.35474763302216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402.35357300236058</v>
      </c>
      <c r="C55" s="134">
        <f>IF(TrAvia_act!C40=0,"",SUMPRODUCT(C56:C58,TrAvia_act!C14:C16)/TrAvia_act!C13)</f>
        <v>379.22993419578535</v>
      </c>
      <c r="D55" s="134">
        <f>IF(TrAvia_act!D40=0,"",SUMPRODUCT(D56:D58,TrAvia_act!D14:D16)/TrAvia_act!D13)</f>
        <v>384.70552444711643</v>
      </c>
      <c r="E55" s="134">
        <f>IF(TrAvia_act!E40=0,"",SUMPRODUCT(E56:E58,TrAvia_act!E14:E16)/TrAvia_act!E13)</f>
        <v>382.81697240469322</v>
      </c>
      <c r="F55" s="134">
        <f>IF(TrAvia_act!F40=0,"",SUMPRODUCT(F56:F58,TrAvia_act!F14:F16)/TrAvia_act!F13)</f>
        <v>379.57395192250624</v>
      </c>
      <c r="G55" s="134">
        <f>IF(TrAvia_act!G40=0,"",SUMPRODUCT(G56:G58,TrAvia_act!G14:G16)/TrAvia_act!G13)</f>
        <v>374.60735289056629</v>
      </c>
      <c r="H55" s="134">
        <f>IF(TrAvia_act!H40=0,"",SUMPRODUCT(H56:H58,TrAvia_act!H14:H16)/TrAvia_act!H13)</f>
        <v>372.74268118014197</v>
      </c>
      <c r="I55" s="134">
        <f>IF(TrAvia_act!I40=0,"",SUMPRODUCT(I56:I58,TrAvia_act!I14:I16)/TrAvia_act!I13)</f>
        <v>365.78531135869281</v>
      </c>
      <c r="J55" s="134">
        <f>IF(TrAvia_act!J40=0,"",SUMPRODUCT(J56:J58,TrAvia_act!J14:J16)/TrAvia_act!J13)</f>
        <v>360.54185703538144</v>
      </c>
      <c r="K55" s="134">
        <f>IF(TrAvia_act!K40=0,"",SUMPRODUCT(K56:K58,TrAvia_act!K14:K16)/TrAvia_act!K13)</f>
        <v>370.39241292471002</v>
      </c>
      <c r="L55" s="134">
        <f>IF(TrAvia_act!L40=0,"",SUMPRODUCT(L56:L58,TrAvia_act!L14:L16)/TrAvia_act!L13)</f>
        <v>377.3654589706702</v>
      </c>
      <c r="M55" s="134">
        <f>IF(TrAvia_act!M40=0,"",SUMPRODUCT(M56:M58,TrAvia_act!M14:M16)/TrAvia_act!M13)</f>
        <v>374.97020332144808</v>
      </c>
      <c r="N55" s="134">
        <f>IF(TrAvia_act!N40=0,"",SUMPRODUCT(N56:N58,TrAvia_act!N14:N16)/TrAvia_act!N13)</f>
        <v>373.69897856688573</v>
      </c>
      <c r="O55" s="134">
        <f>IF(TrAvia_act!O40=0,"",SUMPRODUCT(O56:O58,TrAvia_act!O14:O16)/TrAvia_act!O13)</f>
        <v>378.63737587080561</v>
      </c>
      <c r="P55" s="134">
        <f>IF(TrAvia_act!P40=0,"",SUMPRODUCT(P56:P58,TrAvia_act!P14:P16)/TrAvia_act!P13)</f>
        <v>381.56594103050446</v>
      </c>
      <c r="Q55" s="134">
        <f>IF(TrAvia_act!Q40=0,"",SUMPRODUCT(Q56:Q58,TrAvia_act!Q14:Q16)/TrAvia_act!Q13)</f>
        <v>380.39884762215274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365.88552892618293</v>
      </c>
      <c r="C57" s="77">
        <v>365.49583834055051</v>
      </c>
      <c r="D57" s="77">
        <v>375.07866485546378</v>
      </c>
      <c r="E57" s="77">
        <v>373.72320498412785</v>
      </c>
      <c r="F57" s="77">
        <v>364.7621158522868</v>
      </c>
      <c r="G57" s="77">
        <v>359.3455032510131</v>
      </c>
      <c r="H57" s="77">
        <v>357.10519927177006</v>
      </c>
      <c r="I57" s="77">
        <v>351.88784373857033</v>
      </c>
      <c r="J57" s="77">
        <v>345.84251362438295</v>
      </c>
      <c r="K57" s="77">
        <v>352.96759396206681</v>
      </c>
      <c r="L57" s="77">
        <v>359.71774205439402</v>
      </c>
      <c r="M57" s="77">
        <v>361.26008734736774</v>
      </c>
      <c r="N57" s="77">
        <v>363.92399029524194</v>
      </c>
      <c r="O57" s="77">
        <v>365.07556182942756</v>
      </c>
      <c r="P57" s="77">
        <v>365.59124736532658</v>
      </c>
      <c r="Q57" s="77">
        <v>363.06067475383401</v>
      </c>
    </row>
    <row r="58" spans="1:17" ht="11.45" customHeight="1" x14ac:dyDescent="0.25">
      <c r="A58" s="116" t="s">
        <v>125</v>
      </c>
      <c r="B58" s="77">
        <v>475.02214302433083</v>
      </c>
      <c r="C58" s="77">
        <v>405.30156655495159</v>
      </c>
      <c r="D58" s="77">
        <v>401.61245846300176</v>
      </c>
      <c r="E58" s="77">
        <v>395.3965903004995</v>
      </c>
      <c r="F58" s="77">
        <v>401.82185659961328</v>
      </c>
      <c r="G58" s="77">
        <v>401.92966597448816</v>
      </c>
      <c r="H58" s="77">
        <v>400.90530124586172</v>
      </c>
      <c r="I58" s="77">
        <v>404.23212352473968</v>
      </c>
      <c r="J58" s="77">
        <v>397.44387316595703</v>
      </c>
      <c r="K58" s="77">
        <v>422.12688527600119</v>
      </c>
      <c r="L58" s="77">
        <v>428.55469208915605</v>
      </c>
      <c r="M58" s="77">
        <v>415.84509198513234</v>
      </c>
      <c r="N58" s="77">
        <v>422.62661300034551</v>
      </c>
      <c r="O58" s="77">
        <v>431.09274176027304</v>
      </c>
      <c r="P58" s="77">
        <v>433.24900123684654</v>
      </c>
      <c r="Q58" s="77">
        <v>435.81525243818692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537.66606236567088</v>
      </c>
      <c r="C59" s="133">
        <f>IF(TrAvia_act!C44=0,"",SUMPRODUCT(C60:C61,TrAvia_act!C18:C19)/TrAvia_act!C17)</f>
        <v>554.1122233059433</v>
      </c>
      <c r="D59" s="133">
        <f>IF(TrAvia_act!D44=0,"",SUMPRODUCT(D60:D61,TrAvia_act!D18:D19)/TrAvia_act!D17)</f>
        <v>569.40823758732336</v>
      </c>
      <c r="E59" s="133">
        <f>IF(TrAvia_act!E44=0,"",SUMPRODUCT(E60:E61,TrAvia_act!E18:E19)/TrAvia_act!E17)</f>
        <v>559.20022600077095</v>
      </c>
      <c r="F59" s="133">
        <f>IF(TrAvia_act!F44=0,"",SUMPRODUCT(F60:F61,TrAvia_act!F18:F19)/TrAvia_act!F17)</f>
        <v>557.43737680774768</v>
      </c>
      <c r="G59" s="133">
        <f>IF(TrAvia_act!G44=0,"",SUMPRODUCT(G60:G61,TrAvia_act!G18:G19)/TrAvia_act!G17)</f>
        <v>545.85067361993197</v>
      </c>
      <c r="H59" s="133">
        <f>IF(TrAvia_act!H44=0,"",SUMPRODUCT(H60:H61,TrAvia_act!H18:H19)/TrAvia_act!H17)</f>
        <v>504.73732940344934</v>
      </c>
      <c r="I59" s="133">
        <f>IF(TrAvia_act!I44=0,"",SUMPRODUCT(I60:I61,TrAvia_act!I18:I19)/TrAvia_act!I17)</f>
        <v>526.63643384187981</v>
      </c>
      <c r="J59" s="133">
        <f>IF(TrAvia_act!J44=0,"",SUMPRODUCT(J60:J61,TrAvia_act!J18:J19)/TrAvia_act!J17)</f>
        <v>504.67901381616105</v>
      </c>
      <c r="K59" s="133">
        <f>IF(TrAvia_act!K44=0,"",SUMPRODUCT(K60:K61,TrAvia_act!K18:K19)/TrAvia_act!K17)</f>
        <v>507.2186672014015</v>
      </c>
      <c r="L59" s="133">
        <f>IF(TrAvia_act!L44=0,"",SUMPRODUCT(L60:L61,TrAvia_act!L18:L19)/TrAvia_act!L17)</f>
        <v>490.87039834702881</v>
      </c>
      <c r="M59" s="133">
        <f>IF(TrAvia_act!M44=0,"",SUMPRODUCT(M60:M61,TrAvia_act!M18:M19)/TrAvia_act!M17)</f>
        <v>493.8075228880594</v>
      </c>
      <c r="N59" s="133">
        <f>IF(TrAvia_act!N44=0,"",SUMPRODUCT(N60:N61,TrAvia_act!N18:N19)/TrAvia_act!N17)</f>
        <v>491.34743676894448</v>
      </c>
      <c r="O59" s="133">
        <f>IF(TrAvia_act!O44=0,"",SUMPRODUCT(O60:O61,TrAvia_act!O18:O19)/TrAvia_act!O17)</f>
        <v>488.35358062808103</v>
      </c>
      <c r="P59" s="133">
        <f>IF(TrAvia_act!P44=0,"",SUMPRODUCT(P60:P61,TrAvia_act!P18:P19)/TrAvia_act!P17)</f>
        <v>488.17680545693162</v>
      </c>
      <c r="Q59" s="133">
        <f>IF(TrAvia_act!Q44=0,"",SUMPRODUCT(Q60:Q61,TrAvia_act!Q18:Q19)/TrAvia_act!Q17)</f>
        <v>487.01396938034407</v>
      </c>
    </row>
    <row r="60" spans="1:17" ht="11.45" customHeight="1" x14ac:dyDescent="0.25">
      <c r="A60" s="95" t="s">
        <v>126</v>
      </c>
      <c r="B60" s="75">
        <v>519.69825631971923</v>
      </c>
      <c r="C60" s="75">
        <v>542.46907714538634</v>
      </c>
      <c r="D60" s="75">
        <v>566.21241681776087</v>
      </c>
      <c r="E60" s="75">
        <v>554.25371186352606</v>
      </c>
      <c r="F60" s="75">
        <v>552.2143444412975</v>
      </c>
      <c r="G60" s="75">
        <v>541.0923800936323</v>
      </c>
      <c r="H60" s="75">
        <v>473.32977915157971</v>
      </c>
      <c r="I60" s="75">
        <v>522.13149395282642</v>
      </c>
      <c r="J60" s="75">
        <v>502.7778796010266</v>
      </c>
      <c r="K60" s="75">
        <v>501.4222460076162</v>
      </c>
      <c r="L60" s="75">
        <v>484.73117723129633</v>
      </c>
      <c r="M60" s="75">
        <v>481.3536665157809</v>
      </c>
      <c r="N60" s="75">
        <v>476.26950168430653</v>
      </c>
      <c r="O60" s="75">
        <v>470.1156996803993</v>
      </c>
      <c r="P60" s="75">
        <v>465.69984418718457</v>
      </c>
      <c r="Q60" s="75">
        <v>462.30530679836733</v>
      </c>
    </row>
    <row r="61" spans="1:17" ht="11.45" customHeight="1" x14ac:dyDescent="0.25">
      <c r="A61" s="93" t="s">
        <v>125</v>
      </c>
      <c r="B61" s="74">
        <v>591.37088658504422</v>
      </c>
      <c r="C61" s="74">
        <v>588.79839555093656</v>
      </c>
      <c r="D61" s="74">
        <v>585.15093087330126</v>
      </c>
      <c r="E61" s="74">
        <v>577.19597472188593</v>
      </c>
      <c r="F61" s="74">
        <v>567.04204122774536</v>
      </c>
      <c r="G61" s="74">
        <v>561.6625708132774</v>
      </c>
      <c r="H61" s="74">
        <v>530.08314561770305</v>
      </c>
      <c r="I61" s="74">
        <v>533.61177199873566</v>
      </c>
      <c r="J61" s="74">
        <v>506.89134568218253</v>
      </c>
      <c r="K61" s="74">
        <v>515.12703313507961</v>
      </c>
      <c r="L61" s="74">
        <v>496.69157781919841</v>
      </c>
      <c r="M61" s="74">
        <v>515.27502966300608</v>
      </c>
      <c r="N61" s="74">
        <v>522.8134259995395</v>
      </c>
      <c r="O61" s="74">
        <v>521.65944307851919</v>
      </c>
      <c r="P61" s="74">
        <v>540.25217325443157</v>
      </c>
      <c r="Q61" s="74">
        <v>549.73165606411169</v>
      </c>
    </row>
    <row r="63" spans="1:17" ht="11.45" customHeight="1" x14ac:dyDescent="0.25">
      <c r="A63" s="27" t="s">
        <v>141</v>
      </c>
      <c r="B63" s="26">
        <f t="shared" ref="B63:Q63" si="12">IF(B7=0,"",B18/B54)</f>
        <v>1.2768540366060026</v>
      </c>
      <c r="C63" s="26">
        <f t="shared" si="12"/>
        <v>1.3354173608265509</v>
      </c>
      <c r="D63" s="26">
        <f t="shared" si="12"/>
        <v>1.3549135569621298</v>
      </c>
      <c r="E63" s="26">
        <f t="shared" si="12"/>
        <v>1.2750298633034909</v>
      </c>
      <c r="F63" s="26">
        <f t="shared" si="12"/>
        <v>1.2626779204725642</v>
      </c>
      <c r="G63" s="26">
        <f t="shared" si="12"/>
        <v>1.3415813940738353</v>
      </c>
      <c r="H63" s="26">
        <f t="shared" si="12"/>
        <v>1.3006146928768934</v>
      </c>
      <c r="I63" s="26">
        <f t="shared" si="12"/>
        <v>1.1004277657167318</v>
      </c>
      <c r="J63" s="26">
        <f t="shared" si="12"/>
        <v>1.2376388376400185</v>
      </c>
      <c r="K63" s="26">
        <f t="shared" si="12"/>
        <v>1.1791277871825585</v>
      </c>
      <c r="L63" s="26">
        <f t="shared" si="12"/>
        <v>1.2013076207248581</v>
      </c>
      <c r="M63" s="26">
        <f t="shared" si="12"/>
        <v>1.153283809297893</v>
      </c>
      <c r="N63" s="26">
        <f t="shared" si="12"/>
        <v>0.93128239730057194</v>
      </c>
      <c r="O63" s="26">
        <f t="shared" si="12"/>
        <v>0.92266389067828847</v>
      </c>
      <c r="P63" s="26">
        <f t="shared" si="12"/>
        <v>0.93831121358652292</v>
      </c>
      <c r="Q63" s="26">
        <f t="shared" si="12"/>
        <v>0.87750692825505061</v>
      </c>
    </row>
    <row r="64" spans="1:17" ht="11.45" customHeight="1" x14ac:dyDescent="0.25">
      <c r="A64" s="130" t="s">
        <v>39</v>
      </c>
      <c r="B64" s="137">
        <f t="shared" ref="B64:Q64" si="13">IF(B8=0,"",B19/B55)</f>
        <v>1.2768540366060028</v>
      </c>
      <c r="C64" s="137">
        <f t="shared" si="13"/>
        <v>1.3354173608265507</v>
      </c>
      <c r="D64" s="137">
        <f t="shared" si="13"/>
        <v>1.3549135569621298</v>
      </c>
      <c r="E64" s="137">
        <f t="shared" si="13"/>
        <v>1.2750298633034909</v>
      </c>
      <c r="F64" s="137">
        <f t="shared" si="13"/>
        <v>1.262677920472564</v>
      </c>
      <c r="G64" s="137">
        <f t="shared" si="13"/>
        <v>1.3415813940738353</v>
      </c>
      <c r="H64" s="137">
        <f t="shared" si="13"/>
        <v>1.3006146928768931</v>
      </c>
      <c r="I64" s="137">
        <f t="shared" si="13"/>
        <v>1.1004277657167318</v>
      </c>
      <c r="J64" s="137">
        <f t="shared" si="13"/>
        <v>1.2376388376400191</v>
      </c>
      <c r="K64" s="137">
        <f t="shared" si="13"/>
        <v>1.1791277871825583</v>
      </c>
      <c r="L64" s="137">
        <f t="shared" si="13"/>
        <v>1.2013076207248581</v>
      </c>
      <c r="M64" s="137">
        <f t="shared" si="13"/>
        <v>1.1532838092978932</v>
      </c>
      <c r="N64" s="137">
        <f t="shared" si="13"/>
        <v>0.93128239730057194</v>
      </c>
      <c r="O64" s="137">
        <f t="shared" si="13"/>
        <v>0.92266389067828847</v>
      </c>
      <c r="P64" s="137">
        <f t="shared" si="13"/>
        <v>0.9383112135865227</v>
      </c>
      <c r="Q64" s="137">
        <f t="shared" si="13"/>
        <v>0.87750692825505083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1.2768540366060028</v>
      </c>
      <c r="C66" s="108">
        <f t="shared" si="15"/>
        <v>1.3354173608265507</v>
      </c>
      <c r="D66" s="108">
        <f t="shared" si="15"/>
        <v>1.3549135569621296</v>
      </c>
      <c r="E66" s="108">
        <f t="shared" si="15"/>
        <v>1.2750298633034911</v>
      </c>
      <c r="F66" s="108">
        <f t="shared" si="15"/>
        <v>1.262677920472564</v>
      </c>
      <c r="G66" s="108">
        <f t="shared" si="15"/>
        <v>1.341581394073835</v>
      </c>
      <c r="H66" s="108">
        <f t="shared" si="15"/>
        <v>1.3006146928768934</v>
      </c>
      <c r="I66" s="108">
        <f t="shared" si="15"/>
        <v>1.1004277657167321</v>
      </c>
      <c r="J66" s="108">
        <f t="shared" si="15"/>
        <v>1.2376388376400185</v>
      </c>
      <c r="K66" s="108">
        <f t="shared" si="15"/>
        <v>1.1791277871825585</v>
      </c>
      <c r="L66" s="108">
        <f t="shared" si="15"/>
        <v>1.2013076207248581</v>
      </c>
      <c r="M66" s="108">
        <f t="shared" si="15"/>
        <v>1.1532838092978932</v>
      </c>
      <c r="N66" s="108">
        <f t="shared" si="15"/>
        <v>0.93128239730057194</v>
      </c>
      <c r="O66" s="108">
        <f t="shared" si="15"/>
        <v>0.92266389067828836</v>
      </c>
      <c r="P66" s="108">
        <f t="shared" si="15"/>
        <v>0.93831121358652281</v>
      </c>
      <c r="Q66" s="108">
        <f t="shared" si="15"/>
        <v>0.87750692825505072</v>
      </c>
    </row>
    <row r="67" spans="1:17" ht="11.45" customHeight="1" x14ac:dyDescent="0.25">
      <c r="A67" s="116" t="s">
        <v>125</v>
      </c>
      <c r="B67" s="108">
        <f t="shared" ref="B67:Q67" si="16">IF(B11=0,"",B22/B58)</f>
        <v>1.2768540366060026</v>
      </c>
      <c r="C67" s="108">
        <f t="shared" si="16"/>
        <v>1.3354173608265507</v>
      </c>
      <c r="D67" s="108">
        <f t="shared" si="16"/>
        <v>1.35491355696213</v>
      </c>
      <c r="E67" s="108">
        <f t="shared" si="16"/>
        <v>1.2750298633034911</v>
      </c>
      <c r="F67" s="108">
        <f t="shared" si="16"/>
        <v>1.262677920472564</v>
      </c>
      <c r="G67" s="108">
        <f t="shared" si="16"/>
        <v>1.341581394073835</v>
      </c>
      <c r="H67" s="108">
        <f t="shared" si="16"/>
        <v>1.3006146928768934</v>
      </c>
      <c r="I67" s="108">
        <f t="shared" si="16"/>
        <v>1.1004277657167318</v>
      </c>
      <c r="J67" s="108">
        <f t="shared" si="16"/>
        <v>1.2376388376400185</v>
      </c>
      <c r="K67" s="108">
        <f t="shared" si="16"/>
        <v>1.1791277871825587</v>
      </c>
      <c r="L67" s="108">
        <f t="shared" si="16"/>
        <v>1.2013076207248581</v>
      </c>
      <c r="M67" s="108">
        <f t="shared" si="16"/>
        <v>1.153283809297893</v>
      </c>
      <c r="N67" s="108">
        <f t="shared" si="16"/>
        <v>0.93128239730057205</v>
      </c>
      <c r="O67" s="108">
        <f t="shared" si="16"/>
        <v>0.92266389067828847</v>
      </c>
      <c r="P67" s="108">
        <f t="shared" si="16"/>
        <v>0.93831121358652281</v>
      </c>
      <c r="Q67" s="108">
        <f t="shared" si="16"/>
        <v>0.87750692825505061</v>
      </c>
    </row>
    <row r="68" spans="1:17" ht="11.45" customHeight="1" x14ac:dyDescent="0.25">
      <c r="A68" s="128" t="s">
        <v>18</v>
      </c>
      <c r="B68" s="136">
        <f t="shared" ref="B68:Q68" si="17">IF(B12=0,"",B23/B59)</f>
        <v>1.2768540366060026</v>
      </c>
      <c r="C68" s="136">
        <f t="shared" si="17"/>
        <v>1.3354173608265507</v>
      </c>
      <c r="D68" s="136">
        <f t="shared" si="17"/>
        <v>1.3549135569621298</v>
      </c>
      <c r="E68" s="136">
        <f t="shared" si="17"/>
        <v>1.2750298633034909</v>
      </c>
      <c r="F68" s="136">
        <f t="shared" si="17"/>
        <v>1.262677920472564</v>
      </c>
      <c r="G68" s="136">
        <f t="shared" si="17"/>
        <v>1.341581394073835</v>
      </c>
      <c r="H68" s="136">
        <f t="shared" si="17"/>
        <v>1.3006146928768934</v>
      </c>
      <c r="I68" s="136">
        <f t="shared" si="17"/>
        <v>1.1004277657167321</v>
      </c>
      <c r="J68" s="136">
        <f t="shared" si="17"/>
        <v>1.2376388376400185</v>
      </c>
      <c r="K68" s="136">
        <f t="shared" si="17"/>
        <v>1.1791277871825583</v>
      </c>
      <c r="L68" s="136">
        <f t="shared" si="17"/>
        <v>1.2013076207248581</v>
      </c>
      <c r="M68" s="136">
        <f t="shared" si="17"/>
        <v>1.1532838092978932</v>
      </c>
      <c r="N68" s="136">
        <f t="shared" si="17"/>
        <v>0.93128239730057227</v>
      </c>
      <c r="O68" s="136">
        <f t="shared" si="17"/>
        <v>0.92266389067828836</v>
      </c>
      <c r="P68" s="136">
        <f t="shared" si="17"/>
        <v>0.93831121358652281</v>
      </c>
      <c r="Q68" s="136">
        <f t="shared" si="17"/>
        <v>0.87750692825505083</v>
      </c>
    </row>
    <row r="69" spans="1:17" ht="11.45" customHeight="1" x14ac:dyDescent="0.25">
      <c r="A69" s="95" t="s">
        <v>126</v>
      </c>
      <c r="B69" s="106">
        <f t="shared" ref="B69:Q69" si="18">IF(B13=0,"",B24/B60)</f>
        <v>1.2768540366060026</v>
      </c>
      <c r="C69" s="106">
        <f t="shared" si="18"/>
        <v>1.3354173608265509</v>
      </c>
      <c r="D69" s="106">
        <f t="shared" si="18"/>
        <v>1.3549135569621298</v>
      </c>
      <c r="E69" s="106">
        <f t="shared" si="18"/>
        <v>1.2750298633034909</v>
      </c>
      <c r="F69" s="106">
        <f t="shared" si="18"/>
        <v>1.2626779204725642</v>
      </c>
      <c r="G69" s="106">
        <f t="shared" si="18"/>
        <v>1.341581394073835</v>
      </c>
      <c r="H69" s="106">
        <f t="shared" si="18"/>
        <v>1.3006146928768934</v>
      </c>
      <c r="I69" s="106">
        <f t="shared" si="18"/>
        <v>1.1004277657167318</v>
      </c>
      <c r="J69" s="106">
        <f t="shared" si="18"/>
        <v>1.2376388376400187</v>
      </c>
      <c r="K69" s="106">
        <f t="shared" si="18"/>
        <v>1.1791277871825585</v>
      </c>
      <c r="L69" s="106">
        <f t="shared" si="18"/>
        <v>1.2013076207248579</v>
      </c>
      <c r="M69" s="106">
        <f t="shared" si="18"/>
        <v>1.1532838092978932</v>
      </c>
      <c r="N69" s="106">
        <f t="shared" si="18"/>
        <v>0.93128239730057205</v>
      </c>
      <c r="O69" s="106">
        <f t="shared" si="18"/>
        <v>0.92266389067828836</v>
      </c>
      <c r="P69" s="106">
        <f t="shared" si="18"/>
        <v>0.93831121358652281</v>
      </c>
      <c r="Q69" s="106">
        <f t="shared" si="18"/>
        <v>0.87750692825505061</v>
      </c>
    </row>
    <row r="70" spans="1:17" ht="11.45" customHeight="1" x14ac:dyDescent="0.25">
      <c r="A70" s="93" t="s">
        <v>125</v>
      </c>
      <c r="B70" s="105">
        <f t="shared" ref="B70:Q70" si="19">IF(B14=0,"",B25/B61)</f>
        <v>1.2768540366060028</v>
      </c>
      <c r="C70" s="105">
        <f t="shared" si="19"/>
        <v>1.3354173608265512</v>
      </c>
      <c r="D70" s="105">
        <f t="shared" si="19"/>
        <v>1.3549135569621298</v>
      </c>
      <c r="E70" s="105">
        <f t="shared" si="19"/>
        <v>1.2750298633034911</v>
      </c>
      <c r="F70" s="105">
        <f t="shared" si="19"/>
        <v>1.262677920472564</v>
      </c>
      <c r="G70" s="105">
        <f t="shared" si="19"/>
        <v>1.3415813940738348</v>
      </c>
      <c r="H70" s="105">
        <f t="shared" si="19"/>
        <v>1.3006146928768931</v>
      </c>
      <c r="I70" s="105">
        <f t="shared" si="19"/>
        <v>1.1004277657167318</v>
      </c>
      <c r="J70" s="105">
        <f t="shared" si="19"/>
        <v>1.2376388376400185</v>
      </c>
      <c r="K70" s="105">
        <f t="shared" si="19"/>
        <v>1.1791277871825585</v>
      </c>
      <c r="L70" s="105">
        <f t="shared" si="19"/>
        <v>1.2013076207248581</v>
      </c>
      <c r="M70" s="105">
        <f t="shared" si="19"/>
        <v>1.1532838092978932</v>
      </c>
      <c r="N70" s="105">
        <f t="shared" si="19"/>
        <v>0.93128239730057183</v>
      </c>
      <c r="O70" s="105">
        <f t="shared" si="19"/>
        <v>0.92266389067828825</v>
      </c>
      <c r="P70" s="105">
        <f t="shared" si="19"/>
        <v>0.93831121358652292</v>
      </c>
      <c r="Q70" s="105">
        <f t="shared" si="19"/>
        <v>0.87750692825505072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1.0542543593640259</v>
      </c>
      <c r="C75" s="108">
        <v>1.0560441672965422</v>
      </c>
      <c r="D75" s="108">
        <v>1.0630461971500791</v>
      </c>
      <c r="E75" s="108">
        <v>1.0582753967756759</v>
      </c>
      <c r="F75" s="108">
        <v>1.0444407514823244</v>
      </c>
      <c r="G75" s="108">
        <v>1.033423809345474</v>
      </c>
      <c r="H75" s="108">
        <v>1.0298752975836276</v>
      </c>
      <c r="I75" s="108">
        <v>1.0020375932623398</v>
      </c>
      <c r="J75" s="108">
        <v>0.99551175004051329</v>
      </c>
      <c r="K75" s="108">
        <v>1.0127210973886032</v>
      </c>
      <c r="L75" s="108">
        <v>1.0217568323719659</v>
      </c>
      <c r="M75" s="108">
        <v>1.0214070274594946</v>
      </c>
      <c r="N75" s="108">
        <v>1.019466726552771</v>
      </c>
      <c r="O75" s="108">
        <v>1.0171871033661251</v>
      </c>
      <c r="P75" s="108">
        <v>1.0175663401902009</v>
      </c>
      <c r="Q75" s="108">
        <v>1.0177717269835334</v>
      </c>
    </row>
    <row r="76" spans="1:17" ht="11.45" customHeight="1" x14ac:dyDescent="0.25">
      <c r="A76" s="116" t="s">
        <v>125</v>
      </c>
      <c r="B76" s="108">
        <v>1.6119856844711498</v>
      </c>
      <c r="C76" s="108">
        <v>1.6293084507890785</v>
      </c>
      <c r="D76" s="108">
        <v>1.6319346384814299</v>
      </c>
      <c r="E76" s="108">
        <v>1.6297911922124653</v>
      </c>
      <c r="F76" s="108">
        <v>1.6427311744271866</v>
      </c>
      <c r="G76" s="108">
        <v>1.6423116969389824</v>
      </c>
      <c r="H76" s="108">
        <v>1.633961856120437</v>
      </c>
      <c r="I76" s="108">
        <v>1.6884616904191749</v>
      </c>
      <c r="J76" s="108">
        <v>1.6207699060677045</v>
      </c>
      <c r="K76" s="108">
        <v>1.6860025629427624</v>
      </c>
      <c r="L76" s="108">
        <v>1.6531473308534144</v>
      </c>
      <c r="M76" s="108">
        <v>1.6535996861033868</v>
      </c>
      <c r="N76" s="108">
        <v>1.6569233042103479</v>
      </c>
      <c r="O76" s="108">
        <v>1.6559197997103181</v>
      </c>
      <c r="P76" s="108">
        <v>1.6503412952417551</v>
      </c>
      <c r="Q76" s="108">
        <v>1.6511860662831688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1.007300102666584</v>
      </c>
      <c r="C78" s="106">
        <v>1.0786208699816093</v>
      </c>
      <c r="D78" s="106">
        <v>1.1444114627815469</v>
      </c>
      <c r="E78" s="106">
        <v>1.124429688960513</v>
      </c>
      <c r="F78" s="106">
        <v>1.1247805364329031</v>
      </c>
      <c r="G78" s="106">
        <v>1.123951663865963</v>
      </c>
      <c r="H78" s="106">
        <v>0.98435925753138187</v>
      </c>
      <c r="I78" s="106">
        <v>1.0961719734026347</v>
      </c>
      <c r="J78" s="106">
        <v>1.0632767377397274</v>
      </c>
      <c r="K78" s="106">
        <v>1.0828174090528786</v>
      </c>
      <c r="L78" s="106">
        <v>1.0533544618691408</v>
      </c>
      <c r="M78" s="106">
        <v>1.046845194130408</v>
      </c>
      <c r="N78" s="106">
        <v>1.0520826244305024</v>
      </c>
      <c r="O78" s="106">
        <v>1.0499721257666963</v>
      </c>
      <c r="P78" s="106">
        <v>1.0671575118747549</v>
      </c>
      <c r="Q78" s="106">
        <v>1.0695752735335764</v>
      </c>
    </row>
    <row r="79" spans="1:17" ht="11.45" customHeight="1" x14ac:dyDescent="0.25">
      <c r="A79" s="93" t="s">
        <v>125</v>
      </c>
      <c r="B79" s="105">
        <v>1.7509169793025496</v>
      </c>
      <c r="C79" s="105">
        <v>1.7527275842012948</v>
      </c>
      <c r="D79" s="105">
        <v>1.7557085592045574</v>
      </c>
      <c r="E79" s="105">
        <v>1.7526602207126556</v>
      </c>
      <c r="F79" s="105">
        <v>1.7525517757733786</v>
      </c>
      <c r="G79" s="105">
        <v>1.7520853146665307</v>
      </c>
      <c r="H79" s="105">
        <v>1.6779321874172075</v>
      </c>
      <c r="I79" s="105">
        <v>1.7177981825540622</v>
      </c>
      <c r="J79" s="105">
        <v>1.6458553919659069</v>
      </c>
      <c r="K79" s="105">
        <v>1.6799330842318108</v>
      </c>
      <c r="L79" s="105">
        <v>1.6443429997605667</v>
      </c>
      <c r="M79" s="105">
        <v>1.7194502157829363</v>
      </c>
      <c r="N79" s="105">
        <v>1.7534829903806539</v>
      </c>
      <c r="O79" s="105">
        <v>1.7590976514568595</v>
      </c>
      <c r="P79" s="105">
        <v>1.8156627856809655</v>
      </c>
      <c r="Q79" s="105">
        <v>1.8778602964381257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704.86079999999981</v>
      </c>
      <c r="C4" s="100">
        <v>661.51326403742416</v>
      </c>
      <c r="D4" s="100">
        <v>624.47210568000003</v>
      </c>
      <c r="E4" s="100">
        <v>612.12794226069605</v>
      </c>
      <c r="F4" s="100">
        <v>684.89752455378004</v>
      </c>
      <c r="G4" s="100">
        <v>793.24899999999991</v>
      </c>
      <c r="H4" s="100">
        <v>802.9938638180522</v>
      </c>
      <c r="I4" s="100">
        <v>730.89723376015206</v>
      </c>
      <c r="J4" s="100">
        <v>812.15739989258407</v>
      </c>
      <c r="K4" s="100">
        <v>694.4849551202401</v>
      </c>
      <c r="L4" s="100">
        <v>691.53064326526976</v>
      </c>
      <c r="M4" s="100">
        <v>700.59267772605278</v>
      </c>
      <c r="N4" s="100">
        <v>501.28679999999957</v>
      </c>
      <c r="O4" s="100">
        <v>489.20690792136634</v>
      </c>
      <c r="P4" s="100">
        <v>513.93844366473024</v>
      </c>
      <c r="Q4" s="100">
        <v>525.94849999999917</v>
      </c>
    </row>
    <row r="5" spans="1:17" ht="11.45" customHeight="1" x14ac:dyDescent="0.25">
      <c r="A5" s="141" t="s">
        <v>91</v>
      </c>
      <c r="B5" s="140">
        <f t="shared" ref="B5:Q5" si="0">B4</f>
        <v>704.86079999999981</v>
      </c>
      <c r="C5" s="140">
        <f t="shared" si="0"/>
        <v>661.51326403742416</v>
      </c>
      <c r="D5" s="140">
        <f t="shared" si="0"/>
        <v>624.47210568000003</v>
      </c>
      <c r="E5" s="140">
        <f t="shared" si="0"/>
        <v>612.12794226069605</v>
      </c>
      <c r="F5" s="140">
        <f t="shared" si="0"/>
        <v>684.89752455378004</v>
      </c>
      <c r="G5" s="140">
        <f t="shared" si="0"/>
        <v>793.24899999999991</v>
      </c>
      <c r="H5" s="140">
        <f t="shared" si="0"/>
        <v>802.9938638180522</v>
      </c>
      <c r="I5" s="140">
        <f t="shared" si="0"/>
        <v>730.89723376015206</v>
      </c>
      <c r="J5" s="140">
        <f t="shared" si="0"/>
        <v>812.15739989258407</v>
      </c>
      <c r="K5" s="140">
        <f t="shared" si="0"/>
        <v>694.4849551202401</v>
      </c>
      <c r="L5" s="140">
        <f t="shared" si="0"/>
        <v>691.53064326526976</v>
      </c>
      <c r="M5" s="140">
        <f t="shared" si="0"/>
        <v>700.59267772605278</v>
      </c>
      <c r="N5" s="140">
        <f t="shared" si="0"/>
        <v>501.28679999999957</v>
      </c>
      <c r="O5" s="140">
        <f t="shared" si="0"/>
        <v>489.20690792136634</v>
      </c>
      <c r="P5" s="140">
        <f t="shared" si="0"/>
        <v>513.93844366473024</v>
      </c>
      <c r="Q5" s="140">
        <f t="shared" si="0"/>
        <v>525.94849999999917</v>
      </c>
    </row>
    <row r="7" spans="1:17" ht="11.45" customHeight="1" x14ac:dyDescent="0.25">
      <c r="A7" s="27" t="s">
        <v>100</v>
      </c>
      <c r="B7" s="71">
        <f t="shared" ref="B7:Q7" si="1">SUM(B8,B12)</f>
        <v>704.8607999999997</v>
      </c>
      <c r="C7" s="71">
        <f t="shared" si="1"/>
        <v>661.51326403742428</v>
      </c>
      <c r="D7" s="71">
        <f t="shared" si="1"/>
        <v>624.47210568000014</v>
      </c>
      <c r="E7" s="71">
        <f t="shared" si="1"/>
        <v>612.12794226069593</v>
      </c>
      <c r="F7" s="71">
        <f t="shared" si="1"/>
        <v>684.89752455377993</v>
      </c>
      <c r="G7" s="71">
        <f t="shared" si="1"/>
        <v>793.24899999999991</v>
      </c>
      <c r="H7" s="71">
        <f t="shared" si="1"/>
        <v>802.99386381805198</v>
      </c>
      <c r="I7" s="71">
        <f t="shared" si="1"/>
        <v>730.89723376015229</v>
      </c>
      <c r="J7" s="71">
        <f t="shared" si="1"/>
        <v>812.15739989258418</v>
      </c>
      <c r="K7" s="71">
        <f t="shared" si="1"/>
        <v>694.4849551202401</v>
      </c>
      <c r="L7" s="71">
        <f t="shared" si="1"/>
        <v>691.53064326526976</v>
      </c>
      <c r="M7" s="71">
        <f t="shared" si="1"/>
        <v>700.5926777260529</v>
      </c>
      <c r="N7" s="71">
        <f t="shared" si="1"/>
        <v>501.28679999999963</v>
      </c>
      <c r="O7" s="71">
        <f t="shared" si="1"/>
        <v>489.20690792136634</v>
      </c>
      <c r="P7" s="71">
        <f t="shared" si="1"/>
        <v>513.93844366473047</v>
      </c>
      <c r="Q7" s="71">
        <f t="shared" si="1"/>
        <v>525.94849999999917</v>
      </c>
    </row>
    <row r="8" spans="1:17" ht="11.45" customHeight="1" x14ac:dyDescent="0.25">
      <c r="A8" s="130" t="s">
        <v>39</v>
      </c>
      <c r="B8" s="139">
        <f t="shared" ref="B8:Q8" si="2">SUM(B9:B11)</f>
        <v>683.84727870909614</v>
      </c>
      <c r="C8" s="139">
        <f t="shared" si="2"/>
        <v>639.79255093092706</v>
      </c>
      <c r="D8" s="139">
        <f t="shared" si="2"/>
        <v>602.28658256964513</v>
      </c>
      <c r="E8" s="139">
        <f t="shared" si="2"/>
        <v>590.62418955665532</v>
      </c>
      <c r="F8" s="139">
        <f t="shared" si="2"/>
        <v>661.63918970371651</v>
      </c>
      <c r="G8" s="139">
        <f t="shared" si="2"/>
        <v>769.45967631755843</v>
      </c>
      <c r="H8" s="139">
        <f t="shared" si="2"/>
        <v>768.08896511036801</v>
      </c>
      <c r="I8" s="139">
        <f t="shared" si="2"/>
        <v>708.45245871891939</v>
      </c>
      <c r="J8" s="139">
        <f t="shared" si="2"/>
        <v>788.24998705321582</v>
      </c>
      <c r="K8" s="139">
        <f t="shared" si="2"/>
        <v>675.01443698800472</v>
      </c>
      <c r="L8" s="139">
        <f t="shared" si="2"/>
        <v>671.24651638010562</v>
      </c>
      <c r="M8" s="139">
        <f t="shared" si="2"/>
        <v>681.49463286806747</v>
      </c>
      <c r="N8" s="139">
        <f t="shared" si="2"/>
        <v>487.36151196064947</v>
      </c>
      <c r="O8" s="139">
        <f t="shared" si="2"/>
        <v>475.07254715011516</v>
      </c>
      <c r="P8" s="139">
        <f t="shared" si="2"/>
        <v>501.35535049707738</v>
      </c>
      <c r="Q8" s="139">
        <f t="shared" si="2"/>
        <v>513.65866664191253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414.06891858638141</v>
      </c>
      <c r="C10" s="70">
        <v>403.87005631292578</v>
      </c>
      <c r="D10" s="70">
        <v>374.16454973263973</v>
      </c>
      <c r="E10" s="70">
        <v>334.66539504704878</v>
      </c>
      <c r="F10" s="70">
        <v>381.69923014965491</v>
      </c>
      <c r="G10" s="70">
        <v>473.57757937958411</v>
      </c>
      <c r="H10" s="70">
        <v>473.14745559362478</v>
      </c>
      <c r="I10" s="70">
        <v>500.58729323406197</v>
      </c>
      <c r="J10" s="70">
        <v>540.72395529475978</v>
      </c>
      <c r="K10" s="70">
        <v>481.18857101744436</v>
      </c>
      <c r="L10" s="70">
        <v>475.81569272527076</v>
      </c>
      <c r="M10" s="70">
        <v>491.66454941193183</v>
      </c>
      <c r="N10" s="70">
        <v>395.58217847140077</v>
      </c>
      <c r="O10" s="70">
        <v>363.95875225691827</v>
      </c>
      <c r="P10" s="70">
        <v>366.94627772504282</v>
      </c>
      <c r="Q10" s="70">
        <v>373.41577511429904</v>
      </c>
    </row>
    <row r="11" spans="1:17" ht="11.45" customHeight="1" x14ac:dyDescent="0.25">
      <c r="A11" s="116" t="s">
        <v>125</v>
      </c>
      <c r="B11" s="70">
        <v>269.77836012271479</v>
      </c>
      <c r="C11" s="70">
        <v>235.92249461800134</v>
      </c>
      <c r="D11" s="70">
        <v>228.12203283700535</v>
      </c>
      <c r="E11" s="70">
        <v>255.95879450960655</v>
      </c>
      <c r="F11" s="70">
        <v>279.9399595540616</v>
      </c>
      <c r="G11" s="70">
        <v>295.88209693797432</v>
      </c>
      <c r="H11" s="70">
        <v>294.94150951674322</v>
      </c>
      <c r="I11" s="70">
        <v>207.86516548485741</v>
      </c>
      <c r="J11" s="70">
        <v>247.52603175845604</v>
      </c>
      <c r="K11" s="70">
        <v>193.82586597056036</v>
      </c>
      <c r="L11" s="70">
        <v>195.43082365483485</v>
      </c>
      <c r="M11" s="70">
        <v>189.83008345613564</v>
      </c>
      <c r="N11" s="70">
        <v>91.779333489248685</v>
      </c>
      <c r="O11" s="70">
        <v>111.11379489319688</v>
      </c>
      <c r="P11" s="70">
        <v>134.40907277203456</v>
      </c>
      <c r="Q11" s="70">
        <v>140.24289152761347</v>
      </c>
    </row>
    <row r="12" spans="1:17" ht="11.45" customHeight="1" x14ac:dyDescent="0.25">
      <c r="A12" s="128" t="s">
        <v>18</v>
      </c>
      <c r="B12" s="138">
        <f t="shared" ref="B12:Q12" si="3">SUM(B13:B14)</f>
        <v>21.013521290903512</v>
      </c>
      <c r="C12" s="138">
        <f t="shared" si="3"/>
        <v>21.720713106497165</v>
      </c>
      <c r="D12" s="138">
        <f t="shared" si="3"/>
        <v>22.185523110354996</v>
      </c>
      <c r="E12" s="138">
        <f t="shared" si="3"/>
        <v>21.503752704040647</v>
      </c>
      <c r="F12" s="138">
        <f t="shared" si="3"/>
        <v>23.258334850063438</v>
      </c>
      <c r="G12" s="138">
        <f t="shared" si="3"/>
        <v>23.789323682441523</v>
      </c>
      <c r="H12" s="138">
        <f t="shared" si="3"/>
        <v>34.904898707684019</v>
      </c>
      <c r="I12" s="138">
        <f t="shared" si="3"/>
        <v>22.444775041232905</v>
      </c>
      <c r="J12" s="138">
        <f t="shared" si="3"/>
        <v>23.907412839368369</v>
      </c>
      <c r="K12" s="138">
        <f t="shared" si="3"/>
        <v>19.47051813223537</v>
      </c>
      <c r="L12" s="138">
        <f t="shared" si="3"/>
        <v>20.284126885164127</v>
      </c>
      <c r="M12" s="138">
        <f t="shared" si="3"/>
        <v>19.098044857985421</v>
      </c>
      <c r="N12" s="138">
        <f t="shared" si="3"/>
        <v>13.925288039350177</v>
      </c>
      <c r="O12" s="138">
        <f t="shared" si="3"/>
        <v>14.134360771251174</v>
      </c>
      <c r="P12" s="138">
        <f t="shared" si="3"/>
        <v>12.583093167653074</v>
      </c>
      <c r="Q12" s="138">
        <f t="shared" si="3"/>
        <v>12.289833358086687</v>
      </c>
    </row>
    <row r="13" spans="1:17" ht="11.45" customHeight="1" x14ac:dyDescent="0.25">
      <c r="A13" s="95" t="s">
        <v>126</v>
      </c>
      <c r="B13" s="20">
        <v>15.21939631633607</v>
      </c>
      <c r="C13" s="20">
        <v>15.920320301242446</v>
      </c>
      <c r="D13" s="20">
        <v>18.338273696590413</v>
      </c>
      <c r="E13" s="20">
        <v>16.718187744632221</v>
      </c>
      <c r="F13" s="20">
        <v>14.924463090323536</v>
      </c>
      <c r="G13" s="20">
        <v>18.126974613511592</v>
      </c>
      <c r="H13" s="20">
        <v>14.618386450771604</v>
      </c>
      <c r="I13" s="20">
        <v>13.52063551922623</v>
      </c>
      <c r="J13" s="20">
        <v>12.809608357146768</v>
      </c>
      <c r="K13" s="20">
        <v>11.107091269548766</v>
      </c>
      <c r="L13" s="20">
        <v>9.7489017352402687</v>
      </c>
      <c r="M13" s="20">
        <v>11.78158724887218</v>
      </c>
      <c r="N13" s="20">
        <v>9.1252896049254435</v>
      </c>
      <c r="O13" s="20">
        <v>8.7920728633391967</v>
      </c>
      <c r="P13" s="20">
        <v>8.3846993362869284</v>
      </c>
      <c r="Q13" s="20">
        <v>8.3691459566434858</v>
      </c>
    </row>
    <row r="14" spans="1:17" ht="11.45" customHeight="1" x14ac:dyDescent="0.25">
      <c r="A14" s="93" t="s">
        <v>125</v>
      </c>
      <c r="B14" s="69">
        <v>5.7941249745674437</v>
      </c>
      <c r="C14" s="69">
        <v>5.8003928052547167</v>
      </c>
      <c r="D14" s="69">
        <v>3.8472494137645845</v>
      </c>
      <c r="E14" s="69">
        <v>4.7855649594084246</v>
      </c>
      <c r="F14" s="69">
        <v>8.3338717597399015</v>
      </c>
      <c r="G14" s="69">
        <v>5.662349068929931</v>
      </c>
      <c r="H14" s="69">
        <v>20.286512256912413</v>
      </c>
      <c r="I14" s="69">
        <v>8.9241395220066746</v>
      </c>
      <c r="J14" s="69">
        <v>11.097804482221601</v>
      </c>
      <c r="K14" s="69">
        <v>8.3634268626866017</v>
      </c>
      <c r="L14" s="69">
        <v>10.53522514992386</v>
      </c>
      <c r="M14" s="69">
        <v>7.3164576091132414</v>
      </c>
      <c r="N14" s="69">
        <v>4.7999984344247331</v>
      </c>
      <c r="O14" s="69">
        <v>5.3422879079119774</v>
      </c>
      <c r="P14" s="69">
        <v>4.1983938313661451</v>
      </c>
      <c r="Q14" s="69">
        <v>3.9206874014432014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3.008881726590539</v>
      </c>
      <c r="C19" s="100">
        <f>IF(C4=0,0,C4/TrAvia_ene!C4)</f>
        <v>3.0095491741941003</v>
      </c>
      <c r="D19" s="100">
        <f>IF(D4=0,0,D4/TrAvia_ene!D4)</f>
        <v>3.0095041237590361</v>
      </c>
      <c r="E19" s="100">
        <f>IF(E4=0,0,E4/TrAvia_ene!E4)</f>
        <v>3.009487896942336</v>
      </c>
      <c r="F19" s="100">
        <f>IF(F4=0,0,F4/TrAvia_ene!F4)</f>
        <v>3.0092606588199184</v>
      </c>
      <c r="G19" s="100">
        <f>IF(G4=0,0,G4/TrAvia_ene!G4)</f>
        <v>3.009400972453788</v>
      </c>
      <c r="H19" s="100">
        <f>IF(H4=0,0,H4/TrAvia_ene!H4)</f>
        <v>3.00971287801159</v>
      </c>
      <c r="I19" s="100">
        <f>IF(I4=0,0,I4/TrAvia_ene!I4)</f>
        <v>3.0103092000000005</v>
      </c>
      <c r="J19" s="100">
        <f>IF(J4=0,0,J4/TrAvia_ene!J4)</f>
        <v>3.0103092000000005</v>
      </c>
      <c r="K19" s="100">
        <f>IF(K4=0,0,K4/TrAvia_ene!K4)</f>
        <v>3.0103092000000005</v>
      </c>
      <c r="L19" s="100">
        <f>IF(L4=0,0,L4/TrAvia_ene!L4)</f>
        <v>3.0103092000000005</v>
      </c>
      <c r="M19" s="100">
        <f>IF(M4=0,0,M4/TrAvia_ene!M4)</f>
        <v>3.0103092000000009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3.008881726590539</v>
      </c>
      <c r="C20" s="140">
        <f t="shared" si="4"/>
        <v>3.0095491741941003</v>
      </c>
      <c r="D20" s="140">
        <f t="shared" si="4"/>
        <v>3.0095041237590361</v>
      </c>
      <c r="E20" s="140">
        <f t="shared" si="4"/>
        <v>3.009487896942336</v>
      </c>
      <c r="F20" s="140">
        <f t="shared" si="4"/>
        <v>3.0092606588199184</v>
      </c>
      <c r="G20" s="140">
        <f t="shared" si="4"/>
        <v>3.009400972453788</v>
      </c>
      <c r="H20" s="140">
        <f t="shared" si="4"/>
        <v>3.00971287801159</v>
      </c>
      <c r="I20" s="140">
        <f t="shared" si="4"/>
        <v>3.0103092000000005</v>
      </c>
      <c r="J20" s="140">
        <f t="shared" si="4"/>
        <v>3.0103092000000005</v>
      </c>
      <c r="K20" s="140">
        <f t="shared" si="4"/>
        <v>3.0103092000000005</v>
      </c>
      <c r="L20" s="140">
        <f t="shared" si="4"/>
        <v>3.0103092000000005</v>
      </c>
      <c r="M20" s="140">
        <f t="shared" si="4"/>
        <v>3.0103092000000009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1557.4887657895936</v>
      </c>
      <c r="C22" s="68">
        <f>IF(TrAvia_act!C12=0,"",C7/TrAvia_act!C12*100)</f>
        <v>1540.0865521440401</v>
      </c>
      <c r="D22" s="68">
        <f>IF(TrAvia_act!D12=0,"",D7/TrAvia_act!D12*100)</f>
        <v>1586.9705177047326</v>
      </c>
      <c r="E22" s="68">
        <f>IF(TrAvia_act!E12=0,"",E7/TrAvia_act!E12*100)</f>
        <v>1485.399357748737</v>
      </c>
      <c r="F22" s="68">
        <f>IF(TrAvia_act!F12=0,"",F7/TrAvia_act!F12*100)</f>
        <v>1458.0761792711942</v>
      </c>
      <c r="G22" s="68">
        <f>IF(TrAvia_act!G12=0,"",G7/TrAvia_act!G12*100)</f>
        <v>1526.7878937604944</v>
      </c>
      <c r="H22" s="68">
        <f>IF(TrAvia_act!H12=0,"",H7/TrAvia_act!H12*100)</f>
        <v>1475.8695245996128</v>
      </c>
      <c r="I22" s="68">
        <f>IF(TrAvia_act!I12=0,"",I7/TrAvia_act!I12*100)</f>
        <v>1223.1832488615237</v>
      </c>
      <c r="J22" s="68">
        <f>IF(TrAvia_act!J12=0,"",J7/TrAvia_act!J12*100)</f>
        <v>1354.6508573570882</v>
      </c>
      <c r="K22" s="68">
        <f>IF(TrAvia_act!K12=0,"",K7/TrAvia_act!K12*100)</f>
        <v>1324.7412964972291</v>
      </c>
      <c r="L22" s="68">
        <f>IF(TrAvia_act!L12=0,"",L7/TrAvia_act!L12*100)</f>
        <v>1373.9886376619963</v>
      </c>
      <c r="M22" s="68">
        <f>IF(TrAvia_act!M12=0,"",M7/TrAvia_act!M12*100)</f>
        <v>1310.3958629299873</v>
      </c>
      <c r="N22" s="68">
        <f>IF(TrAvia_act!N12=0,"",N7/TrAvia_act!N12*100)</f>
        <v>1054.6606508324871</v>
      </c>
      <c r="O22" s="68">
        <f>IF(TrAvia_act!O12=0,"",O7/TrAvia_act!O12*100)</f>
        <v>1058.5377753671187</v>
      </c>
      <c r="P22" s="68">
        <f>IF(TrAvia_act!P12=0,"",P7/TrAvia_act!P12*100)</f>
        <v>1083.5674896408545</v>
      </c>
      <c r="Q22" s="68">
        <f>IF(TrAvia_act!Q12=0,"",Q7/TrAvia_act!Q12*100)</f>
        <v>1010.0157521548358</v>
      </c>
    </row>
    <row r="23" spans="1:17" ht="11.45" customHeight="1" x14ac:dyDescent="0.25">
      <c r="A23" s="130" t="s">
        <v>39</v>
      </c>
      <c r="B23" s="134">
        <f>IF(TrAvia_act!B13=0,"",B8/TrAvia_act!B13*100)</f>
        <v>1545.8033099634911</v>
      </c>
      <c r="C23" s="134">
        <f>IF(TrAvia_act!C13=0,"",C8/TrAvia_act!C13*100)</f>
        <v>1524.1267041690685</v>
      </c>
      <c r="D23" s="134">
        <f>IF(TrAvia_act!D13=0,"",D8/TrAvia_act!D13*100)</f>
        <v>1568.682146954153</v>
      </c>
      <c r="E23" s="134">
        <f>IF(TrAvia_act!E13=0,"",E8/TrAvia_act!E13*100)</f>
        <v>1468.9402876305667</v>
      </c>
      <c r="F23" s="134">
        <f>IF(TrAvia_act!F13=0,"",F8/TrAvia_act!F13*100)</f>
        <v>1442.2773901392322</v>
      </c>
      <c r="G23" s="134">
        <f>IF(TrAvia_act!G13=0,"",G8/TrAvia_act!G13*100)</f>
        <v>1512.4233756805429</v>
      </c>
      <c r="H23" s="134">
        <f>IF(TrAvia_act!H13=0,"",H8/TrAvia_act!H13*100)</f>
        <v>1459.0925743019488</v>
      </c>
      <c r="I23" s="134">
        <f>IF(TrAvia_act!I13=0,"",I8/TrAvia_act!I13*100)</f>
        <v>1211.7106011411929</v>
      </c>
      <c r="J23" s="134">
        <f>IF(TrAvia_act!J13=0,"",J8/TrAvia_act!J13*100)</f>
        <v>1343.2619920451718</v>
      </c>
      <c r="K23" s="134">
        <f>IF(TrAvia_act!K13=0,"",K8/TrAvia_act!K13*100)</f>
        <v>1314.7223985895223</v>
      </c>
      <c r="L23" s="134">
        <f>IF(TrAvia_act!L13=0,"",L8/TrAvia_act!L13*100)</f>
        <v>1364.6694952509113</v>
      </c>
      <c r="M23" s="134">
        <f>IF(TrAvia_act!M13=0,"",M8/TrAvia_act!M13*100)</f>
        <v>1301.7993766562245</v>
      </c>
      <c r="N23" s="134">
        <f>IF(TrAvia_act!N13=0,"",N8/TrAvia_act!N13*100)</f>
        <v>1047.6456422534893</v>
      </c>
      <c r="O23" s="134">
        <f>IF(TrAvia_act!O13=0,"",O8/TrAvia_act!O13*100)</f>
        <v>1051.6666740519263</v>
      </c>
      <c r="P23" s="134">
        <f>IF(TrAvia_act!P13=0,"",P8/TrAvia_act!P13*100)</f>
        <v>1077.7737817210534</v>
      </c>
      <c r="Q23" s="134">
        <f>IF(TrAvia_act!Q13=0,"",Q8/TrAvia_act!Q13*100)</f>
        <v>1004.8491108803461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1405.6966301092548</v>
      </c>
      <c r="C25" s="77">
        <f>IF(TrAvia_act!C15=0,"",C10/TrAvia_act!C15*100)</f>
        <v>1468.929315031073</v>
      </c>
      <c r="D25" s="77">
        <f>IF(TrAvia_act!D15=0,"",D10/TrAvia_act!D15*100)</f>
        <v>1529.4274916061092</v>
      </c>
      <c r="E25" s="77">
        <f>IF(TrAvia_act!E15=0,"",E10/TrAvia_act!E15*100)</f>
        <v>1434.0458020321353</v>
      </c>
      <c r="F25" s="77">
        <f>IF(TrAvia_act!F15=0,"",F10/TrAvia_act!F15*100)</f>
        <v>1385.9964568393423</v>
      </c>
      <c r="G25" s="77">
        <f>IF(TrAvia_act!G15=0,"",G10/TrAvia_act!G15*100)</f>
        <v>1450.8058500957607</v>
      </c>
      <c r="H25" s="77">
        <f>IF(TrAvia_act!H15=0,"",H10/TrAvia_act!H15*100)</f>
        <v>1397.8800143100345</v>
      </c>
      <c r="I25" s="77">
        <f>IF(TrAvia_act!I15=0,"",I10/TrAvia_act!I15*100)</f>
        <v>1165.6734631769359</v>
      </c>
      <c r="J25" s="77">
        <f>IF(TrAvia_act!J15=0,"",J10/TrAvia_act!J15*100)</f>
        <v>1288.4970072681717</v>
      </c>
      <c r="K25" s="77">
        <f>IF(TrAvia_act!K15=0,"",K10/TrAvia_act!K15*100)</f>
        <v>1252.8723201803539</v>
      </c>
      <c r="L25" s="77">
        <f>IF(TrAvia_act!L15=0,"",L10/TrAvia_act!L15*100)</f>
        <v>1300.8499262788146</v>
      </c>
      <c r="M25" s="77">
        <f>IF(TrAvia_act!M15=0,"",M10/TrAvia_act!M15*100)</f>
        <v>1254.2014068152928</v>
      </c>
      <c r="N25" s="77">
        <f>IF(TrAvia_act!N15=0,"",N10/TrAvia_act!N15*100)</f>
        <v>1020.2419712422941</v>
      </c>
      <c r="O25" s="77">
        <f>IF(TrAvia_act!O15=0,"",O10/TrAvia_act!O15*100)</f>
        <v>1013.9986867482289</v>
      </c>
      <c r="P25" s="77">
        <f>IF(TrAvia_act!P15=0,"",P10/TrAvia_act!P15*100)</f>
        <v>1032.6515521089045</v>
      </c>
      <c r="Q25" s="77">
        <f>IF(TrAvia_act!Q15=0,"",Q10/TrAvia_act!Q15*100)</f>
        <v>959.04916248427412</v>
      </c>
    </row>
    <row r="26" spans="1:17" ht="11.45" customHeight="1" x14ac:dyDescent="0.25">
      <c r="A26" s="116" t="s">
        <v>125</v>
      </c>
      <c r="B26" s="77">
        <f>IF(TrAvia_act!B16=0,"",B11/TrAvia_act!B16*100)</f>
        <v>1824.9888910236009</v>
      </c>
      <c r="C26" s="77">
        <f>IF(TrAvia_act!C16=0,"",C11/TrAvia_act!C16*100)</f>
        <v>1628.9087045250028</v>
      </c>
      <c r="D26" s="77">
        <f>IF(TrAvia_act!D16=0,"",D11/TrAvia_act!D16*100)</f>
        <v>1637.6221643572485</v>
      </c>
      <c r="E26" s="77">
        <f>IF(TrAvia_act!E16=0,"",E11/TrAvia_act!E16*100)</f>
        <v>1517.2106331538412</v>
      </c>
      <c r="F26" s="77">
        <f>IF(TrAvia_act!F16=0,"",F11/TrAvia_act!F16*100)</f>
        <v>1526.8133540304409</v>
      </c>
      <c r="G26" s="77">
        <f>IF(TrAvia_act!G16=0,"",G11/TrAvia_act!G16*100)</f>
        <v>1622.7332899599282</v>
      </c>
      <c r="H26" s="77">
        <f>IF(TrAvia_act!H16=0,"",H11/TrAvia_act!H16*100)</f>
        <v>1569.3344969083905</v>
      </c>
      <c r="I26" s="77">
        <f>IF(TrAvia_act!I16=0,"",I11/TrAvia_act!I16*100)</f>
        <v>1339.0705809846702</v>
      </c>
      <c r="J26" s="77">
        <f>IF(TrAvia_act!J16=0,"",J11/TrAvia_act!J16*100)</f>
        <v>1480.7469323670261</v>
      </c>
      <c r="K26" s="77">
        <f>IF(TrAvia_act!K16=0,"",K11/TrAvia_act!K16*100)</f>
        <v>1498.3559375229422</v>
      </c>
      <c r="L26" s="77">
        <f>IF(TrAvia_act!L16=0,"",L11/TrAvia_act!L16*100)</f>
        <v>1549.7854968919482</v>
      </c>
      <c r="M26" s="77">
        <f>IF(TrAvia_act!M16=0,"",M11/TrAvia_act!M16*100)</f>
        <v>1443.7063978326805</v>
      </c>
      <c r="N26" s="77">
        <f>IF(TrAvia_act!N16=0,"",N11/TrAvia_act!N16*100)</f>
        <v>1184.8117196041969</v>
      </c>
      <c r="O26" s="77">
        <f>IF(TrAvia_act!O16=0,"",O11/TrAvia_act!O16*100)</f>
        <v>1197.3616415766749</v>
      </c>
      <c r="P26" s="77">
        <f>IF(TrAvia_act!P16=0,"",P11/TrAvia_act!P16*100)</f>
        <v>1223.7581090933256</v>
      </c>
      <c r="Q26" s="77">
        <f>IF(TrAvia_act!Q16=0,"",Q11/TrAvia_act!Q16*100)</f>
        <v>1151.2352670310838</v>
      </c>
    </row>
    <row r="27" spans="1:17" ht="11.45" customHeight="1" x14ac:dyDescent="0.25">
      <c r="A27" s="128" t="s">
        <v>18</v>
      </c>
      <c r="B27" s="133">
        <f>IF(TrAvia_act!B17=0,"",B12/TrAvia_act!B17*100)</f>
        <v>2065.6607387826393</v>
      </c>
      <c r="C27" s="133">
        <f>IF(TrAvia_act!C17=0,"",C12/TrAvia_act!C17*100)</f>
        <v>2226.9793613155875</v>
      </c>
      <c r="D27" s="133">
        <f>IF(TrAvia_act!D17=0,"",D12/TrAvia_act!D17*100)</f>
        <v>2321.8292430699139</v>
      </c>
      <c r="E27" s="133">
        <f>IF(TrAvia_act!E17=0,"",E12/TrAvia_act!E17*100)</f>
        <v>2145.7558050907883</v>
      </c>
      <c r="F27" s="133">
        <f>IF(TrAvia_act!F17=0,"",F12/TrAvia_act!F17*100)</f>
        <v>2118.1098463586841</v>
      </c>
      <c r="G27" s="133">
        <f>IF(TrAvia_act!G17=0,"",G12/TrAvia_act!G17*100)</f>
        <v>2203.7936843565508</v>
      </c>
      <c r="H27" s="133">
        <f>IF(TrAvia_act!H17=0,"",H12/TrAvia_act!H17*100)</f>
        <v>1975.7825612400109</v>
      </c>
      <c r="I27" s="133">
        <f>IF(TrAvia_act!I17=0,"",I12/TrAvia_act!I17*100)</f>
        <v>1744.5505054948492</v>
      </c>
      <c r="J27" s="133">
        <f>IF(TrAvia_act!J17=0,"",J12/TrAvia_act!J17*100)</f>
        <v>1880.2702771222553</v>
      </c>
      <c r="K27" s="133">
        <f>IF(TrAvia_act!K17=0,"",K12/TrAvia_act!K17*100)</f>
        <v>1800.392555254524</v>
      </c>
      <c r="L27" s="133">
        <f>IF(TrAvia_act!L17=0,"",L12/TrAvia_act!L17*100)</f>
        <v>1775.1382454903426</v>
      </c>
      <c r="M27" s="133">
        <f>IF(TrAvia_act!M17=0,"",M12/TrAvia_act!M17*100)</f>
        <v>1714.3717548478073</v>
      </c>
      <c r="N27" s="133">
        <f>IF(TrAvia_act!N17=0,"",N12/TrAvia_act!N17*100)</f>
        <v>1377.466973384498</v>
      </c>
      <c r="O27" s="133">
        <f>IF(TrAvia_act!O17=0,"",O12/TrAvia_act!O17*100)</f>
        <v>1356.4038275918194</v>
      </c>
      <c r="P27" s="133">
        <f>IF(TrAvia_act!P17=0,"",P12/TrAvia_act!P17*100)</f>
        <v>1378.9075627265102</v>
      </c>
      <c r="Q27" s="133">
        <f>IF(TrAvia_act!Q17=0,"",Q12/TrAvia_act!Q17*100)</f>
        <v>1286.4801173221213</v>
      </c>
    </row>
    <row r="28" spans="1:17" ht="11.45" customHeight="1" x14ac:dyDescent="0.25">
      <c r="A28" s="95" t="s">
        <v>126</v>
      </c>
      <c r="B28" s="75">
        <f>IF(TrAvia_act!B18=0,"",B13/TrAvia_act!B18*100)</f>
        <v>1996.6301748153323</v>
      </c>
      <c r="C28" s="75">
        <f>IF(TrAvia_act!C18=0,"",C13/TrAvia_act!C18*100)</f>
        <v>2180.1855078148592</v>
      </c>
      <c r="D28" s="75">
        <f>IF(TrAvia_act!D18=0,"",D13/TrAvia_act!D18*100)</f>
        <v>2308.7979069764619</v>
      </c>
      <c r="E28" s="75">
        <f>IF(TrAvia_act!E18=0,"",E13/TrAvia_act!E18*100)</f>
        <v>2126.775105635666</v>
      </c>
      <c r="F28" s="75">
        <f>IF(TrAvia_act!F18=0,"",F13/TrAvia_act!F18*100)</f>
        <v>2098.2637493018597</v>
      </c>
      <c r="G28" s="75">
        <f>IF(TrAvia_act!G18=0,"",G13/TrAvia_act!G18*100)</f>
        <v>2184.5827577636937</v>
      </c>
      <c r="H28" s="75">
        <f>IF(TrAvia_act!H18=0,"",H13/TrAvia_act!H18*100)</f>
        <v>1852.8384347331491</v>
      </c>
      <c r="I28" s="75">
        <f>IF(TrAvia_act!I18=0,"",I13/TrAvia_act!I18*100)</f>
        <v>1729.6273162590819</v>
      </c>
      <c r="J28" s="75">
        <f>IF(TrAvia_act!J18=0,"",J13/TrAvia_act!J18*100)</f>
        <v>1873.1872678040997</v>
      </c>
      <c r="K28" s="75">
        <f>IF(TrAvia_act!K18=0,"",K13/TrAvia_act!K18*100)</f>
        <v>1779.8179308583226</v>
      </c>
      <c r="L28" s="75">
        <f>IF(TrAvia_act!L18=0,"",L13/TrAvia_act!L18*100)</f>
        <v>1752.9369348455032</v>
      </c>
      <c r="M28" s="75">
        <f>IF(TrAvia_act!M18=0,"",M13/TrAvia_act!M18*100)</f>
        <v>1671.1351927989022</v>
      </c>
      <c r="N28" s="75">
        <f>IF(TrAvia_act!N18=0,"",N13/TrAvia_act!N18*100)</f>
        <v>1335.1967669039238</v>
      </c>
      <c r="O28" s="75">
        <f>IF(TrAvia_act!O18=0,"",O13/TrAvia_act!O18*100)</f>
        <v>1305.7480476284913</v>
      </c>
      <c r="P28" s="75">
        <f>IF(TrAvia_act!P18=0,"",P13/TrAvia_act!P18*100)</f>
        <v>1315.4189833111996</v>
      </c>
      <c r="Q28" s="75">
        <f>IF(TrAvia_act!Q18=0,"",Q13/TrAvia_act!Q18*100)</f>
        <v>1221.2105252038932</v>
      </c>
    </row>
    <row r="29" spans="1:17" ht="11.45" customHeight="1" x14ac:dyDescent="0.25">
      <c r="A29" s="93" t="s">
        <v>125</v>
      </c>
      <c r="B29" s="74">
        <f>IF(TrAvia_act!B19=0,"",B14/TrAvia_act!B19*100)</f>
        <v>2271.9894521573997</v>
      </c>
      <c r="C29" s="74">
        <f>IF(TrAvia_act!C19=0,"",C14/TrAvia_act!C19*100)</f>
        <v>2366.3832337870813</v>
      </c>
      <c r="D29" s="74">
        <f>IF(TrAvia_act!D19=0,"",D14/TrAvia_act!D19*100)</f>
        <v>2386.0219315897361</v>
      </c>
      <c r="E29" s="74">
        <f>IF(TrAvia_act!E19=0,"",E14/TrAvia_act!E19*100)</f>
        <v>2214.8088570922982</v>
      </c>
      <c r="F29" s="74">
        <f>IF(TrAvia_act!F19=0,"",F14/TrAvia_act!F19*100)</f>
        <v>2154.6049489932966</v>
      </c>
      <c r="G29" s="74">
        <f>IF(TrAvia_act!G19=0,"",G14/TrAvia_act!G19*100)</f>
        <v>2267.6319479265112</v>
      </c>
      <c r="H29" s="74">
        <f>IF(TrAvia_act!H19=0,"",H14/TrAvia_act!H19*100)</f>
        <v>2074.9981705465461</v>
      </c>
      <c r="I29" s="74">
        <f>IF(TrAvia_act!I19=0,"",I14/TrAvia_act!I19*100)</f>
        <v>1767.6572047764903</v>
      </c>
      <c r="J29" s="74">
        <f>IF(TrAvia_act!J19=0,"",J14/TrAvia_act!J19*100)</f>
        <v>1888.5127079286324</v>
      </c>
      <c r="K29" s="74">
        <f>IF(TrAvia_act!K19=0,"",K14/TrAvia_act!K19*100)</f>
        <v>1828.4636103475509</v>
      </c>
      <c r="L29" s="74">
        <f>IF(TrAvia_act!L19=0,"",L14/TrAvia_act!L19*100)</f>
        <v>1796.1894197915608</v>
      </c>
      <c r="M29" s="74">
        <f>IF(TrAvia_act!M19=0,"",M14/TrAvia_act!M19*100)</f>
        <v>1788.9013753094937</v>
      </c>
      <c r="N29" s="74">
        <f>IF(TrAvia_act!N19=0,"",N14/TrAvia_act!N19*100)</f>
        <v>1465.6802369664531</v>
      </c>
      <c r="O29" s="74">
        <f>IF(TrAvia_act!O19=0,"",O14/TrAvia_act!O19*100)</f>
        <v>1448.9109804029424</v>
      </c>
      <c r="P29" s="74">
        <f>IF(TrAvia_act!P19=0,"",P14/TrAvia_act!P19*100)</f>
        <v>1526.0000048193422</v>
      </c>
      <c r="Q29" s="74">
        <f>IF(TrAvia_act!Q19=0,"",Q14/TrAvia_act!Q19*100)</f>
        <v>1452.1531000206785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197.34095464355468</v>
      </c>
      <c r="C32" s="134">
        <f>IF(TrAvia_act!C4=0,"",C8/TrAvia_act!C4*1000)</f>
        <v>193.54031121866612</v>
      </c>
      <c r="D32" s="134">
        <f>IF(TrAvia_act!D4=0,"",D8/TrAvia_act!D4*1000)</f>
        <v>195.85693290073905</v>
      </c>
      <c r="E32" s="134">
        <f>IF(TrAvia_act!E4=0,"",E8/TrAvia_act!E4*1000)</f>
        <v>169.43687427021297</v>
      </c>
      <c r="F32" s="134">
        <f>IF(TrAvia_act!F4=0,"",F8/TrAvia_act!F4*1000)</f>
        <v>149.45102040100437</v>
      </c>
      <c r="G32" s="134">
        <f>IF(TrAvia_act!G4=0,"",G8/TrAvia_act!G4*1000)</f>
        <v>141.52385336749973</v>
      </c>
      <c r="H32" s="134">
        <f>IF(TrAvia_act!H4=0,"",H8/TrAvia_act!H4*1000)</f>
        <v>136.70057939270669</v>
      </c>
      <c r="I32" s="134">
        <f>IF(TrAvia_act!I4=0,"",I8/TrAvia_act!I4*1000)</f>
        <v>120.81755115808485</v>
      </c>
      <c r="J32" s="134">
        <f>IF(TrAvia_act!J4=0,"",J8/TrAvia_act!J4*1000)</f>
        <v>132.41863738344136</v>
      </c>
      <c r="K32" s="134">
        <f>IF(TrAvia_act!K4=0,"",K8/TrAvia_act!K4*1000)</f>
        <v>126.51505456947937</v>
      </c>
      <c r="L32" s="134">
        <f>IF(TrAvia_act!L4=0,"",L8/TrAvia_act!L4*1000)</f>
        <v>125.41985925467807</v>
      </c>
      <c r="M32" s="134">
        <f>IF(TrAvia_act!M4=0,"",M8/TrAvia_act!M4*1000)</f>
        <v>117.3049247372152</v>
      </c>
      <c r="N32" s="134">
        <f>IF(TrAvia_act!N4=0,"",N8/TrAvia_act!N4*1000)</f>
        <v>91.549747934307135</v>
      </c>
      <c r="O32" s="134">
        <f>IF(TrAvia_act!O4=0,"",O8/TrAvia_act!O4*1000)</f>
        <v>87.35680675757375</v>
      </c>
      <c r="P32" s="134">
        <f>IF(TrAvia_act!P4=0,"",P8/TrAvia_act!P4*1000)</f>
        <v>85.452525902218838</v>
      </c>
      <c r="Q32" s="134">
        <f>IF(TrAvia_act!Q4=0,"",Q8/TrAvia_act!Q4*1000)</f>
        <v>77.899341700765021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199.75281103946199</v>
      </c>
      <c r="C34" s="77">
        <f>IF(TrAvia_act!C6=0,"",C10/TrAvia_act!C6*1000)</f>
        <v>208.5803234289107</v>
      </c>
      <c r="D34" s="77">
        <f>IF(TrAvia_act!D6=0,"",D10/TrAvia_act!D6*1000)</f>
        <v>193.24537926128622</v>
      </c>
      <c r="E34" s="77">
        <f>IF(TrAvia_act!E6=0,"",E10/TrAvia_act!E6*1000)</f>
        <v>160.87479723043981</v>
      </c>
      <c r="F34" s="77">
        <f>IF(TrAvia_act!F6=0,"",F10/TrAvia_act!F6*1000)</f>
        <v>138.34060467273002</v>
      </c>
      <c r="G34" s="77">
        <f>IF(TrAvia_act!G6=0,"",G10/TrAvia_act!G6*1000)</f>
        <v>129.03247752190885</v>
      </c>
      <c r="H34" s="77">
        <f>IF(TrAvia_act!H6=0,"",H10/TrAvia_act!H6*1000)</f>
        <v>124.61822307645907</v>
      </c>
      <c r="I34" s="77">
        <f>IF(TrAvia_act!I6=0,"",I10/TrAvia_act!I6*1000)</f>
        <v>124.85380071975175</v>
      </c>
      <c r="J34" s="77">
        <f>IF(TrAvia_act!J6=0,"",J10/TrAvia_act!J6*1000)</f>
        <v>137.59246426368867</v>
      </c>
      <c r="K34" s="77">
        <f>IF(TrAvia_act!K6=0,"",K10/TrAvia_act!K6*1000)</f>
        <v>130.6699728735675</v>
      </c>
      <c r="L34" s="77">
        <f>IF(TrAvia_act!L6=0,"",L10/TrAvia_act!L6*1000)</f>
        <v>128.42448729776535</v>
      </c>
      <c r="M34" s="77">
        <f>IF(TrAvia_act!M6=0,"",M10/TrAvia_act!M6*1000)</f>
        <v>120.65964223530254</v>
      </c>
      <c r="N34" s="77">
        <f>IF(TrAvia_act!N6=0,"",N10/TrAvia_act!N6*1000)</f>
        <v>94.65400914860821</v>
      </c>
      <c r="O34" s="77">
        <f>IF(TrAvia_act!O6=0,"",O10/TrAvia_act!O6*1000)</f>
        <v>89.866186471715451</v>
      </c>
      <c r="P34" s="77">
        <f>IF(TrAvia_act!P6=0,"",P10/TrAvia_act!P6*1000)</f>
        <v>87.28596314501354</v>
      </c>
      <c r="Q34" s="77">
        <f>IF(TrAvia_act!Q6=0,"",Q10/TrAvia_act!Q6*1000)</f>
        <v>79.036249044657296</v>
      </c>
    </row>
    <row r="35" spans="1:17" ht="11.45" customHeight="1" x14ac:dyDescent="0.25">
      <c r="A35" s="116" t="s">
        <v>125</v>
      </c>
      <c r="B35" s="77">
        <f>IF(TrAvia_act!B7=0,"",B11/TrAvia_act!B7*1000)</f>
        <v>193.7503583164038</v>
      </c>
      <c r="C35" s="77">
        <f>IF(TrAvia_act!C7=0,"",C11/TrAvia_act!C7*1000)</f>
        <v>172.27510150664943</v>
      </c>
      <c r="D35" s="77">
        <f>IF(TrAvia_act!D7=0,"",D11/TrAvia_act!D7*1000)</f>
        <v>200.29668789930136</v>
      </c>
      <c r="E35" s="77">
        <f>IF(TrAvia_act!E7=0,"",E11/TrAvia_act!E7*1000)</f>
        <v>182.10943300288866</v>
      </c>
      <c r="F35" s="77">
        <f>IF(TrAvia_act!F7=0,"",F11/TrAvia_act!F7*1000)</f>
        <v>167.82929797062249</v>
      </c>
      <c r="G35" s="77">
        <f>IF(TrAvia_act!G7=0,"",G11/TrAvia_act!G7*1000)</f>
        <v>167.47338216689934</v>
      </c>
      <c r="H35" s="77">
        <f>IF(TrAvia_act!H7=0,"",H11/TrAvia_act!H7*1000)</f>
        <v>161.87850046962456</v>
      </c>
      <c r="I35" s="77">
        <f>IF(TrAvia_act!I7=0,"",I11/TrAvia_act!I7*1000)</f>
        <v>112.09095424924797</v>
      </c>
      <c r="J35" s="77">
        <f>IF(TrAvia_act!J7=0,"",J11/TrAvia_act!J7*1000)</f>
        <v>122.36701123526336</v>
      </c>
      <c r="K35" s="77">
        <f>IF(TrAvia_act!K7=0,"",K11/TrAvia_act!K7*1000)</f>
        <v>117.25879182694696</v>
      </c>
      <c r="L35" s="77">
        <f>IF(TrAvia_act!L7=0,"",L11/TrAvia_act!L7*1000)</f>
        <v>118.66065874856449</v>
      </c>
      <c r="M35" s="77">
        <f>IF(TrAvia_act!M7=0,"",M11/TrAvia_act!M7*1000)</f>
        <v>109.42513094666755</v>
      </c>
      <c r="N35" s="77">
        <f>IF(TrAvia_act!N7=0,"",N11/TrAvia_act!N7*1000)</f>
        <v>80.211459927349054</v>
      </c>
      <c r="O35" s="77">
        <f>IF(TrAvia_act!O7=0,"",O11/TrAvia_act!O7*1000)</f>
        <v>80.036298224798486</v>
      </c>
      <c r="P35" s="77">
        <f>IF(TrAvia_act!P7=0,"",P11/TrAvia_act!P7*1000)</f>
        <v>80.818016884422732</v>
      </c>
      <c r="Q35" s="77">
        <f>IF(TrAvia_act!Q7=0,"",Q11/TrAvia_act!Q7*1000)</f>
        <v>75.025776515181406</v>
      </c>
    </row>
    <row r="36" spans="1:17" ht="11.45" customHeight="1" x14ac:dyDescent="0.25">
      <c r="A36" s="128" t="s">
        <v>33</v>
      </c>
      <c r="B36" s="133">
        <f>IF(TrAvia_act!B8=0,"",B12/TrAvia_act!B8*1000)</f>
        <v>717.82524106404719</v>
      </c>
      <c r="C36" s="133">
        <f>IF(TrAvia_act!C8=0,"",C12/TrAvia_act!C8*1000)</f>
        <v>764.30352440954459</v>
      </c>
      <c r="D36" s="133">
        <f>IF(TrAvia_act!D8=0,"",D12/TrAvia_act!D8*1000)</f>
        <v>865.50613604282353</v>
      </c>
      <c r="E36" s="133">
        <f>IF(TrAvia_act!E8=0,"",E12/TrAvia_act!E8*1000)</f>
        <v>752.58920028724935</v>
      </c>
      <c r="F36" s="133">
        <f>IF(TrAvia_act!F8=0,"",F12/TrAvia_act!F8*1000)</f>
        <v>635.19818311584845</v>
      </c>
      <c r="G36" s="133">
        <f>IF(TrAvia_act!G8=0,"",G12/TrAvia_act!G8*1000)</f>
        <v>750.52900169404802</v>
      </c>
      <c r="H36" s="133">
        <f>IF(TrAvia_act!H8=0,"",H12/TrAvia_act!H8*1000)</f>
        <v>500.80249374577215</v>
      </c>
      <c r="I36" s="133">
        <f>IF(TrAvia_act!I8=0,"",I12/TrAvia_act!I8*1000)</f>
        <v>514.63086162262141</v>
      </c>
      <c r="J36" s="133">
        <f>IF(TrAvia_act!J8=0,"",J12/TrAvia_act!J8*1000)</f>
        <v>524.27912190068082</v>
      </c>
      <c r="K36" s="133">
        <f>IF(TrAvia_act!K8=0,"",K12/TrAvia_act!K8*1000)</f>
        <v>522.57126402720883</v>
      </c>
      <c r="L36" s="133">
        <f>IF(TrAvia_act!L8=0,"",L12/TrAvia_act!L8*1000)</f>
        <v>460.49727661942347</v>
      </c>
      <c r="M36" s="133">
        <f>IF(TrAvia_act!M8=0,"",M12/TrAvia_act!M8*1000)</f>
        <v>507.9913116986192</v>
      </c>
      <c r="N36" s="133">
        <f>IF(TrAvia_act!N8=0,"",N12/TrAvia_act!N8*1000)</f>
        <v>433.00329163846544</v>
      </c>
      <c r="O36" s="133">
        <f>IF(TrAvia_act!O8=0,"",O12/TrAvia_act!O8*1000)</f>
        <v>422.88664117753962</v>
      </c>
      <c r="P36" s="133">
        <f>IF(TrAvia_act!P8=0,"",P12/TrAvia_act!P8*1000)</f>
        <v>423.57902533985413</v>
      </c>
      <c r="Q36" s="133">
        <f>IF(TrAvia_act!Q8=0,"",Q12/TrAvia_act!Q8*1000)</f>
        <v>412.58207344272273</v>
      </c>
    </row>
    <row r="37" spans="1:17" ht="11.45" customHeight="1" x14ac:dyDescent="0.25">
      <c r="A37" s="95" t="s">
        <v>126</v>
      </c>
      <c r="B37" s="75">
        <f>IF(TrAvia_act!B9=0,"",B13/TrAvia_act!B9*1000)</f>
        <v>976.6594850703575</v>
      </c>
      <c r="C37" s="75">
        <f>IF(TrAvia_act!C9=0,"",C13/TrAvia_act!C9*1000)</f>
        <v>1039.9536362963374</v>
      </c>
      <c r="D37" s="75">
        <f>IF(TrAvia_act!D9=0,"",D13/TrAvia_act!D9*1000)</f>
        <v>1084.51447759597</v>
      </c>
      <c r="E37" s="75">
        <f>IF(TrAvia_act!E9=0,"",E13/TrAvia_act!E9*1000)</f>
        <v>985.05695132004951</v>
      </c>
      <c r="F37" s="75">
        <f>IF(TrAvia_act!F9=0,"",F13/TrAvia_act!F9*1000)</f>
        <v>959.51679675639036</v>
      </c>
      <c r="G37" s="75">
        <f>IF(TrAvia_act!G9=0,"",G13/TrAvia_act!G9*1000)</f>
        <v>1009.5002099053172</v>
      </c>
      <c r="H37" s="75">
        <f>IF(TrAvia_act!H9=0,"",H13/TrAvia_act!H9*1000)</f>
        <v>891.63081252677352</v>
      </c>
      <c r="I37" s="75">
        <f>IF(TrAvia_act!I9=0,"",I13/TrAvia_act!I9*1000)</f>
        <v>841.74612725988777</v>
      </c>
      <c r="J37" s="75">
        <f>IF(TrAvia_act!J9=0,"",J13/TrAvia_act!J9*1000)</f>
        <v>933.03584670062298</v>
      </c>
      <c r="K37" s="75">
        <f>IF(TrAvia_act!K9=0,"",K13/TrAvia_act!K9*1000)</f>
        <v>873.3197356139558</v>
      </c>
      <c r="L37" s="75">
        <f>IF(TrAvia_act!L9=0,"",L13/TrAvia_act!L9*1000)</f>
        <v>828.4349606341267</v>
      </c>
      <c r="M37" s="75">
        <f>IF(TrAvia_act!M9=0,"",M13/TrAvia_act!M9*1000)</f>
        <v>761.7700958244742</v>
      </c>
      <c r="N37" s="75">
        <f>IF(TrAvia_act!N9=0,"",N13/TrAvia_act!N9*1000)</f>
        <v>613.91676886808136</v>
      </c>
      <c r="O37" s="75">
        <f>IF(TrAvia_act!O9=0,"",O13/TrAvia_act!O9*1000)</f>
        <v>593.54859502053887</v>
      </c>
      <c r="P37" s="75">
        <f>IF(TrAvia_act!P9=0,"",P13/TrAvia_act!P9*1000)</f>
        <v>553.78403640592762</v>
      </c>
      <c r="Q37" s="75">
        <f>IF(TrAvia_act!Q9=0,"",Q13/TrAvia_act!Q9*1000)</f>
        <v>520.92197070731322</v>
      </c>
    </row>
    <row r="38" spans="1:17" ht="11.45" customHeight="1" x14ac:dyDescent="0.25">
      <c r="A38" s="93" t="s">
        <v>125</v>
      </c>
      <c r="B38" s="74">
        <f>IF(TrAvia_act!B10=0,"",B14/TrAvia_act!B10*1000)</f>
        <v>423.21446339999744</v>
      </c>
      <c r="C38" s="74">
        <f>IF(TrAvia_act!C10=0,"",C14/TrAvia_act!C10*1000)</f>
        <v>442.43089948541245</v>
      </c>
      <c r="D38" s="74">
        <f>IF(TrAvia_act!D10=0,"",D14/TrAvia_act!D10*1000)</f>
        <v>441.00596261416985</v>
      </c>
      <c r="E38" s="74">
        <f>IF(TrAvia_act!E10=0,"",E14/TrAvia_act!E10*1000)</f>
        <v>412.50494954814286</v>
      </c>
      <c r="F38" s="74">
        <f>IF(TrAvia_act!F10=0,"",F14/TrAvia_act!F10*1000)</f>
        <v>395.68796803413431</v>
      </c>
      <c r="G38" s="74">
        <f>IF(TrAvia_act!G10=0,"",G14/TrAvia_act!G10*1000)</f>
        <v>412.09623527789643</v>
      </c>
      <c r="H38" s="74">
        <f>IF(TrAvia_act!H10=0,"",H14/TrAvia_act!H10*1000)</f>
        <v>380.5898372275883</v>
      </c>
      <c r="I38" s="74">
        <f>IF(TrAvia_act!I10=0,"",I14/TrAvia_act!I10*1000)</f>
        <v>323.91646914299713</v>
      </c>
      <c r="J38" s="74">
        <f>IF(TrAvia_act!J10=0,"",J14/TrAvia_act!J10*1000)</f>
        <v>348.20369793847266</v>
      </c>
      <c r="K38" s="74">
        <f>IF(TrAvia_act!K10=0,"",K14/TrAvia_act!K10*1000)</f>
        <v>340.79646556611908</v>
      </c>
      <c r="L38" s="74">
        <f>IF(TrAvia_act!L10=0,"",L14/TrAvia_act!L10*1000)</f>
        <v>326.3654365161068</v>
      </c>
      <c r="M38" s="74">
        <f>IF(TrAvia_act!M10=0,"",M14/TrAvia_act!M10*1000)</f>
        <v>330.62529509084038</v>
      </c>
      <c r="N38" s="74">
        <f>IF(TrAvia_act!N10=0,"",N14/TrAvia_act!N10*1000)</f>
        <v>277.52515217221116</v>
      </c>
      <c r="O38" s="74">
        <f>IF(TrAvia_act!O10=0,"",O14/TrAvia_act!O10*1000)</f>
        <v>287.05317648962125</v>
      </c>
      <c r="P38" s="74">
        <f>IF(TrAvia_act!P10=0,"",P14/TrAvia_act!P10*1000)</f>
        <v>288.23516717432761</v>
      </c>
      <c r="Q38" s="74">
        <f>IF(TrAvia_act!Q10=0,"",Q14/TrAvia_act!Q10*1000)</f>
        <v>285.73142806407662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10758.743883280831</v>
      </c>
      <c r="C41" s="134">
        <f>IF(TrAvia_act!C22=0,"",1000000*C8/TrAvia_act!C22)</f>
        <v>10634.849583293335</v>
      </c>
      <c r="D41" s="134">
        <f>IF(TrAvia_act!D22=0,"",1000000*D8/TrAvia_act!D22)</f>
        <v>10753.197332077221</v>
      </c>
      <c r="E41" s="134">
        <f>IF(TrAvia_act!E22=0,"",1000000*E8/TrAvia_act!E22)</f>
        <v>10308.297081064215</v>
      </c>
      <c r="F41" s="134">
        <f>IF(TrAvia_act!F22=0,"",1000000*F8/TrAvia_act!F22)</f>
        <v>10124.857527448683</v>
      </c>
      <c r="G41" s="134">
        <f>IF(TrAvia_act!G22=0,"",1000000*G8/TrAvia_act!G22)</f>
        <v>10553.699492758897</v>
      </c>
      <c r="H41" s="134">
        <f>IF(TrAvia_act!H22=0,"",1000000*H8/TrAvia_act!H22)</f>
        <v>10102.711699773346</v>
      </c>
      <c r="I41" s="134">
        <f>IF(TrAvia_act!I22=0,"",1000000*I8/TrAvia_act!I22)</f>
        <v>8115.8921633015552</v>
      </c>
      <c r="J41" s="134">
        <f>IF(TrAvia_act!J22=0,"",1000000*J8/TrAvia_act!J22)</f>
        <v>9252.7378133044076</v>
      </c>
      <c r="K41" s="134">
        <f>IF(TrAvia_act!K22=0,"",1000000*K8/TrAvia_act!K22)</f>
        <v>8487.6515106188272</v>
      </c>
      <c r="L41" s="134">
        <f>IF(TrAvia_act!L22=0,"",1000000*L8/TrAvia_act!L22)</f>
        <v>8767.4732093377261</v>
      </c>
      <c r="M41" s="134">
        <f>IF(TrAvia_act!M22=0,"",1000000*M8/TrAvia_act!M22)</f>
        <v>8366.7223167724642</v>
      </c>
      <c r="N41" s="134">
        <f>IF(TrAvia_act!N22=0,"",1000000*N8/TrAvia_act!N22)</f>
        <v>6503.0090729164376</v>
      </c>
      <c r="O41" s="134">
        <f>IF(TrAvia_act!O22=0,"",1000000*O8/TrAvia_act!O22)</f>
        <v>6656.9403370015434</v>
      </c>
      <c r="P41" s="134">
        <f>IF(TrAvia_act!P22=0,"",1000000*P8/TrAvia_act!P22)</f>
        <v>6865.1542605961658</v>
      </c>
      <c r="Q41" s="134">
        <f>IF(TrAvia_act!Q22=0,"",1000000*Q8/TrAvia_act!Q22)</f>
        <v>6372.1457218944615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8454.3544640623441</v>
      </c>
      <c r="C43" s="77">
        <f>IF(TrAvia_act!C24=0,"",1000000*C10/TrAvia_act!C24)</f>
        <v>8804.6665862857153</v>
      </c>
      <c r="D43" s="77">
        <f>IF(TrAvia_act!D24=0,"",1000000*D10/TrAvia_act!D24)</f>
        <v>8852.6132052391931</v>
      </c>
      <c r="E43" s="77">
        <f>IF(TrAvia_act!E24=0,"",1000000*E10/TrAvia_act!E24)</f>
        <v>8232.6485214889854</v>
      </c>
      <c r="F43" s="77">
        <f>IF(TrAvia_act!F24=0,"",1000000*F10/TrAvia_act!F24)</f>
        <v>8076.92306381258</v>
      </c>
      <c r="G43" s="77">
        <f>IF(TrAvia_act!G24=0,"",1000000*G10/TrAvia_act!G24)</f>
        <v>8623.2010666542392</v>
      </c>
      <c r="H43" s="77">
        <f>IF(TrAvia_act!H24=0,"",1000000*H10/TrAvia_act!H24)</f>
        <v>8230.7985664716834</v>
      </c>
      <c r="I43" s="77">
        <f>IF(TrAvia_act!I24=0,"",1000000*I10/TrAvia_act!I24)</f>
        <v>7070.3421312419596</v>
      </c>
      <c r="J43" s="77">
        <f>IF(TrAvia_act!J24=0,"",1000000*J10/TrAvia_act!J24)</f>
        <v>7871.0290735503177</v>
      </c>
      <c r="K43" s="77">
        <f>IF(TrAvia_act!K24=0,"",1000000*K10/TrAvia_act!K24)</f>
        <v>7375.4417555783766</v>
      </c>
      <c r="L43" s="77">
        <f>IF(TrAvia_act!L24=0,"",1000000*L10/TrAvia_act!L24)</f>
        <v>7643.2572362018018</v>
      </c>
      <c r="M43" s="77">
        <f>IF(TrAvia_act!M24=0,"",1000000*M10/TrAvia_act!M24)</f>
        <v>7392.0068168919133</v>
      </c>
      <c r="N43" s="77">
        <f>IF(TrAvia_act!N24=0,"",1000000*N10/TrAvia_act!N24)</f>
        <v>5981.8868663450894</v>
      </c>
      <c r="O43" s="77">
        <f>IF(TrAvia_act!O24=0,"",1000000*O10/TrAvia_act!O24)</f>
        <v>5987.0499293796493</v>
      </c>
      <c r="P43" s="77">
        <f>IF(TrAvia_act!P24=0,"",1000000*P10/TrAvia_act!P24)</f>
        <v>6065.6287642991738</v>
      </c>
      <c r="Q43" s="77">
        <f>IF(TrAvia_act!Q24=0,"",1000000*Q10/TrAvia_act!Q24)</f>
        <v>5599.3608408328073</v>
      </c>
    </row>
    <row r="44" spans="1:17" ht="11.45" customHeight="1" x14ac:dyDescent="0.25">
      <c r="A44" s="116" t="s">
        <v>125</v>
      </c>
      <c r="B44" s="77">
        <f>IF(TrAvia_act!B25=0,"",1000000*B11/TrAvia_act!B25)</f>
        <v>18496.973611430563</v>
      </c>
      <c r="C44" s="77">
        <f>IF(TrAvia_act!C25=0,"",1000000*C11/TrAvia_act!C25)</f>
        <v>16509.621736739071</v>
      </c>
      <c r="D44" s="77">
        <f>IF(TrAvia_act!D25=0,"",1000000*D11/TrAvia_act!D25)</f>
        <v>16597.936032960228</v>
      </c>
      <c r="E44" s="77">
        <f>IF(TrAvia_act!E25=0,"",1000000*E11/TrAvia_act!E25)</f>
        <v>15377.518444554313</v>
      </c>
      <c r="F44" s="77">
        <f>IF(TrAvia_act!F25=0,"",1000000*F11/TrAvia_act!F25)</f>
        <v>15474.845746493178</v>
      </c>
      <c r="G44" s="77">
        <f>IF(TrAvia_act!G25=0,"",1000000*G11/TrAvia_act!G25)</f>
        <v>16447.031514061942</v>
      </c>
      <c r="H44" s="77">
        <f>IF(TrAvia_act!H25=0,"",1000000*H11/TrAvia_act!H25)</f>
        <v>15905.814027759438</v>
      </c>
      <c r="I44" s="77">
        <f>IF(TrAvia_act!I25=0,"",1000000*I11/TrAvia_act!I25)</f>
        <v>12604.764143160355</v>
      </c>
      <c r="J44" s="77">
        <f>IF(TrAvia_act!J25=0,"",1000000*J11/TrAvia_act!J25)</f>
        <v>15007.944689168498</v>
      </c>
      <c r="K44" s="77">
        <f>IF(TrAvia_act!K25=0,"",1000000*K11/TrAvia_act!K25)</f>
        <v>13566.589624872988</v>
      </c>
      <c r="L44" s="77">
        <f>IF(TrAvia_act!L25=0,"",1000000*L11/TrAvia_act!L25)</f>
        <v>13658.849850072327</v>
      </c>
      <c r="M44" s="77">
        <f>IF(TrAvia_act!M25=0,"",1000000*M11/TrAvia_act!M25)</f>
        <v>12706.163551280832</v>
      </c>
      <c r="N44" s="77">
        <f>IF(TrAvia_act!N25=0,"",1000000*N11/TrAvia_act!N25)</f>
        <v>10412.90373147818</v>
      </c>
      <c r="O44" s="77">
        <f>IF(TrAvia_act!O25=0,"",1000000*O11/TrAvia_act!O25)</f>
        <v>10508.208331113758</v>
      </c>
      <c r="P44" s="77">
        <f>IF(TrAvia_act!P25=0,"",1000000*P11/TrAvia_act!P25)</f>
        <v>10724.413370464737</v>
      </c>
      <c r="Q44" s="77">
        <f>IF(TrAvia_act!Q25=0,"",1000000*Q11/TrAvia_act!Q25)</f>
        <v>10074.19664733952</v>
      </c>
    </row>
    <row r="45" spans="1:17" ht="11.45" customHeight="1" x14ac:dyDescent="0.25">
      <c r="A45" s="128" t="s">
        <v>18</v>
      </c>
      <c r="B45" s="133">
        <f>IF(TrAvia_act!B26=0,"",1000000*B12/TrAvia_act!B26)</f>
        <v>13689.590417526719</v>
      </c>
      <c r="C45" s="133">
        <f>IF(TrAvia_act!C26=0,"",1000000*C12/TrAvia_act!C26)</f>
        <v>13164.068549392221</v>
      </c>
      <c r="D45" s="133">
        <f>IF(TrAvia_act!D26=0,"",1000000*D12/TrAvia_act!D26)</f>
        <v>11813.377588048454</v>
      </c>
      <c r="E45" s="133">
        <f>IF(TrAvia_act!E26=0,"",1000000*E12/TrAvia_act!E26)</f>
        <v>11264.406864348164</v>
      </c>
      <c r="F45" s="133">
        <f>IF(TrAvia_act!F26=0,"",1000000*F12/TrAvia_act!F26)</f>
        <v>11485.597456821451</v>
      </c>
      <c r="G45" s="133">
        <f>IF(TrAvia_act!G26=0,"",1000000*G12/TrAvia_act!G26)</f>
        <v>11542.612170034703</v>
      </c>
      <c r="H45" s="133">
        <f>IF(TrAvia_act!H26=0,"",1000000*H12/TrAvia_act!H26)</f>
        <v>14525.550856297968</v>
      </c>
      <c r="I45" s="133">
        <f>IF(TrAvia_act!I26=0,"",1000000*I12/TrAvia_act!I26)</f>
        <v>10092.075108468034</v>
      </c>
      <c r="J45" s="133">
        <f>IF(TrAvia_act!J26=0,"",1000000*J12/TrAvia_act!J26)</f>
        <v>12148.075629760351</v>
      </c>
      <c r="K45" s="133">
        <f>IF(TrAvia_act!K26=0,"",1000000*K12/TrAvia_act!K26)</f>
        <v>11075.380052466082</v>
      </c>
      <c r="L45" s="133">
        <f>IF(TrAvia_act!L26=0,"",1000000*L12/TrAvia_act!L26)</f>
        <v>12059.528469182002</v>
      </c>
      <c r="M45" s="133">
        <f>IF(TrAvia_act!M26=0,"",1000000*M12/TrAvia_act!M26)</f>
        <v>10458.951181810198</v>
      </c>
      <c r="N45" s="133">
        <f>IF(TrAvia_act!N26=0,"",1000000*N12/TrAvia_act!N26)</f>
        <v>8167.3243632552358</v>
      </c>
      <c r="O45" s="133">
        <f>IF(TrAvia_act!O26=0,"",1000000*O12/TrAvia_act!O26)</f>
        <v>8123.195845546652</v>
      </c>
      <c r="P45" s="133">
        <f>IF(TrAvia_act!P26=0,"",1000000*P12/TrAvia_act!P26)</f>
        <v>7903.9529947569554</v>
      </c>
      <c r="Q45" s="133">
        <f>IF(TrAvia_act!Q26=0,"",1000000*Q12/TrAvia_act!Q26)</f>
        <v>7157.7363762881114</v>
      </c>
    </row>
    <row r="46" spans="1:17" ht="11.45" customHeight="1" x14ac:dyDescent="0.25">
      <c r="A46" s="95" t="s">
        <v>126</v>
      </c>
      <c r="B46" s="75">
        <f>IF(TrAvia_act!B27=0,"",1000000*B13/TrAvia_act!B27)</f>
        <v>12757.247540935516</v>
      </c>
      <c r="C46" s="75">
        <f>IF(TrAvia_act!C27=0,"",1000000*C13/TrAvia_act!C27)</f>
        <v>12051.718623196402</v>
      </c>
      <c r="D46" s="75">
        <f>IF(TrAvia_act!D27=0,"",1000000*D13/TrAvia_act!D27)</f>
        <v>11040.501924497539</v>
      </c>
      <c r="E46" s="75">
        <f>IF(TrAvia_act!E27=0,"",1000000*E13/TrAvia_act!E27)</f>
        <v>10332.625305705948</v>
      </c>
      <c r="F46" s="75">
        <f>IF(TrAvia_act!F27=0,"",1000000*F13/TrAvia_act!F27)</f>
        <v>9929.7824952252395</v>
      </c>
      <c r="G46" s="75">
        <f>IF(TrAvia_act!G27=0,"",1000000*G13/TrAvia_act!G27)</f>
        <v>10514.486434751503</v>
      </c>
      <c r="H46" s="75">
        <f>IF(TrAvia_act!H27=0,"",1000000*H13/TrAvia_act!H27)</f>
        <v>12011.821241389978</v>
      </c>
      <c r="I46" s="75">
        <f>IF(TrAvia_act!I27=0,"",1000000*I13/TrAvia_act!I27)</f>
        <v>8551.9516250640299</v>
      </c>
      <c r="J46" s="75">
        <f>IF(TrAvia_act!J27=0,"",1000000*J13/TrAvia_act!J27)</f>
        <v>9899.2336608553069</v>
      </c>
      <c r="K46" s="75">
        <f>IF(TrAvia_act!K27=0,"",1000000*K13/TrAvia_act!K27)</f>
        <v>9202.2297179360121</v>
      </c>
      <c r="L46" s="75">
        <f>IF(TrAvia_act!L27=0,"",1000000*L13/TrAvia_act!L27)</f>
        <v>9576.5242978784554</v>
      </c>
      <c r="M46" s="75">
        <f>IF(TrAvia_act!M27=0,"",1000000*M13/TrAvia_act!M27)</f>
        <v>9021.1234677428638</v>
      </c>
      <c r="N46" s="75">
        <f>IF(TrAvia_act!N27=0,"",1000000*N13/TrAvia_act!N27)</f>
        <v>7185.2674054531062</v>
      </c>
      <c r="O46" s="75">
        <f>IF(TrAvia_act!O27=0,"",1000000*O13/TrAvia_act!O27)</f>
        <v>7044.9301789576903</v>
      </c>
      <c r="P46" s="75">
        <f>IF(TrAvia_act!P27=0,"",1000000*P13/TrAvia_act!P27)</f>
        <v>7057.827724147246</v>
      </c>
      <c r="Q46" s="75">
        <f>IF(TrAvia_act!Q27=0,"",1000000*Q13/TrAvia_act!Q27)</f>
        <v>6487.7100439096785</v>
      </c>
    </row>
    <row r="47" spans="1:17" ht="11.45" customHeight="1" x14ac:dyDescent="0.25">
      <c r="A47" s="93" t="s">
        <v>125</v>
      </c>
      <c r="B47" s="74">
        <f>IF(TrAvia_act!B28=0,"",1000000*B14/TrAvia_act!B28)</f>
        <v>16941.885890548081</v>
      </c>
      <c r="C47" s="74">
        <f>IF(TrAvia_act!C28=0,"",1000000*C14/TrAvia_act!C28)</f>
        <v>17630.373268251416</v>
      </c>
      <c r="D47" s="74">
        <f>IF(TrAvia_act!D28=0,"",1000000*D14/TrAvia_act!D28)</f>
        <v>17729.259971265365</v>
      </c>
      <c r="E47" s="74">
        <f>IF(TrAvia_act!E28=0,"",1000000*E14/TrAvia_act!E28)</f>
        <v>16445.240410338229</v>
      </c>
      <c r="F47" s="74">
        <f>IF(TrAvia_act!F28=0,"",1000000*F14/TrAvia_act!F28)</f>
        <v>15965.271570382954</v>
      </c>
      <c r="G47" s="74">
        <f>IF(TrAvia_act!G28=0,"",1000000*G14/TrAvia_act!G28)</f>
        <v>16802.22275646864</v>
      </c>
      <c r="H47" s="74">
        <f>IF(TrAvia_act!H28=0,"",1000000*H14/TrAvia_act!H28)</f>
        <v>17104.985039555155</v>
      </c>
      <c r="I47" s="74">
        <f>IF(TrAvia_act!I28=0,"",1000000*I14/TrAvia_act!I28)</f>
        <v>13878.910609652681</v>
      </c>
      <c r="J47" s="74">
        <f>IF(TrAvia_act!J28=0,"",1000000*J14/TrAvia_act!J28)</f>
        <v>16465.585285195255</v>
      </c>
      <c r="K47" s="74">
        <f>IF(TrAvia_act!K28=0,"",1000000*K14/TrAvia_act!K28)</f>
        <v>15178.633144621781</v>
      </c>
      <c r="L47" s="74">
        <f>IF(TrAvia_act!L28=0,"",1000000*L14/TrAvia_act!L28)</f>
        <v>15866.302936632321</v>
      </c>
      <c r="M47" s="74">
        <f>IF(TrAvia_act!M28=0,"",1000000*M14/TrAvia_act!M28)</f>
        <v>14070.110786756233</v>
      </c>
      <c r="N47" s="74">
        <f>IF(TrAvia_act!N28=0,"",1000000*N14/TrAvia_act!N28)</f>
        <v>11034.479159597086</v>
      </c>
      <c r="O47" s="74">
        <f>IF(TrAvia_act!O28=0,"",1000000*O14/TrAvia_act!O28)</f>
        <v>10858.308755918653</v>
      </c>
      <c r="P47" s="74">
        <f>IF(TrAvia_act!P28=0,"",1000000*P14/TrAvia_act!P28)</f>
        <v>10392.063939025111</v>
      </c>
      <c r="Q47" s="74">
        <f>IF(TrAvia_act!Q28=0,"",1000000*Q14/TrAvia_act!Q28)</f>
        <v>9181.9377082978954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0.97018770047801839</v>
      </c>
      <c r="C50" s="129">
        <f t="shared" si="6"/>
        <v>0.9671651132527127</v>
      </c>
      <c r="D50" s="129">
        <f t="shared" si="6"/>
        <v>0.96447315595274385</v>
      </c>
      <c r="E50" s="129">
        <f t="shared" si="6"/>
        <v>0.9648704932099269</v>
      </c>
      <c r="F50" s="129">
        <f t="shared" si="6"/>
        <v>0.9660411462791948</v>
      </c>
      <c r="G50" s="129">
        <f t="shared" si="6"/>
        <v>0.97001026955919079</v>
      </c>
      <c r="H50" s="129">
        <f t="shared" si="6"/>
        <v>0.95653154989040745</v>
      </c>
      <c r="I50" s="129">
        <f t="shared" si="6"/>
        <v>0.96929147627804779</v>
      </c>
      <c r="J50" s="129">
        <f t="shared" si="6"/>
        <v>0.97056307946891773</v>
      </c>
      <c r="K50" s="129">
        <f t="shared" si="6"/>
        <v>0.97196408937488887</v>
      </c>
      <c r="L50" s="129">
        <f t="shared" si="6"/>
        <v>0.97066778300758083</v>
      </c>
      <c r="M50" s="129">
        <f t="shared" si="6"/>
        <v>0.97274015920352908</v>
      </c>
      <c r="N50" s="129">
        <f t="shared" si="6"/>
        <v>0.9722209161714408</v>
      </c>
      <c r="O50" s="129">
        <f t="shared" si="6"/>
        <v>0.97110760182985167</v>
      </c>
      <c r="P50" s="129">
        <f t="shared" si="6"/>
        <v>0.97551634184450753</v>
      </c>
      <c r="Q50" s="129">
        <f t="shared" si="6"/>
        <v>0.97663300996563984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0.58744778910443252</v>
      </c>
      <c r="C52" s="52">
        <f t="shared" si="8"/>
        <v>0.61052450233269595</v>
      </c>
      <c r="D52" s="52">
        <f t="shared" si="8"/>
        <v>0.59916935653227377</v>
      </c>
      <c r="E52" s="52">
        <f t="shared" si="8"/>
        <v>0.54672458475113994</v>
      </c>
      <c r="F52" s="52">
        <f t="shared" si="8"/>
        <v>0.55730852640814721</v>
      </c>
      <c r="G52" s="52">
        <f t="shared" si="8"/>
        <v>0.59700999229697627</v>
      </c>
      <c r="H52" s="52">
        <f t="shared" si="8"/>
        <v>0.58922922940396705</v>
      </c>
      <c r="I52" s="52">
        <f t="shared" si="8"/>
        <v>0.6848942233079135</v>
      </c>
      <c r="J52" s="52">
        <f t="shared" si="8"/>
        <v>0.66578714343583623</v>
      </c>
      <c r="K52" s="52">
        <f t="shared" si="8"/>
        <v>0.69287112336959622</v>
      </c>
      <c r="L52" s="52">
        <f t="shared" si="8"/>
        <v>0.68806161716646996</v>
      </c>
      <c r="M52" s="52">
        <f t="shared" si="8"/>
        <v>0.70178373974411346</v>
      </c>
      <c r="N52" s="52">
        <f t="shared" si="8"/>
        <v>0.78913344311360489</v>
      </c>
      <c r="O52" s="52">
        <f t="shared" si="8"/>
        <v>0.74397713189164516</v>
      </c>
      <c r="P52" s="52">
        <f t="shared" si="8"/>
        <v>0.71398877092841395</v>
      </c>
      <c r="Q52" s="52">
        <f t="shared" si="8"/>
        <v>0.70998543605371933</v>
      </c>
    </row>
    <row r="53" spans="1:17" ht="11.45" customHeight="1" x14ac:dyDescent="0.25">
      <c r="A53" s="116" t="s">
        <v>125</v>
      </c>
      <c r="B53" s="52">
        <f t="shared" ref="B53:Q53" si="9">IF(B11=0,0,B11/B$7)</f>
        <v>0.38273991137358598</v>
      </c>
      <c r="C53" s="52">
        <f t="shared" si="9"/>
        <v>0.35664061092001675</v>
      </c>
      <c r="D53" s="52">
        <f t="shared" si="9"/>
        <v>0.36530379942047003</v>
      </c>
      <c r="E53" s="52">
        <f t="shared" si="9"/>
        <v>0.41814590845878691</v>
      </c>
      <c r="F53" s="52">
        <f t="shared" si="9"/>
        <v>0.40873261987104759</v>
      </c>
      <c r="G53" s="52">
        <f t="shared" si="9"/>
        <v>0.37300027726221446</v>
      </c>
      <c r="H53" s="52">
        <f t="shared" si="9"/>
        <v>0.3673023204864404</v>
      </c>
      <c r="I53" s="52">
        <f t="shared" si="9"/>
        <v>0.2843972529701343</v>
      </c>
      <c r="J53" s="52">
        <f t="shared" si="9"/>
        <v>0.30477593603308151</v>
      </c>
      <c r="K53" s="52">
        <f t="shared" si="9"/>
        <v>0.27909296600529265</v>
      </c>
      <c r="L53" s="52">
        <f t="shared" si="9"/>
        <v>0.28260616584111081</v>
      </c>
      <c r="M53" s="52">
        <f t="shared" si="9"/>
        <v>0.27095641945941573</v>
      </c>
      <c r="N53" s="52">
        <f t="shared" si="9"/>
        <v>0.18308747305783585</v>
      </c>
      <c r="O53" s="52">
        <f t="shared" si="9"/>
        <v>0.22713046993820657</v>
      </c>
      <c r="P53" s="52">
        <f t="shared" si="9"/>
        <v>0.26152757091609358</v>
      </c>
      <c r="Q53" s="52">
        <f t="shared" si="9"/>
        <v>0.26664757391192045</v>
      </c>
    </row>
    <row r="54" spans="1:17" ht="11.45" customHeight="1" x14ac:dyDescent="0.25">
      <c r="A54" s="128" t="s">
        <v>18</v>
      </c>
      <c r="B54" s="127">
        <f t="shared" ref="B54:Q54" si="10">IF(B12=0,0,B12/B$7)</f>
        <v>2.9812299521981531E-2</v>
      </c>
      <c r="C54" s="127">
        <f t="shared" si="10"/>
        <v>3.2834886747287267E-2</v>
      </c>
      <c r="D54" s="127">
        <f t="shared" si="10"/>
        <v>3.5526844047256104E-2</v>
      </c>
      <c r="E54" s="127">
        <f t="shared" si="10"/>
        <v>3.5129506790073192E-2</v>
      </c>
      <c r="F54" s="127">
        <f t="shared" si="10"/>
        <v>3.3958853720805253E-2</v>
      </c>
      <c r="G54" s="127">
        <f t="shared" si="10"/>
        <v>2.9989730440809288E-2</v>
      </c>
      <c r="H54" s="127">
        <f t="shared" si="10"/>
        <v>4.3468450109592639E-2</v>
      </c>
      <c r="I54" s="127">
        <f t="shared" si="10"/>
        <v>3.0708523721952236E-2</v>
      </c>
      <c r="J54" s="127">
        <f t="shared" si="10"/>
        <v>2.9436920531082225E-2</v>
      </c>
      <c r="K54" s="127">
        <f t="shared" si="10"/>
        <v>2.8035910625111137E-2</v>
      </c>
      <c r="L54" s="127">
        <f t="shared" si="10"/>
        <v>2.9332216992419204E-2</v>
      </c>
      <c r="M54" s="127">
        <f t="shared" si="10"/>
        <v>2.7259840796470865E-2</v>
      </c>
      <c r="N54" s="127">
        <f t="shared" si="10"/>
        <v>2.7779083828559193E-2</v>
      </c>
      <c r="O54" s="127">
        <f t="shared" si="10"/>
        <v>2.8892398170148263E-2</v>
      </c>
      <c r="P54" s="127">
        <f t="shared" si="10"/>
        <v>2.4483658155492447E-2</v>
      </c>
      <c r="Q54" s="127">
        <f t="shared" si="10"/>
        <v>2.336699003436022E-2</v>
      </c>
    </row>
    <row r="55" spans="1:17" ht="11.45" customHeight="1" x14ac:dyDescent="0.25">
      <c r="A55" s="95" t="s">
        <v>126</v>
      </c>
      <c r="B55" s="48">
        <f t="shared" ref="B55:Q55" si="11">IF(B13=0,0,B13/B$7)</f>
        <v>2.1592059476617336E-2</v>
      </c>
      <c r="C55" s="48">
        <f t="shared" si="11"/>
        <v>2.4066517130851929E-2</v>
      </c>
      <c r="D55" s="48">
        <f t="shared" si="11"/>
        <v>2.9366041380857997E-2</v>
      </c>
      <c r="E55" s="48">
        <f t="shared" si="11"/>
        <v>2.7311590584950297E-2</v>
      </c>
      <c r="F55" s="48">
        <f t="shared" si="11"/>
        <v>2.1790797243787716E-2</v>
      </c>
      <c r="G55" s="48">
        <f t="shared" si="11"/>
        <v>2.2851556842191537E-2</v>
      </c>
      <c r="H55" s="48">
        <f t="shared" si="11"/>
        <v>1.8204854494484581E-2</v>
      </c>
      <c r="I55" s="48">
        <f t="shared" si="11"/>
        <v>1.8498682023556676E-2</v>
      </c>
      <c r="J55" s="48">
        <f t="shared" si="11"/>
        <v>1.5772322407997471E-2</v>
      </c>
      <c r="K55" s="48">
        <f t="shared" si="11"/>
        <v>1.599327845428377E-2</v>
      </c>
      <c r="L55" s="48">
        <f t="shared" si="11"/>
        <v>1.4097570122428559E-2</v>
      </c>
      <c r="M55" s="48">
        <f t="shared" si="11"/>
        <v>1.6816600606092889E-2</v>
      </c>
      <c r="N55" s="48">
        <f t="shared" si="11"/>
        <v>1.8203730090091044E-2</v>
      </c>
      <c r="O55" s="48">
        <f t="shared" si="11"/>
        <v>1.7972094671959146E-2</v>
      </c>
      <c r="P55" s="48">
        <f t="shared" si="11"/>
        <v>1.6314598449764378E-2</v>
      </c>
      <c r="Q55" s="48">
        <f t="shared" si="11"/>
        <v>1.591248184307684E-2</v>
      </c>
    </row>
    <row r="56" spans="1:17" ht="11.45" customHeight="1" x14ac:dyDescent="0.25">
      <c r="A56" s="93" t="s">
        <v>125</v>
      </c>
      <c r="B56" s="46">
        <f t="shared" ref="B56:Q56" si="12">IF(B14=0,0,B14/B$7)</f>
        <v>8.2202400453642004E-3</v>
      </c>
      <c r="C56" s="46">
        <f t="shared" si="12"/>
        <v>8.7683696164353349E-3</v>
      </c>
      <c r="D56" s="46">
        <f t="shared" si="12"/>
        <v>6.1608026663981059E-3</v>
      </c>
      <c r="E56" s="46">
        <f t="shared" si="12"/>
        <v>7.817916205122892E-3</v>
      </c>
      <c r="F56" s="46">
        <f t="shared" si="12"/>
        <v>1.216805647701754E-2</v>
      </c>
      <c r="G56" s="46">
        <f t="shared" si="12"/>
        <v>7.1381735986177502E-3</v>
      </c>
      <c r="H56" s="46">
        <f t="shared" si="12"/>
        <v>2.5263595615108055E-2</v>
      </c>
      <c r="I56" s="46">
        <f t="shared" si="12"/>
        <v>1.2209841698395561E-2</v>
      </c>
      <c r="J56" s="46">
        <f t="shared" si="12"/>
        <v>1.3664598123084756E-2</v>
      </c>
      <c r="K56" s="46">
        <f t="shared" si="12"/>
        <v>1.2042632170827364E-2</v>
      </c>
      <c r="L56" s="46">
        <f t="shared" si="12"/>
        <v>1.5234646869990646E-2</v>
      </c>
      <c r="M56" s="46">
        <f t="shared" si="12"/>
        <v>1.0443240190377977E-2</v>
      </c>
      <c r="N56" s="46">
        <f t="shared" si="12"/>
        <v>9.5753537384681512E-3</v>
      </c>
      <c r="O56" s="46">
        <f t="shared" si="12"/>
        <v>1.0920303498189116E-2</v>
      </c>
      <c r="P56" s="46">
        <f t="shared" si="12"/>
        <v>8.1690597057280691E-3</v>
      </c>
      <c r="Q56" s="46">
        <f t="shared" si="12"/>
        <v>7.4545081912833818E-3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9100563.3000000007</v>
      </c>
      <c r="C4" s="132">
        <f t="shared" si="0"/>
        <v>8654049</v>
      </c>
      <c r="D4" s="132">
        <f t="shared" si="0"/>
        <v>8073854.7999999989</v>
      </c>
      <c r="E4" s="132">
        <f t="shared" si="0"/>
        <v>8379187.6999999993</v>
      </c>
      <c r="F4" s="132">
        <f t="shared" si="0"/>
        <v>9614392.5999999996</v>
      </c>
      <c r="G4" s="132">
        <f t="shared" si="0"/>
        <v>10672148.899999999</v>
      </c>
      <c r="H4" s="132">
        <f t="shared" si="0"/>
        <v>11124732</v>
      </c>
      <c r="I4" s="132">
        <f t="shared" si="0"/>
        <v>12654726.200000001</v>
      </c>
      <c r="J4" s="132">
        <f t="shared" si="0"/>
        <v>12430376.5</v>
      </c>
      <c r="K4" s="132">
        <f t="shared" si="0"/>
        <v>11725590.799999999</v>
      </c>
      <c r="L4" s="132">
        <f t="shared" si="0"/>
        <v>11490620.799999999</v>
      </c>
      <c r="M4" s="132">
        <f t="shared" si="0"/>
        <v>12301475.700000001</v>
      </c>
      <c r="N4" s="132">
        <f t="shared" si="0"/>
        <v>11180185.199999999</v>
      </c>
      <c r="O4" s="132">
        <f t="shared" si="0"/>
        <v>10911511.600000001</v>
      </c>
      <c r="P4" s="132">
        <f t="shared" si="0"/>
        <v>11333087.1</v>
      </c>
      <c r="Q4" s="132">
        <f t="shared" si="0"/>
        <v>12596287.000000002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6411089.2999999998</v>
      </c>
      <c r="C6" s="42">
        <f>C14*TrAvia_act!C24</f>
        <v>6008970</v>
      </c>
      <c r="D6" s="42">
        <f>D14*TrAvia_act!D24</f>
        <v>5587565.1999999993</v>
      </c>
      <c r="E6" s="42">
        <f>E14*TrAvia_act!E24</f>
        <v>5414713.1999999993</v>
      </c>
      <c r="F6" s="42">
        <f>F14*TrAvia_act!F24</f>
        <v>6318394.5999999996</v>
      </c>
      <c r="G6" s="42">
        <f>G14*TrAvia_act!G24</f>
        <v>7419556.8999999994</v>
      </c>
      <c r="H6" s="42">
        <f>H14*TrAvia_act!H24</f>
        <v>7777720.5000000009</v>
      </c>
      <c r="I6" s="42">
        <f>I14*TrAvia_act!I24</f>
        <v>9720977.3000000007</v>
      </c>
      <c r="J6" s="42">
        <f>J14*TrAvia_act!J24</f>
        <v>9466584.4000000004</v>
      </c>
      <c r="K6" s="42">
        <f>K14*TrAvia_act!K24</f>
        <v>9088210.5999999996</v>
      </c>
      <c r="L6" s="42">
        <f>L14*TrAvia_act!L24</f>
        <v>8815024.7999999989</v>
      </c>
      <c r="M6" s="42">
        <f>M14*TrAvia_act!M24</f>
        <v>9504707.7000000011</v>
      </c>
      <c r="N6" s="42">
        <f>N14*TrAvia_act!N24</f>
        <v>9502881</v>
      </c>
      <c r="O6" s="42">
        <f>O14*TrAvia_act!O24</f>
        <v>8863327.8000000007</v>
      </c>
      <c r="P6" s="42">
        <f>P14*TrAvia_act!P24</f>
        <v>8892912</v>
      </c>
      <c r="Q6" s="42">
        <f>Q14*TrAvia_act!Q24</f>
        <v>9856634.2000000011</v>
      </c>
    </row>
    <row r="7" spans="1:17" ht="11.45" customHeight="1" x14ac:dyDescent="0.25">
      <c r="A7" s="93" t="s">
        <v>125</v>
      </c>
      <c r="B7" s="36">
        <f>B15*TrAvia_act!B25</f>
        <v>2689474</v>
      </c>
      <c r="C7" s="36">
        <f>C15*TrAvia_act!C25</f>
        <v>2645079.0000000005</v>
      </c>
      <c r="D7" s="36">
        <f>D15*TrAvia_act!D25</f>
        <v>2486289.6</v>
      </c>
      <c r="E7" s="36">
        <f>E15*TrAvia_act!E25</f>
        <v>2964474.5</v>
      </c>
      <c r="F7" s="36">
        <f>F15*TrAvia_act!F25</f>
        <v>3295998</v>
      </c>
      <c r="G7" s="36">
        <f>G15*TrAvia_act!G25</f>
        <v>3252592</v>
      </c>
      <c r="H7" s="36">
        <f>H15*TrAvia_act!H25</f>
        <v>3347011.5</v>
      </c>
      <c r="I7" s="36">
        <f>I15*TrAvia_act!I25</f>
        <v>2933748.9</v>
      </c>
      <c r="J7" s="36">
        <f>J15*TrAvia_act!J25</f>
        <v>2963792.0999999996</v>
      </c>
      <c r="K7" s="36">
        <f>K15*TrAvia_act!K25</f>
        <v>2637380.1999999997</v>
      </c>
      <c r="L7" s="36">
        <f>L15*TrAvia_act!L25</f>
        <v>2675596</v>
      </c>
      <c r="M7" s="36">
        <f>M15*TrAvia_act!M25</f>
        <v>2796768</v>
      </c>
      <c r="N7" s="36">
        <f>N15*TrAvia_act!N25</f>
        <v>1677304.2000000002</v>
      </c>
      <c r="O7" s="36">
        <f>O15*TrAvia_act!O25</f>
        <v>2048183.7999999998</v>
      </c>
      <c r="P7" s="36">
        <f>P15*TrAvia_act!P25</f>
        <v>2440175.0999999996</v>
      </c>
      <c r="Q7" s="36">
        <f>Q15*TrAvia_act!Q25</f>
        <v>2739652.8000000003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143.17616343098078</v>
      </c>
      <c r="C12" s="134">
        <f>IF(C4=0,0,C4/TrAvia_act!C22)</f>
        <v>143.85054853723403</v>
      </c>
      <c r="D12" s="134">
        <f>IF(D4=0,0,D4/TrAvia_act!D22)</f>
        <v>144.15023745759683</v>
      </c>
      <c r="E12" s="134">
        <f>IF(E4=0,0,E4/TrAvia_act!E22)</f>
        <v>146.24385122870706</v>
      </c>
      <c r="F12" s="134">
        <f>IF(F4=0,0,F4/TrAvia_act!F22)</f>
        <v>147.12604211299504</v>
      </c>
      <c r="G12" s="134">
        <f>IF(G4=0,0,G4/TrAvia_act!G22)</f>
        <v>146.37628962130873</v>
      </c>
      <c r="H12" s="134">
        <f>IF(H4=0,0,H4/TrAvia_act!H22)</f>
        <v>146.32414373651812</v>
      </c>
      <c r="I12" s="134">
        <f>IF(I4=0,0,I4/TrAvia_act!I22)</f>
        <v>144.97005682078543</v>
      </c>
      <c r="J12" s="134">
        <f>IF(J4=0,0,J4/TrAvia_act!J22)</f>
        <v>145.91185101712622</v>
      </c>
      <c r="K12" s="134">
        <f>IF(K4=0,0,K4/TrAvia_act!K22)</f>
        <v>147.43792578807728</v>
      </c>
      <c r="L12" s="134">
        <f>IF(L4=0,0,L4/TrAvia_act!L22)</f>
        <v>150.08451822729586</v>
      </c>
      <c r="M12" s="134">
        <f>IF(M4=0,0,M4/TrAvia_act!M22)</f>
        <v>151.02544657655335</v>
      </c>
      <c r="N12" s="134">
        <f>IF(N4=0,0,N4/TrAvia_act!N22)</f>
        <v>149.18052412467975</v>
      </c>
      <c r="O12" s="134">
        <f>IF(O4=0,0,O4/TrAvia_act!O22)</f>
        <v>152.89724094444057</v>
      </c>
      <c r="P12" s="134">
        <f>IF(P4=0,0,P4/TrAvia_act!P22)</f>
        <v>155.1861192129154</v>
      </c>
      <c r="Q12" s="134">
        <f>IF(Q4=0,0,Q4/TrAvia_act!Q22)</f>
        <v>156.26208907083492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0.52968171761411731</v>
      </c>
      <c r="C18" s="144">
        <f>IF(TrAvia_act!C31=0,0,TrAvia_act!C31/C4)</f>
        <v>0.52941218613391261</v>
      </c>
      <c r="D18" s="144">
        <f>IF(TrAvia_act!D31=0,0,TrAvia_act!D31/D4)</f>
        <v>0.55349286192265934</v>
      </c>
      <c r="E18" s="144">
        <f>IF(TrAvia_act!E31=0,0,TrAvia_act!E31/E4)</f>
        <v>0.59795736524675303</v>
      </c>
      <c r="F18" s="144">
        <f>IF(TrAvia_act!F31=0,0,TrAvia_act!F31/F4)</f>
        <v>0.66362715414804263</v>
      </c>
      <c r="G18" s="144">
        <f>IF(TrAvia_act!G31=0,0,TrAvia_act!G31/G4)</f>
        <v>0.74193895476851912</v>
      </c>
      <c r="H18" s="144">
        <f>IF(TrAvia_act!H31=0,0,TrAvia_act!H31/H4)</f>
        <v>0.74122414814127657</v>
      </c>
      <c r="I18" s="144">
        <f>IF(TrAvia_act!I31=0,0,TrAvia_act!I31/I4)</f>
        <v>0.67802818207161208</v>
      </c>
      <c r="J18" s="144">
        <f>IF(TrAvia_act!J31=0,0,TrAvia_act!J31/J4)</f>
        <v>0.67810351520728274</v>
      </c>
      <c r="K18" s="144">
        <f>IF(TrAvia_act!K31=0,0,TrAvia_act!K31/K4)</f>
        <v>0.68918207515820873</v>
      </c>
      <c r="L18" s="144">
        <f>IF(TrAvia_act!L31=0,0,TrAvia_act!L31/L4)</f>
        <v>0.71140716783552727</v>
      </c>
      <c r="M18" s="144">
        <f>IF(TrAvia_act!M31=0,0,TrAvia_act!M31/M4)</f>
        <v>0.72225781822257307</v>
      </c>
      <c r="N18" s="144">
        <f>IF(TrAvia_act!N31=0,0,TrAvia_act!N31/N4)</f>
        <v>0.75399851158100673</v>
      </c>
      <c r="O18" s="144">
        <f>IF(TrAvia_act!O31=0,0,TrAvia_act!O31/O4)</f>
        <v>0.77360537287977582</v>
      </c>
      <c r="P18" s="144">
        <f>IF(TrAvia_act!P31=0,0,TrAvia_act!P31/P4)</f>
        <v>0.79897453536733165</v>
      </c>
      <c r="Q18" s="144">
        <f>IF(TrAvia_act!Q31=0,0,TrAvia_act!Q31/Q4)</f>
        <v>0.81201325438202532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0.53759974923450216</v>
      </c>
      <c r="C20" s="143">
        <v>0.53759629354115601</v>
      </c>
      <c r="D20" s="143">
        <v>0.59867113496948554</v>
      </c>
      <c r="E20" s="143">
        <v>0.66922288700350741</v>
      </c>
      <c r="F20" s="143">
        <v>0.74934367030511206</v>
      </c>
      <c r="G20" s="143">
        <v>0.83225212546048399</v>
      </c>
      <c r="H20" s="143">
        <v>0.82906874835628241</v>
      </c>
      <c r="I20" s="143">
        <v>0.6799932554106467</v>
      </c>
      <c r="J20" s="143">
        <v>0.67957837042048652</v>
      </c>
      <c r="K20" s="143">
        <v>0.68830337184307766</v>
      </c>
      <c r="L20" s="143">
        <v>0.7153459171209593</v>
      </c>
      <c r="M20" s="143">
        <v>0.72739953907262178</v>
      </c>
      <c r="N20" s="143">
        <v>0.75007968636037858</v>
      </c>
      <c r="O20" s="143">
        <v>0.77389770013921855</v>
      </c>
      <c r="P20" s="143">
        <v>0.80480758158857302</v>
      </c>
      <c r="Q20" s="143">
        <v>0.82099424974095114</v>
      </c>
    </row>
    <row r="21" spans="1:17" ht="11.45" customHeight="1" x14ac:dyDescent="0.25">
      <c r="A21" s="93" t="s">
        <v>125</v>
      </c>
      <c r="B21" s="142">
        <v>0.51080694589350928</v>
      </c>
      <c r="C21" s="142">
        <v>0.51081990367773511</v>
      </c>
      <c r="D21" s="142">
        <v>0.45196142878930912</v>
      </c>
      <c r="E21" s="142">
        <v>0.46778847313410865</v>
      </c>
      <c r="F21" s="142">
        <v>0.4993094656004039</v>
      </c>
      <c r="G21" s="142">
        <v>0.53592365719401625</v>
      </c>
      <c r="H21" s="142">
        <v>0.53709256750387624</v>
      </c>
      <c r="I21" s="142">
        <v>0.67151691134847968</v>
      </c>
      <c r="J21" s="142">
        <v>0.67339271199218054</v>
      </c>
      <c r="K21" s="142">
        <v>0.69221001962477768</v>
      </c>
      <c r="L21" s="142">
        <v>0.69843055528562603</v>
      </c>
      <c r="M21" s="142">
        <v>0.70478387910616824</v>
      </c>
      <c r="N21" s="142">
        <v>0.77620088234441897</v>
      </c>
      <c r="O21" s="142">
        <v>0.77234035343898333</v>
      </c>
      <c r="P21" s="142">
        <v>0.77771673024612054</v>
      </c>
      <c r="Q21" s="142">
        <v>0.77970171986756864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3.5882144871032799E-2</v>
      </c>
      <c r="C24" s="137">
        <f>IF(TrAvia_ene!C8=0,0,TrAvia_ene!C8/(C12*TrAvia_act!C13))</f>
        <v>3.520530460397088E-2</v>
      </c>
      <c r="D24" s="137">
        <f>IF(TrAvia_ene!D8=0,0,TrAvia_ene!D8/(D12*TrAvia_act!D13))</f>
        <v>3.6159685873910039E-2</v>
      </c>
      <c r="E24" s="137">
        <f>IF(TrAvia_ene!E8=0,0,TrAvia_ene!E8/(E12*TrAvia_act!E13))</f>
        <v>3.3375972247344621E-2</v>
      </c>
      <c r="F24" s="137">
        <f>IF(TrAvia_ene!F8=0,0,TrAvia_ene!F8/(F12*TrAvia_act!F13))</f>
        <v>3.2576125979856721E-2</v>
      </c>
      <c r="G24" s="137">
        <f>IF(TrAvia_ene!G8=0,0,TrAvia_ene!G8/(G12*TrAvia_act!G13))</f>
        <v>3.4333856666365042E-2</v>
      </c>
      <c r="H24" s="137">
        <f>IF(TrAvia_ene!H8=0,0,TrAvia_ene!H8/(H12*TrAvia_act!H13))</f>
        <v>3.3131552690181906E-2</v>
      </c>
      <c r="I24" s="137">
        <f>IF(TrAvia_ene!I8=0,0,TrAvia_ene!I8/(I12*TrAvia_act!I13))</f>
        <v>2.7765755338569554E-2</v>
      </c>
      <c r="J24" s="137">
        <f>IF(TrAvia_ene!J8=0,0,TrAvia_ene!J8/(J12*TrAvia_act!J13))</f>
        <v>3.0581519030244413E-2</v>
      </c>
      <c r="K24" s="137">
        <f>IF(TrAvia_ene!K8=0,0,TrAvia_ene!K8/(K12*TrAvia_act!K13))</f>
        <v>2.9621956759543561E-2</v>
      </c>
      <c r="L24" s="137">
        <f>IF(TrAvia_ene!L8=0,0,TrAvia_ene!L8/(L12*TrAvia_act!L13))</f>
        <v>3.0205114225922366E-2</v>
      </c>
      <c r="M24" s="137">
        <f>IF(TrAvia_ene!M8=0,0,TrAvia_ene!M8/(M12*TrAvia_act!M13))</f>
        <v>2.8634053019704984E-2</v>
      </c>
      <c r="N24" s="137">
        <f>IF(TrAvia_ene!N8=0,0,TrAvia_ene!N8/(N12*TrAvia_act!N13))</f>
        <v>2.3328734274836192E-2</v>
      </c>
      <c r="O24" s="137">
        <f>IF(TrAvia_ene!O8=0,0,TrAvia_ene!O8/(O12*TrAvia_act!O13))</f>
        <v>2.284900840716431E-2</v>
      </c>
      <c r="P24" s="137">
        <f>IF(TrAvia_ene!P8=0,0,TrAvia_ene!P8/(P12*TrAvia_act!P13))</f>
        <v>2.307085214885761E-2</v>
      </c>
      <c r="Q24" s="137">
        <f>IF(TrAvia_ene!Q8=0,0,TrAvia_ene!Q8/(Q12*TrAvia_act!Q13))</f>
        <v>2.1361715197430953E-2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3.5690024029420862E-2</v>
      </c>
      <c r="C26" s="106">
        <f>IF(TrAvia_ene!C10=0,0,TrAvia_ene!C10/(C14*TrAvia_act!C15))</f>
        <v>3.725873952899432E-2</v>
      </c>
      <c r="D26" s="106">
        <f>IF(TrAvia_ene!D10=0,0,TrAvia_ene!D10/(D14*TrAvia_act!D15))</f>
        <v>3.8441691977301289E-2</v>
      </c>
      <c r="E26" s="106">
        <f>IF(TrAvia_ene!E10=0,0,TrAvia_ene!E10/(E14*TrAvia_act!E15))</f>
        <v>3.5773892414733867E-2</v>
      </c>
      <c r="F26" s="106">
        <f>IF(TrAvia_ene!F10=0,0,TrAvia_ene!F10/(F14*TrAvia_act!F15))</f>
        <v>3.4448546739830811E-2</v>
      </c>
      <c r="G26" s="106">
        <f>IF(TrAvia_ene!G10=0,0,TrAvia_ene!G10/(G14*TrAvia_act!G15))</f>
        <v>3.5684029696939894E-2</v>
      </c>
      <c r="H26" s="106">
        <f>IF(TrAvia_ene!H10=0,0,TrAvia_ene!H10/(H14*TrAvia_act!H15))</f>
        <v>3.4327883893244267E-2</v>
      </c>
      <c r="I26" s="106">
        <f>IF(TrAvia_ene!I10=0,0,TrAvia_ene!I10/(I14*TrAvia_act!I15))</f>
        <v>2.8202997353832002E-2</v>
      </c>
      <c r="J26" s="106">
        <f>IF(TrAvia_ene!J10=0,0,TrAvia_ene!J10/(J14*TrAvia_act!J15))</f>
        <v>3.106154764648647E-2</v>
      </c>
      <c r="K26" s="106">
        <f>IF(TrAvia_ene!K10=0,0,TrAvia_ene!K10/(K14*TrAvia_act!K15))</f>
        <v>2.9877523188488408E-2</v>
      </c>
      <c r="L26" s="106">
        <f>IF(TrAvia_ene!L10=0,0,TrAvia_ene!L10/(L14*TrAvia_act!L15))</f>
        <v>3.0517772940669659E-2</v>
      </c>
      <c r="M26" s="106">
        <f>IF(TrAvia_ene!M10=0,0,TrAvia_ene!M10/(M14*TrAvia_act!M15))</f>
        <v>2.9155731958240862E-2</v>
      </c>
      <c r="N26" s="106">
        <f>IF(TrAvia_ene!N10=0,0,TrAvia_ene!N10/(N14*TrAvia_act!N15))</f>
        <v>2.3584969110462286E-2</v>
      </c>
      <c r="O26" s="106">
        <f>IF(TrAvia_ene!O10=0,0,TrAvia_ene!O10/(O14*TrAvia_act!O15))</f>
        <v>2.3103020457414379E-2</v>
      </c>
      <c r="P26" s="106">
        <f>IF(TrAvia_ene!P10=0,0,TrAvia_ene!P10/(P14*TrAvia_act!P15))</f>
        <v>2.3335943332787091E-2</v>
      </c>
      <c r="Q26" s="106">
        <f>IF(TrAvia_ene!Q10=0,0,TrAvia_ene!Q10/(Q14*TrAvia_act!Q15))</f>
        <v>2.1555362481288424E-2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3.2892296138712078E-2</v>
      </c>
      <c r="C27" s="105">
        <f>IF(TrAvia_ene!C11=0,0,TrAvia_ene!C11/(C15*TrAvia_act!C16))</f>
        <v>2.9240775167351706E-2</v>
      </c>
      <c r="D27" s="105">
        <f>IF(TrAvia_ene!D11=0,0,TrAvia_ene!D11/(D15*TrAvia_act!D16))</f>
        <v>3.008016388150422E-2</v>
      </c>
      <c r="E27" s="105">
        <f>IF(TrAvia_ene!E11=0,0,TrAvia_ene!E11/(E15*TrAvia_act!E16))</f>
        <v>2.8306707494750834E-2</v>
      </c>
      <c r="F27" s="105">
        <f>IF(TrAvia_ene!F11=0,0,TrAvia_ene!F11/(F15*TrAvia_act!F16))</f>
        <v>2.7846958632910236E-2</v>
      </c>
      <c r="G27" s="105">
        <f>IF(TrAvia_ene!G11=0,0,TrAvia_ene!G11/(G15*TrAvia_act!G16))</f>
        <v>2.9824190353854245E-2</v>
      </c>
      <c r="H27" s="105">
        <f>IF(TrAvia_ene!H11=0,0,TrAvia_ene!H11/(H15*TrAvia_act!H16))</f>
        <v>2.8887718850559824E-2</v>
      </c>
      <c r="I27" s="105">
        <f>IF(TrAvia_ene!I11=0,0,TrAvia_ene!I11/(I15*TrAvia_act!I16))</f>
        <v>2.5004398680228176E-2</v>
      </c>
      <c r="J27" s="105">
        <f>IF(TrAvia_ene!J11=0,0,TrAvia_ene!J11/(J15*TrAvia_act!J16))</f>
        <v>2.737295343418264E-2</v>
      </c>
      <c r="K27" s="105">
        <f>IF(TrAvia_ene!K11=0,0,TrAvia_ene!K11/(K15*TrAvia_act!K16))</f>
        <v>2.6963247028480887E-2</v>
      </c>
      <c r="L27" s="105">
        <f>IF(TrAvia_ene!L11=0,0,TrAvia_ene!L11/(L15*TrAvia_act!L16))</f>
        <v>2.7530803075085469E-2</v>
      </c>
      <c r="M27" s="105">
        <f>IF(TrAvia_ene!M11=0,0,TrAvia_ene!M11/(M15*TrAvia_act!M16))</f>
        <v>2.5618985671070845E-2</v>
      </c>
      <c r="N27" s="105">
        <f>IF(TrAvia_ene!N11=0,0,TrAvia_ene!N11/(N15*TrAvia_act!N16))</f>
        <v>2.0682329233735305E-2</v>
      </c>
      <c r="O27" s="105">
        <f>IF(TrAvia_ene!O11=0,0,TrAvia_ene!O11/(O15*TrAvia_act!O16))</f>
        <v>2.0534522785529384E-2</v>
      </c>
      <c r="P27" s="105">
        <f>IF(TrAvia_ene!P11=0,0,TrAvia_ene!P11/(P15*TrAvia_act!P16))</f>
        <v>2.0879424557560065E-2</v>
      </c>
      <c r="Q27" s="105">
        <f>IF(TrAvia_ene!Q11=0,0,TrAvia_ene!Q11/(Q15*TrAvia_act!Q16))</f>
        <v>1.9432464606388863E-2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891</v>
      </c>
      <c r="C3" s="68">
        <f t="shared" si="0"/>
        <v>1087</v>
      </c>
      <c r="D3" s="68">
        <f t="shared" si="0"/>
        <v>1407</v>
      </c>
      <c r="E3" s="68">
        <f t="shared" si="0"/>
        <v>1517</v>
      </c>
      <c r="F3" s="68">
        <f t="shared" si="0"/>
        <v>1904</v>
      </c>
      <c r="G3" s="68">
        <f t="shared" si="0"/>
        <v>2110</v>
      </c>
      <c r="H3" s="68">
        <f t="shared" si="0"/>
        <v>1913</v>
      </c>
      <c r="I3" s="68">
        <f t="shared" si="0"/>
        <v>2212</v>
      </c>
      <c r="J3" s="68">
        <f t="shared" si="0"/>
        <v>2250</v>
      </c>
      <c r="K3" s="68">
        <f t="shared" si="0"/>
        <v>1831</v>
      </c>
      <c r="L3" s="68">
        <f t="shared" si="0"/>
        <v>2393</v>
      </c>
      <c r="M3" s="68">
        <f t="shared" si="0"/>
        <v>1840</v>
      </c>
      <c r="N3" s="68">
        <f t="shared" si="0"/>
        <v>1982</v>
      </c>
      <c r="O3" s="68">
        <f t="shared" si="0"/>
        <v>1924</v>
      </c>
      <c r="P3" s="68">
        <f t="shared" si="0"/>
        <v>1811</v>
      </c>
      <c r="Q3" s="68">
        <f t="shared" si="0"/>
        <v>1824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891</v>
      </c>
      <c r="C5" s="74">
        <v>1087</v>
      </c>
      <c r="D5" s="74">
        <v>1407</v>
      </c>
      <c r="E5" s="74">
        <v>1517</v>
      </c>
      <c r="F5" s="74">
        <v>1904</v>
      </c>
      <c r="G5" s="74">
        <v>2110</v>
      </c>
      <c r="H5" s="74">
        <v>1913</v>
      </c>
      <c r="I5" s="74">
        <v>2212</v>
      </c>
      <c r="J5" s="74">
        <v>2250</v>
      </c>
      <c r="K5" s="74">
        <v>1831</v>
      </c>
      <c r="L5" s="74">
        <v>2393</v>
      </c>
      <c r="M5" s="74">
        <v>1840</v>
      </c>
      <c r="N5" s="74">
        <v>1982</v>
      </c>
      <c r="O5" s="74">
        <v>1924</v>
      </c>
      <c r="P5" s="74">
        <v>1811</v>
      </c>
      <c r="Q5" s="74">
        <v>1824</v>
      </c>
    </row>
    <row r="7" spans="1:17" ht="11.45" customHeight="1" x14ac:dyDescent="0.25">
      <c r="A7" s="27" t="s">
        <v>115</v>
      </c>
      <c r="B7" s="26">
        <f t="shared" ref="B7:Q7" si="1">SUM(B8:B9)</f>
        <v>1.8068043352550105</v>
      </c>
      <c r="C7" s="26">
        <f t="shared" si="1"/>
        <v>1.8240914753882689</v>
      </c>
      <c r="D7" s="26">
        <f t="shared" si="1"/>
        <v>3.6834563583837623</v>
      </c>
      <c r="E7" s="26">
        <f t="shared" si="1"/>
        <v>17.105583721188612</v>
      </c>
      <c r="F7" s="26">
        <f t="shared" si="1"/>
        <v>3.7545602721175415</v>
      </c>
      <c r="G7" s="26">
        <f t="shared" si="1"/>
        <v>1.9464345610867111</v>
      </c>
      <c r="H7" s="26">
        <f t="shared" si="1"/>
        <v>1.9134992388800756</v>
      </c>
      <c r="I7" s="26">
        <f t="shared" si="1"/>
        <v>1.9317299478778982</v>
      </c>
      <c r="J7" s="26">
        <f t="shared" si="1"/>
        <v>1.9502123505375779</v>
      </c>
      <c r="K7" s="26">
        <f t="shared" si="1"/>
        <v>1.9689503477040178</v>
      </c>
      <c r="L7" s="26">
        <f t="shared" si="1"/>
        <v>1.9941666666666666</v>
      </c>
      <c r="M7" s="26">
        <f t="shared" si="1"/>
        <v>1.8923914331425842</v>
      </c>
      <c r="N7" s="26">
        <f t="shared" si="1"/>
        <v>10.842759802885265</v>
      </c>
      <c r="O7" s="26">
        <f t="shared" si="1"/>
        <v>8.6015660078618641</v>
      </c>
      <c r="P7" s="26">
        <f t="shared" si="1"/>
        <v>10.420792735059656</v>
      </c>
      <c r="Q7" s="26">
        <f t="shared" si="1"/>
        <v>10.520897916352686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1.8068043352550105</v>
      </c>
      <c r="C9" s="105">
        <v>1.8240914753882689</v>
      </c>
      <c r="D9" s="105">
        <v>3.6834563583837623</v>
      </c>
      <c r="E9" s="105">
        <v>17.105583721188612</v>
      </c>
      <c r="F9" s="105">
        <v>3.7545602721175415</v>
      </c>
      <c r="G9" s="105">
        <v>1.9464345610867111</v>
      </c>
      <c r="H9" s="105">
        <v>1.9134992388800756</v>
      </c>
      <c r="I9" s="105">
        <v>1.9317299478778982</v>
      </c>
      <c r="J9" s="105">
        <v>1.9502123505375779</v>
      </c>
      <c r="K9" s="105">
        <v>1.9689503477040178</v>
      </c>
      <c r="L9" s="105">
        <v>1.9941666666666666</v>
      </c>
      <c r="M9" s="105">
        <v>1.8923914331425842</v>
      </c>
      <c r="N9" s="105">
        <v>10.842759802885265</v>
      </c>
      <c r="O9" s="105">
        <v>8.6015660078618641</v>
      </c>
      <c r="P9" s="105">
        <v>10.420792735059656</v>
      </c>
      <c r="Q9" s="105">
        <v>10.520897916352686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493.13585462160472</v>
      </c>
      <c r="C13" s="68">
        <f t="shared" si="2"/>
        <v>595.91309683009479</v>
      </c>
      <c r="D13" s="68">
        <f t="shared" si="2"/>
        <v>381.97819197656179</v>
      </c>
      <c r="E13" s="68">
        <f t="shared" si="2"/>
        <v>88.684491843496616</v>
      </c>
      <c r="F13" s="68">
        <f t="shared" si="2"/>
        <v>507.11664269705796</v>
      </c>
      <c r="G13" s="68">
        <f t="shared" si="2"/>
        <v>1084.0333614000201</v>
      </c>
      <c r="H13" s="68">
        <f t="shared" si="2"/>
        <v>999.7390963790674</v>
      </c>
      <c r="I13" s="68">
        <f t="shared" si="2"/>
        <v>1145.087594893889</v>
      </c>
      <c r="J13" s="68">
        <f t="shared" si="2"/>
        <v>1153.7205163221254</v>
      </c>
      <c r="K13" s="68">
        <f t="shared" si="2"/>
        <v>929.93711199224458</v>
      </c>
      <c r="L13" s="68">
        <f t="shared" si="2"/>
        <v>1200</v>
      </c>
      <c r="M13" s="68">
        <f t="shared" si="2"/>
        <v>972.31469545622451</v>
      </c>
      <c r="N13" s="68">
        <f t="shared" si="2"/>
        <v>182.7947898903551</v>
      </c>
      <c r="O13" s="68">
        <f t="shared" si="2"/>
        <v>223.68019942432073</v>
      </c>
      <c r="P13" s="68">
        <f t="shared" si="2"/>
        <v>173.78716245905954</v>
      </c>
      <c r="Q13" s="68">
        <f t="shared" si="2"/>
        <v>173.36923278810141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>
        <f t="shared" ref="B15:Q15" si="4">IF(B5=0,"",B5/B9)</f>
        <v>493.13585462160472</v>
      </c>
      <c r="C15" s="74">
        <f t="shared" si="4"/>
        <v>595.91309683009479</v>
      </c>
      <c r="D15" s="74">
        <f t="shared" si="4"/>
        <v>381.97819197656179</v>
      </c>
      <c r="E15" s="74">
        <f t="shared" si="4"/>
        <v>88.684491843496616</v>
      </c>
      <c r="F15" s="74">
        <f t="shared" si="4"/>
        <v>507.11664269705796</v>
      </c>
      <c r="G15" s="74">
        <f t="shared" si="4"/>
        <v>1084.0333614000201</v>
      </c>
      <c r="H15" s="74">
        <f t="shared" si="4"/>
        <v>999.7390963790674</v>
      </c>
      <c r="I15" s="74">
        <f t="shared" si="4"/>
        <v>1145.087594893889</v>
      </c>
      <c r="J15" s="74">
        <f t="shared" si="4"/>
        <v>1153.7205163221254</v>
      </c>
      <c r="K15" s="74">
        <f t="shared" si="4"/>
        <v>929.93711199224458</v>
      </c>
      <c r="L15" s="74">
        <f t="shared" si="4"/>
        <v>1200</v>
      </c>
      <c r="M15" s="74">
        <f t="shared" si="4"/>
        <v>972.31469545622451</v>
      </c>
      <c r="N15" s="74">
        <f t="shared" si="4"/>
        <v>182.7947898903551</v>
      </c>
      <c r="O15" s="74">
        <f t="shared" si="4"/>
        <v>223.68019942432073</v>
      </c>
      <c r="P15" s="74">
        <f t="shared" si="4"/>
        <v>173.78716245905954</v>
      </c>
      <c r="Q15" s="74">
        <f t="shared" si="4"/>
        <v>173.36923278810141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1</v>
      </c>
      <c r="C19" s="28">
        <f t="shared" si="7"/>
        <v>1</v>
      </c>
      <c r="D19" s="28">
        <f t="shared" si="7"/>
        <v>1</v>
      </c>
      <c r="E19" s="28">
        <f t="shared" si="7"/>
        <v>1</v>
      </c>
      <c r="F19" s="28">
        <f t="shared" si="7"/>
        <v>1</v>
      </c>
      <c r="G19" s="28">
        <f t="shared" si="7"/>
        <v>1</v>
      </c>
      <c r="H19" s="28">
        <f t="shared" si="7"/>
        <v>1</v>
      </c>
      <c r="I19" s="28">
        <f t="shared" si="7"/>
        <v>1</v>
      </c>
      <c r="J19" s="28">
        <f t="shared" si="7"/>
        <v>1</v>
      </c>
      <c r="K19" s="28">
        <f t="shared" si="7"/>
        <v>1</v>
      </c>
      <c r="L19" s="28">
        <f t="shared" si="7"/>
        <v>1</v>
      </c>
      <c r="M19" s="28">
        <f t="shared" si="7"/>
        <v>1</v>
      </c>
      <c r="N19" s="28">
        <f t="shared" si="7"/>
        <v>1</v>
      </c>
      <c r="O19" s="28">
        <f t="shared" si="7"/>
        <v>1</v>
      </c>
      <c r="P19" s="28">
        <f t="shared" si="7"/>
        <v>1</v>
      </c>
      <c r="Q19" s="28">
        <f t="shared" si="7"/>
        <v>1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1</v>
      </c>
      <c r="C23" s="28">
        <f t="shared" si="10"/>
        <v>1</v>
      </c>
      <c r="D23" s="28">
        <f t="shared" si="10"/>
        <v>1</v>
      </c>
      <c r="E23" s="28">
        <f t="shared" si="10"/>
        <v>1</v>
      </c>
      <c r="F23" s="28">
        <f t="shared" si="10"/>
        <v>1</v>
      </c>
      <c r="G23" s="28">
        <f t="shared" si="10"/>
        <v>1</v>
      </c>
      <c r="H23" s="28">
        <f t="shared" si="10"/>
        <v>1</v>
      </c>
      <c r="I23" s="28">
        <f t="shared" si="10"/>
        <v>1</v>
      </c>
      <c r="J23" s="28">
        <f t="shared" si="10"/>
        <v>1</v>
      </c>
      <c r="K23" s="28">
        <f t="shared" si="10"/>
        <v>1</v>
      </c>
      <c r="L23" s="28">
        <f t="shared" si="10"/>
        <v>1</v>
      </c>
      <c r="M23" s="28">
        <f t="shared" si="10"/>
        <v>1</v>
      </c>
      <c r="N23" s="28">
        <f t="shared" si="10"/>
        <v>1</v>
      </c>
      <c r="O23" s="28">
        <f t="shared" si="10"/>
        <v>1</v>
      </c>
      <c r="P23" s="28">
        <f t="shared" si="10"/>
        <v>1</v>
      </c>
      <c r="Q23" s="28">
        <f t="shared" si="10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</v>
      </c>
      <c r="C4" s="100">
        <v>0.99997000000000003</v>
      </c>
      <c r="D4" s="100">
        <v>2.0000800000000001</v>
      </c>
      <c r="E4" s="100">
        <v>9.1998599999999993</v>
      </c>
      <c r="F4" s="100">
        <v>2.0001099999999998</v>
      </c>
      <c r="G4" s="100">
        <v>1.0270369988520616</v>
      </c>
      <c r="H4" s="100">
        <v>1.0000599999999999</v>
      </c>
      <c r="I4" s="100">
        <v>0.99999000000000005</v>
      </c>
      <c r="J4" s="100">
        <v>0.99995999999999996</v>
      </c>
      <c r="K4" s="100">
        <v>0.99997000000000003</v>
      </c>
      <c r="L4" s="100">
        <v>1.0031482972464054</v>
      </c>
      <c r="M4" s="100">
        <v>1</v>
      </c>
      <c r="N4" s="100">
        <v>6.0188594593873024</v>
      </c>
      <c r="O4" s="100">
        <v>5.015765581358079</v>
      </c>
      <c r="P4" s="100">
        <v>6.0188281534254973</v>
      </c>
      <c r="Q4" s="100">
        <v>6.0188770726220815</v>
      </c>
    </row>
    <row r="5" spans="1:17" ht="11.45" customHeight="1" x14ac:dyDescent="0.25">
      <c r="A5" s="95" t="s">
        <v>120</v>
      </c>
      <c r="B5" s="20">
        <v>1</v>
      </c>
      <c r="C5" s="20">
        <v>0.99997000000000003</v>
      </c>
      <c r="D5" s="20">
        <v>2.0000800000000001</v>
      </c>
      <c r="E5" s="20">
        <v>9.1998599999999993</v>
      </c>
      <c r="F5" s="20">
        <v>2.0001099999999998</v>
      </c>
      <c r="G5" s="20">
        <v>1.0270369988520616</v>
      </c>
      <c r="H5" s="20">
        <v>1.0000599999999999</v>
      </c>
      <c r="I5" s="20">
        <v>0.99999000000000005</v>
      </c>
      <c r="J5" s="20">
        <v>0.99995999999999996</v>
      </c>
      <c r="K5" s="20">
        <v>0.99997000000000003</v>
      </c>
      <c r="L5" s="20">
        <v>1.0031482972464054</v>
      </c>
      <c r="M5" s="20">
        <v>1</v>
      </c>
      <c r="N5" s="20">
        <v>6.0188594593873024</v>
      </c>
      <c r="O5" s="20">
        <v>5.015765581358079</v>
      </c>
      <c r="P5" s="20">
        <v>6.0188281534254973</v>
      </c>
      <c r="Q5" s="20">
        <v>6.0188770726220815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1</v>
      </c>
      <c r="C9" s="20">
        <v>0.99997000000000003</v>
      </c>
      <c r="D9" s="20">
        <v>2.0000800000000001</v>
      </c>
      <c r="E9" s="20">
        <v>9.1998599999999993</v>
      </c>
      <c r="F9" s="20">
        <v>2.0001099999999998</v>
      </c>
      <c r="G9" s="20">
        <v>1.0270369988520616</v>
      </c>
      <c r="H9" s="20">
        <v>1.0000599999999999</v>
      </c>
      <c r="I9" s="20">
        <v>0.99999000000000005</v>
      </c>
      <c r="J9" s="20">
        <v>0.99995999999999996</v>
      </c>
      <c r="K9" s="20">
        <v>0.99997000000000003</v>
      </c>
      <c r="L9" s="20">
        <v>1.0031482972464054</v>
      </c>
      <c r="M9" s="20">
        <v>1</v>
      </c>
      <c r="N9" s="20">
        <v>6.0188594593873024</v>
      </c>
      <c r="O9" s="20">
        <v>5.015765581358079</v>
      </c>
      <c r="P9" s="20">
        <v>6.0188281534254973</v>
      </c>
      <c r="Q9" s="20">
        <v>6.0188770726220815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</v>
      </c>
      <c r="C19" s="71">
        <f t="shared" si="0"/>
        <v>0.99997000000000003</v>
      </c>
      <c r="D19" s="71">
        <f t="shared" si="0"/>
        <v>2.0000800000000001</v>
      </c>
      <c r="E19" s="71">
        <f t="shared" si="0"/>
        <v>9.1998599999999993</v>
      </c>
      <c r="F19" s="71">
        <f t="shared" si="0"/>
        <v>2.0001099999999998</v>
      </c>
      <c r="G19" s="71">
        <f t="shared" si="0"/>
        <v>1.0270369988520616</v>
      </c>
      <c r="H19" s="71">
        <f t="shared" si="0"/>
        <v>1.0000599999999999</v>
      </c>
      <c r="I19" s="71">
        <f t="shared" si="0"/>
        <v>0.99999000000000005</v>
      </c>
      <c r="J19" s="71">
        <f t="shared" si="0"/>
        <v>0.99995999999999996</v>
      </c>
      <c r="K19" s="71">
        <f t="shared" si="0"/>
        <v>0.99997000000000003</v>
      </c>
      <c r="L19" s="71">
        <f t="shared" si="0"/>
        <v>1.0031482972464054</v>
      </c>
      <c r="M19" s="71">
        <f t="shared" si="0"/>
        <v>1</v>
      </c>
      <c r="N19" s="71">
        <f t="shared" si="0"/>
        <v>6.0188594593873024</v>
      </c>
      <c r="O19" s="71">
        <f t="shared" si="0"/>
        <v>5.015765581358079</v>
      </c>
      <c r="P19" s="71">
        <f t="shared" si="0"/>
        <v>6.0188281534254973</v>
      </c>
      <c r="Q19" s="71">
        <f t="shared" si="0"/>
        <v>6.0188770726220815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1</v>
      </c>
      <c r="C21" s="69">
        <v>0.99997000000000003</v>
      </c>
      <c r="D21" s="69">
        <v>2.0000800000000001</v>
      </c>
      <c r="E21" s="69">
        <v>9.1998599999999993</v>
      </c>
      <c r="F21" s="69">
        <v>2.0001099999999998</v>
      </c>
      <c r="G21" s="69">
        <v>1.0270369988520616</v>
      </c>
      <c r="H21" s="69">
        <v>1.0000599999999999</v>
      </c>
      <c r="I21" s="69">
        <v>0.99999000000000005</v>
      </c>
      <c r="J21" s="69">
        <v>0.99995999999999996</v>
      </c>
      <c r="K21" s="69">
        <v>0.99997000000000003</v>
      </c>
      <c r="L21" s="69">
        <v>1.0031482972464054</v>
      </c>
      <c r="M21" s="69">
        <v>1</v>
      </c>
      <c r="N21" s="69">
        <v>6.0188594593873024</v>
      </c>
      <c r="O21" s="69">
        <v>5.015765581358079</v>
      </c>
      <c r="P21" s="69">
        <v>6.0188281534254973</v>
      </c>
      <c r="Q21" s="69">
        <v>6.0188770726220815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55.346336096700867</v>
      </c>
      <c r="C25" s="68">
        <f>IF(C19=0,"",C19/TrNavi_act!C7*100)</f>
        <v>54.820167381526211</v>
      </c>
      <c r="D25" s="68">
        <f>IF(D19=0,"",D19/TrNavi_act!D7*100)</f>
        <v>54.299000867695938</v>
      </c>
      <c r="E25" s="68">
        <f>IF(E19=0,"",E19/TrNavi_act!E7*100)</f>
        <v>53.782789000086403</v>
      </c>
      <c r="F25" s="68">
        <f>IF(F19=0,"",F19/TrNavi_act!F7*100)</f>
        <v>53.27148467567293</v>
      </c>
      <c r="G25" s="68">
        <f>IF(G19=0,"",G19/TrNavi_act!G7*100)</f>
        <v>52.765041239231692</v>
      </c>
      <c r="H25" s="68">
        <f>IF(H19=0,"",H19/TrNavi_act!H7*100)</f>
        <v>52.263412479082596</v>
      </c>
      <c r="I25" s="68">
        <f>IF(I19=0,"",I19/TrNavi_act!I7*100)</f>
        <v>51.766552622872517</v>
      </c>
      <c r="J25" s="68">
        <f>IF(J19=0,"",J19/TrNavi_act!J7*100)</f>
        <v>51.274416333398776</v>
      </c>
      <c r="K25" s="68">
        <f>IF(K19=0,"",K19/TrNavi_act!K7*100)</f>
        <v>50.786958704472141</v>
      </c>
      <c r="L25" s="68">
        <f>IF(L19=0,"",L19/TrNavi_act!L7*100)</f>
        <v>50.304135256819329</v>
      </c>
      <c r="M25" s="68">
        <f>IF(M19=0,"",M19/TrNavi_act!M7*100)</f>
        <v>52.843189970446979</v>
      </c>
      <c r="N25" s="68">
        <f>IF(N19=0,"",N19/TrNavi_act!N7*100)</f>
        <v>55.510401123021104</v>
      </c>
      <c r="O25" s="68">
        <f>IF(O19=0,"",O19/TrNavi_act!O7*100)</f>
        <v>58.312237292298285</v>
      </c>
      <c r="P25" s="68">
        <f>IF(P19=0,"",P19/TrNavi_act!P7*100)</f>
        <v>57.757872231502937</v>
      </c>
      <c r="Q25" s="68">
        <f>IF(Q19=0,"",Q19/TrNavi_act!Q7*100)</f>
        <v>57.208777430174564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>
        <f>IF(B21=0,"",B21/TrNavi_act!B9*100)</f>
        <v>55.346336096700867</v>
      </c>
      <c r="C27" s="74">
        <f>IF(C21=0,"",C21/TrNavi_act!C9*100)</f>
        <v>54.820167381526211</v>
      </c>
      <c r="D27" s="74">
        <f>IF(D21=0,"",D21/TrNavi_act!D9*100)</f>
        <v>54.299000867695938</v>
      </c>
      <c r="E27" s="74">
        <f>IF(E21=0,"",E21/TrNavi_act!E9*100)</f>
        <v>53.782789000086403</v>
      </c>
      <c r="F27" s="74">
        <f>IF(F21=0,"",F21/TrNavi_act!F9*100)</f>
        <v>53.27148467567293</v>
      </c>
      <c r="G27" s="74">
        <f>IF(G21=0,"",G21/TrNavi_act!G9*100)</f>
        <v>52.765041239231692</v>
      </c>
      <c r="H27" s="74">
        <f>IF(H21=0,"",H21/TrNavi_act!H9*100)</f>
        <v>52.263412479082596</v>
      </c>
      <c r="I27" s="74">
        <f>IF(I21=0,"",I21/TrNavi_act!I9*100)</f>
        <v>51.766552622872517</v>
      </c>
      <c r="J27" s="74">
        <f>IF(J21=0,"",J21/TrNavi_act!J9*100)</f>
        <v>51.274416333398776</v>
      </c>
      <c r="K27" s="74">
        <f>IF(K21=0,"",K21/TrNavi_act!K9*100)</f>
        <v>50.786958704472141</v>
      </c>
      <c r="L27" s="74">
        <f>IF(L21=0,"",L21/TrNavi_act!L9*100)</f>
        <v>50.304135256819329</v>
      </c>
      <c r="M27" s="74">
        <f>IF(M21=0,"",M21/TrNavi_act!M9*100)</f>
        <v>52.843189970446979</v>
      </c>
      <c r="N27" s="74">
        <f>IF(N21=0,"",N21/TrNavi_act!N9*100)</f>
        <v>55.510401123021104</v>
      </c>
      <c r="O27" s="74">
        <f>IF(O21=0,"",O21/TrNavi_act!O9*100)</f>
        <v>58.312237292298285</v>
      </c>
      <c r="P27" s="74">
        <f>IF(P21=0,"",P21/TrNavi_act!P9*100)</f>
        <v>57.757872231502937</v>
      </c>
      <c r="Q27" s="74">
        <f>IF(Q21=0,"",Q21/TrNavi_act!Q9*100)</f>
        <v>57.208777430174564</v>
      </c>
    </row>
    <row r="29" spans="1:17" ht="11.45" customHeight="1" x14ac:dyDescent="0.25">
      <c r="A29" s="27" t="s">
        <v>151</v>
      </c>
      <c r="B29" s="68">
        <f>IF(B19=0,"",B19/TrNavi_act!B3*1000)</f>
        <v>1.122334455667789</v>
      </c>
      <c r="C29" s="68">
        <f>IF(C19=0,"",C19/TrNavi_act!C3*1000)</f>
        <v>0.91993560257589702</v>
      </c>
      <c r="D29" s="68">
        <f>IF(D19=0,"",D19/TrNavi_act!D3*1000)</f>
        <v>1.4215209665955937</v>
      </c>
      <c r="E29" s="68">
        <f>IF(E19=0,"",E19/TrNavi_act!E3*1000)</f>
        <v>6.0645088991430454</v>
      </c>
      <c r="F29" s="68">
        <f>IF(F19=0,"",F19/TrNavi_act!F3*1000)</f>
        <v>1.0504779411764704</v>
      </c>
      <c r="G29" s="68">
        <f>IF(G19=0,"",G19/TrNavi_act!G3*1000)</f>
        <v>0.48674739282088225</v>
      </c>
      <c r="H29" s="68">
        <f>IF(H19=0,"",H19/TrNavi_act!H3*1000)</f>
        <v>0.52277051751176162</v>
      </c>
      <c r="I29" s="68">
        <f>IF(I19=0,"",I19/TrNavi_act!I3*1000)</f>
        <v>0.45207504520795661</v>
      </c>
      <c r="J29" s="68">
        <f>IF(J19=0,"",J19/TrNavi_act!J3*1000)</f>
        <v>0.44442666666666664</v>
      </c>
      <c r="K29" s="68">
        <f>IF(K19=0,"",K19/TrNavi_act!K3*1000)</f>
        <v>0.54613326051338074</v>
      </c>
      <c r="L29" s="68">
        <f>IF(L19=0,"",L19/TrNavi_act!L3*1000)</f>
        <v>0.41920112714016106</v>
      </c>
      <c r="M29" s="68">
        <f>IF(M19=0,"",M19/TrNavi_act!M3*1000)</f>
        <v>0.54347826086956519</v>
      </c>
      <c r="N29" s="68">
        <f>IF(N19=0,"",N19/TrNavi_act!N3*1000)</f>
        <v>3.0367605748674582</v>
      </c>
      <c r="O29" s="68">
        <f>IF(O19=0,"",O19/TrNavi_act!O3*1000)</f>
        <v>2.6069467678576297</v>
      </c>
      <c r="P29" s="68">
        <f>IF(P19=0,"",P19/TrNavi_act!P3*1000)</f>
        <v>3.3234832431946422</v>
      </c>
      <c r="Q29" s="68">
        <f>IF(Q19=0,"",Q19/TrNavi_act!Q3*1000)</f>
        <v>3.2998229564814046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>
        <f>IF(B21=0,"",B21/TrNavi_act!B5*1000)</f>
        <v>1.122334455667789</v>
      </c>
      <c r="C31" s="74">
        <f>IF(C21=0,"",C21/TrNavi_act!C5*1000)</f>
        <v>0.91993560257589702</v>
      </c>
      <c r="D31" s="74">
        <f>IF(D21=0,"",D21/TrNavi_act!D5*1000)</f>
        <v>1.4215209665955937</v>
      </c>
      <c r="E31" s="74">
        <f>IF(E21=0,"",E21/TrNavi_act!E5*1000)</f>
        <v>6.0645088991430454</v>
      </c>
      <c r="F31" s="74">
        <f>IF(F21=0,"",F21/TrNavi_act!F5*1000)</f>
        <v>1.0504779411764704</v>
      </c>
      <c r="G31" s="74">
        <f>IF(G21=0,"",G21/TrNavi_act!G5*1000)</f>
        <v>0.48674739282088225</v>
      </c>
      <c r="H31" s="74">
        <f>IF(H21=0,"",H21/TrNavi_act!H5*1000)</f>
        <v>0.52277051751176162</v>
      </c>
      <c r="I31" s="74">
        <f>IF(I21=0,"",I21/TrNavi_act!I5*1000)</f>
        <v>0.45207504520795661</v>
      </c>
      <c r="J31" s="74">
        <f>IF(J21=0,"",J21/TrNavi_act!J5*1000)</f>
        <v>0.44442666666666664</v>
      </c>
      <c r="K31" s="74">
        <f>IF(K21=0,"",K21/TrNavi_act!K5*1000)</f>
        <v>0.54613326051338074</v>
      </c>
      <c r="L31" s="74">
        <f>IF(L21=0,"",L21/TrNavi_act!L5*1000)</f>
        <v>0.41920112714016106</v>
      </c>
      <c r="M31" s="74">
        <f>IF(M21=0,"",M21/TrNavi_act!M5*1000)</f>
        <v>0.54347826086956519</v>
      </c>
      <c r="N31" s="74">
        <f>IF(N21=0,"",N21/TrNavi_act!N5*1000)</f>
        <v>3.0367605748674582</v>
      </c>
      <c r="O31" s="74">
        <f>IF(O21=0,"",O21/TrNavi_act!O5*1000)</f>
        <v>2.6069467678576297</v>
      </c>
      <c r="P31" s="74">
        <f>IF(P21=0,"",P21/TrNavi_act!P5*1000)</f>
        <v>3.3234832431946422</v>
      </c>
      <c r="Q31" s="74">
        <f>IF(Q21=0,"",Q21/TrNavi_act!Q5*1000)</f>
        <v>3.2998229564814046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1</v>
      </c>
      <c r="C35" s="46">
        <f t="shared" si="3"/>
        <v>1</v>
      </c>
      <c r="D35" s="46">
        <f t="shared" si="3"/>
        <v>1</v>
      </c>
      <c r="E35" s="46">
        <f t="shared" si="3"/>
        <v>1</v>
      </c>
      <c r="F35" s="46">
        <f t="shared" si="3"/>
        <v>1</v>
      </c>
      <c r="G35" s="46">
        <f t="shared" si="3"/>
        <v>1</v>
      </c>
      <c r="H35" s="46">
        <f t="shared" si="3"/>
        <v>1</v>
      </c>
      <c r="I35" s="46">
        <f t="shared" si="3"/>
        <v>1</v>
      </c>
      <c r="J35" s="46">
        <f t="shared" si="3"/>
        <v>1</v>
      </c>
      <c r="K35" s="46">
        <f t="shared" si="3"/>
        <v>1</v>
      </c>
      <c r="L35" s="46">
        <f t="shared" si="3"/>
        <v>1</v>
      </c>
      <c r="M35" s="46">
        <f t="shared" si="3"/>
        <v>1</v>
      </c>
      <c r="N35" s="46">
        <f t="shared" si="3"/>
        <v>1</v>
      </c>
      <c r="O35" s="46">
        <f t="shared" si="3"/>
        <v>1</v>
      </c>
      <c r="P35" s="46">
        <f t="shared" si="3"/>
        <v>1</v>
      </c>
      <c r="Q35" s="46">
        <f t="shared" si="3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3.1024188000000001</v>
      </c>
      <c r="C4" s="100">
        <v>3.1023257274360003</v>
      </c>
      <c r="D4" s="100">
        <v>6.2050857935040007</v>
      </c>
      <c r="E4" s="100">
        <v>28.541818621367998</v>
      </c>
      <c r="F4" s="100">
        <v>6.2051788660679996</v>
      </c>
      <c r="G4" s="100">
        <v>3.1862988935342145</v>
      </c>
      <c r="H4" s="100">
        <v>3.1026049451279998</v>
      </c>
      <c r="I4" s="100">
        <v>3.1023877758120002</v>
      </c>
      <c r="J4" s="100">
        <v>3.1022947032479999</v>
      </c>
      <c r="K4" s="100">
        <v>3.1023257274360003</v>
      </c>
      <c r="L4" s="100">
        <v>3.1121861365652363</v>
      </c>
      <c r="M4" s="100">
        <v>3.1024188000000001</v>
      </c>
      <c r="N4" s="100">
        <v>18.673022741361006</v>
      </c>
      <c r="O4" s="100">
        <v>15.561005435998235</v>
      </c>
      <c r="P4" s="100">
        <v>18.672925617156547</v>
      </c>
      <c r="Q4" s="100">
        <v>18.673077384991711</v>
      </c>
    </row>
    <row r="5" spans="1:17" ht="11.45" customHeight="1" x14ac:dyDescent="0.25">
      <c r="A5" s="141" t="s">
        <v>91</v>
      </c>
      <c r="B5" s="140">
        <f t="shared" ref="B5:Q5" si="0">B4</f>
        <v>3.1024188000000001</v>
      </c>
      <c r="C5" s="140">
        <f t="shared" si="0"/>
        <v>3.1023257274360003</v>
      </c>
      <c r="D5" s="140">
        <f t="shared" si="0"/>
        <v>6.2050857935040007</v>
      </c>
      <c r="E5" s="140">
        <f t="shared" si="0"/>
        <v>28.541818621367998</v>
      </c>
      <c r="F5" s="140">
        <f t="shared" si="0"/>
        <v>6.2051788660679996</v>
      </c>
      <c r="G5" s="140">
        <f t="shared" si="0"/>
        <v>3.1862988935342145</v>
      </c>
      <c r="H5" s="140">
        <f t="shared" si="0"/>
        <v>3.1026049451279998</v>
      </c>
      <c r="I5" s="140">
        <f t="shared" si="0"/>
        <v>3.1023877758120002</v>
      </c>
      <c r="J5" s="140">
        <f t="shared" si="0"/>
        <v>3.1022947032479999</v>
      </c>
      <c r="K5" s="140">
        <f t="shared" si="0"/>
        <v>3.1023257274360003</v>
      </c>
      <c r="L5" s="140">
        <f t="shared" si="0"/>
        <v>3.1121861365652363</v>
      </c>
      <c r="M5" s="140">
        <f t="shared" si="0"/>
        <v>3.1024188000000001</v>
      </c>
      <c r="N5" s="140">
        <f t="shared" si="0"/>
        <v>18.673022741361006</v>
      </c>
      <c r="O5" s="140">
        <f t="shared" si="0"/>
        <v>15.561005435998235</v>
      </c>
      <c r="P5" s="140">
        <f t="shared" si="0"/>
        <v>18.672925617156547</v>
      </c>
      <c r="Q5" s="140">
        <f t="shared" si="0"/>
        <v>18.673077384991711</v>
      </c>
    </row>
    <row r="7" spans="1:17" ht="11.45" customHeight="1" x14ac:dyDescent="0.25">
      <c r="A7" s="27" t="s">
        <v>100</v>
      </c>
      <c r="B7" s="71">
        <f t="shared" ref="B7:Q7" si="1">SUM(B8:B9)</f>
        <v>3.1024188000000001</v>
      </c>
      <c r="C7" s="71">
        <f t="shared" si="1"/>
        <v>3.1023257274360003</v>
      </c>
      <c r="D7" s="71">
        <f t="shared" si="1"/>
        <v>6.2050857935040007</v>
      </c>
      <c r="E7" s="71">
        <f t="shared" si="1"/>
        <v>28.541818621367998</v>
      </c>
      <c r="F7" s="71">
        <f t="shared" si="1"/>
        <v>6.2051788660679996</v>
      </c>
      <c r="G7" s="71">
        <f t="shared" si="1"/>
        <v>3.1862988935342145</v>
      </c>
      <c r="H7" s="71">
        <f t="shared" si="1"/>
        <v>3.1026049451279998</v>
      </c>
      <c r="I7" s="71">
        <f t="shared" si="1"/>
        <v>3.1023877758120002</v>
      </c>
      <c r="J7" s="71">
        <f t="shared" si="1"/>
        <v>3.1022947032479999</v>
      </c>
      <c r="K7" s="71">
        <f t="shared" si="1"/>
        <v>3.1023257274360003</v>
      </c>
      <c r="L7" s="71">
        <f t="shared" si="1"/>
        <v>3.1121861365652363</v>
      </c>
      <c r="M7" s="71">
        <f t="shared" si="1"/>
        <v>3.1024188000000001</v>
      </c>
      <c r="N7" s="71">
        <f t="shared" si="1"/>
        <v>18.673022741361006</v>
      </c>
      <c r="O7" s="71">
        <f t="shared" si="1"/>
        <v>15.561005435998235</v>
      </c>
      <c r="P7" s="71">
        <f t="shared" si="1"/>
        <v>18.672925617156547</v>
      </c>
      <c r="Q7" s="71">
        <f t="shared" si="1"/>
        <v>18.673077384991711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3.1024188000000001</v>
      </c>
      <c r="C9" s="69">
        <v>3.1023257274360003</v>
      </c>
      <c r="D9" s="69">
        <v>6.2050857935040007</v>
      </c>
      <c r="E9" s="69">
        <v>28.541818621367998</v>
      </c>
      <c r="F9" s="69">
        <v>6.2051788660679996</v>
      </c>
      <c r="G9" s="69">
        <v>3.1862988935342145</v>
      </c>
      <c r="H9" s="69">
        <v>3.1026049451279998</v>
      </c>
      <c r="I9" s="69">
        <v>3.1023877758120002</v>
      </c>
      <c r="J9" s="69">
        <v>3.1022947032479999</v>
      </c>
      <c r="K9" s="69">
        <v>3.1023257274360003</v>
      </c>
      <c r="L9" s="69">
        <v>3.1121861365652363</v>
      </c>
      <c r="M9" s="69">
        <v>3.1024188000000001</v>
      </c>
      <c r="N9" s="69">
        <v>18.673022741361006</v>
      </c>
      <c r="O9" s="69">
        <v>15.561005435998235</v>
      </c>
      <c r="P9" s="69">
        <v>18.672925617156547</v>
      </c>
      <c r="Q9" s="69">
        <v>18.673077384991711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3.1024188000000006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3.1024188000000006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171.70751361752338</v>
      </c>
      <c r="C17" s="68">
        <f>IF(C7=0,"",C7/TrNavi_act!C7*100)</f>
        <v>170.07511790359371</v>
      </c>
      <c r="D17" s="68">
        <f>IF(D7=0,"",D7/TrNavi_act!D7*100)</f>
        <v>168.45824111315619</v>
      </c>
      <c r="E17" s="68">
        <f>IF(E7=0,"",E7/TrNavi_act!E7*100)</f>
        <v>166.85673571030125</v>
      </c>
      <c r="F17" s="68">
        <f>IF(F7=0,"",F7/TrNavi_act!F7*100)</f>
        <v>165.27045556171959</v>
      </c>
      <c r="G17" s="68">
        <f>IF(G7=0,"",G7/TrNavi_act!G7*100)</f>
        <v>163.6992559233677</v>
      </c>
      <c r="H17" s="68">
        <f>IF(H7=0,"",H7/TrNavi_act!H7*100)</f>
        <v>162.14299342726045</v>
      </c>
      <c r="I17" s="68">
        <f>IF(I7=0,"",I7/TrNavi_act!I7*100)</f>
        <v>160.60152606838903</v>
      </c>
      <c r="J17" s="68">
        <f>IF(J7=0,"",J7/TrNavi_act!J7*100)</f>
        <v>159.07471319176344</v>
      </c>
      <c r="K17" s="68">
        <f>IF(K7=0,"",K7/TrNavi_act!K7*100)</f>
        <v>157.56241547957802</v>
      </c>
      <c r="L17" s="68">
        <f>IF(L7=0,"",L7/TrNavi_act!L7*100)</f>
        <v>156.06449493849911</v>
      </c>
      <c r="M17" s="68">
        <f>IF(M7=0,"",M7/TrNavi_act!M7*100)</f>
        <v>163.94170601628616</v>
      </c>
      <c r="N17" s="68">
        <f>IF(N7=0,"",N7/TrNavi_act!N7*100)</f>
        <v>172.21651203960181</v>
      </c>
      <c r="O17" s="68">
        <f>IF(O7=0,"",O7/TrNavi_act!O7*100)</f>
        <v>180.9089812456873</v>
      </c>
      <c r="P17" s="68">
        <f>IF(P7=0,"",P7/TrNavi_act!P7*100)</f>
        <v>179.18910865901267</v>
      </c>
      <c r="Q17" s="68">
        <f>IF(Q7=0,"",Q7/TrNavi_act!Q7*100)</f>
        <v>177.48558662438924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>
        <f>IF(B9=0,"",B9/TrNavi_act!B9*100)</f>
        <v>171.70751361752338</v>
      </c>
      <c r="C19" s="74">
        <f>IF(C9=0,"",C9/TrNavi_act!C9*100)</f>
        <v>170.07511790359371</v>
      </c>
      <c r="D19" s="74">
        <f>IF(D9=0,"",D9/TrNavi_act!D9*100)</f>
        <v>168.45824111315619</v>
      </c>
      <c r="E19" s="74">
        <f>IF(E9=0,"",E9/TrNavi_act!E9*100)</f>
        <v>166.85673571030125</v>
      </c>
      <c r="F19" s="74">
        <f>IF(F9=0,"",F9/TrNavi_act!F9*100)</f>
        <v>165.27045556171959</v>
      </c>
      <c r="G19" s="74">
        <f>IF(G9=0,"",G9/TrNavi_act!G9*100)</f>
        <v>163.6992559233677</v>
      </c>
      <c r="H19" s="74">
        <f>IF(H9=0,"",H9/TrNavi_act!H9*100)</f>
        <v>162.14299342726045</v>
      </c>
      <c r="I19" s="74">
        <f>IF(I9=0,"",I9/TrNavi_act!I9*100)</f>
        <v>160.60152606838903</v>
      </c>
      <c r="J19" s="74">
        <f>IF(J9=0,"",J9/TrNavi_act!J9*100)</f>
        <v>159.07471319176344</v>
      </c>
      <c r="K19" s="74">
        <f>IF(K9=0,"",K9/TrNavi_act!K9*100)</f>
        <v>157.56241547957802</v>
      </c>
      <c r="L19" s="74">
        <f>IF(L9=0,"",L9/TrNavi_act!L9*100)</f>
        <v>156.06449493849911</v>
      </c>
      <c r="M19" s="74">
        <f>IF(M9=0,"",M9/TrNavi_act!M9*100)</f>
        <v>163.94170601628616</v>
      </c>
      <c r="N19" s="74">
        <f>IF(N9=0,"",N9/TrNavi_act!N9*100)</f>
        <v>172.21651203960181</v>
      </c>
      <c r="O19" s="74">
        <f>IF(O9=0,"",O9/TrNavi_act!O9*100)</f>
        <v>180.9089812456873</v>
      </c>
      <c r="P19" s="74">
        <f>IF(P9=0,"",P9/TrNavi_act!P9*100)</f>
        <v>179.18910865901267</v>
      </c>
      <c r="Q19" s="74">
        <f>IF(Q9=0,"",Q9/TrNavi_act!Q9*100)</f>
        <v>177.48558662438924</v>
      </c>
    </row>
    <row r="21" spans="1:17" ht="11.45" customHeight="1" x14ac:dyDescent="0.25">
      <c r="A21" s="27" t="s">
        <v>155</v>
      </c>
      <c r="B21" s="68">
        <f>IF(B7=0,"",B7/TrNavi_act!B3*1000)</f>
        <v>3.4819515151515152</v>
      </c>
      <c r="C21" s="68">
        <f>IF(C7=0,"",C7/TrNavi_act!C3*1000)</f>
        <v>2.8540255082207913</v>
      </c>
      <c r="D21" s="68">
        <f>IF(D7=0,"",D7/TrNavi_act!D3*1000)</f>
        <v>4.4101533713603418</v>
      </c>
      <c r="E21" s="68">
        <f>IF(E7=0,"",E7/TrNavi_act!E3*1000)</f>
        <v>18.814646421468687</v>
      </c>
      <c r="F21" s="68">
        <f>IF(F7=0,"",F7/TrNavi_act!F3*1000)</f>
        <v>3.2590225136911761</v>
      </c>
      <c r="G21" s="68">
        <f>IF(G7=0,"",G7/TrNavi_act!G3*1000)</f>
        <v>1.5100942623384903</v>
      </c>
      <c r="H21" s="68">
        <f>IF(H7=0,"",H7/TrNavi_act!H3*1000)</f>
        <v>1.6218530816142183</v>
      </c>
      <c r="I21" s="68">
        <f>IF(I7=0,"",I7/TrNavi_act!I3*1000)</f>
        <v>1.4025261192640146</v>
      </c>
      <c r="J21" s="68">
        <f>IF(J7=0,"",J7/TrNavi_act!J3*1000)</f>
        <v>1.378797645888</v>
      </c>
      <c r="K21" s="68">
        <f>IF(K7=0,"",K7/TrNavi_act!K3*1000)</f>
        <v>1.69433409472201</v>
      </c>
      <c r="L21" s="68">
        <f>IF(L7=0,"",L7/TrNavi_act!L3*1000)</f>
        <v>1.3005374578208257</v>
      </c>
      <c r="M21" s="68">
        <f>IF(M7=0,"",M7/TrNavi_act!M3*1000)</f>
        <v>1.6860971739130435</v>
      </c>
      <c r="N21" s="68">
        <f>IF(N7=0,"",N7/TrNavi_act!N3*1000)</f>
        <v>9.4213030985676109</v>
      </c>
      <c r="O21" s="68">
        <f>IF(O7=0,"",O7/TrNavi_act!O3*1000)</f>
        <v>8.0878406632007458</v>
      </c>
      <c r="P21" s="68">
        <f>IF(P7=0,"",P7/TrNavi_act!P3*1000)</f>
        <v>10.310836895172031</v>
      </c>
      <c r="Q21" s="68">
        <f>IF(Q7=0,"",Q7/TrNavi_act!Q3*1000)</f>
        <v>10.237432776859491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>
        <f>IF(B9=0,"",B9/TrNavi_act!B5*1000)</f>
        <v>3.4819515151515152</v>
      </c>
      <c r="C23" s="74">
        <f>IF(C9=0,"",C9/TrNavi_act!C5*1000)</f>
        <v>2.8540255082207913</v>
      </c>
      <c r="D23" s="74">
        <f>IF(D9=0,"",D9/TrNavi_act!D5*1000)</f>
        <v>4.4101533713603418</v>
      </c>
      <c r="E23" s="74">
        <f>IF(E9=0,"",E9/TrNavi_act!E5*1000)</f>
        <v>18.814646421468687</v>
      </c>
      <c r="F23" s="74">
        <f>IF(F9=0,"",F9/TrNavi_act!F5*1000)</f>
        <v>3.2590225136911761</v>
      </c>
      <c r="G23" s="74">
        <f>IF(G9=0,"",G9/TrNavi_act!G5*1000)</f>
        <v>1.5100942623384903</v>
      </c>
      <c r="H23" s="74">
        <f>IF(H9=0,"",H9/TrNavi_act!H5*1000)</f>
        <v>1.6218530816142183</v>
      </c>
      <c r="I23" s="74">
        <f>IF(I9=0,"",I9/TrNavi_act!I5*1000)</f>
        <v>1.4025261192640146</v>
      </c>
      <c r="J23" s="74">
        <f>IF(J9=0,"",J9/TrNavi_act!J5*1000)</f>
        <v>1.378797645888</v>
      </c>
      <c r="K23" s="74">
        <f>IF(K9=0,"",K9/TrNavi_act!K5*1000)</f>
        <v>1.69433409472201</v>
      </c>
      <c r="L23" s="74">
        <f>IF(L9=0,"",L9/TrNavi_act!L5*1000)</f>
        <v>1.3005374578208257</v>
      </c>
      <c r="M23" s="74">
        <f>IF(M9=0,"",M9/TrNavi_act!M5*1000)</f>
        <v>1.6860971739130435</v>
      </c>
      <c r="N23" s="74">
        <f>IF(N9=0,"",N9/TrNavi_act!N5*1000)</f>
        <v>9.4213030985676109</v>
      </c>
      <c r="O23" s="74">
        <f>IF(O9=0,"",O9/TrNavi_act!O5*1000)</f>
        <v>8.0878406632007458</v>
      </c>
      <c r="P23" s="74">
        <f>IF(P9=0,"",P9/TrNavi_act!P5*1000)</f>
        <v>10.310836895172031</v>
      </c>
      <c r="Q23" s="74">
        <f>IF(Q9=0,"",Q9/TrNavi_act!Q5*1000)</f>
        <v>10.237432776859491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1</v>
      </c>
      <c r="C27" s="46">
        <f t="shared" si="5"/>
        <v>1</v>
      </c>
      <c r="D27" s="46">
        <f t="shared" si="5"/>
        <v>1</v>
      </c>
      <c r="E27" s="46">
        <f t="shared" si="5"/>
        <v>1</v>
      </c>
      <c r="F27" s="46">
        <f t="shared" si="5"/>
        <v>1</v>
      </c>
      <c r="G27" s="46">
        <f t="shared" si="5"/>
        <v>1</v>
      </c>
      <c r="H27" s="46">
        <f t="shared" si="5"/>
        <v>1</v>
      </c>
      <c r="I27" s="46">
        <f t="shared" si="5"/>
        <v>1</v>
      </c>
      <c r="J27" s="46">
        <f t="shared" si="5"/>
        <v>1</v>
      </c>
      <c r="K27" s="46">
        <f t="shared" si="5"/>
        <v>1</v>
      </c>
      <c r="L27" s="46">
        <f t="shared" si="5"/>
        <v>1</v>
      </c>
      <c r="M27" s="46">
        <f t="shared" si="5"/>
        <v>1</v>
      </c>
      <c r="N27" s="46">
        <f t="shared" si="5"/>
        <v>1</v>
      </c>
      <c r="O27" s="46">
        <f t="shared" si="5"/>
        <v>1</v>
      </c>
      <c r="P27" s="46">
        <f t="shared" si="5"/>
        <v>1</v>
      </c>
      <c r="Q27" s="46">
        <f t="shared" si="5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HU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80922.010573685839</v>
      </c>
      <c r="C4" s="40">
        <f t="shared" si="0"/>
        <v>80966.22404679122</v>
      </c>
      <c r="D4" s="40">
        <f t="shared" si="0"/>
        <v>81641.345040580345</v>
      </c>
      <c r="E4" s="40">
        <f t="shared" si="0"/>
        <v>82831.172661485631</v>
      </c>
      <c r="F4" s="40">
        <f t="shared" si="0"/>
        <v>84707.742902421713</v>
      </c>
      <c r="G4" s="40">
        <f t="shared" si="0"/>
        <v>85266.676812666439</v>
      </c>
      <c r="H4" s="40">
        <f t="shared" si="0"/>
        <v>88205.393736635699</v>
      </c>
      <c r="I4" s="40">
        <f t="shared" si="0"/>
        <v>88405.407624394356</v>
      </c>
      <c r="J4" s="40">
        <f t="shared" si="0"/>
        <v>88674.833845810223</v>
      </c>
      <c r="K4" s="40">
        <f t="shared" si="0"/>
        <v>87055.048443807085</v>
      </c>
      <c r="L4" s="40">
        <f t="shared" si="0"/>
        <v>85015.743291601611</v>
      </c>
      <c r="M4" s="40">
        <f t="shared" si="0"/>
        <v>85236.196689599325</v>
      </c>
      <c r="N4" s="40">
        <f t="shared" si="0"/>
        <v>84960.252065831461</v>
      </c>
      <c r="O4" s="40">
        <f t="shared" si="0"/>
        <v>85246.273243712465</v>
      </c>
      <c r="P4" s="40">
        <f t="shared" si="0"/>
        <v>87272.656577349306</v>
      </c>
      <c r="Q4" s="40">
        <f t="shared" si="0"/>
        <v>90064.699303830232</v>
      </c>
    </row>
    <row r="5" spans="1:17" ht="11.45" customHeight="1" x14ac:dyDescent="0.25">
      <c r="A5" s="23" t="s">
        <v>50</v>
      </c>
      <c r="B5" s="39">
        <f t="shared" ref="B5:Q5" si="1">B6+B7+B8</f>
        <v>65193.702118356399</v>
      </c>
      <c r="C5" s="39">
        <f t="shared" si="1"/>
        <v>65084.49126739068</v>
      </c>
      <c r="D5" s="39">
        <f t="shared" si="1"/>
        <v>65499.209666767027</v>
      </c>
      <c r="E5" s="39">
        <f t="shared" si="1"/>
        <v>66543.365973298351</v>
      </c>
      <c r="F5" s="39">
        <f t="shared" si="1"/>
        <v>67695.612275086969</v>
      </c>
      <c r="G5" s="39">
        <f t="shared" si="1"/>
        <v>67625.715777416248</v>
      </c>
      <c r="H5" s="39">
        <f t="shared" si="1"/>
        <v>70645.624829271823</v>
      </c>
      <c r="I5" s="39">
        <f t="shared" si="1"/>
        <v>71509.586913511564</v>
      </c>
      <c r="J5" s="39">
        <f t="shared" si="1"/>
        <v>72095.122032512372</v>
      </c>
      <c r="K5" s="39">
        <f t="shared" si="1"/>
        <v>71123.600901338519</v>
      </c>
      <c r="L5" s="39">
        <f t="shared" si="1"/>
        <v>69493.747839134478</v>
      </c>
      <c r="M5" s="39">
        <f t="shared" si="1"/>
        <v>69159.684183059071</v>
      </c>
      <c r="N5" s="39">
        <f t="shared" si="1"/>
        <v>69331.712373777584</v>
      </c>
      <c r="O5" s="39">
        <f t="shared" si="1"/>
        <v>69455.483557983127</v>
      </c>
      <c r="P5" s="39">
        <f t="shared" si="1"/>
        <v>70848.124406375617</v>
      </c>
      <c r="Q5" s="39">
        <f t="shared" si="1"/>
        <v>72915.153543932858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281.7021183563993</v>
      </c>
      <c r="C6" s="37">
        <f>TrRoad_act!C$5</f>
        <v>287.49126739068151</v>
      </c>
      <c r="D6" s="37">
        <f>TrRoad_act!D$5</f>
        <v>301.20966676701909</v>
      </c>
      <c r="E6" s="37">
        <f>TrRoad_act!E$5</f>
        <v>319.36597329835098</v>
      </c>
      <c r="F6" s="37">
        <f>TrRoad_act!F$5</f>
        <v>351.61227508697004</v>
      </c>
      <c r="G6" s="37">
        <f>TrRoad_act!G$5</f>
        <v>377.71577741625612</v>
      </c>
      <c r="H6" s="37">
        <f>TrRoad_act!H$5</f>
        <v>400.62482927181412</v>
      </c>
      <c r="I6" s="37">
        <f>TrRoad_act!I$5</f>
        <v>418.58691351157324</v>
      </c>
      <c r="J6" s="37">
        <f>TrRoad_act!J$5</f>
        <v>436.12203251236861</v>
      </c>
      <c r="K6" s="37">
        <f>TrRoad_act!K$5</f>
        <v>437.60090133852083</v>
      </c>
      <c r="L6" s="37">
        <f>TrRoad_act!L$5</f>
        <v>437.74783913448505</v>
      </c>
      <c r="M6" s="37">
        <f>TrRoad_act!M$5</f>
        <v>452.97958305907264</v>
      </c>
      <c r="N6" s="37">
        <f>TrRoad_act!N$5</f>
        <v>464.36197377759771</v>
      </c>
      <c r="O6" s="37">
        <f>TrRoad_act!O$5</f>
        <v>481.64815798312213</v>
      </c>
      <c r="P6" s="37">
        <f>TrRoad_act!P$5</f>
        <v>495.05950637562194</v>
      </c>
      <c r="Q6" s="37">
        <f>TrRoad_act!Q$5</f>
        <v>498.97784393284894</v>
      </c>
    </row>
    <row r="7" spans="1:17" ht="11.45" customHeight="1" x14ac:dyDescent="0.25">
      <c r="A7" s="17" t="str">
        <f>TrRoad_act!$A$6</f>
        <v>Passenger cars</v>
      </c>
      <c r="B7" s="37">
        <f>TrRoad_act!B$6</f>
        <v>46180</v>
      </c>
      <c r="C7" s="37">
        <f>TrRoad_act!C$6</f>
        <v>46180</v>
      </c>
      <c r="D7" s="37">
        <f>TrRoad_act!D$6</f>
        <v>46300</v>
      </c>
      <c r="E7" s="37">
        <f>TrRoad_act!E$6</f>
        <v>47517</v>
      </c>
      <c r="F7" s="37">
        <f>TrRoad_act!F$6</f>
        <v>49121</v>
      </c>
      <c r="G7" s="37">
        <f>TrRoad_act!G$6</f>
        <v>49403</v>
      </c>
      <c r="H7" s="37">
        <f>TrRoad_act!H$6</f>
        <v>52315</v>
      </c>
      <c r="I7" s="37">
        <f>TrRoad_act!I$6</f>
        <v>53946</v>
      </c>
      <c r="J7" s="37">
        <f>TrRoad_act!J$6</f>
        <v>54005</v>
      </c>
      <c r="K7" s="37">
        <f>TrRoad_act!K$6</f>
        <v>54396</v>
      </c>
      <c r="L7" s="37">
        <f>TrRoad_act!L$6</f>
        <v>52595</v>
      </c>
      <c r="M7" s="37">
        <f>TrRoad_act!M$6</f>
        <v>52251</v>
      </c>
      <c r="N7" s="37">
        <f>TrRoad_act!N$6</f>
        <v>51793</v>
      </c>
      <c r="O7" s="37">
        <f>TrRoad_act!O$6</f>
        <v>51824</v>
      </c>
      <c r="P7" s="37">
        <f>TrRoad_act!P$6</f>
        <v>52723</v>
      </c>
      <c r="Q7" s="37">
        <f>TrRoad_act!Q$6</f>
        <v>54603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18732</v>
      </c>
      <c r="C8" s="37">
        <f>TrRoad_act!C$13</f>
        <v>18617</v>
      </c>
      <c r="D8" s="37">
        <f>TrRoad_act!D$13</f>
        <v>18898.000000000004</v>
      </c>
      <c r="E8" s="37">
        <f>TrRoad_act!E$13</f>
        <v>18706.999999999996</v>
      </c>
      <c r="F8" s="37">
        <f>TrRoad_act!F$13</f>
        <v>18223</v>
      </c>
      <c r="G8" s="37">
        <f>TrRoad_act!G$13</f>
        <v>17845</v>
      </c>
      <c r="H8" s="37">
        <f>TrRoad_act!H$13</f>
        <v>17930.000000000007</v>
      </c>
      <c r="I8" s="37">
        <f>TrRoad_act!I$13</f>
        <v>17145</v>
      </c>
      <c r="J8" s="37">
        <f>TrRoad_act!J$13</f>
        <v>17654</v>
      </c>
      <c r="K8" s="37">
        <f>TrRoad_act!K$13</f>
        <v>16290</v>
      </c>
      <c r="L8" s="37">
        <f>TrRoad_act!L$13</f>
        <v>16461</v>
      </c>
      <c r="M8" s="37">
        <f>TrRoad_act!M$13</f>
        <v>16455.704600000001</v>
      </c>
      <c r="N8" s="37">
        <f>TrRoad_act!N$13</f>
        <v>17074.350399999996</v>
      </c>
      <c r="O8" s="37">
        <f>TrRoad_act!O$13</f>
        <v>17149.835400000004</v>
      </c>
      <c r="P8" s="37">
        <f>TrRoad_act!P$13</f>
        <v>17630.064899999998</v>
      </c>
      <c r="Q8" s="37">
        <f>TrRoad_act!Q$13</f>
        <v>17813.175700000003</v>
      </c>
    </row>
    <row r="9" spans="1:17" ht="11.45" customHeight="1" x14ac:dyDescent="0.25">
      <c r="A9" s="19" t="s">
        <v>52</v>
      </c>
      <c r="B9" s="38">
        <f t="shared" ref="B9:Q9" si="2">B10+B11+B12</f>
        <v>12263</v>
      </c>
      <c r="C9" s="38">
        <f t="shared" si="2"/>
        <v>12576</v>
      </c>
      <c r="D9" s="38">
        <f t="shared" si="2"/>
        <v>13067</v>
      </c>
      <c r="E9" s="38">
        <f t="shared" si="2"/>
        <v>12802</v>
      </c>
      <c r="F9" s="38">
        <f t="shared" si="2"/>
        <v>12585</v>
      </c>
      <c r="G9" s="38">
        <f t="shared" si="2"/>
        <v>12204</v>
      </c>
      <c r="H9" s="38">
        <f t="shared" si="2"/>
        <v>11941</v>
      </c>
      <c r="I9" s="38">
        <f t="shared" si="2"/>
        <v>11032</v>
      </c>
      <c r="J9" s="38">
        <f t="shared" si="2"/>
        <v>10627</v>
      </c>
      <c r="K9" s="38">
        <f t="shared" si="2"/>
        <v>10596</v>
      </c>
      <c r="L9" s="38">
        <f t="shared" si="2"/>
        <v>10170</v>
      </c>
      <c r="M9" s="38">
        <f t="shared" si="2"/>
        <v>10266.913</v>
      </c>
      <c r="N9" s="38">
        <f t="shared" si="2"/>
        <v>10305.0787</v>
      </c>
      <c r="O9" s="38">
        <f t="shared" si="2"/>
        <v>10352.4894</v>
      </c>
      <c r="P9" s="38">
        <f t="shared" si="2"/>
        <v>10557.4692</v>
      </c>
      <c r="Q9" s="38">
        <f t="shared" si="2"/>
        <v>10555.668900000001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2570.0000000000005</v>
      </c>
      <c r="C10" s="37">
        <f>TrRail_act!C$5</f>
        <v>2570.9999999999995</v>
      </c>
      <c r="D10" s="37">
        <f>TrRail_act!D$5</f>
        <v>2536</v>
      </c>
      <c r="E10" s="37">
        <f>TrRail_act!E$5</f>
        <v>2516</v>
      </c>
      <c r="F10" s="37">
        <f>TrRail_act!F$5</f>
        <v>2420</v>
      </c>
      <c r="G10" s="37">
        <f>TrRail_act!G$5</f>
        <v>2352.9999999999995</v>
      </c>
      <c r="H10" s="37">
        <f>TrRail_act!H$5</f>
        <v>2283</v>
      </c>
      <c r="I10" s="37">
        <f>TrRail_act!I$5</f>
        <v>2280.0000000000005</v>
      </c>
      <c r="J10" s="37">
        <f>TrRail_act!J$5</f>
        <v>2335</v>
      </c>
      <c r="K10" s="37">
        <f>TrRail_act!K$5</f>
        <v>2524</v>
      </c>
      <c r="L10" s="37">
        <f>TrRail_act!L$5</f>
        <v>2489</v>
      </c>
      <c r="M10" s="37">
        <f>TrRail_act!M$5</f>
        <v>2503.913</v>
      </c>
      <c r="N10" s="37">
        <f>TrRail_act!N$5</f>
        <v>2499.0787</v>
      </c>
      <c r="O10" s="37">
        <f>TrRail_act!O$5</f>
        <v>2510.4893999999999</v>
      </c>
      <c r="P10" s="37">
        <f>TrRail_act!P$5</f>
        <v>2819.4692000000005</v>
      </c>
      <c r="Q10" s="37">
        <f>TrRail_act!Q$5</f>
        <v>2946.6688999999997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9693</v>
      </c>
      <c r="C11" s="37">
        <f>TrRail_act!C$6</f>
        <v>10005</v>
      </c>
      <c r="D11" s="37">
        <f>TrRail_act!D$6</f>
        <v>10531</v>
      </c>
      <c r="E11" s="37">
        <f>TrRail_act!E$6</f>
        <v>10286</v>
      </c>
      <c r="F11" s="37">
        <f>TrRail_act!F$6</f>
        <v>10165</v>
      </c>
      <c r="G11" s="37">
        <f>TrRail_act!G$6</f>
        <v>9851</v>
      </c>
      <c r="H11" s="37">
        <f>TrRail_act!H$6</f>
        <v>9658</v>
      </c>
      <c r="I11" s="37">
        <f>TrRail_act!I$6</f>
        <v>8752</v>
      </c>
      <c r="J11" s="37">
        <f>TrRail_act!J$6</f>
        <v>8292</v>
      </c>
      <c r="K11" s="37">
        <f>TrRail_act!K$6</f>
        <v>8071.9999999999991</v>
      </c>
      <c r="L11" s="37">
        <f>TrRail_act!L$6</f>
        <v>7681</v>
      </c>
      <c r="M11" s="37">
        <f>TrRail_act!M$6</f>
        <v>7763</v>
      </c>
      <c r="N11" s="37">
        <f>TrRail_act!N$6</f>
        <v>7806</v>
      </c>
      <c r="O11" s="37">
        <f>TrRail_act!O$6</f>
        <v>7842</v>
      </c>
      <c r="P11" s="37">
        <f>TrRail_act!P$6</f>
        <v>7738</v>
      </c>
      <c r="Q11" s="37">
        <f>TrRail_act!Q$6</f>
        <v>7609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3465.308455329453</v>
      </c>
      <c r="C13" s="38">
        <f t="shared" si="3"/>
        <v>3305.7327794005423</v>
      </c>
      <c r="D13" s="38">
        <f t="shared" si="3"/>
        <v>3075.135373813323</v>
      </c>
      <c r="E13" s="38">
        <f t="shared" si="3"/>
        <v>3485.8066881872783</v>
      </c>
      <c r="F13" s="38">
        <f t="shared" si="3"/>
        <v>4427.1306273347473</v>
      </c>
      <c r="G13" s="38">
        <f t="shared" si="3"/>
        <v>5436.9610352501968</v>
      </c>
      <c r="H13" s="38">
        <f t="shared" si="3"/>
        <v>5618.7689073638812</v>
      </c>
      <c r="I13" s="38">
        <f t="shared" si="3"/>
        <v>5863.8207108827928</v>
      </c>
      <c r="J13" s="38">
        <f t="shared" si="3"/>
        <v>5952.7118132978503</v>
      </c>
      <c r="K13" s="38">
        <f t="shared" si="3"/>
        <v>5335.4475424685625</v>
      </c>
      <c r="L13" s="38">
        <f t="shared" si="3"/>
        <v>5351.9954524671384</v>
      </c>
      <c r="M13" s="38">
        <f t="shared" si="3"/>
        <v>5809.5995065402576</v>
      </c>
      <c r="N13" s="38">
        <f t="shared" si="3"/>
        <v>5323.4609920538815</v>
      </c>
      <c r="O13" s="38">
        <f t="shared" si="3"/>
        <v>5438.3002857293295</v>
      </c>
      <c r="P13" s="38">
        <f t="shared" si="3"/>
        <v>5867.0629709736795</v>
      </c>
      <c r="Q13" s="38">
        <f t="shared" si="3"/>
        <v>6593.8768598973675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2072.9065910595891</v>
      </c>
      <c r="C15" s="37">
        <f>TrAvia_act!C$6</f>
        <v>1936.2807079478646</v>
      </c>
      <c r="D15" s="37">
        <f>TrAvia_act!D$6</f>
        <v>1936.2147294954646</v>
      </c>
      <c r="E15" s="37">
        <f>TrAvia_act!E$6</f>
        <v>2080.2847979206358</v>
      </c>
      <c r="F15" s="37">
        <f>TrAvia_act!F$6</f>
        <v>2759.126512802472</v>
      </c>
      <c r="G15" s="37">
        <f>TrAvia_act!G$6</f>
        <v>3670.2199979007132</v>
      </c>
      <c r="H15" s="37">
        <f>TrAvia_act!H$6</f>
        <v>3796.7758158718634</v>
      </c>
      <c r="I15" s="37">
        <f>TrAvia_act!I$6</f>
        <v>4009.387702643397</v>
      </c>
      <c r="J15" s="37">
        <f>TrAvia_act!J$6</f>
        <v>3929.8951304374555</v>
      </c>
      <c r="K15" s="37">
        <f>TrAvia_act!K$6</f>
        <v>3682.4724183805301</v>
      </c>
      <c r="L15" s="37">
        <f>TrAvia_act!L$6</f>
        <v>3705.0231053057919</v>
      </c>
      <c r="M15" s="37">
        <f>TrAvia_act!M$6</f>
        <v>4074.8052978071973</v>
      </c>
      <c r="N15" s="37">
        <f>TrAvia_act!N$6</f>
        <v>4179.2437745593097</v>
      </c>
      <c r="O15" s="37">
        <f>TrAvia_act!O$6</f>
        <v>4050.0077564932717</v>
      </c>
      <c r="P15" s="37">
        <f>TrAvia_act!P$6</f>
        <v>4203.9551893975486</v>
      </c>
      <c r="Q15" s="37">
        <f>TrAvia_act!Q$6</f>
        <v>4724.6140806013018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1392.4018642698638</v>
      </c>
      <c r="C16" s="37">
        <f>TrAvia_act!C$7</f>
        <v>1369.4520714526775</v>
      </c>
      <c r="D16" s="37">
        <f>TrAvia_act!D$7</f>
        <v>1138.9206443178587</v>
      </c>
      <c r="E16" s="37">
        <f>TrAvia_act!E$7</f>
        <v>1405.5218902666422</v>
      </c>
      <c r="F16" s="37">
        <f>TrAvia_act!F$7</f>
        <v>1668.0041145322755</v>
      </c>
      <c r="G16" s="37">
        <f>TrAvia_act!G$7</f>
        <v>1766.741037349484</v>
      </c>
      <c r="H16" s="37">
        <f>TrAvia_act!H$7</f>
        <v>1821.9930914920176</v>
      </c>
      <c r="I16" s="37">
        <f>TrAvia_act!I$7</f>
        <v>1854.4330082393958</v>
      </c>
      <c r="J16" s="37">
        <f>TrAvia_act!J$7</f>
        <v>2022.8166828603944</v>
      </c>
      <c r="K16" s="37">
        <f>TrAvia_act!K$7</f>
        <v>1652.9751240880321</v>
      </c>
      <c r="L16" s="37">
        <f>TrAvia_act!L$7</f>
        <v>1646.9723471613468</v>
      </c>
      <c r="M16" s="37">
        <f>TrAvia_act!M$7</f>
        <v>1734.7942087330603</v>
      </c>
      <c r="N16" s="37">
        <f>TrAvia_act!N$7</f>
        <v>1144.2172174945717</v>
      </c>
      <c r="O16" s="37">
        <f>TrAvia_act!O$7</f>
        <v>1388.2925292360576</v>
      </c>
      <c r="P16" s="37">
        <f>TrAvia_act!P$7</f>
        <v>1663.1077815761307</v>
      </c>
      <c r="Q16" s="37">
        <f>TrAvia_act!Q$7</f>
        <v>1869.2627792960657</v>
      </c>
    </row>
    <row r="17" spans="1:17" ht="11.45" customHeight="1" x14ac:dyDescent="0.25">
      <c r="A17" s="25" t="s">
        <v>51</v>
      </c>
      <c r="B17" s="40">
        <f t="shared" ref="B17:Q17" si="4">B18+B21+B22+B25</f>
        <v>30423.383758749471</v>
      </c>
      <c r="C17" s="40">
        <f t="shared" si="4"/>
        <v>29748.831803210454</v>
      </c>
      <c r="D17" s="40">
        <f t="shared" si="4"/>
        <v>30016.665083045053</v>
      </c>
      <c r="E17" s="40">
        <f t="shared" si="4"/>
        <v>29619.271930633062</v>
      </c>
      <c r="F17" s="40">
        <f t="shared" si="4"/>
        <v>32862.356650077651</v>
      </c>
      <c r="G17" s="40">
        <f t="shared" si="4"/>
        <v>34197.478395190323</v>
      </c>
      <c r="H17" s="40">
        <f t="shared" si="4"/>
        <v>37190.135408280847</v>
      </c>
      <c r="I17" s="40">
        <f t="shared" si="4"/>
        <v>39291.036817952845</v>
      </c>
      <c r="J17" s="40">
        <f t="shared" si="4"/>
        <v>40266.251771431402</v>
      </c>
      <c r="K17" s="40">
        <f t="shared" si="4"/>
        <v>32774.053163221848</v>
      </c>
      <c r="L17" s="40">
        <f t="shared" si="4"/>
        <v>33434.905519768457</v>
      </c>
      <c r="M17" s="40">
        <f t="shared" si="4"/>
        <v>32945.627593262019</v>
      </c>
      <c r="N17" s="40">
        <f t="shared" si="4"/>
        <v>31871.532736840145</v>
      </c>
      <c r="O17" s="40">
        <f t="shared" si="4"/>
        <v>32620.508309622754</v>
      </c>
      <c r="P17" s="40">
        <f t="shared" si="4"/>
        <v>33646.259468343087</v>
      </c>
      <c r="Q17" s="40">
        <f t="shared" si="4"/>
        <v>34862.632773269499</v>
      </c>
    </row>
    <row r="18" spans="1:17" ht="11.45" customHeight="1" x14ac:dyDescent="0.25">
      <c r="A18" s="23" t="s">
        <v>50</v>
      </c>
      <c r="B18" s="39">
        <f t="shared" ref="B18:Q18" si="5">B19+B20</f>
        <v>20703.109890837339</v>
      </c>
      <c r="C18" s="39">
        <f t="shared" si="5"/>
        <v>20933.412840831239</v>
      </c>
      <c r="D18" s="39">
        <f t="shared" si="5"/>
        <v>20784.032078047781</v>
      </c>
      <c r="E18" s="39">
        <f t="shared" si="5"/>
        <v>20459.698902085969</v>
      </c>
      <c r="F18" s="39">
        <f t="shared" si="5"/>
        <v>22172.740778892421</v>
      </c>
      <c r="G18" s="39">
        <f t="shared" si="5"/>
        <v>22965.781653786937</v>
      </c>
      <c r="H18" s="39">
        <f t="shared" si="5"/>
        <v>25040.437475176292</v>
      </c>
      <c r="I18" s="39">
        <f t="shared" si="5"/>
        <v>26987.423469599686</v>
      </c>
      <c r="J18" s="39">
        <f t="shared" si="5"/>
        <v>28096.651228055394</v>
      </c>
      <c r="K18" s="39">
        <f t="shared" si="5"/>
        <v>23232.794095468707</v>
      </c>
      <c r="L18" s="39">
        <f t="shared" si="5"/>
        <v>22188.857209571983</v>
      </c>
      <c r="M18" s="39">
        <f t="shared" si="5"/>
        <v>21950.032373780552</v>
      </c>
      <c r="N18" s="39">
        <f t="shared" si="5"/>
        <v>20627.372962750072</v>
      </c>
      <c r="O18" s="39">
        <f t="shared" si="5"/>
        <v>20941.084788057036</v>
      </c>
      <c r="P18" s="39">
        <f t="shared" si="5"/>
        <v>21647.552867178034</v>
      </c>
      <c r="Q18" s="39">
        <f t="shared" si="5"/>
        <v>22998.845164574977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591.57694414342529</v>
      </c>
      <c r="C19" s="37">
        <f>TrRoad_act!C$20</f>
        <v>622.98676130725698</v>
      </c>
      <c r="D19" s="37">
        <f>TrRoad_act!D$20</f>
        <v>667.14562057303306</v>
      </c>
      <c r="E19" s="37">
        <f>TrRoad_act!E$20</f>
        <v>699.91563530799215</v>
      </c>
      <c r="F19" s="37">
        <f>TrRoad_act!F$20</f>
        <v>719.87175158061382</v>
      </c>
      <c r="G19" s="37">
        <f>TrRoad_act!G$20</f>
        <v>756.95927821704493</v>
      </c>
      <c r="H19" s="37">
        <f>TrRoad_act!H$20</f>
        <v>785.7817657237016</v>
      </c>
      <c r="I19" s="37">
        <f>TrRoad_act!I$20</f>
        <v>829.91642569566773</v>
      </c>
      <c r="J19" s="37">
        <f>TrRoad_act!J$20</f>
        <v>890.85649931564149</v>
      </c>
      <c r="K19" s="37">
        <f>TrRoad_act!K$20</f>
        <v>889.45954877100235</v>
      </c>
      <c r="L19" s="37">
        <f>TrRoad_act!L$20</f>
        <v>884.9614690112619</v>
      </c>
      <c r="M19" s="37">
        <f>TrRoad_act!M$20</f>
        <v>876.57015807276775</v>
      </c>
      <c r="N19" s="37">
        <f>TrRoad_act!N$20</f>
        <v>868.36440864611245</v>
      </c>
      <c r="O19" s="37">
        <f>TrRoad_act!O$20</f>
        <v>877.88632014207917</v>
      </c>
      <c r="P19" s="37">
        <f>TrRoad_act!P$20</f>
        <v>902.886892624442</v>
      </c>
      <c r="Q19" s="37">
        <f>TrRoad_act!Q$20</f>
        <v>937.57120501162149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20111.532946693915</v>
      </c>
      <c r="C20" s="37">
        <f>TrRoad_act!C$26</f>
        <v>20310.426079523982</v>
      </c>
      <c r="D20" s="37">
        <f>TrRoad_act!D$26</f>
        <v>20116.886457474749</v>
      </c>
      <c r="E20" s="37">
        <f>TrRoad_act!E$26</f>
        <v>19759.783266777977</v>
      </c>
      <c r="F20" s="37">
        <f>TrRoad_act!F$26</f>
        <v>21452.869027311808</v>
      </c>
      <c r="G20" s="37">
        <f>TrRoad_act!G$26</f>
        <v>22208.822375569893</v>
      </c>
      <c r="H20" s="37">
        <f>TrRoad_act!H$26</f>
        <v>24254.655709452589</v>
      </c>
      <c r="I20" s="37">
        <f>TrRoad_act!I$26</f>
        <v>26157.507043904017</v>
      </c>
      <c r="J20" s="37">
        <f>TrRoad_act!J$26</f>
        <v>27205.794728739751</v>
      </c>
      <c r="K20" s="37">
        <f>TrRoad_act!K$26</f>
        <v>22343.334546697704</v>
      </c>
      <c r="L20" s="37">
        <f>TrRoad_act!L$26</f>
        <v>21303.895740560722</v>
      </c>
      <c r="M20" s="37">
        <f>TrRoad_act!M$26</f>
        <v>21073.462215707783</v>
      </c>
      <c r="N20" s="37">
        <f>TrRoad_act!N$26</f>
        <v>19759.008554103959</v>
      </c>
      <c r="O20" s="37">
        <f>TrRoad_act!O$26</f>
        <v>20063.198467914957</v>
      </c>
      <c r="P20" s="37">
        <f>TrRoad_act!P$26</f>
        <v>20744.665974553591</v>
      </c>
      <c r="Q20" s="37">
        <f>TrRoad_act!Q$26</f>
        <v>22061.273959563357</v>
      </c>
    </row>
    <row r="21" spans="1:17" ht="11.45" customHeight="1" x14ac:dyDescent="0.25">
      <c r="A21" s="19" t="s">
        <v>49</v>
      </c>
      <c r="B21" s="38">
        <f>TrRail_act!B$10</f>
        <v>8800</v>
      </c>
      <c r="C21" s="38">
        <f>TrRail_act!C$10</f>
        <v>7700</v>
      </c>
      <c r="D21" s="38">
        <f>TrRail_act!D$10</f>
        <v>7800</v>
      </c>
      <c r="E21" s="38">
        <f>TrRail_act!E$10</f>
        <v>7614</v>
      </c>
      <c r="F21" s="38">
        <f>TrRail_act!F$10</f>
        <v>8749</v>
      </c>
      <c r="G21" s="38">
        <f>TrRail_act!G$10</f>
        <v>9090</v>
      </c>
      <c r="H21" s="38">
        <f>TrRail_act!H$10</f>
        <v>10167</v>
      </c>
      <c r="I21" s="38">
        <f>TrRail_act!I$10</f>
        <v>10048</v>
      </c>
      <c r="J21" s="38">
        <f>TrRail_act!J$10</f>
        <v>9874</v>
      </c>
      <c r="K21" s="38">
        <f>TrRail_act!K$10</f>
        <v>7673</v>
      </c>
      <c r="L21" s="38">
        <f>TrRail_act!L$10</f>
        <v>8809</v>
      </c>
      <c r="M21" s="38">
        <f>TrRail_act!M$10</f>
        <v>9118</v>
      </c>
      <c r="N21" s="38">
        <f>TrRail_act!N$10</f>
        <v>9230</v>
      </c>
      <c r="O21" s="38">
        <f>TrRail_act!O$10</f>
        <v>9722</v>
      </c>
      <c r="P21" s="38">
        <f>TrRail_act!P$10</f>
        <v>10158</v>
      </c>
      <c r="Q21" s="38">
        <f>TrRail_act!Q$10</f>
        <v>10010</v>
      </c>
    </row>
    <row r="22" spans="1:17" ht="11.45" customHeight="1" x14ac:dyDescent="0.25">
      <c r="A22" s="19" t="s">
        <v>48</v>
      </c>
      <c r="B22" s="38">
        <f t="shared" ref="B22:Q22" si="6">B23+B24</f>
        <v>29.273867912132395</v>
      </c>
      <c r="C22" s="38">
        <f t="shared" si="6"/>
        <v>28.418962379216154</v>
      </c>
      <c r="D22" s="38">
        <f t="shared" si="6"/>
        <v>25.633004997271676</v>
      </c>
      <c r="E22" s="38">
        <f t="shared" si="6"/>
        <v>28.573028547091909</v>
      </c>
      <c r="F22" s="38">
        <f t="shared" si="6"/>
        <v>36.615871185232194</v>
      </c>
      <c r="G22" s="38">
        <f t="shared" si="6"/>
        <v>31.696741403391105</v>
      </c>
      <c r="H22" s="38">
        <f t="shared" si="6"/>
        <v>69.697933104548753</v>
      </c>
      <c r="I22" s="38">
        <f t="shared" si="6"/>
        <v>43.613348353157356</v>
      </c>
      <c r="J22" s="38">
        <f t="shared" si="6"/>
        <v>45.600543376009888</v>
      </c>
      <c r="K22" s="38">
        <f t="shared" si="6"/>
        <v>37.259067753143029</v>
      </c>
      <c r="L22" s="38">
        <f t="shared" si="6"/>
        <v>44.048310196474581</v>
      </c>
      <c r="M22" s="38">
        <f t="shared" si="6"/>
        <v>37.595219481462109</v>
      </c>
      <c r="N22" s="38">
        <f t="shared" si="6"/>
        <v>32.159774090070997</v>
      </c>
      <c r="O22" s="38">
        <f t="shared" si="6"/>
        <v>33.423521565717124</v>
      </c>
      <c r="P22" s="38">
        <f t="shared" si="6"/>
        <v>29.70660116505335</v>
      </c>
      <c r="Q22" s="38">
        <f t="shared" si="6"/>
        <v>29.787608694522788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15.583114226592169</v>
      </c>
      <c r="C23" s="37">
        <f>TrAvia_act!C$9</f>
        <v>15.308682758147413</v>
      </c>
      <c r="D23" s="37">
        <f>TrAvia_act!D$9</f>
        <v>16.909201375753543</v>
      </c>
      <c r="E23" s="37">
        <f>TrAvia_act!E$9</f>
        <v>16.971798150582671</v>
      </c>
      <c r="F23" s="37">
        <f>TrAvia_act!F$9</f>
        <v>15.554144691135278</v>
      </c>
      <c r="G23" s="37">
        <f>TrAvia_act!G$9</f>
        <v>17.956385185112296</v>
      </c>
      <c r="H23" s="37">
        <f>TrAvia_act!H$9</f>
        <v>16.395111345854986</v>
      </c>
      <c r="I23" s="37">
        <f>TrAvia_act!I$9</f>
        <v>16.062604960523633</v>
      </c>
      <c r="J23" s="37">
        <f>TrAvia_act!J$9</f>
        <v>13.728956290847528</v>
      </c>
      <c r="K23" s="37">
        <f>TrAvia_act!K$9</f>
        <v>12.718241460260058</v>
      </c>
      <c r="L23" s="37">
        <f>TrAvia_act!L$9</f>
        <v>11.767854084499232</v>
      </c>
      <c r="M23" s="37">
        <f>TrAvia_act!M$9</f>
        <v>15.466066879562668</v>
      </c>
      <c r="N23" s="37">
        <f>TrAvia_act!N$9</f>
        <v>14.864050092246771</v>
      </c>
      <c r="O23" s="37">
        <f>TrAvia_act!O$9</f>
        <v>14.8127262655469</v>
      </c>
      <c r="P23" s="37">
        <f>TrAvia_act!P$9</f>
        <v>15.14073860038263</v>
      </c>
      <c r="Q23" s="37">
        <f>TrAvia_act!Q$9</f>
        <v>16.066026060063802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13.690753685540225</v>
      </c>
      <c r="C24" s="37">
        <f>TrAvia_act!C$10</f>
        <v>13.110279621068743</v>
      </c>
      <c r="D24" s="37">
        <f>TrAvia_act!D$10</f>
        <v>8.7238036215181314</v>
      </c>
      <c r="E24" s="37">
        <f>TrAvia_act!E$10</f>
        <v>11.601230396509237</v>
      </c>
      <c r="F24" s="37">
        <f>TrAvia_act!F$10</f>
        <v>21.06172649409692</v>
      </c>
      <c r="G24" s="37">
        <f>TrAvia_act!G$10</f>
        <v>13.740356218278809</v>
      </c>
      <c r="H24" s="37">
        <f>TrAvia_act!H$10</f>
        <v>53.302821758693767</v>
      </c>
      <c r="I24" s="37">
        <f>TrAvia_act!I$10</f>
        <v>27.550743392633724</v>
      </c>
      <c r="J24" s="37">
        <f>TrAvia_act!J$10</f>
        <v>31.871587085162361</v>
      </c>
      <c r="K24" s="37">
        <f>TrAvia_act!K$10</f>
        <v>24.540826292882972</v>
      </c>
      <c r="L24" s="37">
        <f>TrAvia_act!L$10</f>
        <v>32.280456111975347</v>
      </c>
      <c r="M24" s="37">
        <f>TrAvia_act!M$10</f>
        <v>22.129152601899442</v>
      </c>
      <c r="N24" s="37">
        <f>TrAvia_act!N$10</f>
        <v>17.295723997824226</v>
      </c>
      <c r="O24" s="37">
        <f>TrAvia_act!O$10</f>
        <v>18.610795300170224</v>
      </c>
      <c r="P24" s="37">
        <f>TrAvia_act!P$10</f>
        <v>14.56586256467072</v>
      </c>
      <c r="Q24" s="37">
        <f>TrAvia_act!Q$10</f>
        <v>13.721582634458986</v>
      </c>
    </row>
    <row r="25" spans="1:17" ht="11.45" customHeight="1" x14ac:dyDescent="0.25">
      <c r="A25" s="19" t="s">
        <v>32</v>
      </c>
      <c r="B25" s="38">
        <f t="shared" ref="B25:Q25" si="7">B26+B27</f>
        <v>891</v>
      </c>
      <c r="C25" s="38">
        <f t="shared" si="7"/>
        <v>1087</v>
      </c>
      <c r="D25" s="38">
        <f t="shared" si="7"/>
        <v>1407</v>
      </c>
      <c r="E25" s="38">
        <f t="shared" si="7"/>
        <v>1517</v>
      </c>
      <c r="F25" s="38">
        <f t="shared" si="7"/>
        <v>1904</v>
      </c>
      <c r="G25" s="38">
        <f t="shared" si="7"/>
        <v>2110</v>
      </c>
      <c r="H25" s="38">
        <f t="shared" si="7"/>
        <v>1913</v>
      </c>
      <c r="I25" s="38">
        <f t="shared" si="7"/>
        <v>2212</v>
      </c>
      <c r="J25" s="38">
        <f t="shared" si="7"/>
        <v>2250</v>
      </c>
      <c r="K25" s="38">
        <f t="shared" si="7"/>
        <v>1831</v>
      </c>
      <c r="L25" s="38">
        <f t="shared" si="7"/>
        <v>2393</v>
      </c>
      <c r="M25" s="38">
        <f t="shared" si="7"/>
        <v>1840</v>
      </c>
      <c r="N25" s="38">
        <f t="shared" si="7"/>
        <v>1982</v>
      </c>
      <c r="O25" s="38">
        <f t="shared" si="7"/>
        <v>1924</v>
      </c>
      <c r="P25" s="38">
        <f t="shared" si="7"/>
        <v>1811</v>
      </c>
      <c r="Q25" s="38">
        <f t="shared" si="7"/>
        <v>1824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891</v>
      </c>
      <c r="C27" s="36">
        <f>TrNavi_act!C5</f>
        <v>1087</v>
      </c>
      <c r="D27" s="36">
        <f>TrNavi_act!D5</f>
        <v>1407</v>
      </c>
      <c r="E27" s="36">
        <f>TrNavi_act!E5</f>
        <v>1517</v>
      </c>
      <c r="F27" s="36">
        <f>TrNavi_act!F5</f>
        <v>1904</v>
      </c>
      <c r="G27" s="36">
        <f>TrNavi_act!G5</f>
        <v>2110</v>
      </c>
      <c r="H27" s="36">
        <f>TrNavi_act!H5</f>
        <v>1913</v>
      </c>
      <c r="I27" s="36">
        <f>TrNavi_act!I5</f>
        <v>2212</v>
      </c>
      <c r="J27" s="36">
        <f>TrNavi_act!J5</f>
        <v>2250</v>
      </c>
      <c r="K27" s="36">
        <f>TrNavi_act!K5</f>
        <v>1831</v>
      </c>
      <c r="L27" s="36">
        <f>TrNavi_act!L5</f>
        <v>2393</v>
      </c>
      <c r="M27" s="36">
        <f>TrNavi_act!M5</f>
        <v>1840</v>
      </c>
      <c r="N27" s="36">
        <f>TrNavi_act!N5</f>
        <v>1982</v>
      </c>
      <c r="O27" s="36">
        <f>TrNavi_act!O5</f>
        <v>1924</v>
      </c>
      <c r="P27" s="36">
        <f>TrNavi_act!P5</f>
        <v>1811</v>
      </c>
      <c r="Q27" s="36">
        <f>TrNavi_act!Q5</f>
        <v>1824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3314.5771564770248</v>
      </c>
      <c r="C29" s="41">
        <f t="shared" si="8"/>
        <v>3457.2472489692818</v>
      </c>
      <c r="D29" s="41">
        <f t="shared" si="8"/>
        <v>3644.4921514133407</v>
      </c>
      <c r="E29" s="41">
        <f t="shared" si="8"/>
        <v>3796.223971758669</v>
      </c>
      <c r="F29" s="41">
        <f t="shared" si="8"/>
        <v>3980.7746085121207</v>
      </c>
      <c r="G29" s="41">
        <f t="shared" si="8"/>
        <v>4314.6125293840505</v>
      </c>
      <c r="H29" s="41">
        <f t="shared" si="8"/>
        <v>4600.8860466476508</v>
      </c>
      <c r="I29" s="41">
        <f t="shared" si="8"/>
        <v>4664.7835847230326</v>
      </c>
      <c r="J29" s="41">
        <f t="shared" si="8"/>
        <v>4793.2112377050362</v>
      </c>
      <c r="K29" s="41">
        <f t="shared" si="8"/>
        <v>4733.4374250232795</v>
      </c>
      <c r="L29" s="41">
        <f t="shared" si="8"/>
        <v>4292.3113474231805</v>
      </c>
      <c r="M29" s="41">
        <f t="shared" si="8"/>
        <v>3996.4559369344697</v>
      </c>
      <c r="N29" s="41">
        <f t="shared" si="8"/>
        <v>3802.5363812976584</v>
      </c>
      <c r="O29" s="41">
        <f t="shared" si="8"/>
        <v>3588.1117449139192</v>
      </c>
      <c r="P29" s="41">
        <f t="shared" si="8"/>
        <v>4003.6912614322964</v>
      </c>
      <c r="Q29" s="41">
        <f t="shared" si="8"/>
        <v>4323.0947389362773</v>
      </c>
    </row>
    <row r="30" spans="1:17" ht="11.45" customHeight="1" x14ac:dyDescent="0.25">
      <c r="A30" s="25" t="s">
        <v>39</v>
      </c>
      <c r="B30" s="40">
        <f t="shared" ref="B30:Q30" si="9">B31+B35+B39</f>
        <v>2270.6346317436996</v>
      </c>
      <c r="C30" s="40">
        <f t="shared" si="9"/>
        <v>2352.7772037794807</v>
      </c>
      <c r="D30" s="40">
        <f t="shared" si="9"/>
        <v>2435.8976043446278</v>
      </c>
      <c r="E30" s="40">
        <f t="shared" si="9"/>
        <v>2527.4287328099504</v>
      </c>
      <c r="F30" s="40">
        <f t="shared" si="9"/>
        <v>2620.277429308002</v>
      </c>
      <c r="G30" s="40">
        <f t="shared" si="9"/>
        <v>2678.0510169668173</v>
      </c>
      <c r="H30" s="40">
        <f t="shared" si="9"/>
        <v>2841.4758752434664</v>
      </c>
      <c r="I30" s="40">
        <f t="shared" si="9"/>
        <v>2932.4779131173214</v>
      </c>
      <c r="J30" s="40">
        <f t="shared" si="9"/>
        <v>2946.9520583277808</v>
      </c>
      <c r="K30" s="40">
        <f t="shared" si="9"/>
        <v>2978.3044602029204</v>
      </c>
      <c r="L30" s="40">
        <f t="shared" si="9"/>
        <v>2702.3291009594282</v>
      </c>
      <c r="M30" s="40">
        <f t="shared" si="9"/>
        <v>2526.0800489214125</v>
      </c>
      <c r="N30" s="40">
        <f t="shared" si="9"/>
        <v>2448.7915756307993</v>
      </c>
      <c r="O30" s="40">
        <f t="shared" si="9"/>
        <v>2368.9910726649291</v>
      </c>
      <c r="P30" s="40">
        <f t="shared" si="9"/>
        <v>2532.5551890567044</v>
      </c>
      <c r="Q30" s="40">
        <f t="shared" si="9"/>
        <v>2659.1742759318663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1908.0407325001815</v>
      </c>
      <c r="C31" s="39">
        <f t="shared" si="10"/>
        <v>2006.9168912295313</v>
      </c>
      <c r="D31" s="39">
        <f t="shared" si="10"/>
        <v>2105.4854578258778</v>
      </c>
      <c r="E31" s="39">
        <f t="shared" si="10"/>
        <v>2200.0586762202097</v>
      </c>
      <c r="F31" s="39">
        <f t="shared" si="10"/>
        <v>2271.2544193901126</v>
      </c>
      <c r="G31" s="39">
        <f t="shared" si="10"/>
        <v>2300.5917860991876</v>
      </c>
      <c r="H31" s="39">
        <f t="shared" si="10"/>
        <v>2460.5051075570427</v>
      </c>
      <c r="I31" s="39">
        <f t="shared" si="10"/>
        <v>2571.0141117252233</v>
      </c>
      <c r="J31" s="39">
        <f t="shared" si="10"/>
        <v>2559.3674558992857</v>
      </c>
      <c r="K31" s="39">
        <f t="shared" si="10"/>
        <v>2616.5128631385546</v>
      </c>
      <c r="L31" s="39">
        <f t="shared" si="10"/>
        <v>2359.1271113215903</v>
      </c>
      <c r="M31" s="39">
        <f t="shared" si="10"/>
        <v>2185.8868672532308</v>
      </c>
      <c r="N31" s="39">
        <f t="shared" si="10"/>
        <v>2189.3294634925714</v>
      </c>
      <c r="O31" s="39">
        <f t="shared" si="10"/>
        <v>2100.1076523854294</v>
      </c>
      <c r="P31" s="39">
        <f t="shared" si="10"/>
        <v>2249.8554927653236</v>
      </c>
      <c r="Q31" s="39">
        <f t="shared" si="10"/>
        <v>2371.377079908531</v>
      </c>
    </row>
    <row r="32" spans="1:17" ht="11.45" customHeight="1" x14ac:dyDescent="0.25">
      <c r="A32" s="17" t="str">
        <f>$A$6</f>
        <v>Powered 2-wheelers</v>
      </c>
      <c r="B32" s="37">
        <f>TrRoad_ene!B$19</f>
        <v>11.815843089607139</v>
      </c>
      <c r="C32" s="37">
        <f>TrRoad_ene!C$19</f>
        <v>12.041439030237504</v>
      </c>
      <c r="D32" s="37">
        <f>TrRoad_ene!D$19</f>
        <v>12.540157703599364</v>
      </c>
      <c r="E32" s="37">
        <f>TrRoad_ene!E$19</f>
        <v>13.190428873783709</v>
      </c>
      <c r="F32" s="37">
        <f>TrRoad_ene!F$19</f>
        <v>14.33355910009487</v>
      </c>
      <c r="G32" s="37">
        <f>TrRoad_ene!G$19</f>
        <v>15.284385495430014</v>
      </c>
      <c r="H32" s="37">
        <f>TrRoad_ene!H$19</f>
        <v>16.07672072252932</v>
      </c>
      <c r="I32" s="37">
        <f>TrRoad_ene!I$19</f>
        <v>16.617803630418738</v>
      </c>
      <c r="J32" s="37">
        <f>TrRoad_ene!J$19</f>
        <v>17.116115884314365</v>
      </c>
      <c r="K32" s="37">
        <f>TrRoad_ene!K$19</f>
        <v>17.004785562329744</v>
      </c>
      <c r="L32" s="37">
        <f>TrRoad_ene!L$19</f>
        <v>16.89818386139952</v>
      </c>
      <c r="M32" s="37">
        <f>TrRoad_ene!M$19</f>
        <v>17.412445998498342</v>
      </c>
      <c r="N32" s="37">
        <f>TrRoad_ene!N$19</f>
        <v>17.743610015096476</v>
      </c>
      <c r="O32" s="37">
        <f>TrRoad_ene!O$19</f>
        <v>18.273907681312185</v>
      </c>
      <c r="P32" s="37">
        <f>TrRoad_ene!P$19</f>
        <v>18.607295607805643</v>
      </c>
      <c r="Q32" s="37">
        <f>TrRoad_ene!Q$19</f>
        <v>18.515750951157493</v>
      </c>
    </row>
    <row r="33" spans="1:17" ht="11.45" customHeight="1" x14ac:dyDescent="0.25">
      <c r="A33" s="17" t="str">
        <f>$A$7</f>
        <v>Passenger cars</v>
      </c>
      <c r="B33" s="37">
        <f>TrRoad_ene!B$21</f>
        <v>1533.5735121002824</v>
      </c>
      <c r="C33" s="37">
        <f>TrRoad_ene!C$21</f>
        <v>1626.6288933824771</v>
      </c>
      <c r="D33" s="37">
        <f>TrRoad_ene!D$21</f>
        <v>1709.2007911419671</v>
      </c>
      <c r="E33" s="37">
        <f>TrRoad_ene!E$21</f>
        <v>1800.287751132254</v>
      </c>
      <c r="F33" s="37">
        <f>TrRoad_ene!F$21</f>
        <v>1883.7241061972099</v>
      </c>
      <c r="G33" s="37">
        <f>TrRoad_ene!G$21</f>
        <v>1906.515117091601</v>
      </c>
      <c r="H33" s="37">
        <f>TrRoad_ene!H$21</f>
        <v>2036.5663552568465</v>
      </c>
      <c r="I33" s="37">
        <f>TrRoad_ene!I$21</f>
        <v>2152.9460564115589</v>
      </c>
      <c r="J33" s="37">
        <f>TrRoad_ene!J$21</f>
        <v>2168.6392484217927</v>
      </c>
      <c r="K33" s="37">
        <f>TrRoad_ene!K$21</f>
        <v>2231.2184530211598</v>
      </c>
      <c r="L33" s="37">
        <f>TrRoad_ene!L$21</f>
        <v>1975.4066004108763</v>
      </c>
      <c r="M33" s="37">
        <f>TrRoad_ene!M$21</f>
        <v>1822.4124215103336</v>
      </c>
      <c r="N33" s="37">
        <f>TrRoad_ene!N$21</f>
        <v>1830.3087090612985</v>
      </c>
      <c r="O33" s="37">
        <f>TrRoad_ene!O$21</f>
        <v>1752.2210734228233</v>
      </c>
      <c r="P33" s="37">
        <f>TrRoad_ene!P$21</f>
        <v>1868.2114263467365</v>
      </c>
      <c r="Q33" s="37">
        <f>TrRoad_ene!Q$21</f>
        <v>1975.2740427288788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362.65137731029193</v>
      </c>
      <c r="C34" s="37">
        <f>TrRoad_ene!C$33</f>
        <v>368.2465588168165</v>
      </c>
      <c r="D34" s="37">
        <f>TrRoad_ene!D$33</f>
        <v>383.74450898031148</v>
      </c>
      <c r="E34" s="37">
        <f>TrRoad_ene!E$33</f>
        <v>386.58049621417189</v>
      </c>
      <c r="F34" s="37">
        <f>TrRoad_ene!F$33</f>
        <v>373.19675409280796</v>
      </c>
      <c r="G34" s="37">
        <f>TrRoad_ene!G$33</f>
        <v>378.79228351215653</v>
      </c>
      <c r="H34" s="37">
        <f>TrRoad_ene!H$33</f>
        <v>407.8620315776671</v>
      </c>
      <c r="I34" s="37">
        <f>TrRoad_ene!I$33</f>
        <v>401.45025168324577</v>
      </c>
      <c r="J34" s="37">
        <f>TrRoad_ene!J$33</f>
        <v>373.61209159317889</v>
      </c>
      <c r="K34" s="37">
        <f>TrRoad_ene!K$33</f>
        <v>368.28962455506525</v>
      </c>
      <c r="L34" s="37">
        <f>TrRoad_ene!L$33</f>
        <v>366.82232704931454</v>
      </c>
      <c r="M34" s="37">
        <f>TrRoad_ene!M$33</f>
        <v>346.06199974439886</v>
      </c>
      <c r="N34" s="37">
        <f>TrRoad_ene!N$33</f>
        <v>341.27714441617627</v>
      </c>
      <c r="O34" s="37">
        <f>TrRoad_ene!O$33</f>
        <v>329.61267128129379</v>
      </c>
      <c r="P34" s="37">
        <f>TrRoad_ene!P$33</f>
        <v>363.03677081078149</v>
      </c>
      <c r="Q34" s="37">
        <f>TrRoad_ene!Q$33</f>
        <v>377.58728622849469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135.31767476925592</v>
      </c>
      <c r="C35" s="38">
        <f t="shared" si="11"/>
        <v>133.27280727941275</v>
      </c>
      <c r="D35" s="38">
        <f t="shared" si="11"/>
        <v>130.28396665855564</v>
      </c>
      <c r="E35" s="38">
        <f t="shared" si="11"/>
        <v>131.11600613925242</v>
      </c>
      <c r="F35" s="38">
        <f t="shared" si="11"/>
        <v>129.15531990423028</v>
      </c>
      <c r="G35" s="38">
        <f t="shared" si="11"/>
        <v>121.77390233855658</v>
      </c>
      <c r="H35" s="38">
        <f t="shared" si="11"/>
        <v>125.76736581979233</v>
      </c>
      <c r="I35" s="38">
        <f t="shared" si="11"/>
        <v>126.12171137725204</v>
      </c>
      <c r="J35" s="38">
        <f t="shared" si="11"/>
        <v>125.73442868115541</v>
      </c>
      <c r="K35" s="38">
        <f t="shared" si="11"/>
        <v>137.55734332458201</v>
      </c>
      <c r="L35" s="38">
        <f t="shared" si="11"/>
        <v>120.21940818736604</v>
      </c>
      <c r="M35" s="38">
        <f t="shared" si="11"/>
        <v>113.80626006289727</v>
      </c>
      <c r="N35" s="38">
        <f t="shared" si="11"/>
        <v>97.564619362186704</v>
      </c>
      <c r="O35" s="38">
        <f t="shared" si="11"/>
        <v>111.06822071457945</v>
      </c>
      <c r="P35" s="38">
        <f t="shared" si="11"/>
        <v>116.15356525039765</v>
      </c>
      <c r="Q35" s="38">
        <f t="shared" si="11"/>
        <v>117.16400437580884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16.558179791941267</v>
      </c>
      <c r="C36" s="37">
        <f>TrRail_ene!C$18</f>
        <v>16.432362785996389</v>
      </c>
      <c r="D36" s="37">
        <f>TrRail_ene!D$18</f>
        <v>15.795093262699378</v>
      </c>
      <c r="E36" s="37">
        <f>TrRail_ene!E$18</f>
        <v>15.600843636836572</v>
      </c>
      <c r="F36" s="37">
        <f>TrRail_ene!F$18</f>
        <v>14.895000337017565</v>
      </c>
      <c r="G36" s="37">
        <f>TrRail_ene!G$18</f>
        <v>14.340121890451739</v>
      </c>
      <c r="H36" s="37">
        <f>TrRail_ene!H$18</f>
        <v>13.851512035550112</v>
      </c>
      <c r="I36" s="37">
        <f>TrRail_ene!I$18</f>
        <v>13.803466758081353</v>
      </c>
      <c r="J36" s="37">
        <f>TrRail_ene!J$18</f>
        <v>14.041349093669531</v>
      </c>
      <c r="K36" s="37">
        <f>TrRail_ene!K$18</f>
        <v>15.096041381959406</v>
      </c>
      <c r="L36" s="37">
        <f>TrRail_ene!L$18</f>
        <v>14.739741017114396</v>
      </c>
      <c r="M36" s="37">
        <f>TrRail_ene!M$18</f>
        <v>14.777663122416962</v>
      </c>
      <c r="N36" s="37">
        <f>TrRail_ene!N$18</f>
        <v>14.584271623979904</v>
      </c>
      <c r="O36" s="37">
        <f>TrRail_ene!O$18</f>
        <v>14.395964594538677</v>
      </c>
      <c r="P36" s="37">
        <f>TrRail_ene!P$18</f>
        <v>16.122014995142269</v>
      </c>
      <c r="Q36" s="37">
        <f>TrRail_ene!Q$18</f>
        <v>16.755651459528888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118.75949497731465</v>
      </c>
      <c r="C37" s="37">
        <f>TrRail_ene!C$19</f>
        <v>116.84044449341637</v>
      </c>
      <c r="D37" s="37">
        <f>TrRail_ene!D$19</f>
        <v>114.48887339585627</v>
      </c>
      <c r="E37" s="37">
        <f>TrRail_ene!E$19</f>
        <v>115.51516250241585</v>
      </c>
      <c r="F37" s="37">
        <f>TrRail_ene!F$19</f>
        <v>114.26031956721272</v>
      </c>
      <c r="G37" s="37">
        <f>TrRail_ene!G$19</f>
        <v>107.43378044810484</v>
      </c>
      <c r="H37" s="37">
        <f>TrRail_ene!H$19</f>
        <v>111.91585378424222</v>
      </c>
      <c r="I37" s="37">
        <f>TrRail_ene!I$19</f>
        <v>112.31824461917068</v>
      </c>
      <c r="J37" s="37">
        <f>TrRail_ene!J$19</f>
        <v>111.69307958748587</v>
      </c>
      <c r="K37" s="37">
        <f>TrRail_ene!K$19</f>
        <v>122.46130194262261</v>
      </c>
      <c r="L37" s="37">
        <f>TrRail_ene!L$19</f>
        <v>105.47966717025164</v>
      </c>
      <c r="M37" s="37">
        <f>TrRail_ene!M$19</f>
        <v>99.028596940480298</v>
      </c>
      <c r="N37" s="37">
        <f>TrRail_ene!N$19</f>
        <v>82.980347738206802</v>
      </c>
      <c r="O37" s="37">
        <f>TrRail_ene!O$19</f>
        <v>96.672256120040771</v>
      </c>
      <c r="P37" s="37">
        <f>TrRail_ene!P$19</f>
        <v>100.03155025525538</v>
      </c>
      <c r="Q37" s="37">
        <f>TrRail_ene!Q$19</f>
        <v>100.40835291627995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227.27622447426194</v>
      </c>
      <c r="C39" s="38">
        <f t="shared" si="12"/>
        <v>212.5875052705365</v>
      </c>
      <c r="D39" s="38">
        <f t="shared" si="12"/>
        <v>200.12817986019439</v>
      </c>
      <c r="E39" s="38">
        <f t="shared" si="12"/>
        <v>196.25405045048836</v>
      </c>
      <c r="F39" s="38">
        <f t="shared" si="12"/>
        <v>219.86769001365883</v>
      </c>
      <c r="G39" s="38">
        <f t="shared" si="12"/>
        <v>255.68532852907296</v>
      </c>
      <c r="H39" s="38">
        <f t="shared" si="12"/>
        <v>255.20340186663157</v>
      </c>
      <c r="I39" s="38">
        <f t="shared" si="12"/>
        <v>235.34209001484606</v>
      </c>
      <c r="J39" s="38">
        <f t="shared" si="12"/>
        <v>261.85017374733991</v>
      </c>
      <c r="K39" s="38">
        <f t="shared" si="12"/>
        <v>224.23425373978347</v>
      </c>
      <c r="L39" s="38">
        <f t="shared" si="12"/>
        <v>222.98258145047208</v>
      </c>
      <c r="M39" s="38">
        <f t="shared" si="12"/>
        <v>226.38692160528467</v>
      </c>
      <c r="N39" s="38">
        <f t="shared" si="12"/>
        <v>161.89749277604085</v>
      </c>
      <c r="O39" s="38">
        <f t="shared" si="12"/>
        <v>157.81519956492014</v>
      </c>
      <c r="P39" s="38">
        <f t="shared" si="12"/>
        <v>166.5461310409832</v>
      </c>
      <c r="Q39" s="38">
        <f t="shared" si="12"/>
        <v>170.63319164752659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137.61555162740686</v>
      </c>
      <c r="C41" s="37">
        <f>TrAvia_ene!C$10</f>
        <v>134.19619781460273</v>
      </c>
      <c r="D41" s="37">
        <f>TrAvia_ene!D$10</f>
        <v>124.32764148044683</v>
      </c>
      <c r="E41" s="37">
        <f>TrAvia_ene!E$10</f>
        <v>111.20343610189346</v>
      </c>
      <c r="F41" s="37">
        <f>TrAvia_ene!F$10</f>
        <v>126.84153133458976</v>
      </c>
      <c r="G41" s="37">
        <f>TrAvia_ene!G$10</f>
        <v>157.36606178918097</v>
      </c>
      <c r="H41" s="37">
        <f>TrAvia_ene!H$10</f>
        <v>157.20684157294647</v>
      </c>
      <c r="I41" s="37">
        <f>TrAvia_ene!I$10</f>
        <v>166.29098872436822</v>
      </c>
      <c r="J41" s="37">
        <f>TrAvia_ene!J$10</f>
        <v>179.62405831758403</v>
      </c>
      <c r="K41" s="37">
        <f>TrAvia_ene!K$10</f>
        <v>159.84689247783726</v>
      </c>
      <c r="L41" s="37">
        <f>TrAvia_ene!L$10</f>
        <v>158.0620664233663</v>
      </c>
      <c r="M41" s="37">
        <f>TrAvia_ene!M$10</f>
        <v>163.32692648713018</v>
      </c>
      <c r="N41" s="37">
        <f>TrAvia_ene!N$10</f>
        <v>131.40915174806651</v>
      </c>
      <c r="O41" s="37">
        <f>TrAvia_ene!O$10</f>
        <v>120.90410920476813</v>
      </c>
      <c r="P41" s="37">
        <f>TrAvia_ene!P$10</f>
        <v>121.89654063610567</v>
      </c>
      <c r="Q41" s="37">
        <f>TrAvia_ene!Q$10</f>
        <v>124.04565455080129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89.660672846855093</v>
      </c>
      <c r="C42" s="37">
        <f>TrAvia_ene!C$11</f>
        <v>78.391307455933784</v>
      </c>
      <c r="D42" s="37">
        <f>TrAvia_ene!D$11</f>
        <v>75.80053837974755</v>
      </c>
      <c r="E42" s="37">
        <f>TrAvia_ene!E$11</f>
        <v>85.050614348594905</v>
      </c>
      <c r="F42" s="37">
        <f>TrAvia_ene!F$11</f>
        <v>93.026158679069056</v>
      </c>
      <c r="G42" s="37">
        <f>TrAvia_ene!G$11</f>
        <v>98.319266739891987</v>
      </c>
      <c r="H42" s="37">
        <f>TrAvia_ene!H$11</f>
        <v>97.996560293685079</v>
      </c>
      <c r="I42" s="37">
        <f>TrAvia_ene!I$11</f>
        <v>69.05110129047786</v>
      </c>
      <c r="J42" s="37">
        <f>TrAvia_ene!J$11</f>
        <v>82.226115429755851</v>
      </c>
      <c r="K42" s="37">
        <f>TrAvia_ene!K$11</f>
        <v>64.387361261946225</v>
      </c>
      <c r="L42" s="37">
        <f>TrAvia_ene!L$11</f>
        <v>64.920515027105793</v>
      </c>
      <c r="M42" s="37">
        <f>TrAvia_ene!M$11</f>
        <v>63.059995118154497</v>
      </c>
      <c r="N42" s="37">
        <f>TrAvia_ene!N$11</f>
        <v>30.488341027974357</v>
      </c>
      <c r="O42" s="37">
        <f>TrAvia_ene!O$11</f>
        <v>36.911090360151995</v>
      </c>
      <c r="P42" s="37">
        <f>TrAvia_ene!P$11</f>
        <v>44.649590404877522</v>
      </c>
      <c r="Q42" s="37">
        <f>TrAvia_ene!Q$11</f>
        <v>46.587537096725299</v>
      </c>
    </row>
    <row r="43" spans="1:17" ht="11.45" customHeight="1" x14ac:dyDescent="0.25">
      <c r="A43" s="25" t="s">
        <v>18</v>
      </c>
      <c r="B43" s="40">
        <f t="shared" ref="B43:Q43" si="13">B44+B47+B48+B51</f>
        <v>1043.9425247333254</v>
      </c>
      <c r="C43" s="40">
        <f t="shared" si="13"/>
        <v>1104.4700451898009</v>
      </c>
      <c r="D43" s="40">
        <f t="shared" si="13"/>
        <v>1208.5945470687129</v>
      </c>
      <c r="E43" s="40">
        <f t="shared" si="13"/>
        <v>1268.7952389487186</v>
      </c>
      <c r="F43" s="40">
        <f t="shared" si="13"/>
        <v>1360.497179204119</v>
      </c>
      <c r="G43" s="40">
        <f t="shared" si="13"/>
        <v>1636.561512417233</v>
      </c>
      <c r="H43" s="40">
        <f t="shared" si="13"/>
        <v>1759.4101714041847</v>
      </c>
      <c r="I43" s="40">
        <f t="shared" si="13"/>
        <v>1732.3056716057113</v>
      </c>
      <c r="J43" s="40">
        <f t="shared" si="13"/>
        <v>1846.2591793772549</v>
      </c>
      <c r="K43" s="40">
        <f t="shared" si="13"/>
        <v>1755.1329648203587</v>
      </c>
      <c r="L43" s="40">
        <f t="shared" si="13"/>
        <v>1589.9822464637525</v>
      </c>
      <c r="M43" s="40">
        <f t="shared" si="13"/>
        <v>1470.3758880130572</v>
      </c>
      <c r="N43" s="40">
        <f t="shared" si="13"/>
        <v>1353.7448056668593</v>
      </c>
      <c r="O43" s="40">
        <f t="shared" si="13"/>
        <v>1219.1206722489901</v>
      </c>
      <c r="P43" s="40">
        <f t="shared" si="13"/>
        <v>1471.1360723755918</v>
      </c>
      <c r="Q43" s="40">
        <f t="shared" si="13"/>
        <v>1663.920463004411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998.13715442681723</v>
      </c>
      <c r="C44" s="39">
        <f t="shared" si="14"/>
        <v>1059.8742177397501</v>
      </c>
      <c r="D44" s="39">
        <f t="shared" si="14"/>
        <v>1163.939473587463</v>
      </c>
      <c r="E44" s="39">
        <f t="shared" si="14"/>
        <v>1218.5407455384595</v>
      </c>
      <c r="F44" s="39">
        <f t="shared" si="14"/>
        <v>1314.8629691220081</v>
      </c>
      <c r="G44" s="39">
        <f t="shared" si="14"/>
        <v>1590.8111212982139</v>
      </c>
      <c r="H44" s="39">
        <f t="shared" si="14"/>
        <v>1706.9765190906085</v>
      </c>
      <c r="I44" s="39">
        <f t="shared" si="14"/>
        <v>1684.6721229978091</v>
      </c>
      <c r="J44" s="39">
        <f t="shared" si="14"/>
        <v>1800.15350180575</v>
      </c>
      <c r="K44" s="39">
        <f t="shared" si="14"/>
        <v>1719.7276218847242</v>
      </c>
      <c r="L44" s="39">
        <f t="shared" si="14"/>
        <v>1552.1781972692888</v>
      </c>
      <c r="M44" s="39">
        <f t="shared" si="14"/>
        <v>1434.6531624294898</v>
      </c>
      <c r="N44" s="39">
        <f t="shared" si="14"/>
        <v>1315.0082634280589</v>
      </c>
      <c r="O44" s="39">
        <f t="shared" si="14"/>
        <v>1169.4071082228479</v>
      </c>
      <c r="P44" s="39">
        <f t="shared" si="14"/>
        <v>1428.8409399456796</v>
      </c>
      <c r="Q44" s="39">
        <f t="shared" si="14"/>
        <v>1624.5923590924558</v>
      </c>
    </row>
    <row r="45" spans="1:17" ht="11.45" customHeight="1" x14ac:dyDescent="0.25">
      <c r="A45" s="17" t="str">
        <f>$A$19</f>
        <v>Light duty vehicles</v>
      </c>
      <c r="B45" s="37">
        <f>TrRoad_ene!B$43</f>
        <v>316.10829187874612</v>
      </c>
      <c r="C45" s="37">
        <f>TrRoad_ene!C$43</f>
        <v>329.70399184860366</v>
      </c>
      <c r="D45" s="37">
        <f>TrRoad_ene!D$43</f>
        <v>358.92873979447222</v>
      </c>
      <c r="E45" s="37">
        <f>TrRoad_ene!E$43</f>
        <v>377.09235341408601</v>
      </c>
      <c r="F45" s="37">
        <f>TrRoad_ene!F$43</f>
        <v>385.03193968893197</v>
      </c>
      <c r="G45" s="37">
        <f>TrRoad_ene!G$43</f>
        <v>412.51558270651736</v>
      </c>
      <c r="H45" s="37">
        <f>TrRoad_ene!H$43</f>
        <v>421.91284558731491</v>
      </c>
      <c r="I45" s="37">
        <f>TrRoad_ene!I$43</f>
        <v>429.30163576835201</v>
      </c>
      <c r="J45" s="37">
        <f>TrRoad_ene!J$43</f>
        <v>463.8578998857397</v>
      </c>
      <c r="K45" s="37">
        <f>TrRoad_ene!K$43</f>
        <v>460.94970749909191</v>
      </c>
      <c r="L45" s="37">
        <f>TrRoad_ene!L$43</f>
        <v>454.08821150853004</v>
      </c>
      <c r="M45" s="37">
        <f>TrRoad_ene!M$43</f>
        <v>428.61241033783085</v>
      </c>
      <c r="N45" s="37">
        <f>TrRoad_ene!N$43</f>
        <v>418.5934087185467</v>
      </c>
      <c r="O45" s="37">
        <f>TrRoad_ene!O$43</f>
        <v>398.77111868170806</v>
      </c>
      <c r="P45" s="37">
        <f>TrRoad_ene!P$43</f>
        <v>439.10556527896642</v>
      </c>
      <c r="Q45" s="37">
        <f>TrRoad_ene!Q$43</f>
        <v>468.32799306736558</v>
      </c>
    </row>
    <row r="46" spans="1:17" ht="11.45" customHeight="1" x14ac:dyDescent="0.25">
      <c r="A46" s="17" t="str">
        <f>$A$20</f>
        <v>Heavy duty vehicles</v>
      </c>
      <c r="B46" s="37">
        <f>TrRoad_ene!B$52</f>
        <v>682.02886254807106</v>
      </c>
      <c r="C46" s="37">
        <f>TrRoad_ene!C$52</f>
        <v>730.1702258911464</v>
      </c>
      <c r="D46" s="37">
        <f>TrRoad_ene!D$52</f>
        <v>805.01073379299089</v>
      </c>
      <c r="E46" s="37">
        <f>TrRoad_ene!E$52</f>
        <v>841.44839212437353</v>
      </c>
      <c r="F46" s="37">
        <f>TrRoad_ene!F$52</f>
        <v>929.83102943307608</v>
      </c>
      <c r="G46" s="37">
        <f>TrRoad_ene!G$52</f>
        <v>1178.2955385916966</v>
      </c>
      <c r="H46" s="37">
        <f>TrRoad_ene!H$52</f>
        <v>1285.0636735032936</v>
      </c>
      <c r="I46" s="37">
        <f>TrRoad_ene!I$52</f>
        <v>1255.370487229457</v>
      </c>
      <c r="J46" s="37">
        <f>TrRoad_ene!J$52</f>
        <v>1336.2956019200103</v>
      </c>
      <c r="K46" s="37">
        <f>TrRoad_ene!K$52</f>
        <v>1258.7779143856324</v>
      </c>
      <c r="L46" s="37">
        <f>TrRoad_ene!L$52</f>
        <v>1098.0899857607587</v>
      </c>
      <c r="M46" s="37">
        <f>TrRoad_ene!M$52</f>
        <v>1006.0407520916589</v>
      </c>
      <c r="N46" s="37">
        <f>TrRoad_ene!N$52</f>
        <v>896.41485470951216</v>
      </c>
      <c r="O46" s="37">
        <f>TrRoad_ene!O$52</f>
        <v>770.63598954113991</v>
      </c>
      <c r="P46" s="37">
        <f>TrRoad_ene!P$52</f>
        <v>989.73537466671314</v>
      </c>
      <c r="Q46" s="37">
        <f>TrRoad_ene!Q$52</f>
        <v>1156.2643660250901</v>
      </c>
    </row>
    <row r="47" spans="1:17" ht="11.45" customHeight="1" x14ac:dyDescent="0.25">
      <c r="A47" s="19" t="str">
        <f>$A$21</f>
        <v>Rail transport</v>
      </c>
      <c r="B47" s="38">
        <f>TrRail_ene!B$23</f>
        <v>37.821539368522167</v>
      </c>
      <c r="C47" s="38">
        <f>TrRail_ene!C$23</f>
        <v>36.378592720587235</v>
      </c>
      <c r="D47" s="38">
        <f>TrRail_ene!D$23</f>
        <v>35.283173341444339</v>
      </c>
      <c r="E47" s="38">
        <f>TrRail_ene!E$23</f>
        <v>33.909313860747574</v>
      </c>
      <c r="F47" s="38">
        <f>TrRail_ene!F$23</f>
        <v>35.905180095769722</v>
      </c>
      <c r="G47" s="38">
        <f>TrRail_ene!G$23</f>
        <v>36.818351131135422</v>
      </c>
      <c r="H47" s="38">
        <f>TrRail_ene!H$23</f>
        <v>39.836174180207678</v>
      </c>
      <c r="I47" s="38">
        <f>TrRail_ene!I$23</f>
        <v>39.177588622747976</v>
      </c>
      <c r="J47" s="38">
        <f>TrRail_ene!J$23</f>
        <v>37.163871318844606</v>
      </c>
      <c r="K47" s="38">
        <f>TrRail_ene!K$23</f>
        <v>27.937426675417992</v>
      </c>
      <c r="L47" s="38">
        <f>TrRail_ene!L$23</f>
        <v>30.062680489438673</v>
      </c>
      <c r="M47" s="38">
        <f>TrRail_ene!M$23</f>
        <v>28.378511886852962</v>
      </c>
      <c r="N47" s="38">
        <f>TrRail_ene!N$23</f>
        <v>28.091816426763991</v>
      </c>
      <c r="O47" s="38">
        <f>TrRail_ene!O$23</f>
        <v>40.002479847195858</v>
      </c>
      <c r="P47" s="38">
        <f>TrRail_ene!P$23</f>
        <v>32.096304040081407</v>
      </c>
      <c r="Q47" s="38">
        <f>TrRail_ene!Q$23</f>
        <v>29.226645103846746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6.9838309379859247</v>
      </c>
      <c r="C48" s="38">
        <f t="shared" si="15"/>
        <v>7.2172647294635262</v>
      </c>
      <c r="D48" s="38">
        <f t="shared" si="15"/>
        <v>7.3718201398056431</v>
      </c>
      <c r="E48" s="38">
        <f t="shared" si="15"/>
        <v>7.1453195495116066</v>
      </c>
      <c r="F48" s="38">
        <f t="shared" si="15"/>
        <v>7.7289199863411611</v>
      </c>
      <c r="G48" s="38">
        <f t="shared" si="15"/>
        <v>7.9050029890315088</v>
      </c>
      <c r="H48" s="38">
        <f t="shared" si="15"/>
        <v>11.597418133368404</v>
      </c>
      <c r="I48" s="38">
        <f t="shared" si="15"/>
        <v>7.4559699851539838</v>
      </c>
      <c r="J48" s="38">
        <f t="shared" si="15"/>
        <v>7.941846252660147</v>
      </c>
      <c r="K48" s="38">
        <f t="shared" si="15"/>
        <v>6.4679462602165136</v>
      </c>
      <c r="L48" s="38">
        <f t="shared" si="15"/>
        <v>6.7382204077787513</v>
      </c>
      <c r="M48" s="38">
        <f t="shared" si="15"/>
        <v>6.3442136967144158</v>
      </c>
      <c r="N48" s="38">
        <f t="shared" si="15"/>
        <v>4.6258663526491484</v>
      </c>
      <c r="O48" s="38">
        <f t="shared" si="15"/>
        <v>4.6953185975883054</v>
      </c>
      <c r="P48" s="38">
        <f t="shared" si="15"/>
        <v>4.1800002364053075</v>
      </c>
      <c r="Q48" s="38">
        <f t="shared" si="15"/>
        <v>4.0825817354864036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5.0581570494569288</v>
      </c>
      <c r="C49" s="37">
        <f>TrAvia_ene!C$13</f>
        <v>5.289935262647969</v>
      </c>
      <c r="D49" s="37">
        <f>TrAvia_ene!D$13</f>
        <v>6.0934535865280361</v>
      </c>
      <c r="E49" s="37">
        <f>TrAvia_ene!E$13</f>
        <v>5.5551603186768199</v>
      </c>
      <c r="F49" s="37">
        <f>TrAvia_ene!F$13</f>
        <v>4.9595115818834268</v>
      </c>
      <c r="G49" s="37">
        <f>TrAvia_ene!G$13</f>
        <v>6.0234494437380759</v>
      </c>
      <c r="H49" s="37">
        <f>TrAvia_ene!H$13</f>
        <v>4.8570701071091706</v>
      </c>
      <c r="I49" s="37">
        <f>TrAvia_ene!I$13</f>
        <v>4.4914441078764362</v>
      </c>
      <c r="J49" s="37">
        <f>TrAvia_ene!J$13</f>
        <v>4.2552467225449018</v>
      </c>
      <c r="K49" s="37">
        <f>TrAvia_ene!K$13</f>
        <v>3.6896845246158647</v>
      </c>
      <c r="L49" s="37">
        <f>TrAvia_ene!L$13</f>
        <v>3.238505112777208</v>
      </c>
      <c r="M49" s="37">
        <f>TrAvia_ene!M$13</f>
        <v>3.9137465509762839</v>
      </c>
      <c r="N49" s="37">
        <f>TrAvia_ene!N$13</f>
        <v>3.0313462832739715</v>
      </c>
      <c r="O49" s="37">
        <f>TrAvia_ene!O$13</f>
        <v>2.9206544176057383</v>
      </c>
      <c r="P49" s="37">
        <f>TrAvia_ene!P$13</f>
        <v>2.7853282766723524</v>
      </c>
      <c r="Q49" s="37">
        <f>TrAvia_ene!Q$13</f>
        <v>2.7801615716563219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1.9256738885289963</v>
      </c>
      <c r="C50" s="37">
        <f>TrAvia_ene!C$14</f>
        <v>1.9273294668155576</v>
      </c>
      <c r="D50" s="37">
        <f>TrAvia_ene!D$14</f>
        <v>1.2783665532776072</v>
      </c>
      <c r="E50" s="37">
        <f>TrAvia_ene!E$14</f>
        <v>1.5901592308347867</v>
      </c>
      <c r="F50" s="37">
        <f>TrAvia_ene!F$14</f>
        <v>2.7694084044577347</v>
      </c>
      <c r="G50" s="37">
        <f>TrAvia_ene!G$14</f>
        <v>1.8815535452934333</v>
      </c>
      <c r="H50" s="37">
        <f>TrAvia_ene!H$14</f>
        <v>6.7403480262592321</v>
      </c>
      <c r="I50" s="37">
        <f>TrAvia_ene!I$14</f>
        <v>2.9645258772775476</v>
      </c>
      <c r="J50" s="37">
        <f>TrAvia_ene!J$14</f>
        <v>3.6865995301152452</v>
      </c>
      <c r="K50" s="37">
        <f>TrAvia_ene!K$14</f>
        <v>2.7782617356006489</v>
      </c>
      <c r="L50" s="37">
        <f>TrAvia_ene!L$14</f>
        <v>3.4997152950015429</v>
      </c>
      <c r="M50" s="37">
        <f>TrAvia_ene!M$14</f>
        <v>2.4304671457381319</v>
      </c>
      <c r="N50" s="37">
        <f>TrAvia_ene!N$14</f>
        <v>1.5945200693751767</v>
      </c>
      <c r="O50" s="37">
        <f>TrAvia_ene!O$14</f>
        <v>1.7746641799825669</v>
      </c>
      <c r="P50" s="37">
        <f>TrAvia_ene!P$14</f>
        <v>1.3946719597329551</v>
      </c>
      <c r="Q50" s="37">
        <f>TrAvia_ene!Q$14</f>
        <v>1.3024201638300812</v>
      </c>
    </row>
    <row r="51" spans="1:17" ht="11.45" customHeight="1" x14ac:dyDescent="0.25">
      <c r="A51" s="19" t="s">
        <v>32</v>
      </c>
      <c r="B51" s="38">
        <f t="shared" ref="B51:Q51" si="16">B52+B53</f>
        <v>1</v>
      </c>
      <c r="C51" s="38">
        <f t="shared" si="16"/>
        <v>0.99997000000000003</v>
      </c>
      <c r="D51" s="38">
        <f t="shared" si="16"/>
        <v>2.0000800000000001</v>
      </c>
      <c r="E51" s="38">
        <f t="shared" si="16"/>
        <v>9.1998599999999993</v>
      </c>
      <c r="F51" s="38">
        <f t="shared" si="16"/>
        <v>2.0001099999999998</v>
      </c>
      <c r="G51" s="38">
        <f t="shared" si="16"/>
        <v>1.0270369988520616</v>
      </c>
      <c r="H51" s="38">
        <f t="shared" si="16"/>
        <v>1.0000599999999999</v>
      </c>
      <c r="I51" s="38">
        <f t="shared" si="16"/>
        <v>0.99999000000000005</v>
      </c>
      <c r="J51" s="38">
        <f t="shared" si="16"/>
        <v>0.99995999999999996</v>
      </c>
      <c r="K51" s="38">
        <f t="shared" si="16"/>
        <v>0.99997000000000003</v>
      </c>
      <c r="L51" s="38">
        <f t="shared" si="16"/>
        <v>1.0031482972464054</v>
      </c>
      <c r="M51" s="38">
        <f t="shared" si="16"/>
        <v>1</v>
      </c>
      <c r="N51" s="38">
        <f t="shared" si="16"/>
        <v>6.0188594593873024</v>
      </c>
      <c r="O51" s="38">
        <f t="shared" si="16"/>
        <v>5.015765581358079</v>
      </c>
      <c r="P51" s="38">
        <f t="shared" si="16"/>
        <v>6.0188281534254973</v>
      </c>
      <c r="Q51" s="38">
        <f t="shared" si="16"/>
        <v>6.0188770726220815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1</v>
      </c>
      <c r="C53" s="36">
        <f>TrNavi_ene!C21</f>
        <v>0.99997000000000003</v>
      </c>
      <c r="D53" s="36">
        <f>TrNavi_ene!D21</f>
        <v>2.0000800000000001</v>
      </c>
      <c r="E53" s="36">
        <f>TrNavi_ene!E21</f>
        <v>9.1998599999999993</v>
      </c>
      <c r="F53" s="36">
        <f>TrNavi_ene!F21</f>
        <v>2.0001099999999998</v>
      </c>
      <c r="G53" s="36">
        <f>TrNavi_ene!G21</f>
        <v>1.0270369988520616</v>
      </c>
      <c r="H53" s="36">
        <f>TrNavi_ene!H21</f>
        <v>1.0000599999999999</v>
      </c>
      <c r="I53" s="36">
        <f>TrNavi_ene!I21</f>
        <v>0.99999000000000005</v>
      </c>
      <c r="J53" s="36">
        <f>TrNavi_ene!J21</f>
        <v>0.99995999999999996</v>
      </c>
      <c r="K53" s="36">
        <f>TrNavi_ene!K21</f>
        <v>0.99997000000000003</v>
      </c>
      <c r="L53" s="36">
        <f>TrNavi_ene!L21</f>
        <v>1.0031482972464054</v>
      </c>
      <c r="M53" s="36">
        <f>TrNavi_ene!M21</f>
        <v>1</v>
      </c>
      <c r="N53" s="36">
        <f>TrNavi_ene!N21</f>
        <v>6.0188594593873024</v>
      </c>
      <c r="O53" s="36">
        <f>TrNavi_ene!O21</f>
        <v>5.015765581358079</v>
      </c>
      <c r="P53" s="36">
        <f>TrNavi_ene!P21</f>
        <v>6.0188281534254973</v>
      </c>
      <c r="Q53" s="36">
        <f>TrNavi_ene!Q21</f>
        <v>6.0188770726220815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9692.5798636209893</v>
      </c>
      <c r="C55" s="41">
        <f t="shared" si="17"/>
        <v>10124.179390074672</v>
      </c>
      <c r="D55" s="41">
        <f t="shared" si="17"/>
        <v>10702.871562021697</v>
      </c>
      <c r="E55" s="41">
        <f t="shared" si="17"/>
        <v>11145.686595034176</v>
      </c>
      <c r="F55" s="41">
        <f t="shared" si="17"/>
        <v>11700.759975075398</v>
      </c>
      <c r="G55" s="41">
        <f t="shared" si="17"/>
        <v>12723.353222896627</v>
      </c>
      <c r="H55" s="41">
        <f t="shared" si="17"/>
        <v>13547.79795629736</v>
      </c>
      <c r="I55" s="41">
        <f t="shared" si="17"/>
        <v>13683.575526345292</v>
      </c>
      <c r="J55" s="41">
        <f t="shared" si="17"/>
        <v>13676.41670224932</v>
      </c>
      <c r="K55" s="41">
        <f t="shared" si="17"/>
        <v>13481.068455288361</v>
      </c>
      <c r="L55" s="41">
        <f t="shared" si="17"/>
        <v>12170.850044633309</v>
      </c>
      <c r="M55" s="41">
        <f t="shared" si="17"/>
        <v>11317.359921518746</v>
      </c>
      <c r="N55" s="41">
        <f t="shared" si="17"/>
        <v>10781.114743831304</v>
      </c>
      <c r="O55" s="41">
        <f t="shared" si="17"/>
        <v>10121.38320536494</v>
      </c>
      <c r="P55" s="41">
        <f t="shared" si="17"/>
        <v>11253.59250265282</v>
      </c>
      <c r="Q55" s="41">
        <f t="shared" si="17"/>
        <v>12275.110241666098</v>
      </c>
    </row>
    <row r="56" spans="1:17" ht="11.45" customHeight="1" x14ac:dyDescent="0.25">
      <c r="A56" s="25" t="s">
        <v>39</v>
      </c>
      <c r="B56" s="40">
        <f t="shared" ref="B56:Q56" si="18">B57+B61+B65</f>
        <v>6556.1236162107207</v>
      </c>
      <c r="C56" s="40">
        <f t="shared" si="18"/>
        <v>6796.6925072376298</v>
      </c>
      <c r="D56" s="40">
        <f t="shared" si="18"/>
        <v>7048.5025732792037</v>
      </c>
      <c r="E56" s="40">
        <f t="shared" si="18"/>
        <v>7300.7906889496307</v>
      </c>
      <c r="F56" s="40">
        <f t="shared" si="18"/>
        <v>7575.7171857277954</v>
      </c>
      <c r="G56" s="40">
        <f t="shared" si="18"/>
        <v>7740.8872173230075</v>
      </c>
      <c r="H56" s="40">
        <f t="shared" si="18"/>
        <v>8193.3703238548187</v>
      </c>
      <c r="I56" s="40">
        <f t="shared" si="18"/>
        <v>8415.7004500794701</v>
      </c>
      <c r="J56" s="40">
        <f t="shared" si="18"/>
        <v>8289.2276437388718</v>
      </c>
      <c r="K56" s="40">
        <f t="shared" si="18"/>
        <v>8355.2370104223337</v>
      </c>
      <c r="L56" s="40">
        <f t="shared" si="18"/>
        <v>7549.0325036626009</v>
      </c>
      <c r="M56" s="40">
        <f t="shared" si="18"/>
        <v>7035.9556281198966</v>
      </c>
      <c r="N56" s="40">
        <f t="shared" si="18"/>
        <v>6834.4108578592468</v>
      </c>
      <c r="O56" s="40">
        <f t="shared" si="18"/>
        <v>6601.1282652368827</v>
      </c>
      <c r="P56" s="40">
        <f t="shared" si="18"/>
        <v>6989.315800826751</v>
      </c>
      <c r="Q56" s="40">
        <f t="shared" si="18"/>
        <v>7418.5040000087311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5636.9525451286863</v>
      </c>
      <c r="C57" s="39">
        <f t="shared" si="19"/>
        <v>5929.6810611902511</v>
      </c>
      <c r="D57" s="39">
        <f t="shared" si="19"/>
        <v>6226.3858810626916</v>
      </c>
      <c r="E57" s="39">
        <f t="shared" si="19"/>
        <v>6499.6949117399727</v>
      </c>
      <c r="F57" s="39">
        <f t="shared" si="19"/>
        <v>6717.2179697811098</v>
      </c>
      <c r="G57" s="39">
        <f t="shared" si="19"/>
        <v>6797.8871737992895</v>
      </c>
      <c r="H57" s="39">
        <f t="shared" si="19"/>
        <v>7262.2690701046868</v>
      </c>
      <c r="I57" s="39">
        <f t="shared" si="19"/>
        <v>7550.0521934798253</v>
      </c>
      <c r="J57" s="39">
        <f t="shared" si="19"/>
        <v>7340.6903237121078</v>
      </c>
      <c r="K57" s="39">
        <f t="shared" si="19"/>
        <v>7505.4295228670908</v>
      </c>
      <c r="L57" s="39">
        <f t="shared" si="19"/>
        <v>6723.9439158912564</v>
      </c>
      <c r="M57" s="39">
        <f t="shared" si="19"/>
        <v>6227.6142675542469</v>
      </c>
      <c r="N57" s="39">
        <f t="shared" si="19"/>
        <v>6249.0161668504988</v>
      </c>
      <c r="O57" s="39">
        <f t="shared" si="19"/>
        <v>6029.8353466254766</v>
      </c>
      <c r="P57" s="39">
        <f t="shared" si="19"/>
        <v>6374.6094865520836</v>
      </c>
      <c r="Q57" s="39">
        <f t="shared" si="19"/>
        <v>6793.464635757171</v>
      </c>
    </row>
    <row r="58" spans="1:17" ht="11.45" customHeight="1" x14ac:dyDescent="0.25">
      <c r="A58" s="17" t="str">
        <f>$A$6</f>
        <v>Powered 2-wheelers</v>
      </c>
      <c r="B58" s="37">
        <f>TrRoad_emi!B$19</f>
        <v>34.283106290364046</v>
      </c>
      <c r="C58" s="37">
        <f>TrRoad_emi!C$19</f>
        <v>34.937662173736278</v>
      </c>
      <c r="D58" s="37">
        <f>TrRoad_emi!D$19</f>
        <v>36.384670665486865</v>
      </c>
      <c r="E58" s="37">
        <f>TrRoad_emi!E$19</f>
        <v>38.271401512869041</v>
      </c>
      <c r="F58" s="37">
        <f>TrRoad_emi!F$19</f>
        <v>41.588139451512106</v>
      </c>
      <c r="G58" s="37">
        <f>TrRoad_emi!G$19</f>
        <v>44.275721309638342</v>
      </c>
      <c r="H58" s="37">
        <f>TrRoad_emi!H$19</f>
        <v>46.336777934882782</v>
      </c>
      <c r="I58" s="37">
        <f>TrRoad_emi!I$19</f>
        <v>47.439470794214358</v>
      </c>
      <c r="J58" s="37">
        <f>TrRoad_emi!J$19</f>
        <v>48.261957362168616</v>
      </c>
      <c r="K58" s="37">
        <f>TrRoad_emi!K$19</f>
        <v>47.947964509835316</v>
      </c>
      <c r="L58" s="37">
        <f>TrRoad_emi!L$19</f>
        <v>47.056203893580616</v>
      </c>
      <c r="M58" s="37">
        <f>TrRoad_emi!M$19</f>
        <v>48.397919644079877</v>
      </c>
      <c r="N58" s="37">
        <f>TrRoad_emi!N$19</f>
        <v>49.445311072224001</v>
      </c>
      <c r="O58" s="37">
        <f>TrRoad_emi!O$19</f>
        <v>51.644306280484123</v>
      </c>
      <c r="P58" s="37">
        <f>TrRoad_emi!P$19</f>
        <v>51.488459609869487</v>
      </c>
      <c r="Q58" s="37">
        <f>TrRoad_emi!Q$19</f>
        <v>51.99707856355311</v>
      </c>
    </row>
    <row r="59" spans="1:17" ht="11.45" customHeight="1" x14ac:dyDescent="0.25">
      <c r="A59" s="17" t="str">
        <f>$A$7</f>
        <v>Passenger cars</v>
      </c>
      <c r="B59" s="37">
        <f>TrRoad_emi!B$20</f>
        <v>4490.8331560828947</v>
      </c>
      <c r="C59" s="37">
        <f>TrRoad_emi!C$20</f>
        <v>4765.3061904513352</v>
      </c>
      <c r="D59" s="37">
        <f>TrRoad_emi!D$20</f>
        <v>5012.4708544587065</v>
      </c>
      <c r="E59" s="37">
        <f>TrRoad_emi!E$20</f>
        <v>5275.1195393584758</v>
      </c>
      <c r="F59" s="37">
        <f>TrRoad_emi!F$20</f>
        <v>5530.5394097512935</v>
      </c>
      <c r="G59" s="37">
        <f>TrRoad_emi!G$20</f>
        <v>5587.060760668086</v>
      </c>
      <c r="H59" s="37">
        <f>TrRoad_emi!H$20</f>
        <v>5958.3191954438862</v>
      </c>
      <c r="I59" s="37">
        <f>TrRoad_emi!I$20</f>
        <v>6264.3830628807355</v>
      </c>
      <c r="J59" s="37">
        <f>TrRoad_emi!J$20</f>
        <v>6188.934010941085</v>
      </c>
      <c r="K59" s="37">
        <f>TrRoad_emi!K$20</f>
        <v>6371.2387099235984</v>
      </c>
      <c r="L59" s="37">
        <f>TrRoad_emi!L$20</f>
        <v>5595.9645299885369</v>
      </c>
      <c r="M59" s="37">
        <f>TrRoad_emi!M$20</f>
        <v>5156.9907830590873</v>
      </c>
      <c r="N59" s="37">
        <f>TrRoad_emi!N$20</f>
        <v>5192.4251637235175</v>
      </c>
      <c r="O59" s="37">
        <f>TrRoad_emi!O$20</f>
        <v>5010.0975651950157</v>
      </c>
      <c r="P59" s="37">
        <f>TrRoad_emi!P$20</f>
        <v>5259.7428767601959</v>
      </c>
      <c r="Q59" s="37">
        <f>TrRoad_emi!Q$20</f>
        <v>5631.6219933187385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1111.8362827554274</v>
      </c>
      <c r="C60" s="37">
        <f>TrRoad_emi!C$27</f>
        <v>1129.4372085651792</v>
      </c>
      <c r="D60" s="37">
        <f>TrRoad_emi!D$27</f>
        <v>1177.5303559384986</v>
      </c>
      <c r="E60" s="37">
        <f>TrRoad_emi!E$27</f>
        <v>1186.3039708686269</v>
      </c>
      <c r="F60" s="37">
        <f>TrRoad_emi!F$27</f>
        <v>1145.0904205783047</v>
      </c>
      <c r="G60" s="37">
        <f>TrRoad_emi!G$27</f>
        <v>1166.5506918215651</v>
      </c>
      <c r="H60" s="37">
        <f>TrRoad_emi!H$27</f>
        <v>1257.613096725918</v>
      </c>
      <c r="I60" s="37">
        <f>TrRoad_emi!I$27</f>
        <v>1238.2296598048749</v>
      </c>
      <c r="J60" s="37">
        <f>TrRoad_emi!J$27</f>
        <v>1103.4943554088538</v>
      </c>
      <c r="K60" s="37">
        <f>TrRoad_emi!K$27</f>
        <v>1086.2428484336569</v>
      </c>
      <c r="L60" s="37">
        <f>TrRoad_emi!L$27</f>
        <v>1080.9231820091388</v>
      </c>
      <c r="M60" s="37">
        <f>TrRoad_emi!M$27</f>
        <v>1022.2255648510803</v>
      </c>
      <c r="N60" s="37">
        <f>TrRoad_emi!N$27</f>
        <v>1007.145692054757</v>
      </c>
      <c r="O60" s="37">
        <f>TrRoad_emi!O$27</f>
        <v>968.09347514997705</v>
      </c>
      <c r="P60" s="37">
        <f>TrRoad_emi!P$27</f>
        <v>1063.3781501820188</v>
      </c>
      <c r="Q60" s="37">
        <f>TrRoad_emi!Q$27</f>
        <v>1109.8455638748794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235.32379237293819</v>
      </c>
      <c r="C61" s="38">
        <f t="shared" si="20"/>
        <v>227.21889511645142</v>
      </c>
      <c r="D61" s="38">
        <f t="shared" si="20"/>
        <v>219.83010964686704</v>
      </c>
      <c r="E61" s="38">
        <f t="shared" si="20"/>
        <v>210.47158765300253</v>
      </c>
      <c r="F61" s="38">
        <f t="shared" si="20"/>
        <v>196.86002624296867</v>
      </c>
      <c r="G61" s="38">
        <f t="shared" si="20"/>
        <v>173.54036720615949</v>
      </c>
      <c r="H61" s="38">
        <f t="shared" si="20"/>
        <v>163.01228863976314</v>
      </c>
      <c r="I61" s="38">
        <f t="shared" si="20"/>
        <v>157.19579788072463</v>
      </c>
      <c r="J61" s="38">
        <f t="shared" si="20"/>
        <v>160.2873329735483</v>
      </c>
      <c r="K61" s="38">
        <f t="shared" si="20"/>
        <v>174.79305056723766</v>
      </c>
      <c r="L61" s="38">
        <f t="shared" si="20"/>
        <v>153.84207139123933</v>
      </c>
      <c r="M61" s="38">
        <f t="shared" si="20"/>
        <v>126.84672769758281</v>
      </c>
      <c r="N61" s="38">
        <f t="shared" si="20"/>
        <v>98.033179048098319</v>
      </c>
      <c r="O61" s="38">
        <f t="shared" si="20"/>
        <v>96.220371461290355</v>
      </c>
      <c r="P61" s="38">
        <f t="shared" si="20"/>
        <v>113.35096377759005</v>
      </c>
      <c r="Q61" s="38">
        <f t="shared" si="20"/>
        <v>111.38069760964785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235.32379237293819</v>
      </c>
      <c r="C63" s="37">
        <f>TrRail_emi!C$11</f>
        <v>227.21889511645142</v>
      </c>
      <c r="D63" s="37">
        <f>TrRail_emi!D$11</f>
        <v>219.83010964686704</v>
      </c>
      <c r="E63" s="37">
        <f>TrRail_emi!E$11</f>
        <v>210.47158765300253</v>
      </c>
      <c r="F63" s="37">
        <f>TrRail_emi!F$11</f>
        <v>196.86002624296867</v>
      </c>
      <c r="G63" s="37">
        <f>TrRail_emi!G$11</f>
        <v>173.54036720615949</v>
      </c>
      <c r="H63" s="37">
        <f>TrRail_emi!H$11</f>
        <v>163.01228863976314</v>
      </c>
      <c r="I63" s="37">
        <f>TrRail_emi!I$11</f>
        <v>157.19579788072463</v>
      </c>
      <c r="J63" s="37">
        <f>TrRail_emi!J$11</f>
        <v>160.2873329735483</v>
      </c>
      <c r="K63" s="37">
        <f>TrRail_emi!K$11</f>
        <v>174.79305056723766</v>
      </c>
      <c r="L63" s="37">
        <f>TrRail_emi!L$11</f>
        <v>153.84207139123933</v>
      </c>
      <c r="M63" s="37">
        <f>TrRail_emi!M$11</f>
        <v>126.84672769758281</v>
      </c>
      <c r="N63" s="37">
        <f>TrRail_emi!N$11</f>
        <v>98.033179048098319</v>
      </c>
      <c r="O63" s="37">
        <f>TrRail_emi!O$11</f>
        <v>96.220371461290355</v>
      </c>
      <c r="P63" s="37">
        <f>TrRail_emi!P$11</f>
        <v>113.35096377759005</v>
      </c>
      <c r="Q63" s="37">
        <f>TrRail_emi!Q$11</f>
        <v>111.38069760964785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683.84727870909614</v>
      </c>
      <c r="C65" s="38">
        <f t="shared" si="21"/>
        <v>639.79255093092706</v>
      </c>
      <c r="D65" s="38">
        <f t="shared" si="21"/>
        <v>602.28658256964513</v>
      </c>
      <c r="E65" s="38">
        <f t="shared" si="21"/>
        <v>590.62418955665532</v>
      </c>
      <c r="F65" s="38">
        <f t="shared" si="21"/>
        <v>661.63918970371651</v>
      </c>
      <c r="G65" s="38">
        <f t="shared" si="21"/>
        <v>769.45967631755843</v>
      </c>
      <c r="H65" s="38">
        <f t="shared" si="21"/>
        <v>768.08896511036801</v>
      </c>
      <c r="I65" s="38">
        <f t="shared" si="21"/>
        <v>708.45245871891939</v>
      </c>
      <c r="J65" s="38">
        <f t="shared" si="21"/>
        <v>788.24998705321582</v>
      </c>
      <c r="K65" s="38">
        <f t="shared" si="21"/>
        <v>675.01443698800472</v>
      </c>
      <c r="L65" s="38">
        <f t="shared" si="21"/>
        <v>671.24651638010562</v>
      </c>
      <c r="M65" s="38">
        <f t="shared" si="21"/>
        <v>681.49463286806747</v>
      </c>
      <c r="N65" s="38">
        <f t="shared" si="21"/>
        <v>487.36151196064947</v>
      </c>
      <c r="O65" s="38">
        <f t="shared" si="21"/>
        <v>475.07254715011516</v>
      </c>
      <c r="P65" s="38">
        <f t="shared" si="21"/>
        <v>501.35535049707738</v>
      </c>
      <c r="Q65" s="38">
        <f t="shared" si="21"/>
        <v>513.65866664191253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414.06891858638141</v>
      </c>
      <c r="C67" s="37">
        <f>TrAvia_emi!C$10</f>
        <v>403.87005631292578</v>
      </c>
      <c r="D67" s="37">
        <f>TrAvia_emi!D$10</f>
        <v>374.16454973263973</v>
      </c>
      <c r="E67" s="37">
        <f>TrAvia_emi!E$10</f>
        <v>334.66539504704878</v>
      </c>
      <c r="F67" s="37">
        <f>TrAvia_emi!F$10</f>
        <v>381.69923014965491</v>
      </c>
      <c r="G67" s="37">
        <f>TrAvia_emi!G$10</f>
        <v>473.57757937958411</v>
      </c>
      <c r="H67" s="37">
        <f>TrAvia_emi!H$10</f>
        <v>473.14745559362478</v>
      </c>
      <c r="I67" s="37">
        <f>TrAvia_emi!I$10</f>
        <v>500.58729323406197</v>
      </c>
      <c r="J67" s="37">
        <f>TrAvia_emi!J$10</f>
        <v>540.72395529475978</v>
      </c>
      <c r="K67" s="37">
        <f>TrAvia_emi!K$10</f>
        <v>481.18857101744436</v>
      </c>
      <c r="L67" s="37">
        <f>TrAvia_emi!L$10</f>
        <v>475.81569272527076</v>
      </c>
      <c r="M67" s="37">
        <f>TrAvia_emi!M$10</f>
        <v>491.66454941193183</v>
      </c>
      <c r="N67" s="37">
        <f>TrAvia_emi!N$10</f>
        <v>395.58217847140077</v>
      </c>
      <c r="O67" s="37">
        <f>TrAvia_emi!O$10</f>
        <v>363.95875225691827</v>
      </c>
      <c r="P67" s="37">
        <f>TrAvia_emi!P$10</f>
        <v>366.94627772504282</v>
      </c>
      <c r="Q67" s="37">
        <f>TrAvia_emi!Q$10</f>
        <v>373.41577511429904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269.77836012271479</v>
      </c>
      <c r="C68" s="37">
        <f>TrAvia_emi!C$11</f>
        <v>235.92249461800134</v>
      </c>
      <c r="D68" s="37">
        <f>TrAvia_emi!D$11</f>
        <v>228.12203283700535</v>
      </c>
      <c r="E68" s="37">
        <f>TrAvia_emi!E$11</f>
        <v>255.95879450960655</v>
      </c>
      <c r="F68" s="37">
        <f>TrAvia_emi!F$11</f>
        <v>279.9399595540616</v>
      </c>
      <c r="G68" s="37">
        <f>TrAvia_emi!G$11</f>
        <v>295.88209693797432</v>
      </c>
      <c r="H68" s="37">
        <f>TrAvia_emi!H$11</f>
        <v>294.94150951674322</v>
      </c>
      <c r="I68" s="37">
        <f>TrAvia_emi!I$11</f>
        <v>207.86516548485741</v>
      </c>
      <c r="J68" s="37">
        <f>TrAvia_emi!J$11</f>
        <v>247.52603175845604</v>
      </c>
      <c r="K68" s="37">
        <f>TrAvia_emi!K$11</f>
        <v>193.82586597056036</v>
      </c>
      <c r="L68" s="37">
        <f>TrAvia_emi!L$11</f>
        <v>195.43082365483485</v>
      </c>
      <c r="M68" s="37">
        <f>TrAvia_emi!M$11</f>
        <v>189.83008345613564</v>
      </c>
      <c r="N68" s="37">
        <f>TrAvia_emi!N$11</f>
        <v>91.779333489248685</v>
      </c>
      <c r="O68" s="37">
        <f>TrAvia_emi!O$11</f>
        <v>111.11379489319688</v>
      </c>
      <c r="P68" s="37">
        <f>TrAvia_emi!P$11</f>
        <v>134.40907277203456</v>
      </c>
      <c r="Q68" s="37">
        <f>TrAvia_emi!Q$11</f>
        <v>140.24289152761347</v>
      </c>
    </row>
    <row r="69" spans="1:17" ht="11.45" customHeight="1" x14ac:dyDescent="0.25">
      <c r="A69" s="25" t="s">
        <v>18</v>
      </c>
      <c r="B69" s="40">
        <f t="shared" ref="B69:Q69" si="22">B70+B73+B74+B77+B80</f>
        <v>3136.456247410269</v>
      </c>
      <c r="C69" s="40">
        <f t="shared" si="22"/>
        <v>3327.4868828370431</v>
      </c>
      <c r="D69" s="40">
        <f t="shared" si="22"/>
        <v>3654.368988742493</v>
      </c>
      <c r="E69" s="40">
        <f t="shared" si="22"/>
        <v>3844.8959060845459</v>
      </c>
      <c r="F69" s="40">
        <f t="shared" si="22"/>
        <v>4125.0427893476017</v>
      </c>
      <c r="G69" s="40">
        <f t="shared" si="22"/>
        <v>4982.4660055736194</v>
      </c>
      <c r="H69" s="40">
        <f t="shared" si="22"/>
        <v>5354.4276324425418</v>
      </c>
      <c r="I69" s="40">
        <f t="shared" si="22"/>
        <v>5267.875076265821</v>
      </c>
      <c r="J69" s="40">
        <f t="shared" si="22"/>
        <v>5387.1890585104493</v>
      </c>
      <c r="K69" s="40">
        <f t="shared" si="22"/>
        <v>5125.8314448660276</v>
      </c>
      <c r="L69" s="40">
        <f t="shared" si="22"/>
        <v>4621.8175409707092</v>
      </c>
      <c r="M69" s="40">
        <f t="shared" si="22"/>
        <v>4281.4042933988494</v>
      </c>
      <c r="N69" s="40">
        <f t="shared" si="22"/>
        <v>3946.7038859720569</v>
      </c>
      <c r="O69" s="40">
        <f t="shared" si="22"/>
        <v>3520.2549401280571</v>
      </c>
      <c r="P69" s="40">
        <f t="shared" si="22"/>
        <v>4264.2767018260693</v>
      </c>
      <c r="Q69" s="40">
        <f t="shared" si="22"/>
        <v>4856.6062416573659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3079.4158586007343</v>
      </c>
      <c r="C70" s="39">
        <f t="shared" si="23"/>
        <v>3272.2389969874816</v>
      </c>
      <c r="D70" s="39">
        <f t="shared" si="23"/>
        <v>3596.7542846197848</v>
      </c>
      <c r="E70" s="39">
        <f t="shared" si="23"/>
        <v>3767.6262260588437</v>
      </c>
      <c r="F70" s="39">
        <f t="shared" si="23"/>
        <v>4067.7285686031628</v>
      </c>
      <c r="G70" s="39">
        <f t="shared" si="23"/>
        <v>4924.7337579915175</v>
      </c>
      <c r="H70" s="39">
        <f t="shared" si="23"/>
        <v>5285.5191119719848</v>
      </c>
      <c r="I70" s="39">
        <f t="shared" si="23"/>
        <v>5212.7593715612093</v>
      </c>
      <c r="J70" s="39">
        <f t="shared" si="23"/>
        <v>5333.7090764218847</v>
      </c>
      <c r="K70" s="39">
        <f t="shared" si="23"/>
        <v>5085.0865073497416</v>
      </c>
      <c r="L70" s="39">
        <f t="shared" si="23"/>
        <v>4581.0930618291304</v>
      </c>
      <c r="M70" s="39">
        <f t="shared" si="23"/>
        <v>4242.8895557817414</v>
      </c>
      <c r="N70" s="39">
        <f t="shared" si="23"/>
        <v>3884.5397655068109</v>
      </c>
      <c r="O70" s="39">
        <f t="shared" si="23"/>
        <v>3437.3942931965148</v>
      </c>
      <c r="P70" s="39">
        <f t="shared" si="23"/>
        <v>4187.6517790730195</v>
      </c>
      <c r="Q70" s="39">
        <f t="shared" si="23"/>
        <v>4784.5272298798363</v>
      </c>
    </row>
    <row r="71" spans="1:17" ht="11.45" customHeight="1" x14ac:dyDescent="0.25">
      <c r="A71" s="17" t="str">
        <f>$A$19</f>
        <v>Light duty vehicles</v>
      </c>
      <c r="B71" s="37">
        <f>TrRoad_emi!B$34</f>
        <v>963.47669328898223</v>
      </c>
      <c r="C71" s="37">
        <f>TrRoad_emi!C$34</f>
        <v>1006.945160982542</v>
      </c>
      <c r="D71" s="37">
        <f>TrRoad_emi!D$34</f>
        <v>1099.2738498986146</v>
      </c>
      <c r="E71" s="37">
        <f>TrRoad_emi!E$34</f>
        <v>1157.1009151024157</v>
      </c>
      <c r="F71" s="37">
        <f>TrRoad_emi!F$34</f>
        <v>1183.003302066634</v>
      </c>
      <c r="G71" s="37">
        <f>TrRoad_emi!G$34</f>
        <v>1269.1675271085126</v>
      </c>
      <c r="H71" s="37">
        <f>TrRoad_emi!H$34</f>
        <v>1298.7134120983053</v>
      </c>
      <c r="I71" s="37">
        <f>TrRoad_emi!I$34</f>
        <v>1320.8246333176303</v>
      </c>
      <c r="J71" s="37">
        <f>TrRoad_emi!J$34</f>
        <v>1370.7890139661995</v>
      </c>
      <c r="K71" s="37">
        <f>TrRoad_emi!K$34</f>
        <v>1359.9401326429677</v>
      </c>
      <c r="L71" s="37">
        <f>TrRoad_emi!L$34</f>
        <v>1337.0340227779866</v>
      </c>
      <c r="M71" s="37">
        <f>TrRoad_emi!M$34</f>
        <v>1264.5926957938732</v>
      </c>
      <c r="N71" s="37">
        <f>TrRoad_emi!N$34</f>
        <v>1233.9183364888088</v>
      </c>
      <c r="O71" s="37">
        <f>TrRoad_emi!O$34</f>
        <v>1170.5789197426539</v>
      </c>
      <c r="P71" s="37">
        <f>TrRoad_emi!P$34</f>
        <v>1284.8612332222806</v>
      </c>
      <c r="Q71" s="37">
        <f>TrRoad_emi!Q$34</f>
        <v>1377.6405825520808</v>
      </c>
    </row>
    <row r="72" spans="1:17" ht="11.45" customHeight="1" x14ac:dyDescent="0.25">
      <c r="A72" s="17" t="str">
        <f>$A$20</f>
        <v>Heavy duty vehicles</v>
      </c>
      <c r="B72" s="37">
        <f>TrRoad_emi!B$40</f>
        <v>2115.9391653117518</v>
      </c>
      <c r="C72" s="37">
        <f>TrRoad_emi!C$40</f>
        <v>2265.2938360049397</v>
      </c>
      <c r="D72" s="37">
        <f>TrRoad_emi!D$40</f>
        <v>2497.4804347211702</v>
      </c>
      <c r="E72" s="37">
        <f>TrRoad_emi!E$40</f>
        <v>2610.5253109564283</v>
      </c>
      <c r="F72" s="37">
        <f>TrRoad_emi!F$40</f>
        <v>2884.7252665365286</v>
      </c>
      <c r="G72" s="37">
        <f>TrRoad_emi!G$40</f>
        <v>3655.5662308830051</v>
      </c>
      <c r="H72" s="37">
        <f>TrRoad_emi!H$40</f>
        <v>3986.8056998736797</v>
      </c>
      <c r="I72" s="37">
        <f>TrRoad_emi!I$40</f>
        <v>3891.9347382435785</v>
      </c>
      <c r="J72" s="37">
        <f>TrRoad_emi!J$40</f>
        <v>3962.9200624556847</v>
      </c>
      <c r="K72" s="37">
        <f>TrRoad_emi!K$40</f>
        <v>3725.1463747067737</v>
      </c>
      <c r="L72" s="37">
        <f>TrRoad_emi!L$40</f>
        <v>3244.0590390511438</v>
      </c>
      <c r="M72" s="37">
        <f>TrRoad_emi!M$40</f>
        <v>2978.2968599878686</v>
      </c>
      <c r="N72" s="37">
        <f>TrRoad_emi!N$40</f>
        <v>2650.6214290180023</v>
      </c>
      <c r="O72" s="37">
        <f>TrRoad_emi!O$40</f>
        <v>2266.815373453861</v>
      </c>
      <c r="P72" s="37">
        <f>TrRoad_emi!P$40</f>
        <v>2902.7905458507394</v>
      </c>
      <c r="Q72" s="37">
        <f>TrRoad_emi!Q$40</f>
        <v>3406.8866473277553</v>
      </c>
    </row>
    <row r="73" spans="1:17" ht="11.45" customHeight="1" x14ac:dyDescent="0.25">
      <c r="A73" s="19" t="str">
        <f>$A$21</f>
        <v>Rail transport</v>
      </c>
      <c r="B73" s="38">
        <f>TrRail_emi!B$15</f>
        <v>32.924448718631268</v>
      </c>
      <c r="C73" s="38">
        <f>TrRail_emi!C$15</f>
        <v>30.424847015628604</v>
      </c>
      <c r="D73" s="38">
        <f>TrRail_emi!D$15</f>
        <v>29.224095218848991</v>
      </c>
      <c r="E73" s="38">
        <f>TrRail_emi!E$15</f>
        <v>27.224108700293495</v>
      </c>
      <c r="F73" s="38">
        <f>TrRail_emi!F$15</f>
        <v>27.85070702830739</v>
      </c>
      <c r="G73" s="38">
        <f>TrRail_emi!G$15</f>
        <v>30.756625006126303</v>
      </c>
      <c r="H73" s="38">
        <f>TrRail_emi!H$15</f>
        <v>30.901016817744917</v>
      </c>
      <c r="I73" s="38">
        <f>TrRail_emi!I$15</f>
        <v>29.568541887567442</v>
      </c>
      <c r="J73" s="38">
        <f>TrRail_emi!J$15</f>
        <v>26.47027454594771</v>
      </c>
      <c r="K73" s="38">
        <f>TrRail_emi!K$15</f>
        <v>18.172093656614418</v>
      </c>
      <c r="L73" s="38">
        <f>TrRail_emi!L$15</f>
        <v>17.328166119849307</v>
      </c>
      <c r="M73" s="38">
        <f>TrRail_emi!M$15</f>
        <v>16.314273959122204</v>
      </c>
      <c r="N73" s="38">
        <f>TrRail_emi!N$15</f>
        <v>29.56580968453515</v>
      </c>
      <c r="O73" s="38">
        <f>TrRail_emi!O$15</f>
        <v>53.165280724292892</v>
      </c>
      <c r="P73" s="38">
        <f>TrRail_emi!P$15</f>
        <v>45.368903968240453</v>
      </c>
      <c r="Q73" s="38">
        <f>TrRail_emi!Q$15</f>
        <v>41.116101034451205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21.013521290903512</v>
      </c>
      <c r="C74" s="38">
        <f t="shared" si="24"/>
        <v>21.720713106497165</v>
      </c>
      <c r="D74" s="38">
        <f t="shared" si="24"/>
        <v>22.185523110354996</v>
      </c>
      <c r="E74" s="38">
        <f t="shared" si="24"/>
        <v>21.503752704040647</v>
      </c>
      <c r="F74" s="38">
        <f t="shared" si="24"/>
        <v>23.258334850063438</v>
      </c>
      <c r="G74" s="38">
        <f t="shared" si="24"/>
        <v>23.789323682441523</v>
      </c>
      <c r="H74" s="38">
        <f t="shared" si="24"/>
        <v>34.904898707684019</v>
      </c>
      <c r="I74" s="38">
        <f t="shared" si="24"/>
        <v>22.444775041232905</v>
      </c>
      <c r="J74" s="38">
        <f t="shared" si="24"/>
        <v>23.907412839368369</v>
      </c>
      <c r="K74" s="38">
        <f t="shared" si="24"/>
        <v>19.47051813223537</v>
      </c>
      <c r="L74" s="38">
        <f t="shared" si="24"/>
        <v>20.284126885164127</v>
      </c>
      <c r="M74" s="38">
        <f t="shared" si="24"/>
        <v>19.098044857985421</v>
      </c>
      <c r="N74" s="38">
        <f t="shared" si="24"/>
        <v>13.925288039350177</v>
      </c>
      <c r="O74" s="38">
        <f t="shared" si="24"/>
        <v>14.134360771251174</v>
      </c>
      <c r="P74" s="38">
        <f t="shared" si="24"/>
        <v>12.583093167653074</v>
      </c>
      <c r="Q74" s="38">
        <f t="shared" si="24"/>
        <v>12.289833358086687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15.21939631633607</v>
      </c>
      <c r="C75" s="37">
        <f>TrAvia_emi!C$13</f>
        <v>15.920320301242446</v>
      </c>
      <c r="D75" s="37">
        <f>TrAvia_emi!D$13</f>
        <v>18.338273696590413</v>
      </c>
      <c r="E75" s="37">
        <f>TrAvia_emi!E$13</f>
        <v>16.718187744632221</v>
      </c>
      <c r="F75" s="37">
        <f>TrAvia_emi!F$13</f>
        <v>14.924463090323536</v>
      </c>
      <c r="G75" s="37">
        <f>TrAvia_emi!G$13</f>
        <v>18.126974613511592</v>
      </c>
      <c r="H75" s="37">
        <f>TrAvia_emi!H$13</f>
        <v>14.618386450771604</v>
      </c>
      <c r="I75" s="37">
        <f>TrAvia_emi!I$13</f>
        <v>13.52063551922623</v>
      </c>
      <c r="J75" s="37">
        <f>TrAvia_emi!J$13</f>
        <v>12.809608357146768</v>
      </c>
      <c r="K75" s="37">
        <f>TrAvia_emi!K$13</f>
        <v>11.107091269548766</v>
      </c>
      <c r="L75" s="37">
        <f>TrAvia_emi!L$13</f>
        <v>9.7489017352402687</v>
      </c>
      <c r="M75" s="37">
        <f>TrAvia_emi!M$13</f>
        <v>11.78158724887218</v>
      </c>
      <c r="N75" s="37">
        <f>TrAvia_emi!N$13</f>
        <v>9.1252896049254435</v>
      </c>
      <c r="O75" s="37">
        <f>TrAvia_emi!O$13</f>
        <v>8.7920728633391967</v>
      </c>
      <c r="P75" s="37">
        <f>TrAvia_emi!P$13</f>
        <v>8.3846993362869284</v>
      </c>
      <c r="Q75" s="37">
        <f>TrAvia_emi!Q$13</f>
        <v>8.3691459566434858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5.7941249745674437</v>
      </c>
      <c r="C76" s="37">
        <f>TrAvia_emi!C$14</f>
        <v>5.8003928052547167</v>
      </c>
      <c r="D76" s="37">
        <f>TrAvia_emi!D$14</f>
        <v>3.8472494137645845</v>
      </c>
      <c r="E76" s="37">
        <f>TrAvia_emi!E$14</f>
        <v>4.7855649594084246</v>
      </c>
      <c r="F76" s="37">
        <f>TrAvia_emi!F$14</f>
        <v>8.3338717597399015</v>
      </c>
      <c r="G76" s="37">
        <f>TrAvia_emi!G$14</f>
        <v>5.662349068929931</v>
      </c>
      <c r="H76" s="37">
        <f>TrAvia_emi!H$14</f>
        <v>20.286512256912413</v>
      </c>
      <c r="I76" s="37">
        <f>TrAvia_emi!I$14</f>
        <v>8.9241395220066746</v>
      </c>
      <c r="J76" s="37">
        <f>TrAvia_emi!J$14</f>
        <v>11.097804482221601</v>
      </c>
      <c r="K76" s="37">
        <f>TrAvia_emi!K$14</f>
        <v>8.3634268626866017</v>
      </c>
      <c r="L76" s="37">
        <f>TrAvia_emi!L$14</f>
        <v>10.53522514992386</v>
      </c>
      <c r="M76" s="37">
        <f>TrAvia_emi!M$14</f>
        <v>7.3164576091132414</v>
      </c>
      <c r="N76" s="37">
        <f>TrAvia_emi!N$14</f>
        <v>4.7999984344247331</v>
      </c>
      <c r="O76" s="37">
        <f>TrAvia_emi!O$14</f>
        <v>5.3422879079119774</v>
      </c>
      <c r="P76" s="37">
        <f>TrAvia_emi!P$14</f>
        <v>4.1983938313661451</v>
      </c>
      <c r="Q76" s="37">
        <f>TrAvia_emi!Q$14</f>
        <v>3.9206874014432014</v>
      </c>
    </row>
    <row r="77" spans="1:17" ht="11.45" customHeight="1" x14ac:dyDescent="0.25">
      <c r="A77" s="19" t="s">
        <v>32</v>
      </c>
      <c r="B77" s="38">
        <f t="shared" ref="B77:Q77" si="25">B78+B79</f>
        <v>3.1024188000000001</v>
      </c>
      <c r="C77" s="38">
        <f t="shared" si="25"/>
        <v>3.1023257274360003</v>
      </c>
      <c r="D77" s="38">
        <f t="shared" si="25"/>
        <v>6.2050857935040007</v>
      </c>
      <c r="E77" s="38">
        <f t="shared" si="25"/>
        <v>28.541818621367998</v>
      </c>
      <c r="F77" s="38">
        <f t="shared" si="25"/>
        <v>6.2051788660679996</v>
      </c>
      <c r="G77" s="38">
        <f t="shared" si="25"/>
        <v>3.1862988935342145</v>
      </c>
      <c r="H77" s="38">
        <f t="shared" si="25"/>
        <v>3.1026049451279998</v>
      </c>
      <c r="I77" s="38">
        <f t="shared" si="25"/>
        <v>3.1023877758120002</v>
      </c>
      <c r="J77" s="38">
        <f t="shared" si="25"/>
        <v>3.1022947032479999</v>
      </c>
      <c r="K77" s="38">
        <f t="shared" si="25"/>
        <v>3.1023257274360003</v>
      </c>
      <c r="L77" s="38">
        <f t="shared" si="25"/>
        <v>3.1121861365652363</v>
      </c>
      <c r="M77" s="38">
        <f t="shared" si="25"/>
        <v>3.1024188000000001</v>
      </c>
      <c r="N77" s="38">
        <f t="shared" si="25"/>
        <v>18.673022741361006</v>
      </c>
      <c r="O77" s="38">
        <f t="shared" si="25"/>
        <v>15.561005435998235</v>
      </c>
      <c r="P77" s="38">
        <f t="shared" si="25"/>
        <v>18.672925617156547</v>
      </c>
      <c r="Q77" s="38">
        <f t="shared" si="25"/>
        <v>18.673077384991711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3.1024188000000001</v>
      </c>
      <c r="C79" s="36">
        <f>TrNavi_emi!C$9</f>
        <v>3.1023257274360003</v>
      </c>
      <c r="D79" s="36">
        <f>TrNavi_emi!D$9</f>
        <v>6.2050857935040007</v>
      </c>
      <c r="E79" s="36">
        <f>TrNavi_emi!E$9</f>
        <v>28.541818621367998</v>
      </c>
      <c r="F79" s="36">
        <f>TrNavi_emi!F$9</f>
        <v>6.2051788660679996</v>
      </c>
      <c r="G79" s="36">
        <f>TrNavi_emi!G$9</f>
        <v>3.1862988935342145</v>
      </c>
      <c r="H79" s="36">
        <f>TrNavi_emi!H$9</f>
        <v>3.1026049451279998</v>
      </c>
      <c r="I79" s="36">
        <f>TrNavi_emi!I$9</f>
        <v>3.1023877758120002</v>
      </c>
      <c r="J79" s="36">
        <f>TrNavi_emi!J$9</f>
        <v>3.1022947032479999</v>
      </c>
      <c r="K79" s="36">
        <f>TrNavi_emi!K$9</f>
        <v>3.1023257274360003</v>
      </c>
      <c r="L79" s="36">
        <f>TrNavi_emi!L$9</f>
        <v>3.1121861365652363</v>
      </c>
      <c r="M79" s="36">
        <f>TrNavi_emi!M$9</f>
        <v>3.1024188000000001</v>
      </c>
      <c r="N79" s="36">
        <f>TrNavi_emi!N$9</f>
        <v>18.673022741361006</v>
      </c>
      <c r="O79" s="36">
        <f>TrNavi_emi!O$9</f>
        <v>15.561005435998235</v>
      </c>
      <c r="P79" s="36">
        <f>TrNavi_emi!P$9</f>
        <v>18.672925617156547</v>
      </c>
      <c r="Q79" s="36">
        <f>TrNavi_emi!Q$9</f>
        <v>18.673077384991711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0.80563621264689689</v>
      </c>
      <c r="C85" s="31">
        <f t="shared" si="27"/>
        <v>0.80384743185970586</v>
      </c>
      <c r="D85" s="31">
        <f t="shared" si="27"/>
        <v>0.80227989426448365</v>
      </c>
      <c r="E85" s="31">
        <f t="shared" si="27"/>
        <v>0.80336138962136538</v>
      </c>
      <c r="F85" s="31">
        <f t="shared" si="27"/>
        <v>0.7991667580266929</v>
      </c>
      <c r="G85" s="31">
        <f t="shared" si="27"/>
        <v>0.7931083783878673</v>
      </c>
      <c r="H85" s="31">
        <f t="shared" si="27"/>
        <v>0.80092182389895605</v>
      </c>
      <c r="I85" s="31">
        <f t="shared" si="27"/>
        <v>0.80888249752020147</v>
      </c>
      <c r="J85" s="31">
        <f t="shared" si="27"/>
        <v>0.81302799120969294</v>
      </c>
      <c r="K85" s="31">
        <f t="shared" si="27"/>
        <v>0.81699570757516593</v>
      </c>
      <c r="L85" s="31">
        <f t="shared" si="27"/>
        <v>0.81742210499498746</v>
      </c>
      <c r="M85" s="31">
        <f t="shared" si="27"/>
        <v>0.81138866900543039</v>
      </c>
      <c r="N85" s="31">
        <f t="shared" si="27"/>
        <v>0.816048807388847</v>
      </c>
      <c r="O85" s="31">
        <f t="shared" si="27"/>
        <v>0.81476269771248888</v>
      </c>
      <c r="P85" s="31">
        <f t="shared" si="27"/>
        <v>0.8118020830909769</v>
      </c>
      <c r="Q85" s="31">
        <f t="shared" si="27"/>
        <v>0.80958637632215968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3.4811556999054961E-3</v>
      </c>
      <c r="C86" s="29">
        <f t="shared" si="28"/>
        <v>3.5507555252241641E-3</v>
      </c>
      <c r="D86" s="29">
        <f t="shared" si="28"/>
        <v>3.6894255798615386E-3</v>
      </c>
      <c r="E86" s="29">
        <f t="shared" si="28"/>
        <v>3.8556254008806031E-3</v>
      </c>
      <c r="F86" s="29">
        <f t="shared" si="28"/>
        <v>4.1508870740660214E-3</v>
      </c>
      <c r="G86" s="29">
        <f t="shared" si="28"/>
        <v>4.4298170344566085E-3</v>
      </c>
      <c r="H86" s="29">
        <f t="shared" si="28"/>
        <v>4.5419538681274142E-3</v>
      </c>
      <c r="I86" s="29">
        <f t="shared" si="28"/>
        <v>4.734856438760082E-3</v>
      </c>
      <c r="J86" s="29">
        <f t="shared" si="28"/>
        <v>4.9182165175601826E-3</v>
      </c>
      <c r="K86" s="29">
        <f t="shared" si="28"/>
        <v>5.0267148104683052E-3</v>
      </c>
      <c r="L86" s="29">
        <f t="shared" si="28"/>
        <v>5.1490209011408892E-3</v>
      </c>
      <c r="M86" s="29">
        <f t="shared" si="28"/>
        <v>5.3144039815463283E-3</v>
      </c>
      <c r="N86" s="29">
        <f t="shared" si="28"/>
        <v>5.4656379010950534E-3</v>
      </c>
      <c r="O86" s="29">
        <f t="shared" si="28"/>
        <v>5.6500787618729972E-3</v>
      </c>
      <c r="P86" s="29">
        <f t="shared" si="28"/>
        <v>5.6725614389525683E-3</v>
      </c>
      <c r="Q86" s="29">
        <f t="shared" si="28"/>
        <v>5.5402155094035673E-3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0.57067291917999852</v>
      </c>
      <c r="C87" s="29">
        <f t="shared" si="29"/>
        <v>0.5703612900771079</v>
      </c>
      <c r="D87" s="29">
        <f t="shared" si="29"/>
        <v>0.56711461548050557</v>
      </c>
      <c r="E87" s="29">
        <f t="shared" si="29"/>
        <v>0.57366083894758357</v>
      </c>
      <c r="F87" s="29">
        <f t="shared" si="29"/>
        <v>0.57988795730969334</v>
      </c>
      <c r="G87" s="29">
        <f t="shared" si="29"/>
        <v>0.57939398891480121</v>
      </c>
      <c r="H87" s="29">
        <f t="shared" si="29"/>
        <v>0.59310431917805961</v>
      </c>
      <c r="I87" s="29">
        <f t="shared" si="29"/>
        <v>0.61021154078265094</v>
      </c>
      <c r="J87" s="29">
        <f t="shared" si="29"/>
        <v>0.6090228496385468</v>
      </c>
      <c r="K87" s="29">
        <f t="shared" si="29"/>
        <v>0.62484601378531102</v>
      </c>
      <c r="L87" s="29">
        <f t="shared" si="29"/>
        <v>0.61865012247908757</v>
      </c>
      <c r="M87" s="29">
        <f t="shared" si="29"/>
        <v>0.61301421261532851</v>
      </c>
      <c r="N87" s="29">
        <f t="shared" si="29"/>
        <v>0.60961448136792473</v>
      </c>
      <c r="O87" s="29">
        <f t="shared" si="29"/>
        <v>0.60793273451191487</v>
      </c>
      <c r="P87" s="29">
        <f t="shared" si="29"/>
        <v>0.60411819770000785</v>
      </c>
      <c r="Q87" s="29">
        <f t="shared" si="29"/>
        <v>0.60626416811539685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0.23148213776699289</v>
      </c>
      <c r="C88" s="29">
        <f t="shared" si="30"/>
        <v>0.22993538625737373</v>
      </c>
      <c r="D88" s="29">
        <f t="shared" si="30"/>
        <v>0.23147585320411654</v>
      </c>
      <c r="E88" s="29">
        <f t="shared" si="30"/>
        <v>0.22584492527290118</v>
      </c>
      <c r="F88" s="29">
        <f t="shared" si="30"/>
        <v>0.2151279136429336</v>
      </c>
      <c r="G88" s="29">
        <f t="shared" si="30"/>
        <v>0.20928457243860957</v>
      </c>
      <c r="H88" s="29">
        <f t="shared" si="30"/>
        <v>0.20327555085276905</v>
      </c>
      <c r="I88" s="29">
        <f t="shared" si="30"/>
        <v>0.19393610029879046</v>
      </c>
      <c r="J88" s="29">
        <f t="shared" si="30"/>
        <v>0.19908692505358588</v>
      </c>
      <c r="K88" s="29">
        <f t="shared" si="30"/>
        <v>0.18712297897938665</v>
      </c>
      <c r="L88" s="29">
        <f t="shared" si="30"/>
        <v>0.1936229616147592</v>
      </c>
      <c r="M88" s="29">
        <f t="shared" si="30"/>
        <v>0.19306005240855562</v>
      </c>
      <c r="N88" s="29">
        <f t="shared" si="30"/>
        <v>0.20096868811982729</v>
      </c>
      <c r="O88" s="29">
        <f t="shared" si="30"/>
        <v>0.20117988443870102</v>
      </c>
      <c r="P88" s="29">
        <f t="shared" si="30"/>
        <v>0.20201132395201654</v>
      </c>
      <c r="Q88" s="29">
        <f t="shared" si="30"/>
        <v>0.19778199269735922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0.15154097028809704</v>
      </c>
      <c r="C89" s="30">
        <f t="shared" si="31"/>
        <v>0.15532402737136661</v>
      </c>
      <c r="D89" s="30">
        <f t="shared" si="31"/>
        <v>0.16005370800180921</v>
      </c>
      <c r="E89" s="30">
        <f t="shared" si="31"/>
        <v>0.15455533935658744</v>
      </c>
      <c r="F89" s="30">
        <f t="shared" si="31"/>
        <v>0.14856965336093506</v>
      </c>
      <c r="G89" s="30">
        <f t="shared" si="31"/>
        <v>0.14312742628415753</v>
      </c>
      <c r="H89" s="30">
        <f t="shared" si="31"/>
        <v>0.13537720874137837</v>
      </c>
      <c r="I89" s="30">
        <f t="shared" si="31"/>
        <v>0.12478874648563759</v>
      </c>
      <c r="J89" s="30">
        <f t="shared" si="31"/>
        <v>0.11984234465528816</v>
      </c>
      <c r="K89" s="30">
        <f t="shared" si="31"/>
        <v>0.12171608872103014</v>
      </c>
      <c r="L89" s="30">
        <f t="shared" si="31"/>
        <v>0.11962490247385341</v>
      </c>
      <c r="M89" s="30">
        <f t="shared" si="31"/>
        <v>0.12045250021406442</v>
      </c>
      <c r="N89" s="30">
        <f t="shared" si="31"/>
        <v>0.12129293933844627</v>
      </c>
      <c r="O89" s="30">
        <f t="shared" si="31"/>
        <v>0.12144213472421297</v>
      </c>
      <c r="P89" s="30">
        <f t="shared" si="31"/>
        <v>0.12097109924278482</v>
      </c>
      <c r="Q89" s="30">
        <f t="shared" si="31"/>
        <v>0.1172009564412224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3.1758973631281863E-2</v>
      </c>
      <c r="C90" s="29">
        <f t="shared" si="32"/>
        <v>3.1753981740758865E-2</v>
      </c>
      <c r="D90" s="29">
        <f t="shared" si="32"/>
        <v>3.1062692545541296E-2</v>
      </c>
      <c r="E90" s="29">
        <f t="shared" si="32"/>
        <v>3.0375037792624123E-2</v>
      </c>
      <c r="F90" s="29">
        <f t="shared" si="32"/>
        <v>2.856881693551552E-2</v>
      </c>
      <c r="G90" s="29">
        <f t="shared" si="32"/>
        <v>2.7595774667864847E-2</v>
      </c>
      <c r="H90" s="29">
        <f t="shared" si="32"/>
        <v>2.5882770920070918E-2</v>
      </c>
      <c r="I90" s="29">
        <f t="shared" si="32"/>
        <v>2.5790277555044757E-2</v>
      </c>
      <c r="J90" s="29">
        <f t="shared" si="32"/>
        <v>2.633216098335352E-2</v>
      </c>
      <c r="K90" s="29">
        <f t="shared" si="32"/>
        <v>2.8993149106443947E-2</v>
      </c>
      <c r="L90" s="29">
        <f t="shared" si="32"/>
        <v>2.9276930408792638E-2</v>
      </c>
      <c r="M90" s="29">
        <f t="shared" si="32"/>
        <v>2.9376169951814989E-2</v>
      </c>
      <c r="N90" s="29">
        <f t="shared" si="32"/>
        <v>2.9414680856450246E-2</v>
      </c>
      <c r="O90" s="29">
        <f t="shared" si="32"/>
        <v>2.9449843429784971E-2</v>
      </c>
      <c r="P90" s="29">
        <f t="shared" si="32"/>
        <v>3.230644408654066E-2</v>
      </c>
      <c r="Q90" s="29">
        <f t="shared" si="32"/>
        <v>3.271724574419009E-2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0.11978199665681519</v>
      </c>
      <c r="C91" s="29">
        <f t="shared" si="33"/>
        <v>0.12357004563060774</v>
      </c>
      <c r="D91" s="29">
        <f t="shared" si="33"/>
        <v>0.1289910154562679</v>
      </c>
      <c r="E91" s="29">
        <f t="shared" si="33"/>
        <v>0.12418030156396333</v>
      </c>
      <c r="F91" s="29">
        <f t="shared" si="33"/>
        <v>0.12000083642541953</v>
      </c>
      <c r="G91" s="29">
        <f t="shared" si="33"/>
        <v>0.11553165161629268</v>
      </c>
      <c r="H91" s="29">
        <f t="shared" si="33"/>
        <v>0.10949443782130747</v>
      </c>
      <c r="I91" s="29">
        <f t="shared" si="33"/>
        <v>9.8998468930592845E-2</v>
      </c>
      <c r="J91" s="29">
        <f t="shared" si="33"/>
        <v>9.3510183671934644E-2</v>
      </c>
      <c r="K91" s="29">
        <f t="shared" si="33"/>
        <v>9.2722939614586178E-2</v>
      </c>
      <c r="L91" s="29">
        <f t="shared" si="33"/>
        <v>9.0347972065060775E-2</v>
      </c>
      <c r="M91" s="29">
        <f t="shared" si="33"/>
        <v>9.1076330262249428E-2</v>
      </c>
      <c r="N91" s="29">
        <f t="shared" si="33"/>
        <v>9.1878258481996031E-2</v>
      </c>
      <c r="O91" s="29">
        <f t="shared" si="33"/>
        <v>9.1992291294427986E-2</v>
      </c>
      <c r="P91" s="29">
        <f t="shared" si="33"/>
        <v>8.8664655156244165E-2</v>
      </c>
      <c r="Q91" s="29">
        <f t="shared" si="33"/>
        <v>8.448371069703231E-2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4.2822817065006284E-2</v>
      </c>
      <c r="C93" s="30">
        <f t="shared" si="35"/>
        <v>4.0828540768927613E-2</v>
      </c>
      <c r="D93" s="30">
        <f t="shared" si="35"/>
        <v>3.7666397733707196E-2</v>
      </c>
      <c r="E93" s="30">
        <f t="shared" si="35"/>
        <v>4.2083271022047099E-2</v>
      </c>
      <c r="F93" s="30">
        <f t="shared" si="35"/>
        <v>5.2263588612372056E-2</v>
      </c>
      <c r="G93" s="30">
        <f t="shared" si="35"/>
        <v>6.3764195327975198E-2</v>
      </c>
      <c r="H93" s="30">
        <f t="shared" si="35"/>
        <v>6.3700967359665572E-2</v>
      </c>
      <c r="I93" s="30">
        <f t="shared" si="35"/>
        <v>6.6328755994160993E-2</v>
      </c>
      <c r="J93" s="30">
        <f t="shared" si="35"/>
        <v>6.7129664135018946E-2</v>
      </c>
      <c r="K93" s="30">
        <f t="shared" si="35"/>
        <v>6.1288203703803869E-2</v>
      </c>
      <c r="L93" s="30">
        <f t="shared" si="35"/>
        <v>6.295299253115913E-2</v>
      </c>
      <c r="M93" s="30">
        <f t="shared" si="35"/>
        <v>6.8158830780505192E-2</v>
      </c>
      <c r="N93" s="30">
        <f t="shared" si="35"/>
        <v>6.2658253272706826E-2</v>
      </c>
      <c r="O93" s="30">
        <f t="shared" si="35"/>
        <v>6.3795167563298075E-2</v>
      </c>
      <c r="P93" s="30">
        <f t="shared" si="35"/>
        <v>6.7226817666238128E-2</v>
      </c>
      <c r="Q93" s="30">
        <f t="shared" si="35"/>
        <v>7.3212667236617818E-2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2.5616103410728345E-2</v>
      </c>
      <c r="C95" s="29">
        <f t="shared" si="37"/>
        <v>2.3914672207374619E-2</v>
      </c>
      <c r="D95" s="29">
        <f t="shared" si="37"/>
        <v>2.3716105222581239E-2</v>
      </c>
      <c r="E95" s="29">
        <f t="shared" si="37"/>
        <v>2.5114757295811106E-2</v>
      </c>
      <c r="F95" s="29">
        <f t="shared" si="37"/>
        <v>3.2572305886851713E-2</v>
      </c>
      <c r="G95" s="29">
        <f t="shared" si="37"/>
        <v>4.3044013618172332E-2</v>
      </c>
      <c r="H95" s="29">
        <f t="shared" si="37"/>
        <v>4.3044712517335437E-2</v>
      </c>
      <c r="I95" s="29">
        <f t="shared" si="37"/>
        <v>4.5352290209191425E-2</v>
      </c>
      <c r="J95" s="29">
        <f t="shared" si="37"/>
        <v>4.4318043350054029E-2</v>
      </c>
      <c r="K95" s="29">
        <f t="shared" si="37"/>
        <v>4.2300503924910443E-2</v>
      </c>
      <c r="L95" s="29">
        <f t="shared" si="37"/>
        <v>4.3580435362397134E-2</v>
      </c>
      <c r="M95" s="29">
        <f t="shared" si="37"/>
        <v>4.7806043160820814E-2</v>
      </c>
      <c r="N95" s="29">
        <f t="shared" si="37"/>
        <v>4.9190576451221241E-2</v>
      </c>
      <c r="O95" s="29">
        <f t="shared" si="37"/>
        <v>4.7509499270597021E-2</v>
      </c>
      <c r="P95" s="29">
        <f t="shared" si="37"/>
        <v>4.8170358898970887E-2</v>
      </c>
      <c r="Q95" s="29">
        <f t="shared" si="37"/>
        <v>5.2458000938447318E-2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1.7206713654277939E-2</v>
      </c>
      <c r="C96" s="29">
        <f t="shared" si="38"/>
        <v>1.6913868561552987E-2</v>
      </c>
      <c r="D96" s="29">
        <f t="shared" si="38"/>
        <v>1.3950292511125962E-2</v>
      </c>
      <c r="E96" s="29">
        <f t="shared" si="38"/>
        <v>1.6968513726235989E-2</v>
      </c>
      <c r="F96" s="29">
        <f t="shared" si="38"/>
        <v>1.9691282725520346E-2</v>
      </c>
      <c r="G96" s="29">
        <f t="shared" si="38"/>
        <v>2.0720181709802873E-2</v>
      </c>
      <c r="H96" s="29">
        <f t="shared" si="38"/>
        <v>2.0656254842330139E-2</v>
      </c>
      <c r="I96" s="29">
        <f t="shared" si="38"/>
        <v>2.0976465784969565E-2</v>
      </c>
      <c r="J96" s="29">
        <f t="shared" si="38"/>
        <v>2.281162078496491E-2</v>
      </c>
      <c r="K96" s="29">
        <f t="shared" si="38"/>
        <v>1.8987699778893422E-2</v>
      </c>
      <c r="L96" s="29">
        <f t="shared" si="38"/>
        <v>1.9372557168761999E-2</v>
      </c>
      <c r="M96" s="29">
        <f t="shared" si="38"/>
        <v>2.0352787619684384E-2</v>
      </c>
      <c r="N96" s="29">
        <f t="shared" si="38"/>
        <v>1.3467676821485593E-2</v>
      </c>
      <c r="O96" s="29">
        <f t="shared" si="38"/>
        <v>1.6285668292701047E-2</v>
      </c>
      <c r="P96" s="29">
        <f t="shared" si="38"/>
        <v>1.9056458767267234E-2</v>
      </c>
      <c r="Q96" s="29">
        <f t="shared" si="38"/>
        <v>2.0754666298170504E-2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0.68049990937919014</v>
      </c>
      <c r="C98" s="31">
        <f t="shared" si="40"/>
        <v>0.70367176026630174</v>
      </c>
      <c r="D98" s="31">
        <f t="shared" si="40"/>
        <v>0.69241643002465536</v>
      </c>
      <c r="E98" s="31">
        <f t="shared" si="40"/>
        <v>0.69075630724487824</v>
      </c>
      <c r="F98" s="31">
        <f t="shared" si="40"/>
        <v>0.67471548115037661</v>
      </c>
      <c r="G98" s="31">
        <f t="shared" si="40"/>
        <v>0.67156359859026737</v>
      </c>
      <c r="H98" s="31">
        <f t="shared" si="40"/>
        <v>0.67330858573859154</v>
      </c>
      <c r="I98" s="31">
        <f t="shared" si="40"/>
        <v>0.68685953986504633</v>
      </c>
      <c r="J98" s="31">
        <f t="shared" si="40"/>
        <v>0.69777170687612289</v>
      </c>
      <c r="K98" s="31">
        <f t="shared" si="40"/>
        <v>0.70887765940222236</v>
      </c>
      <c r="L98" s="31">
        <f t="shared" si="40"/>
        <v>0.66364348469454404</v>
      </c>
      <c r="M98" s="31">
        <f t="shared" si="40"/>
        <v>0.66625024251381182</v>
      </c>
      <c r="N98" s="31">
        <f t="shared" si="40"/>
        <v>0.64720367021781156</v>
      </c>
      <c r="O98" s="31">
        <f t="shared" si="40"/>
        <v>0.6419607134656331</v>
      </c>
      <c r="P98" s="31">
        <f t="shared" si="40"/>
        <v>0.64338661144623421</v>
      </c>
      <c r="Q98" s="31">
        <f t="shared" si="40"/>
        <v>0.65969903403879071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1.9444810900539407E-2</v>
      </c>
      <c r="C99" s="29">
        <f t="shared" si="41"/>
        <v>2.0941553786996941E-2</v>
      </c>
      <c r="D99" s="29">
        <f t="shared" si="41"/>
        <v>2.2225840836324985E-2</v>
      </c>
      <c r="E99" s="29">
        <f t="shared" si="41"/>
        <v>2.3630413230519696E-2</v>
      </c>
      <c r="F99" s="29">
        <f t="shared" si="41"/>
        <v>2.1905664260354039E-2</v>
      </c>
      <c r="G99" s="29">
        <f t="shared" si="41"/>
        <v>2.2134944263127506E-2</v>
      </c>
      <c r="H99" s="29">
        <f t="shared" si="41"/>
        <v>2.1128768612892371E-2</v>
      </c>
      <c r="I99" s="29">
        <f t="shared" si="41"/>
        <v>2.1122283678614014E-2</v>
      </c>
      <c r="J99" s="29">
        <f t="shared" si="41"/>
        <v>2.2124147645341485E-2</v>
      </c>
      <c r="K99" s="29">
        <f t="shared" si="41"/>
        <v>2.7139137913193161E-2</v>
      </c>
      <c r="L99" s="29">
        <f t="shared" si="41"/>
        <v>2.6468191109079896E-2</v>
      </c>
      <c r="M99" s="29">
        <f t="shared" si="41"/>
        <v>2.6606570343557283E-2</v>
      </c>
      <c r="N99" s="29">
        <f t="shared" si="41"/>
        <v>2.7245768686937809E-2</v>
      </c>
      <c r="O99" s="29">
        <f t="shared" si="41"/>
        <v>2.691209811353892E-2</v>
      </c>
      <c r="P99" s="29">
        <f t="shared" si="41"/>
        <v>2.6834688517870624E-2</v>
      </c>
      <c r="Q99" s="29">
        <f t="shared" si="41"/>
        <v>2.6893298940133196E-2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0.66105509847865074</v>
      </c>
      <c r="C100" s="29">
        <f t="shared" si="42"/>
        <v>0.68273020647930482</v>
      </c>
      <c r="D100" s="29">
        <f t="shared" si="42"/>
        <v>0.67019058918833041</v>
      </c>
      <c r="E100" s="29">
        <f t="shared" si="42"/>
        <v>0.66712589401435851</v>
      </c>
      <c r="F100" s="29">
        <f t="shared" si="42"/>
        <v>0.6528098168900226</v>
      </c>
      <c r="G100" s="29">
        <f t="shared" si="42"/>
        <v>0.64942865432713992</v>
      </c>
      <c r="H100" s="29">
        <f t="shared" si="42"/>
        <v>0.65217981712569906</v>
      </c>
      <c r="I100" s="29">
        <f t="shared" si="42"/>
        <v>0.66573725618643231</v>
      </c>
      <c r="J100" s="29">
        <f t="shared" si="42"/>
        <v>0.67564755923078135</v>
      </c>
      <c r="K100" s="29">
        <f t="shared" si="42"/>
        <v>0.68173852148902925</v>
      </c>
      <c r="L100" s="29">
        <f t="shared" si="42"/>
        <v>0.6371752935854641</v>
      </c>
      <c r="M100" s="29">
        <f t="shared" si="42"/>
        <v>0.63964367217025453</v>
      </c>
      <c r="N100" s="29">
        <f t="shared" si="42"/>
        <v>0.61995790153087371</v>
      </c>
      <c r="O100" s="29">
        <f t="shared" si="42"/>
        <v>0.61504861535209421</v>
      </c>
      <c r="P100" s="29">
        <f t="shared" si="42"/>
        <v>0.61655192292836358</v>
      </c>
      <c r="Q100" s="29">
        <f t="shared" si="42"/>
        <v>0.63280573509865756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0.28925119144477823</v>
      </c>
      <c r="C101" s="30">
        <f t="shared" si="43"/>
        <v>0.25883369306518539</v>
      </c>
      <c r="D101" s="30">
        <f t="shared" si="43"/>
        <v>0.25985564946739664</v>
      </c>
      <c r="E101" s="30">
        <f t="shared" si="43"/>
        <v>0.25706236189166393</v>
      </c>
      <c r="F101" s="30">
        <f t="shared" si="43"/>
        <v>0.26623166722826397</v>
      </c>
      <c r="G101" s="30">
        <f t="shared" si="43"/>
        <v>0.265809072088732</v>
      </c>
      <c r="H101" s="30">
        <f t="shared" si="43"/>
        <v>0.27337894547531522</v>
      </c>
      <c r="I101" s="30">
        <f t="shared" si="43"/>
        <v>0.25573262539635688</v>
      </c>
      <c r="J101" s="30">
        <f t="shared" si="43"/>
        <v>0.24521775843575108</v>
      </c>
      <c r="K101" s="30">
        <f t="shared" si="43"/>
        <v>0.23411812880716359</v>
      </c>
      <c r="L101" s="30">
        <f t="shared" si="43"/>
        <v>0.26346717189889052</v>
      </c>
      <c r="M101" s="30">
        <f t="shared" si="43"/>
        <v>0.27675903195921503</v>
      </c>
      <c r="N101" s="30">
        <f t="shared" si="43"/>
        <v>0.28960012925048595</v>
      </c>
      <c r="O101" s="30">
        <f t="shared" si="43"/>
        <v>0.29803336930626856</v>
      </c>
      <c r="P101" s="30">
        <f t="shared" si="43"/>
        <v>0.30190577379210326</v>
      </c>
      <c r="Q101" s="30">
        <f t="shared" si="43"/>
        <v>0.28712690935020391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9.6221604224788163E-4</v>
      </c>
      <c r="C102" s="30">
        <f t="shared" si="44"/>
        <v>9.5529675138871222E-4</v>
      </c>
      <c r="D102" s="30">
        <f t="shared" si="44"/>
        <v>8.5395912325218661E-4</v>
      </c>
      <c r="E102" s="30">
        <f t="shared" si="44"/>
        <v>9.646769378399508E-4</v>
      </c>
      <c r="F102" s="30">
        <f t="shared" si="44"/>
        <v>1.1142192745067683E-3</v>
      </c>
      <c r="G102" s="30">
        <f t="shared" si="44"/>
        <v>9.2687364363827098E-4</v>
      </c>
      <c r="H102" s="30">
        <f t="shared" si="44"/>
        <v>1.8740973201466118E-3</v>
      </c>
      <c r="I102" s="30">
        <f t="shared" si="44"/>
        <v>1.1100075713255182E-3</v>
      </c>
      <c r="J102" s="30">
        <f t="shared" si="44"/>
        <v>1.1324754942391515E-3</v>
      </c>
      <c r="K102" s="30">
        <f t="shared" si="44"/>
        <v>1.1368465037749479E-3</v>
      </c>
      <c r="L102" s="30">
        <f t="shared" si="44"/>
        <v>1.3174348637064617E-3</v>
      </c>
      <c r="M102" s="30">
        <f t="shared" si="44"/>
        <v>1.1411292553173587E-3</v>
      </c>
      <c r="N102" s="30">
        <f t="shared" si="44"/>
        <v>1.0090438497455027E-3</v>
      </c>
      <c r="O102" s="30">
        <f t="shared" si="44"/>
        <v>1.0246168222908252E-3</v>
      </c>
      <c r="P102" s="30">
        <f t="shared" si="44"/>
        <v>8.8290947149722654E-4</v>
      </c>
      <c r="Q102" s="30">
        <f t="shared" si="44"/>
        <v>8.5442797416499406E-4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5.1220844959793852E-4</v>
      </c>
      <c r="C103" s="29">
        <f t="shared" si="45"/>
        <v>5.1459777847462633E-4</v>
      </c>
      <c r="D103" s="29">
        <f t="shared" si="45"/>
        <v>5.6332711608608125E-4</v>
      </c>
      <c r="E103" s="29">
        <f t="shared" si="45"/>
        <v>5.7299849200648223E-4</v>
      </c>
      <c r="F103" s="29">
        <f t="shared" si="45"/>
        <v>4.7331190689571328E-4</v>
      </c>
      <c r="G103" s="29">
        <f t="shared" si="45"/>
        <v>5.2507921717519842E-4</v>
      </c>
      <c r="H103" s="29">
        <f t="shared" si="45"/>
        <v>4.4084570184717341E-4</v>
      </c>
      <c r="I103" s="29">
        <f t="shared" si="45"/>
        <v>4.0881092130366775E-4</v>
      </c>
      <c r="J103" s="29">
        <f t="shared" si="45"/>
        <v>3.4095441435122892E-4</v>
      </c>
      <c r="K103" s="29">
        <f t="shared" si="45"/>
        <v>3.880582421991102E-4</v>
      </c>
      <c r="L103" s="29">
        <f t="shared" si="45"/>
        <v>3.5196313258733342E-4</v>
      </c>
      <c r="M103" s="29">
        <f t="shared" si="45"/>
        <v>4.6944216909456478E-4</v>
      </c>
      <c r="N103" s="29">
        <f t="shared" si="45"/>
        <v>4.6637387084510969E-4</v>
      </c>
      <c r="O103" s="29">
        <f t="shared" si="45"/>
        <v>4.5409244163057018E-4</v>
      </c>
      <c r="P103" s="29">
        <f t="shared" si="45"/>
        <v>4.4999767699670056E-4</v>
      </c>
      <c r="Q103" s="29">
        <f t="shared" si="45"/>
        <v>4.6083800281378152E-4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4.5000759264994305E-4</v>
      </c>
      <c r="C104" s="29">
        <f t="shared" si="46"/>
        <v>4.4069897291408599E-4</v>
      </c>
      <c r="D104" s="29">
        <f t="shared" si="46"/>
        <v>2.9063200716610525E-4</v>
      </c>
      <c r="E104" s="29">
        <f t="shared" si="46"/>
        <v>3.9167844583346857E-4</v>
      </c>
      <c r="F104" s="29">
        <f t="shared" si="46"/>
        <v>6.4090736761105512E-4</v>
      </c>
      <c r="G104" s="29">
        <f t="shared" si="46"/>
        <v>4.0179442646307251E-4</v>
      </c>
      <c r="H104" s="29">
        <f t="shared" si="46"/>
        <v>1.4332516182994383E-3</v>
      </c>
      <c r="I104" s="29">
        <f t="shared" si="46"/>
        <v>7.0119665002185054E-4</v>
      </c>
      <c r="J104" s="29">
        <f t="shared" si="46"/>
        <v>7.9152107988792267E-4</v>
      </c>
      <c r="K104" s="29">
        <f t="shared" si="46"/>
        <v>7.4878826157583772E-4</v>
      </c>
      <c r="L104" s="29">
        <f t="shared" si="46"/>
        <v>9.6547173111912821E-4</v>
      </c>
      <c r="M104" s="29">
        <f t="shared" si="46"/>
        <v>6.7168708622279379E-4</v>
      </c>
      <c r="N104" s="29">
        <f t="shared" si="46"/>
        <v>5.42669978900393E-4</v>
      </c>
      <c r="O104" s="29">
        <f t="shared" si="46"/>
        <v>5.7052438066025504E-4</v>
      </c>
      <c r="P104" s="29">
        <f t="shared" si="46"/>
        <v>4.3291179450052599E-4</v>
      </c>
      <c r="Q104" s="29">
        <f t="shared" si="46"/>
        <v>3.9358997135121259E-4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2.9286683133783797E-2</v>
      </c>
      <c r="C105" s="30">
        <f t="shared" si="47"/>
        <v>3.653924991712422E-2</v>
      </c>
      <c r="D105" s="30">
        <f t="shared" si="47"/>
        <v>4.6873961384695781E-2</v>
      </c>
      <c r="E105" s="30">
        <f t="shared" si="47"/>
        <v>5.1216653925617833E-2</v>
      </c>
      <c r="F105" s="30">
        <f t="shared" si="47"/>
        <v>5.7938632346852731E-2</v>
      </c>
      <c r="G105" s="30">
        <f t="shared" si="47"/>
        <v>6.1700455677362438E-2</v>
      </c>
      <c r="H105" s="30">
        <f t="shared" si="47"/>
        <v>5.14383714659465E-2</v>
      </c>
      <c r="I105" s="30">
        <f t="shared" si="47"/>
        <v>5.6297827167271233E-2</v>
      </c>
      <c r="J105" s="30">
        <f t="shared" si="47"/>
        <v>5.587805919388697E-2</v>
      </c>
      <c r="K105" s="30">
        <f t="shared" si="47"/>
        <v>5.5867365286839117E-2</v>
      </c>
      <c r="L105" s="30">
        <f t="shared" si="47"/>
        <v>7.1571908542859011E-2</v>
      </c>
      <c r="M105" s="30">
        <f t="shared" si="47"/>
        <v>5.5849596271655588E-2</v>
      </c>
      <c r="N105" s="30">
        <f t="shared" si="47"/>
        <v>6.2187156681957005E-2</v>
      </c>
      <c r="O105" s="30">
        <f t="shared" si="47"/>
        <v>5.898130040580752E-2</v>
      </c>
      <c r="P105" s="30">
        <f t="shared" si="47"/>
        <v>5.3824705290165288E-2</v>
      </c>
      <c r="Q105" s="30">
        <f t="shared" si="47"/>
        <v>5.2319628636840358E-2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2.9286683133783797E-2</v>
      </c>
      <c r="C107" s="28">
        <f t="shared" si="49"/>
        <v>3.653924991712422E-2</v>
      </c>
      <c r="D107" s="28">
        <f t="shared" si="49"/>
        <v>4.6873961384695781E-2</v>
      </c>
      <c r="E107" s="28">
        <f t="shared" si="49"/>
        <v>5.1216653925617833E-2</v>
      </c>
      <c r="F107" s="28">
        <f t="shared" si="49"/>
        <v>5.7938632346852731E-2</v>
      </c>
      <c r="G107" s="28">
        <f t="shared" si="49"/>
        <v>6.1700455677362438E-2</v>
      </c>
      <c r="H107" s="28">
        <f t="shared" si="49"/>
        <v>5.14383714659465E-2</v>
      </c>
      <c r="I107" s="28">
        <f t="shared" si="49"/>
        <v>5.6297827167271233E-2</v>
      </c>
      <c r="J107" s="28">
        <f t="shared" si="49"/>
        <v>5.587805919388697E-2</v>
      </c>
      <c r="K107" s="28">
        <f t="shared" si="49"/>
        <v>5.5867365286839117E-2</v>
      </c>
      <c r="L107" s="28">
        <f t="shared" si="49"/>
        <v>7.1571908542859011E-2</v>
      </c>
      <c r="M107" s="28">
        <f t="shared" si="49"/>
        <v>5.5849596271655588E-2</v>
      </c>
      <c r="N107" s="28">
        <f t="shared" si="49"/>
        <v>6.2187156681957005E-2</v>
      </c>
      <c r="O107" s="28">
        <f t="shared" si="49"/>
        <v>5.898130040580752E-2</v>
      </c>
      <c r="P107" s="28">
        <f t="shared" si="49"/>
        <v>5.3824705290165288E-2</v>
      </c>
      <c r="Q107" s="28">
        <f t="shared" si="49"/>
        <v>5.2319628636840358E-2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0.68504503728526756</v>
      </c>
      <c r="C110" s="32">
        <f t="shared" si="51"/>
        <v>0.68053484010462961</v>
      </c>
      <c r="D110" s="32">
        <f t="shared" si="51"/>
        <v>0.66837778849379115</v>
      </c>
      <c r="E110" s="32">
        <f t="shared" si="51"/>
        <v>0.66577439887959866</v>
      </c>
      <c r="F110" s="32">
        <f t="shared" si="51"/>
        <v>0.6582330543671181</v>
      </c>
      <c r="G110" s="32">
        <f t="shared" si="51"/>
        <v>0.62069328328519291</v>
      </c>
      <c r="H110" s="32">
        <f t="shared" si="51"/>
        <v>0.6175931867110368</v>
      </c>
      <c r="I110" s="32">
        <f t="shared" si="51"/>
        <v>0.6286417922411367</v>
      </c>
      <c r="J110" s="32">
        <f t="shared" si="51"/>
        <v>0.61481789810264353</v>
      </c>
      <c r="K110" s="32">
        <f t="shared" si="51"/>
        <v>0.62920541517209827</v>
      </c>
      <c r="L110" s="32">
        <f t="shared" si="51"/>
        <v>0.62957434403767742</v>
      </c>
      <c r="M110" s="32">
        <f t="shared" si="51"/>
        <v>0.63208004511594162</v>
      </c>
      <c r="N110" s="32">
        <f t="shared" si="51"/>
        <v>0.64398899315596336</v>
      </c>
      <c r="O110" s="32">
        <f t="shared" si="51"/>
        <v>0.66023335979514275</v>
      </c>
      <c r="P110" s="32">
        <f t="shared" si="51"/>
        <v>0.63255506573468856</v>
      </c>
      <c r="Q110" s="32">
        <f t="shared" si="51"/>
        <v>0.6151089523858484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0.5756513251687847</v>
      </c>
      <c r="C111" s="31">
        <f t="shared" si="52"/>
        <v>0.58049562171981151</v>
      </c>
      <c r="D111" s="31">
        <f t="shared" si="52"/>
        <v>0.57771710580015012</v>
      </c>
      <c r="E111" s="31">
        <f t="shared" si="52"/>
        <v>0.57953869228663901</v>
      </c>
      <c r="F111" s="31">
        <f t="shared" si="52"/>
        <v>0.57055589495910464</v>
      </c>
      <c r="G111" s="31">
        <f t="shared" si="52"/>
        <v>0.53320936015258313</v>
      </c>
      <c r="H111" s="31">
        <f t="shared" si="52"/>
        <v>0.53478940417353815</v>
      </c>
      <c r="I111" s="31">
        <f t="shared" si="52"/>
        <v>0.55115399568485557</v>
      </c>
      <c r="J111" s="31">
        <f t="shared" si="52"/>
        <v>0.53395674193668485</v>
      </c>
      <c r="K111" s="31">
        <f t="shared" si="52"/>
        <v>0.55277225157902798</v>
      </c>
      <c r="L111" s="31">
        <f t="shared" si="52"/>
        <v>0.54961695934239585</v>
      </c>
      <c r="M111" s="31">
        <f t="shared" si="52"/>
        <v>0.54695632874409772</v>
      </c>
      <c r="N111" s="31">
        <f t="shared" si="52"/>
        <v>0.57575503399797534</v>
      </c>
      <c r="O111" s="31">
        <f t="shared" si="52"/>
        <v>0.5852960558885304</v>
      </c>
      <c r="P111" s="31">
        <f t="shared" si="52"/>
        <v>0.56194530143676746</v>
      </c>
      <c r="Q111" s="31">
        <f t="shared" si="52"/>
        <v>0.54853692160630796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3.5648115979191389E-3</v>
      </c>
      <c r="C112" s="29">
        <f t="shared" si="53"/>
        <v>3.482955705244237E-3</v>
      </c>
      <c r="D112" s="29">
        <f t="shared" si="53"/>
        <v>3.4408518889898743E-3</v>
      </c>
      <c r="E112" s="29">
        <f t="shared" si="53"/>
        <v>3.4746181921592486E-3</v>
      </c>
      <c r="F112" s="29">
        <f t="shared" si="53"/>
        <v>3.6006959724485059E-3</v>
      </c>
      <c r="G112" s="29">
        <f t="shared" si="53"/>
        <v>3.542470011232271E-3</v>
      </c>
      <c r="H112" s="29">
        <f t="shared" si="53"/>
        <v>3.4942662260116874E-3</v>
      </c>
      <c r="I112" s="29">
        <f t="shared" si="53"/>
        <v>3.5623954099052602E-3</v>
      </c>
      <c r="J112" s="29">
        <f t="shared" si="53"/>
        <v>3.5709079019245289E-3</v>
      </c>
      <c r="K112" s="29">
        <f t="shared" si="53"/>
        <v>3.592481327086755E-3</v>
      </c>
      <c r="L112" s="29">
        <f t="shared" si="53"/>
        <v>3.9368495185103641E-3</v>
      </c>
      <c r="M112" s="29">
        <f t="shared" si="53"/>
        <v>4.3569718453732708E-3</v>
      </c>
      <c r="N112" s="29">
        <f t="shared" si="53"/>
        <v>4.6662564761684854E-3</v>
      </c>
      <c r="O112" s="29">
        <f t="shared" si="53"/>
        <v>5.0929037277657541E-3</v>
      </c>
      <c r="P112" s="29">
        <f t="shared" si="53"/>
        <v>4.647535085197602E-3</v>
      </c>
      <c r="Q112" s="29">
        <f t="shared" si="53"/>
        <v>4.2829852384205216E-3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0.46267546045911828</v>
      </c>
      <c r="C113" s="29">
        <f t="shared" si="54"/>
        <v>0.4704982826633034</v>
      </c>
      <c r="D113" s="29">
        <f t="shared" si="54"/>
        <v>0.46898188283356185</v>
      </c>
      <c r="E113" s="29">
        <f t="shared" si="54"/>
        <v>0.4742311740627459</v>
      </c>
      <c r="F113" s="29">
        <f t="shared" si="54"/>
        <v>0.47320541639539909</v>
      </c>
      <c r="G113" s="29">
        <f t="shared" si="54"/>
        <v>0.44187400470089794</v>
      </c>
      <c r="H113" s="29">
        <f t="shared" si="54"/>
        <v>0.4426465542959388</v>
      </c>
      <c r="I113" s="29">
        <f t="shared" si="54"/>
        <v>0.46153181971021451</v>
      </c>
      <c r="J113" s="29">
        <f t="shared" si="54"/>
        <v>0.4524397404734713</v>
      </c>
      <c r="K113" s="29">
        <f t="shared" si="54"/>
        <v>0.47137381413892598</v>
      </c>
      <c r="L113" s="29">
        <f t="shared" si="54"/>
        <v>0.4602197838227135</v>
      </c>
      <c r="M113" s="29">
        <f t="shared" si="54"/>
        <v>0.45600713488867772</v>
      </c>
      <c r="N113" s="29">
        <f t="shared" si="54"/>
        <v>0.48133890790985279</v>
      </c>
      <c r="O113" s="29">
        <f t="shared" si="54"/>
        <v>0.4883407201312957</v>
      </c>
      <c r="P113" s="29">
        <f t="shared" si="54"/>
        <v>0.46662225040758892</v>
      </c>
      <c r="Q113" s="29">
        <f t="shared" si="54"/>
        <v>0.45691204149157894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0.10941105311174724</v>
      </c>
      <c r="C114" s="29">
        <f t="shared" si="55"/>
        <v>0.10651438335126387</v>
      </c>
      <c r="D114" s="29">
        <f t="shared" si="55"/>
        <v>0.10529437107759847</v>
      </c>
      <c r="E114" s="29">
        <f t="shared" si="55"/>
        <v>0.10183290003173377</v>
      </c>
      <c r="F114" s="29">
        <f t="shared" si="55"/>
        <v>9.3749782591257116E-2</v>
      </c>
      <c r="G114" s="29">
        <f t="shared" si="55"/>
        <v>8.779288544045287E-2</v>
      </c>
      <c r="H114" s="29">
        <f t="shared" si="55"/>
        <v>8.8648583651587745E-2</v>
      </c>
      <c r="I114" s="29">
        <f t="shared" si="55"/>
        <v>8.6059780564735788E-2</v>
      </c>
      <c r="J114" s="29">
        <f t="shared" si="55"/>
        <v>7.7946093561289065E-2</v>
      </c>
      <c r="K114" s="29">
        <f t="shared" si="55"/>
        <v>7.7805956113015259E-2</v>
      </c>
      <c r="L114" s="29">
        <f t="shared" si="55"/>
        <v>8.5460326001171927E-2</v>
      </c>
      <c r="M114" s="29">
        <f t="shared" si="55"/>
        <v>8.659222201004671E-2</v>
      </c>
      <c r="N114" s="29">
        <f t="shared" si="55"/>
        <v>8.9749869611954011E-2</v>
      </c>
      <c r="O114" s="29">
        <f t="shared" si="55"/>
        <v>9.1862432029468852E-2</v>
      </c>
      <c r="P114" s="29">
        <f t="shared" si="55"/>
        <v>9.0675515943980975E-2</v>
      </c>
      <c r="Q114" s="29">
        <f t="shared" si="55"/>
        <v>8.7341894876308501E-2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4.0825018812680601E-2</v>
      </c>
      <c r="C115" s="30">
        <f t="shared" si="56"/>
        <v>3.8548821557135009E-2</v>
      </c>
      <c r="D115" s="30">
        <f t="shared" si="56"/>
        <v>3.574818143263974E-2</v>
      </c>
      <c r="E115" s="30">
        <f t="shared" si="56"/>
        <v>3.4538532793287897E-2</v>
      </c>
      <c r="F115" s="30">
        <f t="shared" si="56"/>
        <v>3.2444770831299131E-2</v>
      </c>
      <c r="G115" s="30">
        <f t="shared" si="56"/>
        <v>2.8223600962828728E-2</v>
      </c>
      <c r="H115" s="30">
        <f t="shared" si="56"/>
        <v>2.7335466374228148E-2</v>
      </c>
      <c r="I115" s="30">
        <f t="shared" si="56"/>
        <v>2.7036990909995326E-2</v>
      </c>
      <c r="J115" s="30">
        <f t="shared" si="56"/>
        <v>2.6231772906665465E-2</v>
      </c>
      <c r="K115" s="30">
        <f t="shared" si="56"/>
        <v>2.9060771480232568E-2</v>
      </c>
      <c r="L115" s="30">
        <f t="shared" si="56"/>
        <v>2.8008081999815276E-2</v>
      </c>
      <c r="M115" s="30">
        <f t="shared" si="56"/>
        <v>2.847679590587298E-2</v>
      </c>
      <c r="N115" s="30">
        <f t="shared" si="56"/>
        <v>2.5657774069446689E-2</v>
      </c>
      <c r="O115" s="30">
        <f t="shared" si="56"/>
        <v>3.0954504377411478E-2</v>
      </c>
      <c r="P115" s="30">
        <f t="shared" si="56"/>
        <v>2.9011618945074303E-2</v>
      </c>
      <c r="Q115" s="30">
        <f t="shared" si="56"/>
        <v>2.7101882205023738E-2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4.9955632378582224E-3</v>
      </c>
      <c r="C116" s="29">
        <f t="shared" si="57"/>
        <v>4.7530192672495183E-3</v>
      </c>
      <c r="D116" s="29">
        <f t="shared" si="57"/>
        <v>4.3339627598248534E-3</v>
      </c>
      <c r="E116" s="29">
        <f t="shared" si="57"/>
        <v>4.109568811770924E-3</v>
      </c>
      <c r="F116" s="29">
        <f t="shared" si="57"/>
        <v>3.7417341602730969E-3</v>
      </c>
      <c r="G116" s="29">
        <f t="shared" si="57"/>
        <v>3.3236175421988401E-3</v>
      </c>
      <c r="H116" s="29">
        <f t="shared" si="57"/>
        <v>3.0106183667910568E-3</v>
      </c>
      <c r="I116" s="29">
        <f t="shared" si="57"/>
        <v>2.9590797745231135E-3</v>
      </c>
      <c r="J116" s="29">
        <f t="shared" si="57"/>
        <v>2.929424220492409E-3</v>
      </c>
      <c r="K116" s="29">
        <f t="shared" si="57"/>
        <v>3.1892343822175198E-3</v>
      </c>
      <c r="L116" s="29">
        <f t="shared" si="57"/>
        <v>3.4339869184846434E-3</v>
      </c>
      <c r="M116" s="29">
        <f t="shared" si="57"/>
        <v>3.6976919940101601E-3</v>
      </c>
      <c r="N116" s="29">
        <f t="shared" si="57"/>
        <v>3.8354062030046526E-3</v>
      </c>
      <c r="O116" s="29">
        <f t="shared" si="57"/>
        <v>4.0121282774831877E-3</v>
      </c>
      <c r="P116" s="29">
        <f t="shared" si="57"/>
        <v>4.0267877671902996E-3</v>
      </c>
      <c r="Q116" s="29">
        <f t="shared" si="57"/>
        <v>3.8758464644824586E-3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3.582945557482238E-2</v>
      </c>
      <c r="C117" s="29">
        <f t="shared" si="58"/>
        <v>3.379580228988549E-2</v>
      </c>
      <c r="D117" s="29">
        <f t="shared" si="58"/>
        <v>3.1414218672814888E-2</v>
      </c>
      <c r="E117" s="29">
        <f t="shared" si="58"/>
        <v>3.0428963981516975E-2</v>
      </c>
      <c r="F117" s="29">
        <f t="shared" si="58"/>
        <v>2.8703036671026038E-2</v>
      </c>
      <c r="G117" s="29">
        <f t="shared" si="58"/>
        <v>2.4899983420629889E-2</v>
      </c>
      <c r="H117" s="29">
        <f t="shared" si="58"/>
        <v>2.4324848007437089E-2</v>
      </c>
      <c r="I117" s="29">
        <f t="shared" si="58"/>
        <v>2.407791113547221E-2</v>
      </c>
      <c r="J117" s="29">
        <f t="shared" si="58"/>
        <v>2.3302348686173053E-2</v>
      </c>
      <c r="K117" s="29">
        <f t="shared" si="58"/>
        <v>2.5871537098015051E-2</v>
      </c>
      <c r="L117" s="29">
        <f t="shared" si="58"/>
        <v>2.4574095081330634E-2</v>
      </c>
      <c r="M117" s="29">
        <f t="shared" si="58"/>
        <v>2.4779103911862818E-2</v>
      </c>
      <c r="N117" s="29">
        <f t="shared" si="58"/>
        <v>2.1822367866442035E-2</v>
      </c>
      <c r="O117" s="29">
        <f t="shared" si="58"/>
        <v>2.6942376099928292E-2</v>
      </c>
      <c r="P117" s="29">
        <f t="shared" si="58"/>
        <v>2.4984831177884005E-2</v>
      </c>
      <c r="Q117" s="29">
        <f t="shared" si="58"/>
        <v>2.322603574054128E-2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6.8568693303802206E-2</v>
      </c>
      <c r="C119" s="30">
        <f t="shared" si="60"/>
        <v>6.1490396827682994E-2</v>
      </c>
      <c r="D119" s="30">
        <f t="shared" si="60"/>
        <v>5.4912501261001292E-2</v>
      </c>
      <c r="E119" s="30">
        <f t="shared" si="60"/>
        <v>5.1697173799671821E-2</v>
      </c>
      <c r="F119" s="30">
        <f t="shared" si="60"/>
        <v>5.5232388576714211E-2</v>
      </c>
      <c r="G119" s="30">
        <f t="shared" si="60"/>
        <v>5.9260322169781103E-2</v>
      </c>
      <c r="H119" s="30">
        <f t="shared" si="60"/>
        <v>5.5468316163270491E-2</v>
      </c>
      <c r="I119" s="30">
        <f t="shared" si="60"/>
        <v>5.0450805646285797E-2</v>
      </c>
      <c r="J119" s="30">
        <f t="shared" si="60"/>
        <v>5.4629383259293278E-2</v>
      </c>
      <c r="K119" s="30">
        <f t="shared" si="60"/>
        <v>4.7372392112837676E-2</v>
      </c>
      <c r="L119" s="30">
        <f t="shared" si="60"/>
        <v>5.1949302695466409E-2</v>
      </c>
      <c r="M119" s="30">
        <f t="shared" si="60"/>
        <v>5.6646920465971036E-2</v>
      </c>
      <c r="N119" s="30">
        <f t="shared" si="60"/>
        <v>4.2576185088541219E-2</v>
      </c>
      <c r="O119" s="30">
        <f t="shared" si="60"/>
        <v>4.3982799529200894E-2</v>
      </c>
      <c r="P119" s="30">
        <f t="shared" si="60"/>
        <v>4.1598145352846796E-2</v>
      </c>
      <c r="Q119" s="30">
        <f t="shared" si="60"/>
        <v>3.9470148574516757E-2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4.1518282764512485E-2</v>
      </c>
      <c r="C121" s="29">
        <f t="shared" si="62"/>
        <v>3.8815909927937896E-2</v>
      </c>
      <c r="D121" s="29">
        <f t="shared" si="62"/>
        <v>3.4113845308250242E-2</v>
      </c>
      <c r="E121" s="29">
        <f t="shared" si="62"/>
        <v>2.9293170510794827E-2</v>
      </c>
      <c r="F121" s="29">
        <f t="shared" si="62"/>
        <v>3.1863530043465295E-2</v>
      </c>
      <c r="G121" s="29">
        <f t="shared" si="62"/>
        <v>3.6472814352960306E-2</v>
      </c>
      <c r="H121" s="29">
        <f t="shared" si="62"/>
        <v>3.4168818783828013E-2</v>
      </c>
      <c r="I121" s="29">
        <f t="shared" si="62"/>
        <v>3.5648167959809351E-2</v>
      </c>
      <c r="J121" s="29">
        <f t="shared" si="62"/>
        <v>3.74746802111703E-2</v>
      </c>
      <c r="K121" s="29">
        <f t="shared" si="62"/>
        <v>3.3769727604891941E-2</v>
      </c>
      <c r="L121" s="29">
        <f t="shared" si="62"/>
        <v>3.6824464403836014E-2</v>
      </c>
      <c r="M121" s="29">
        <f t="shared" si="62"/>
        <v>4.0867941262080348E-2</v>
      </c>
      <c r="N121" s="29">
        <f t="shared" si="62"/>
        <v>3.4558289144684437E-2</v>
      </c>
      <c r="O121" s="29">
        <f t="shared" si="62"/>
        <v>3.369574801457826E-2</v>
      </c>
      <c r="P121" s="29">
        <f t="shared" si="62"/>
        <v>3.0446039086564812E-2</v>
      </c>
      <c r="Q121" s="29">
        <f t="shared" si="62"/>
        <v>2.8693716432715385E-2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2.7050410539289728E-2</v>
      </c>
      <c r="C122" s="29">
        <f t="shared" si="63"/>
        <v>2.2674486899745105E-2</v>
      </c>
      <c r="D122" s="29">
        <f t="shared" si="63"/>
        <v>2.0798655952751047E-2</v>
      </c>
      <c r="E122" s="29">
        <f t="shared" si="63"/>
        <v>2.2404003288876994E-2</v>
      </c>
      <c r="F122" s="29">
        <f t="shared" si="63"/>
        <v>2.336885853324891E-2</v>
      </c>
      <c r="G122" s="29">
        <f t="shared" si="63"/>
        <v>2.2787507816820794E-2</v>
      </c>
      <c r="H122" s="29">
        <f t="shared" si="63"/>
        <v>2.1299497379442475E-2</v>
      </c>
      <c r="I122" s="29">
        <f t="shared" si="63"/>
        <v>1.4802637686476447E-2</v>
      </c>
      <c r="J122" s="29">
        <f t="shared" si="63"/>
        <v>1.7154703048122968E-2</v>
      </c>
      <c r="K122" s="29">
        <f t="shared" si="63"/>
        <v>1.3602664507945736E-2</v>
      </c>
      <c r="L122" s="29">
        <f t="shared" si="63"/>
        <v>1.5124838291630398E-2</v>
      </c>
      <c r="M122" s="29">
        <f t="shared" si="63"/>
        <v>1.5778979203890695E-2</v>
      </c>
      <c r="N122" s="29">
        <f t="shared" si="63"/>
        <v>8.0178959438567867E-3</v>
      </c>
      <c r="O122" s="29">
        <f t="shared" si="63"/>
        <v>1.0287051514622635E-2</v>
      </c>
      <c r="P122" s="29">
        <f t="shared" si="63"/>
        <v>1.1152106266281981E-2</v>
      </c>
      <c r="Q122" s="29">
        <f t="shared" si="63"/>
        <v>1.077643214180137E-2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0.3149549627147325</v>
      </c>
      <c r="C123" s="32">
        <f t="shared" si="64"/>
        <v>0.31946515989537033</v>
      </c>
      <c r="D123" s="32">
        <f t="shared" si="64"/>
        <v>0.33162221150620885</v>
      </c>
      <c r="E123" s="32">
        <f t="shared" si="64"/>
        <v>0.33422560112040134</v>
      </c>
      <c r="F123" s="32">
        <f t="shared" si="64"/>
        <v>0.34176694563288196</v>
      </c>
      <c r="G123" s="32">
        <f t="shared" si="64"/>
        <v>0.37930671671480698</v>
      </c>
      <c r="H123" s="32">
        <f t="shared" si="64"/>
        <v>0.38240681328896331</v>
      </c>
      <c r="I123" s="32">
        <f t="shared" si="64"/>
        <v>0.37135820775886336</v>
      </c>
      <c r="J123" s="32">
        <f t="shared" si="64"/>
        <v>0.38518210189735635</v>
      </c>
      <c r="K123" s="32">
        <f t="shared" si="64"/>
        <v>0.37079458482790162</v>
      </c>
      <c r="L123" s="32">
        <f t="shared" si="64"/>
        <v>0.37042565596232263</v>
      </c>
      <c r="M123" s="32">
        <f t="shared" si="64"/>
        <v>0.36791995488405832</v>
      </c>
      <c r="N123" s="32">
        <f t="shared" si="64"/>
        <v>0.35601100684403675</v>
      </c>
      <c r="O123" s="32">
        <f t="shared" si="64"/>
        <v>0.33976664020485725</v>
      </c>
      <c r="P123" s="32">
        <f t="shared" si="64"/>
        <v>0.36744493426531138</v>
      </c>
      <c r="Q123" s="32">
        <f t="shared" si="64"/>
        <v>0.3848910476141516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0.3011355920547375</v>
      </c>
      <c r="C124" s="31">
        <f t="shared" si="65"/>
        <v>0.30656592988995307</v>
      </c>
      <c r="D124" s="31">
        <f t="shared" si="65"/>
        <v>0.31936945539478939</v>
      </c>
      <c r="E124" s="31">
        <f t="shared" si="65"/>
        <v>0.32098757992246402</v>
      </c>
      <c r="F124" s="31">
        <f t="shared" si="65"/>
        <v>0.33030329481865828</v>
      </c>
      <c r="G124" s="31">
        <f t="shared" si="65"/>
        <v>0.36870312466396987</v>
      </c>
      <c r="H124" s="31">
        <f t="shared" si="65"/>
        <v>0.37101038838689882</v>
      </c>
      <c r="I124" s="31">
        <f t="shared" si="65"/>
        <v>0.36114689832879676</v>
      </c>
      <c r="J124" s="31">
        <f t="shared" si="65"/>
        <v>0.37556314807182456</v>
      </c>
      <c r="K124" s="31">
        <f t="shared" si="65"/>
        <v>0.36331474728986546</v>
      </c>
      <c r="L124" s="31">
        <f t="shared" si="65"/>
        <v>0.36161826848863465</v>
      </c>
      <c r="M124" s="31">
        <f t="shared" si="65"/>
        <v>0.35898135374662932</v>
      </c>
      <c r="N124" s="31">
        <f t="shared" si="65"/>
        <v>0.34582397946165011</v>
      </c>
      <c r="O124" s="31">
        <f t="shared" si="65"/>
        <v>0.3259115633398153</v>
      </c>
      <c r="P124" s="31">
        <f t="shared" si="65"/>
        <v>0.35688089981107091</v>
      </c>
      <c r="Q124" s="31">
        <f t="shared" si="65"/>
        <v>0.3757938368688622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9.5369115563062989E-2</v>
      </c>
      <c r="C125" s="29">
        <f t="shared" si="66"/>
        <v>9.5366043590576058E-2</v>
      </c>
      <c r="D125" s="29">
        <f t="shared" si="66"/>
        <v>9.8485255251620996E-2</v>
      </c>
      <c r="E125" s="29">
        <f t="shared" si="66"/>
        <v>9.9333536751097226E-2</v>
      </c>
      <c r="F125" s="29">
        <f t="shared" si="66"/>
        <v>9.6722868676265977E-2</v>
      </c>
      <c r="G125" s="29">
        <f t="shared" si="66"/>
        <v>9.560895211264954E-2</v>
      </c>
      <c r="H125" s="29">
        <f t="shared" si="66"/>
        <v>9.1702520190591066E-2</v>
      </c>
      <c r="I125" s="29">
        <f t="shared" si="66"/>
        <v>9.203034352425192E-2</v>
      </c>
      <c r="J125" s="29">
        <f t="shared" si="66"/>
        <v>9.677393231428548E-2</v>
      </c>
      <c r="K125" s="29">
        <f t="shared" si="66"/>
        <v>9.7381599482499748E-2</v>
      </c>
      <c r="L125" s="29">
        <f t="shared" si="66"/>
        <v>0.10579107030088451</v>
      </c>
      <c r="M125" s="29">
        <f t="shared" si="66"/>
        <v>0.10724812611511068</v>
      </c>
      <c r="N125" s="29">
        <f t="shared" si="66"/>
        <v>0.11008268343660053</v>
      </c>
      <c r="O125" s="29">
        <f t="shared" si="66"/>
        <v>0.11113676134723469</v>
      </c>
      <c r="P125" s="29">
        <f t="shared" si="66"/>
        <v>0.10967518137796646</v>
      </c>
      <c r="Q125" s="29">
        <f t="shared" si="66"/>
        <v>0.10833165159424668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0.20576647649167451</v>
      </c>
      <c r="C126" s="29">
        <f t="shared" si="67"/>
        <v>0.21119988629937705</v>
      </c>
      <c r="D126" s="29">
        <f t="shared" si="67"/>
        <v>0.22088420014316845</v>
      </c>
      <c r="E126" s="29">
        <f t="shared" si="67"/>
        <v>0.2216540431713668</v>
      </c>
      <c r="F126" s="29">
        <f t="shared" si="67"/>
        <v>0.2335804261423923</v>
      </c>
      <c r="G126" s="29">
        <f t="shared" si="67"/>
        <v>0.27309417255132035</v>
      </c>
      <c r="H126" s="29">
        <f t="shared" si="67"/>
        <v>0.27930786819630776</v>
      </c>
      <c r="I126" s="29">
        <f t="shared" si="67"/>
        <v>0.26911655480454483</v>
      </c>
      <c r="J126" s="29">
        <f t="shared" si="67"/>
        <v>0.27878921575753907</v>
      </c>
      <c r="K126" s="29">
        <f t="shared" si="67"/>
        <v>0.26593314780736571</v>
      </c>
      <c r="L126" s="29">
        <f t="shared" si="67"/>
        <v>0.25582719818775013</v>
      </c>
      <c r="M126" s="29">
        <f t="shared" si="67"/>
        <v>0.25173322763151862</v>
      </c>
      <c r="N126" s="29">
        <f t="shared" si="67"/>
        <v>0.23574129602504959</v>
      </c>
      <c r="O126" s="29">
        <f t="shared" si="67"/>
        <v>0.21477480199258062</v>
      </c>
      <c r="P126" s="29">
        <f t="shared" si="67"/>
        <v>0.24720571843310449</v>
      </c>
      <c r="Q126" s="29">
        <f t="shared" si="67"/>
        <v>0.26746218527461552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1.1410667962462418E-2</v>
      </c>
      <c r="C127" s="30">
        <f t="shared" si="68"/>
        <v>1.0522415696890896E-2</v>
      </c>
      <c r="D127" s="30">
        <f t="shared" si="68"/>
        <v>9.6812318083224456E-3</v>
      </c>
      <c r="E127" s="30">
        <f t="shared" si="68"/>
        <v>8.9323796785990145E-3</v>
      </c>
      <c r="F127" s="30">
        <f t="shared" si="68"/>
        <v>9.0196465831030477E-3</v>
      </c>
      <c r="G127" s="30">
        <f t="shared" si="68"/>
        <v>8.5334084765177221E-3</v>
      </c>
      <c r="H127" s="30">
        <f t="shared" si="68"/>
        <v>8.6583701000883424E-3</v>
      </c>
      <c r="I127" s="30">
        <f t="shared" si="68"/>
        <v>8.3985865391596956E-3</v>
      </c>
      <c r="J127" s="30">
        <f t="shared" si="68"/>
        <v>7.7534390778568043E-3</v>
      </c>
      <c r="K127" s="30">
        <f t="shared" si="68"/>
        <v>5.9021434460561385E-3</v>
      </c>
      <c r="L127" s="30">
        <f t="shared" si="68"/>
        <v>7.0038443291133377E-3</v>
      </c>
      <c r="M127" s="30">
        <f t="shared" si="68"/>
        <v>7.1009194983445876E-3</v>
      </c>
      <c r="N127" s="30">
        <f t="shared" si="68"/>
        <v>7.3876522431002602E-3</v>
      </c>
      <c r="O127" s="30">
        <f t="shared" si="68"/>
        <v>1.1148615954867798E-2</v>
      </c>
      <c r="P127" s="30">
        <f t="shared" si="68"/>
        <v>8.0166780963523022E-3</v>
      </c>
      <c r="Q127" s="30">
        <f t="shared" si="68"/>
        <v>6.7605839956767022E-3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2.1070050894240917E-3</v>
      </c>
      <c r="C128" s="30">
        <f t="shared" si="69"/>
        <v>2.0875755217146324E-3</v>
      </c>
      <c r="D128" s="30">
        <f t="shared" si="69"/>
        <v>2.0227290479818533E-3</v>
      </c>
      <c r="E128" s="30">
        <f t="shared" si="69"/>
        <v>1.8822175937636811E-3</v>
      </c>
      <c r="F128" s="30">
        <f t="shared" si="69"/>
        <v>1.9415618180980035E-3</v>
      </c>
      <c r="G128" s="30">
        <f t="shared" si="69"/>
        <v>1.8321466725448967E-3</v>
      </c>
      <c r="H128" s="30">
        <f t="shared" si="69"/>
        <v>2.5206923222579366E-3</v>
      </c>
      <c r="I128" s="30">
        <f t="shared" si="69"/>
        <v>1.5983528173894213E-3</v>
      </c>
      <c r="J128" s="30">
        <f t="shared" si="69"/>
        <v>1.6568946910135887E-3</v>
      </c>
      <c r="K128" s="30">
        <f t="shared" si="69"/>
        <v>1.3664374701614871E-3</v>
      </c>
      <c r="L128" s="30">
        <f t="shared" si="69"/>
        <v>1.5698349589257856E-3</v>
      </c>
      <c r="M128" s="30">
        <f t="shared" si="69"/>
        <v>1.5874599387128042E-3</v>
      </c>
      <c r="N128" s="30">
        <f t="shared" si="69"/>
        <v>1.2165212607566215E-3</v>
      </c>
      <c r="O128" s="30">
        <f t="shared" si="69"/>
        <v>1.3085764690143307E-3</v>
      </c>
      <c r="P128" s="30">
        <f t="shared" si="69"/>
        <v>1.0440366060868384E-3</v>
      </c>
      <c r="Q128" s="30">
        <f t="shared" si="69"/>
        <v>9.4436554876216913E-4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1.5260338832580106E-3</v>
      </c>
      <c r="C129" s="29">
        <f t="shared" si="70"/>
        <v>1.5301003606916085E-3</v>
      </c>
      <c r="D129" s="29">
        <f t="shared" si="70"/>
        <v>1.6719623292822798E-3</v>
      </c>
      <c r="E129" s="29">
        <f t="shared" si="70"/>
        <v>1.4633384015283197E-3</v>
      </c>
      <c r="F129" s="29">
        <f t="shared" si="70"/>
        <v>1.2458659606797294E-3</v>
      </c>
      <c r="G129" s="29">
        <f t="shared" si="70"/>
        <v>1.396058024380228E-3</v>
      </c>
      <c r="H129" s="29">
        <f t="shared" si="70"/>
        <v>1.0556814617584767E-3</v>
      </c>
      <c r="I129" s="29">
        <f t="shared" si="70"/>
        <v>9.6284083201324158E-4</v>
      </c>
      <c r="J129" s="29">
        <f t="shared" si="70"/>
        <v>8.8776532297839869E-4</v>
      </c>
      <c r="K129" s="29">
        <f t="shared" si="70"/>
        <v>7.7949367305678882E-4</v>
      </c>
      <c r="L129" s="29">
        <f t="shared" si="70"/>
        <v>7.5448979597470065E-4</v>
      </c>
      <c r="M129" s="29">
        <f t="shared" si="70"/>
        <v>9.7930431680885006E-4</v>
      </c>
      <c r="N129" s="29">
        <f t="shared" si="70"/>
        <v>7.9719060629723424E-4</v>
      </c>
      <c r="O129" s="29">
        <f t="shared" si="70"/>
        <v>8.1398089726322234E-4</v>
      </c>
      <c r="P129" s="29">
        <f t="shared" si="70"/>
        <v>6.9569007568178918E-4</v>
      </c>
      <c r="Q129" s="29">
        <f t="shared" si="70"/>
        <v>6.4309522218344839E-4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5.8097120616608107E-4</v>
      </c>
      <c r="C130" s="29">
        <f t="shared" si="71"/>
        <v>5.5747516102302411E-4</v>
      </c>
      <c r="D130" s="29">
        <f t="shared" si="71"/>
        <v>3.5076671869957362E-4</v>
      </c>
      <c r="E130" s="29">
        <f t="shared" si="71"/>
        <v>4.188791922353614E-4</v>
      </c>
      <c r="F130" s="29">
        <f t="shared" si="71"/>
        <v>6.9569585741827427E-4</v>
      </c>
      <c r="G130" s="29">
        <f t="shared" si="71"/>
        <v>4.3608864816466891E-4</v>
      </c>
      <c r="H130" s="29">
        <f t="shared" si="71"/>
        <v>1.4650108604994598E-3</v>
      </c>
      <c r="I130" s="29">
        <f t="shared" si="71"/>
        <v>6.355119853761798E-4</v>
      </c>
      <c r="J130" s="29">
        <f t="shared" si="71"/>
        <v>7.6912936803519001E-4</v>
      </c>
      <c r="K130" s="29">
        <f t="shared" si="71"/>
        <v>5.8694379710469825E-4</v>
      </c>
      <c r="L130" s="29">
        <f t="shared" si="71"/>
        <v>8.1534516295108468E-4</v>
      </c>
      <c r="M130" s="29">
        <f t="shared" si="71"/>
        <v>6.081556219039541E-4</v>
      </c>
      <c r="N130" s="29">
        <f t="shared" si="71"/>
        <v>4.1933065445938711E-4</v>
      </c>
      <c r="O130" s="29">
        <f t="shared" si="71"/>
        <v>4.9459557175110839E-4</v>
      </c>
      <c r="P130" s="29">
        <f t="shared" si="71"/>
        <v>3.4834653040504917E-4</v>
      </c>
      <c r="Q130" s="29">
        <f t="shared" si="71"/>
        <v>3.0127032657872063E-4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3.0169760810844215E-4</v>
      </c>
      <c r="C131" s="30">
        <f t="shared" si="72"/>
        <v>2.8923878681171088E-4</v>
      </c>
      <c r="D131" s="30">
        <f t="shared" si="72"/>
        <v>5.4879525511513738E-4</v>
      </c>
      <c r="E131" s="30">
        <f t="shared" si="72"/>
        <v>2.4234239255746543E-3</v>
      </c>
      <c r="F131" s="30">
        <f t="shared" si="72"/>
        <v>5.0244241302261857E-4</v>
      </c>
      <c r="G131" s="30">
        <f t="shared" si="72"/>
        <v>2.3803690177451005E-4</v>
      </c>
      <c r="H131" s="30">
        <f t="shared" si="72"/>
        <v>2.1736247971815666E-4</v>
      </c>
      <c r="I131" s="30">
        <f t="shared" si="72"/>
        <v>2.1437007351743492E-4</v>
      </c>
      <c r="J131" s="30">
        <f t="shared" si="72"/>
        <v>2.086200566613825E-4</v>
      </c>
      <c r="K131" s="30">
        <f t="shared" si="72"/>
        <v>2.1125662181856815E-4</v>
      </c>
      <c r="L131" s="30">
        <f t="shared" si="72"/>
        <v>2.3370818564888803E-4</v>
      </c>
      <c r="M131" s="30">
        <f t="shared" si="72"/>
        <v>2.5022170037162031E-4</v>
      </c>
      <c r="N131" s="30">
        <f t="shared" si="72"/>
        <v>1.5828538785297036E-3</v>
      </c>
      <c r="O131" s="30">
        <f t="shared" si="72"/>
        <v>1.3978844411598474E-3</v>
      </c>
      <c r="P131" s="30">
        <f t="shared" si="72"/>
        <v>1.503319751801316E-3</v>
      </c>
      <c r="Q131" s="30">
        <f t="shared" si="72"/>
        <v>1.392261200850542E-3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3.0169760810844215E-4</v>
      </c>
      <c r="C133" s="28">
        <f t="shared" si="74"/>
        <v>2.8923878681171088E-4</v>
      </c>
      <c r="D133" s="28">
        <f t="shared" si="74"/>
        <v>5.4879525511513738E-4</v>
      </c>
      <c r="E133" s="28">
        <f t="shared" si="74"/>
        <v>2.4234239255746543E-3</v>
      </c>
      <c r="F133" s="28">
        <f t="shared" si="74"/>
        <v>5.0244241302261857E-4</v>
      </c>
      <c r="G133" s="28">
        <f t="shared" si="74"/>
        <v>2.3803690177451005E-4</v>
      </c>
      <c r="H133" s="28">
        <f t="shared" si="74"/>
        <v>2.1736247971815666E-4</v>
      </c>
      <c r="I133" s="28">
        <f t="shared" si="74"/>
        <v>2.1437007351743492E-4</v>
      </c>
      <c r="J133" s="28">
        <f t="shared" si="74"/>
        <v>2.086200566613825E-4</v>
      </c>
      <c r="K133" s="28">
        <f t="shared" si="74"/>
        <v>2.1125662181856815E-4</v>
      </c>
      <c r="L133" s="28">
        <f t="shared" si="74"/>
        <v>2.3370818564888803E-4</v>
      </c>
      <c r="M133" s="28">
        <f t="shared" si="74"/>
        <v>2.5022170037162031E-4</v>
      </c>
      <c r="N133" s="28">
        <f t="shared" si="74"/>
        <v>1.5828538785297036E-3</v>
      </c>
      <c r="O133" s="28">
        <f t="shared" si="74"/>
        <v>1.3978844411598474E-3</v>
      </c>
      <c r="P133" s="28">
        <f t="shared" si="74"/>
        <v>1.503319751801316E-3</v>
      </c>
      <c r="Q133" s="28">
        <f t="shared" si="74"/>
        <v>1.392261200850542E-3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0.67640645818330769</v>
      </c>
      <c r="C136" s="32">
        <f t="shared" si="76"/>
        <v>0.67133268241975508</v>
      </c>
      <c r="D136" s="32">
        <f t="shared" si="76"/>
        <v>0.65856181982882644</v>
      </c>
      <c r="E136" s="32">
        <f t="shared" si="76"/>
        <v>0.65503283505229803</v>
      </c>
      <c r="F136" s="32">
        <f t="shared" si="76"/>
        <v>0.64745513982556324</v>
      </c>
      <c r="G136" s="32">
        <f t="shared" si="76"/>
        <v>0.60839993056175645</v>
      </c>
      <c r="H136" s="32">
        <f t="shared" si="76"/>
        <v>0.60477506014520488</v>
      </c>
      <c r="I136" s="32">
        <f t="shared" si="76"/>
        <v>0.61502203381539677</v>
      </c>
      <c r="J136" s="32">
        <f t="shared" si="76"/>
        <v>0.60609645232406284</v>
      </c>
      <c r="K136" s="32">
        <f t="shared" si="76"/>
        <v>0.6197755792230798</v>
      </c>
      <c r="L136" s="32">
        <f t="shared" si="76"/>
        <v>0.62025515686895827</v>
      </c>
      <c r="M136" s="32">
        <f t="shared" si="76"/>
        <v>0.6216958439875877</v>
      </c>
      <c r="N136" s="32">
        <f t="shared" si="76"/>
        <v>0.63392432232202456</v>
      </c>
      <c r="O136" s="32">
        <f t="shared" si="76"/>
        <v>0.65219625927589508</v>
      </c>
      <c r="P136" s="32">
        <f t="shared" si="76"/>
        <v>0.62107418579259488</v>
      </c>
      <c r="Q136" s="32">
        <f t="shared" si="76"/>
        <v>0.6043533503127072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0.58157401068066239</v>
      </c>
      <c r="C137" s="31">
        <f t="shared" si="77"/>
        <v>0.58569498156102073</v>
      </c>
      <c r="D137" s="31">
        <f t="shared" si="77"/>
        <v>0.58174909835940991</v>
      </c>
      <c r="E137" s="31">
        <f t="shared" si="77"/>
        <v>0.58315787514031048</v>
      </c>
      <c r="F137" s="31">
        <f t="shared" si="77"/>
        <v>0.57408390430108147</v>
      </c>
      <c r="G137" s="31">
        <f t="shared" si="77"/>
        <v>0.53428424525430784</v>
      </c>
      <c r="H137" s="31">
        <f t="shared" si="77"/>
        <v>0.5360479314447556</v>
      </c>
      <c r="I137" s="31">
        <f t="shared" si="77"/>
        <v>0.55176018716332886</v>
      </c>
      <c r="J137" s="31">
        <f t="shared" si="77"/>
        <v>0.53674076211094135</v>
      </c>
      <c r="K137" s="31">
        <f t="shared" si="77"/>
        <v>0.55673847720303327</v>
      </c>
      <c r="L137" s="31">
        <f t="shared" si="77"/>
        <v>0.55246296612258028</v>
      </c>
      <c r="M137" s="31">
        <f t="shared" si="77"/>
        <v>0.55027093869420074</v>
      </c>
      <c r="N137" s="31">
        <f t="shared" si="77"/>
        <v>0.57962616253815835</v>
      </c>
      <c r="O137" s="31">
        <f t="shared" si="77"/>
        <v>0.59575210465594286</v>
      </c>
      <c r="P137" s="31">
        <f t="shared" si="77"/>
        <v>0.56645106751905139</v>
      </c>
      <c r="Q137" s="31">
        <f t="shared" si="77"/>
        <v>0.55343410380932723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3.5370465627049719E-3</v>
      </c>
      <c r="C138" s="29">
        <f t="shared" si="78"/>
        <v>3.4509129903395152E-3</v>
      </c>
      <c r="D138" s="29">
        <f t="shared" si="78"/>
        <v>3.3995241795290736E-3</v>
      </c>
      <c r="E138" s="29">
        <f t="shared" si="78"/>
        <v>3.4337410429179298E-3</v>
      </c>
      <c r="F138" s="29">
        <f t="shared" si="78"/>
        <v>3.5543109627154041E-3</v>
      </c>
      <c r="G138" s="29">
        <f t="shared" si="78"/>
        <v>3.4798783413448639E-3</v>
      </c>
      <c r="H138" s="29">
        <f t="shared" si="78"/>
        <v>3.4202442407508943E-3</v>
      </c>
      <c r="I138" s="29">
        <f t="shared" si="78"/>
        <v>3.4668914351280548E-3</v>
      </c>
      <c r="J138" s="29">
        <f t="shared" si="78"/>
        <v>3.5288451948258578E-3</v>
      </c>
      <c r="K138" s="29">
        <f t="shared" si="78"/>
        <v>3.5566887497723715E-3</v>
      </c>
      <c r="L138" s="29">
        <f t="shared" si="78"/>
        <v>3.8663038095954417E-3</v>
      </c>
      <c r="M138" s="29">
        <f t="shared" si="78"/>
        <v>4.2764319576031528E-3</v>
      </c>
      <c r="N138" s="29">
        <f t="shared" si="78"/>
        <v>4.5862892889174962E-3</v>
      </c>
      <c r="O138" s="29">
        <f t="shared" si="78"/>
        <v>5.102494909303458E-3</v>
      </c>
      <c r="P138" s="29">
        <f t="shared" si="78"/>
        <v>4.5752909213419681E-3</v>
      </c>
      <c r="Q138" s="29">
        <f t="shared" si="78"/>
        <v>4.2359765036615723E-3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0.46332691804152881</v>
      </c>
      <c r="C139" s="29">
        <f t="shared" si="79"/>
        <v>0.47068567306531972</v>
      </c>
      <c r="D139" s="29">
        <f t="shared" si="79"/>
        <v>0.46832953431348906</v>
      </c>
      <c r="E139" s="29">
        <f t="shared" si="79"/>
        <v>0.47328798404476408</v>
      </c>
      <c r="F139" s="29">
        <f t="shared" si="79"/>
        <v>0.47266497403008695</v>
      </c>
      <c r="G139" s="29">
        <f t="shared" si="79"/>
        <v>0.43911857690264794</v>
      </c>
      <c r="H139" s="29">
        <f t="shared" si="79"/>
        <v>0.43979982685483648</v>
      </c>
      <c r="I139" s="29">
        <f t="shared" si="79"/>
        <v>0.45780308303336209</v>
      </c>
      <c r="J139" s="29">
        <f t="shared" si="79"/>
        <v>0.45252599022689982</v>
      </c>
      <c r="K139" s="29">
        <f t="shared" si="79"/>
        <v>0.47260636136183148</v>
      </c>
      <c r="L139" s="29">
        <f t="shared" si="79"/>
        <v>0.4597841982660904</v>
      </c>
      <c r="M139" s="29">
        <f t="shared" si="79"/>
        <v>0.45567082948856497</v>
      </c>
      <c r="N139" s="29">
        <f t="shared" si="79"/>
        <v>0.48162228926229533</v>
      </c>
      <c r="O139" s="29">
        <f t="shared" si="79"/>
        <v>0.49500127240902836</v>
      </c>
      <c r="P139" s="29">
        <f t="shared" si="79"/>
        <v>0.46738344893155775</v>
      </c>
      <c r="Q139" s="29">
        <f t="shared" si="79"/>
        <v>0.45878382209578916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0.11471004607642857</v>
      </c>
      <c r="C140" s="29">
        <f t="shared" si="80"/>
        <v>0.11155839550536142</v>
      </c>
      <c r="D140" s="29">
        <f t="shared" si="80"/>
        <v>0.11002003986639183</v>
      </c>
      <c r="E140" s="29">
        <f t="shared" si="80"/>
        <v>0.10643615005262844</v>
      </c>
      <c r="F140" s="29">
        <f t="shared" si="80"/>
        <v>9.7864619308279235E-2</v>
      </c>
      <c r="G140" s="29">
        <f t="shared" si="80"/>
        <v>9.168579001031503E-2</v>
      </c>
      <c r="H140" s="29">
        <f t="shared" si="80"/>
        <v>9.282786034916822E-2</v>
      </c>
      <c r="I140" s="29">
        <f t="shared" si="80"/>
        <v>9.0490212694838701E-2</v>
      </c>
      <c r="J140" s="29">
        <f t="shared" si="80"/>
        <v>8.0685926689215703E-2</v>
      </c>
      <c r="K140" s="29">
        <f t="shared" si="80"/>
        <v>8.0575427091429466E-2</v>
      </c>
      <c r="L140" s="29">
        <f t="shared" si="80"/>
        <v>8.8812464046894399E-2</v>
      </c>
      <c r="M140" s="29">
        <f t="shared" si="80"/>
        <v>9.0323677248032738E-2</v>
      </c>
      <c r="N140" s="29">
        <f t="shared" si="80"/>
        <v>9.3417583986945482E-2</v>
      </c>
      <c r="O140" s="29">
        <f t="shared" si="80"/>
        <v>9.5648337337611078E-2</v>
      </c>
      <c r="P140" s="29">
        <f t="shared" si="80"/>
        <v>9.4492327666151732E-2</v>
      </c>
      <c r="Q140" s="29">
        <f t="shared" si="80"/>
        <v>9.0414305209876492E-2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2.4278757119781426E-2</v>
      </c>
      <c r="C141" s="30">
        <f t="shared" si="81"/>
        <v>2.2443191330569216E-2</v>
      </c>
      <c r="D141" s="30">
        <f t="shared" si="81"/>
        <v>2.053935790717297E-2</v>
      </c>
      <c r="E141" s="30">
        <f t="shared" si="81"/>
        <v>1.8883680772683448E-2</v>
      </c>
      <c r="F141" s="30">
        <f t="shared" si="81"/>
        <v>1.6824550427691355E-2</v>
      </c>
      <c r="G141" s="30">
        <f t="shared" si="81"/>
        <v>1.3639515005671666E-2</v>
      </c>
      <c r="H141" s="30">
        <f t="shared" si="81"/>
        <v>1.2032382617869711E-2</v>
      </c>
      <c r="I141" s="30">
        <f t="shared" si="81"/>
        <v>1.1487918313314532E-2</v>
      </c>
      <c r="J141" s="30">
        <f t="shared" si="81"/>
        <v>1.1719980201187225E-2</v>
      </c>
      <c r="K141" s="30">
        <f t="shared" si="81"/>
        <v>1.2965815814003209E-2</v>
      </c>
      <c r="L141" s="30">
        <f t="shared" si="81"/>
        <v>1.264020761303155E-2</v>
      </c>
      <c r="M141" s="30">
        <f t="shared" si="81"/>
        <v>1.1208155309826046E-2</v>
      </c>
      <c r="N141" s="30">
        <f t="shared" si="81"/>
        <v>9.0930466262025972E-3</v>
      </c>
      <c r="O141" s="30">
        <f t="shared" si="81"/>
        <v>9.5066424725711186E-3</v>
      </c>
      <c r="P141" s="30">
        <f t="shared" si="81"/>
        <v>1.0072424761325747E-2</v>
      </c>
      <c r="Q141" s="30">
        <f t="shared" si="81"/>
        <v>9.0737024284785715E-3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2.4278757119781426E-2</v>
      </c>
      <c r="C143" s="29">
        <f t="shared" si="83"/>
        <v>2.2443191330569216E-2</v>
      </c>
      <c r="D143" s="29">
        <f t="shared" si="83"/>
        <v>2.053935790717297E-2</v>
      </c>
      <c r="E143" s="29">
        <f t="shared" si="83"/>
        <v>1.8883680772683448E-2</v>
      </c>
      <c r="F143" s="29">
        <f t="shared" si="83"/>
        <v>1.6824550427691355E-2</v>
      </c>
      <c r="G143" s="29">
        <f t="shared" si="83"/>
        <v>1.3639515005671666E-2</v>
      </c>
      <c r="H143" s="29">
        <f t="shared" si="83"/>
        <v>1.2032382617869711E-2</v>
      </c>
      <c r="I143" s="29">
        <f t="shared" si="83"/>
        <v>1.1487918313314532E-2</v>
      </c>
      <c r="J143" s="29">
        <f t="shared" si="83"/>
        <v>1.1719980201187225E-2</v>
      </c>
      <c r="K143" s="29">
        <f t="shared" si="83"/>
        <v>1.2965815814003209E-2</v>
      </c>
      <c r="L143" s="29">
        <f t="shared" si="83"/>
        <v>1.264020761303155E-2</v>
      </c>
      <c r="M143" s="29">
        <f t="shared" si="83"/>
        <v>1.1208155309826046E-2</v>
      </c>
      <c r="N143" s="29">
        <f t="shared" si="83"/>
        <v>9.0930466262025972E-3</v>
      </c>
      <c r="O143" s="29">
        <f t="shared" si="83"/>
        <v>9.5066424725711186E-3</v>
      </c>
      <c r="P143" s="29">
        <f t="shared" si="83"/>
        <v>1.0072424761325747E-2</v>
      </c>
      <c r="Q143" s="29">
        <f t="shared" si="83"/>
        <v>9.0737024284785715E-3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7.0553690382863868E-2</v>
      </c>
      <c r="C145" s="30">
        <f t="shared" si="85"/>
        <v>6.3194509528165146E-2</v>
      </c>
      <c r="D145" s="30">
        <f t="shared" si="85"/>
        <v>5.6273363562243613E-2</v>
      </c>
      <c r="E145" s="30">
        <f t="shared" si="85"/>
        <v>5.299127913930405E-2</v>
      </c>
      <c r="F145" s="30">
        <f t="shared" si="85"/>
        <v>5.6546685096790304E-2</v>
      </c>
      <c r="G145" s="30">
        <f t="shared" si="85"/>
        <v>6.0476170301776905E-2</v>
      </c>
      <c r="H145" s="30">
        <f t="shared" si="85"/>
        <v>5.6694746082579482E-2</v>
      </c>
      <c r="I145" s="30">
        <f t="shared" si="85"/>
        <v>5.1773928338753286E-2</v>
      </c>
      <c r="J145" s="30">
        <f t="shared" si="85"/>
        <v>5.7635710011934238E-2</v>
      </c>
      <c r="K145" s="30">
        <f t="shared" si="85"/>
        <v>5.0071286206043238E-2</v>
      </c>
      <c r="L145" s="30">
        <f t="shared" si="85"/>
        <v>5.5151983133346488E-2</v>
      </c>
      <c r="M145" s="30">
        <f t="shared" si="85"/>
        <v>6.0216749983560962E-2</v>
      </c>
      <c r="N145" s="30">
        <f t="shared" si="85"/>
        <v>4.5205113157663596E-2</v>
      </c>
      <c r="O145" s="30">
        <f t="shared" si="85"/>
        <v>4.6937512147381025E-2</v>
      </c>
      <c r="P145" s="30">
        <f t="shared" si="85"/>
        <v>4.4550693512217757E-2</v>
      </c>
      <c r="Q145" s="30">
        <f t="shared" si="85"/>
        <v>4.1845544074901424E-2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4.2720196729097888E-2</v>
      </c>
      <c r="C147" s="29">
        <f t="shared" si="87"/>
        <v>3.9891633756397413E-2</v>
      </c>
      <c r="D147" s="29">
        <f t="shared" si="87"/>
        <v>3.4959267479237381E-2</v>
      </c>
      <c r="E147" s="29">
        <f t="shared" si="87"/>
        <v>3.0026449442437653E-2</v>
      </c>
      <c r="F147" s="29">
        <f t="shared" si="87"/>
        <v>3.2621746874796076E-2</v>
      </c>
      <c r="G147" s="29">
        <f t="shared" si="87"/>
        <v>3.7221129609712147E-2</v>
      </c>
      <c r="H147" s="29">
        <f t="shared" si="87"/>
        <v>3.4924307043839094E-2</v>
      </c>
      <c r="I147" s="29">
        <f t="shared" si="87"/>
        <v>3.6583076716335587E-2</v>
      </c>
      <c r="J147" s="29">
        <f t="shared" si="87"/>
        <v>3.953696111100713E-2</v>
      </c>
      <c r="K147" s="29">
        <f t="shared" si="87"/>
        <v>3.5693652369867122E-2</v>
      </c>
      <c r="L147" s="29">
        <f t="shared" si="87"/>
        <v>3.9094696835499994E-2</v>
      </c>
      <c r="M147" s="29">
        <f t="shared" si="87"/>
        <v>4.3443396058923993E-2</v>
      </c>
      <c r="N147" s="29">
        <f t="shared" si="87"/>
        <v>3.6692140643224617E-2</v>
      </c>
      <c r="O147" s="29">
        <f t="shared" si="87"/>
        <v>3.5959388640082149E-2</v>
      </c>
      <c r="P147" s="29">
        <f t="shared" si="87"/>
        <v>3.2607034388222447E-2</v>
      </c>
      <c r="Q147" s="29">
        <f t="shared" si="87"/>
        <v>3.0420563869707078E-2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2.7833493653765987E-2</v>
      </c>
      <c r="C148" s="29">
        <f t="shared" si="88"/>
        <v>2.3302875771767737E-2</v>
      </c>
      <c r="D148" s="29">
        <f t="shared" si="88"/>
        <v>2.1314096083006225E-2</v>
      </c>
      <c r="E148" s="29">
        <f t="shared" si="88"/>
        <v>2.2964829696866397E-2</v>
      </c>
      <c r="F148" s="29">
        <f t="shared" si="88"/>
        <v>2.3924938221994225E-2</v>
      </c>
      <c r="G148" s="29">
        <f t="shared" si="88"/>
        <v>2.3255040692064757E-2</v>
      </c>
      <c r="H148" s="29">
        <f t="shared" si="88"/>
        <v>2.1770439038740385E-2</v>
      </c>
      <c r="I148" s="29">
        <f t="shared" si="88"/>
        <v>1.5190851622417692E-2</v>
      </c>
      <c r="J148" s="29">
        <f t="shared" si="88"/>
        <v>1.8098748900927109E-2</v>
      </c>
      <c r="K148" s="29">
        <f t="shared" si="88"/>
        <v>1.437763383617611E-2</v>
      </c>
      <c r="L148" s="29">
        <f t="shared" si="88"/>
        <v>1.6057286297846498E-2</v>
      </c>
      <c r="M148" s="29">
        <f t="shared" si="88"/>
        <v>1.6773353924636972E-2</v>
      </c>
      <c r="N148" s="29">
        <f t="shared" si="88"/>
        <v>8.5129725144389764E-3</v>
      </c>
      <c r="O148" s="29">
        <f t="shared" si="88"/>
        <v>1.0978123507298874E-2</v>
      </c>
      <c r="P148" s="29">
        <f t="shared" si="88"/>
        <v>1.1943659123995309E-2</v>
      </c>
      <c r="Q148" s="29">
        <f t="shared" si="88"/>
        <v>1.1424980205194338E-2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0.32359354181669236</v>
      </c>
      <c r="C149" s="32">
        <f t="shared" si="89"/>
        <v>0.32866731758024498</v>
      </c>
      <c r="D149" s="32">
        <f t="shared" si="89"/>
        <v>0.34143818017117344</v>
      </c>
      <c r="E149" s="32">
        <f t="shared" si="89"/>
        <v>0.34496716494770202</v>
      </c>
      <c r="F149" s="32">
        <f t="shared" si="89"/>
        <v>0.3525448601744367</v>
      </c>
      <c r="G149" s="32">
        <f t="shared" si="89"/>
        <v>0.3916000694382436</v>
      </c>
      <c r="H149" s="32">
        <f t="shared" si="89"/>
        <v>0.39522493985479523</v>
      </c>
      <c r="I149" s="32">
        <f t="shared" si="89"/>
        <v>0.38497796618460317</v>
      </c>
      <c r="J149" s="32">
        <f t="shared" si="89"/>
        <v>0.39390354767593722</v>
      </c>
      <c r="K149" s="32">
        <f t="shared" si="89"/>
        <v>0.3802244207769202</v>
      </c>
      <c r="L149" s="32">
        <f t="shared" si="89"/>
        <v>0.37974484313104179</v>
      </c>
      <c r="M149" s="32">
        <f t="shared" si="89"/>
        <v>0.37830415601241224</v>
      </c>
      <c r="N149" s="32">
        <f t="shared" si="89"/>
        <v>0.36607567767797544</v>
      </c>
      <c r="O149" s="32">
        <f t="shared" si="89"/>
        <v>0.34780374072410486</v>
      </c>
      <c r="P149" s="32">
        <f t="shared" si="89"/>
        <v>0.37892581420740507</v>
      </c>
      <c r="Q149" s="32">
        <f t="shared" si="89"/>
        <v>0.39564664968729274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0.31770858759272735</v>
      </c>
      <c r="C150" s="31">
        <f t="shared" si="90"/>
        <v>0.32321029398150031</v>
      </c>
      <c r="D150" s="31">
        <f t="shared" si="90"/>
        <v>0.33605507304998278</v>
      </c>
      <c r="E150" s="31">
        <f t="shared" si="90"/>
        <v>0.33803446687057065</v>
      </c>
      <c r="F150" s="31">
        <f t="shared" si="90"/>
        <v>0.34764652700064902</v>
      </c>
      <c r="G150" s="31">
        <f t="shared" si="90"/>
        <v>0.38706256689699459</v>
      </c>
      <c r="H150" s="31">
        <f t="shared" si="90"/>
        <v>0.390138613597728</v>
      </c>
      <c r="I150" s="31">
        <f t="shared" si="90"/>
        <v>0.3809500931627825</v>
      </c>
      <c r="J150" s="31">
        <f t="shared" si="90"/>
        <v>0.38999316798709893</v>
      </c>
      <c r="K150" s="31">
        <f t="shared" si="90"/>
        <v>0.37720203886027748</v>
      </c>
      <c r="L150" s="31">
        <f t="shared" si="90"/>
        <v>0.37639877617661932</v>
      </c>
      <c r="M150" s="31">
        <f t="shared" si="90"/>
        <v>0.37490100033969426</v>
      </c>
      <c r="N150" s="31">
        <f t="shared" si="90"/>
        <v>0.36030965793490433</v>
      </c>
      <c r="O150" s="31">
        <f t="shared" si="90"/>
        <v>0.33961704872259846</v>
      </c>
      <c r="P150" s="31">
        <f t="shared" si="90"/>
        <v>0.37211688428258444</v>
      </c>
      <c r="Q150" s="31">
        <f t="shared" si="90"/>
        <v>0.38977468517060204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9.9403534130802926E-2</v>
      </c>
      <c r="C151" s="29">
        <f t="shared" si="91"/>
        <v>9.9459434901924937E-2</v>
      </c>
      <c r="D151" s="29">
        <f t="shared" si="91"/>
        <v>0.10270830996415035</v>
      </c>
      <c r="E151" s="29">
        <f t="shared" si="91"/>
        <v>0.10381602831161139</v>
      </c>
      <c r="F151" s="29">
        <f t="shared" si="91"/>
        <v>0.10110482606143802</v>
      </c>
      <c r="G151" s="29">
        <f t="shared" si="91"/>
        <v>9.9751025132631746E-2</v>
      </c>
      <c r="H151" s="29">
        <f t="shared" si="91"/>
        <v>9.5861586974334112E-2</v>
      </c>
      <c r="I151" s="29">
        <f t="shared" si="91"/>
        <v>9.6526279317464742E-2</v>
      </c>
      <c r="J151" s="29">
        <f t="shared" si="91"/>
        <v>0.1002301292662975</v>
      </c>
      <c r="K151" s="29">
        <f t="shared" si="91"/>
        <v>0.10087777071627357</v>
      </c>
      <c r="L151" s="29">
        <f t="shared" si="91"/>
        <v>0.10985543473748957</v>
      </c>
      <c r="M151" s="29">
        <f t="shared" si="91"/>
        <v>0.11173919576326152</v>
      </c>
      <c r="N151" s="29">
        <f t="shared" si="91"/>
        <v>0.11445183228337565</v>
      </c>
      <c r="O151" s="29">
        <f t="shared" si="91"/>
        <v>0.11565404609146474</v>
      </c>
      <c r="P151" s="29">
        <f t="shared" si="91"/>
        <v>0.11417342798927534</v>
      </c>
      <c r="Q151" s="29">
        <f t="shared" si="91"/>
        <v>0.11223040408027277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0.21830505346192439</v>
      </c>
      <c r="C152" s="29">
        <f t="shared" si="92"/>
        <v>0.2237508590795754</v>
      </c>
      <c r="D152" s="29">
        <f t="shared" si="92"/>
        <v>0.23334676308583244</v>
      </c>
      <c r="E152" s="29">
        <f t="shared" si="92"/>
        <v>0.23421843855895927</v>
      </c>
      <c r="F152" s="29">
        <f t="shared" si="92"/>
        <v>0.24654170093921099</v>
      </c>
      <c r="G152" s="29">
        <f t="shared" si="92"/>
        <v>0.28731154176436285</v>
      </c>
      <c r="H152" s="29">
        <f t="shared" si="92"/>
        <v>0.29427702662339389</v>
      </c>
      <c r="I152" s="29">
        <f t="shared" si="92"/>
        <v>0.28442381384531767</v>
      </c>
      <c r="J152" s="29">
        <f t="shared" si="92"/>
        <v>0.28976303872080139</v>
      </c>
      <c r="K152" s="29">
        <f t="shared" si="92"/>
        <v>0.2763242681440039</v>
      </c>
      <c r="L152" s="29">
        <f t="shared" si="92"/>
        <v>0.26654334143912978</v>
      </c>
      <c r="M152" s="29">
        <f t="shared" si="92"/>
        <v>0.26316180457643273</v>
      </c>
      <c r="N152" s="29">
        <f t="shared" si="92"/>
        <v>0.24585782565152872</v>
      </c>
      <c r="O152" s="29">
        <f t="shared" si="92"/>
        <v>0.22396300263113375</v>
      </c>
      <c r="P152" s="29">
        <f t="shared" si="92"/>
        <v>0.25794345629330917</v>
      </c>
      <c r="Q152" s="29">
        <f t="shared" si="92"/>
        <v>0.2775442810903293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3.3968715431694396E-3</v>
      </c>
      <c r="C153" s="30">
        <f t="shared" si="93"/>
        <v>3.0051667244711082E-3</v>
      </c>
      <c r="D153" s="30">
        <f t="shared" si="93"/>
        <v>2.730491069569442E-3</v>
      </c>
      <c r="E153" s="30">
        <f t="shared" si="93"/>
        <v>2.4425690125203111E-3</v>
      </c>
      <c r="F153" s="30">
        <f t="shared" si="93"/>
        <v>2.3802477008018383E-3</v>
      </c>
      <c r="G153" s="30">
        <f t="shared" si="93"/>
        <v>2.417336410245803E-3</v>
      </c>
      <c r="H153" s="30">
        <f t="shared" si="93"/>
        <v>2.2808885191103211E-3</v>
      </c>
      <c r="I153" s="30">
        <f t="shared" si="93"/>
        <v>2.1608783340756567E-3</v>
      </c>
      <c r="J153" s="30">
        <f t="shared" si="93"/>
        <v>1.9354685603864513E-3</v>
      </c>
      <c r="K153" s="30">
        <f t="shared" si="93"/>
        <v>1.3479713211815832E-3</v>
      </c>
      <c r="L153" s="30">
        <f t="shared" si="93"/>
        <v>1.4237432928926848E-3</v>
      </c>
      <c r="M153" s="30">
        <f t="shared" si="93"/>
        <v>1.4415264754549656E-3</v>
      </c>
      <c r="N153" s="30">
        <f t="shared" si="93"/>
        <v>2.7423703751462249E-3</v>
      </c>
      <c r="O153" s="30">
        <f t="shared" si="93"/>
        <v>5.2527682872546616E-3</v>
      </c>
      <c r="P153" s="30">
        <f t="shared" si="93"/>
        <v>4.0315040692601584E-3</v>
      </c>
      <c r="Q153" s="30">
        <f t="shared" si="93"/>
        <v>3.3495504500553083E-3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2.1680008404958559E-3</v>
      </c>
      <c r="C154" s="30">
        <f t="shared" si="94"/>
        <v>2.1454294979987468E-3</v>
      </c>
      <c r="D154" s="30">
        <f t="shared" si="94"/>
        <v>2.0728570815591761E-3</v>
      </c>
      <c r="E154" s="30">
        <f t="shared" si="94"/>
        <v>1.9293340540924037E-3</v>
      </c>
      <c r="F154" s="30">
        <f t="shared" si="94"/>
        <v>1.987762752129574E-3</v>
      </c>
      <c r="G154" s="30">
        <f t="shared" si="94"/>
        <v>1.8697369526478958E-3</v>
      </c>
      <c r="H154" s="30">
        <f t="shared" si="94"/>
        <v>2.5764259860001333E-3</v>
      </c>
      <c r="I154" s="30">
        <f t="shared" si="94"/>
        <v>1.6402712140565514E-3</v>
      </c>
      <c r="J154" s="30">
        <f t="shared" si="94"/>
        <v>1.7480757832887899E-3</v>
      </c>
      <c r="K154" s="30">
        <f t="shared" si="94"/>
        <v>1.4442859775404126E-3</v>
      </c>
      <c r="L154" s="30">
        <f t="shared" si="94"/>
        <v>1.6666154632402474E-3</v>
      </c>
      <c r="M154" s="30">
        <f t="shared" si="94"/>
        <v>1.687499999153737E-3</v>
      </c>
      <c r="N154" s="30">
        <f t="shared" si="94"/>
        <v>1.2916371238250565E-3</v>
      </c>
      <c r="O154" s="30">
        <f t="shared" si="94"/>
        <v>1.3964850934365487E-3</v>
      </c>
      <c r="P154" s="30">
        <f t="shared" si="94"/>
        <v>1.1181401107856757E-3</v>
      </c>
      <c r="Q154" s="30">
        <f t="shared" si="94"/>
        <v>1.0011994284475436E-3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1.5702110821349841E-3</v>
      </c>
      <c r="C155" s="29">
        <f t="shared" si="95"/>
        <v>1.5725047619019939E-3</v>
      </c>
      <c r="D155" s="29">
        <f t="shared" si="95"/>
        <v>1.7133975298425838E-3</v>
      </c>
      <c r="E155" s="29">
        <f t="shared" si="95"/>
        <v>1.4999693022124635E-3</v>
      </c>
      <c r="F155" s="29">
        <f t="shared" si="95"/>
        <v>1.275512284852879E-3</v>
      </c>
      <c r="G155" s="29">
        <f t="shared" si="95"/>
        <v>1.4247010435024898E-3</v>
      </c>
      <c r="H155" s="29">
        <f t="shared" si="95"/>
        <v>1.0790230632260506E-3</v>
      </c>
      <c r="I155" s="29">
        <f t="shared" si="95"/>
        <v>9.8809229307023224E-4</v>
      </c>
      <c r="J155" s="29">
        <f t="shared" si="95"/>
        <v>9.3662021536971814E-4</v>
      </c>
      <c r="K155" s="29">
        <f t="shared" si="95"/>
        <v>8.239028906638086E-4</v>
      </c>
      <c r="L155" s="29">
        <f t="shared" si="95"/>
        <v>8.0100417797350238E-4</v>
      </c>
      <c r="M155" s="29">
        <f t="shared" si="95"/>
        <v>1.0410190477790457E-3</v>
      </c>
      <c r="N155" s="29">
        <f t="shared" si="95"/>
        <v>8.464142921905841E-4</v>
      </c>
      <c r="O155" s="29">
        <f t="shared" si="95"/>
        <v>8.6866317428618562E-4</v>
      </c>
      <c r="P155" s="29">
        <f t="shared" si="95"/>
        <v>7.4506868222839909E-4</v>
      </c>
      <c r="Q155" s="29">
        <f t="shared" si="95"/>
        <v>6.8179802803201091E-4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5.9778975836087187E-4</v>
      </c>
      <c r="C156" s="29">
        <f t="shared" si="96"/>
        <v>5.7292473609675293E-4</v>
      </c>
      <c r="D156" s="29">
        <f t="shared" si="96"/>
        <v>3.594595517165924E-4</v>
      </c>
      <c r="E156" s="29">
        <f t="shared" si="96"/>
        <v>4.293647518799402E-4</v>
      </c>
      <c r="F156" s="29">
        <f t="shared" si="96"/>
        <v>7.1225046727669498E-4</v>
      </c>
      <c r="G156" s="29">
        <f t="shared" si="96"/>
        <v>4.4503590914540591E-4</v>
      </c>
      <c r="H156" s="29">
        <f t="shared" si="96"/>
        <v>1.4974029227740829E-3</v>
      </c>
      <c r="I156" s="29">
        <f t="shared" si="96"/>
        <v>6.52178920986319E-4</v>
      </c>
      <c r="J156" s="29">
        <f t="shared" si="96"/>
        <v>8.1145556791907178E-4</v>
      </c>
      <c r="K156" s="29">
        <f t="shared" si="96"/>
        <v>6.2038308687660374E-4</v>
      </c>
      <c r="L156" s="29">
        <f t="shared" si="96"/>
        <v>8.6561128526674508E-4</v>
      </c>
      <c r="M156" s="29">
        <f t="shared" si="96"/>
        <v>6.4648095137469132E-4</v>
      </c>
      <c r="N156" s="29">
        <f t="shared" si="96"/>
        <v>4.4522283163447244E-4</v>
      </c>
      <c r="O156" s="29">
        <f t="shared" si="96"/>
        <v>5.2782191915036318E-4</v>
      </c>
      <c r="P156" s="29">
        <f t="shared" si="96"/>
        <v>3.7307142855727657E-4</v>
      </c>
      <c r="Q156" s="29">
        <f t="shared" si="96"/>
        <v>3.1940140041553284E-4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3.2008184029973908E-4</v>
      </c>
      <c r="C157" s="30">
        <f t="shared" si="97"/>
        <v>3.0642737627480131E-4</v>
      </c>
      <c r="D157" s="30">
        <f t="shared" si="97"/>
        <v>5.7975897006204045E-4</v>
      </c>
      <c r="E157" s="30">
        <f t="shared" si="97"/>
        <v>2.5607950105186392E-3</v>
      </c>
      <c r="F157" s="30">
        <f t="shared" si="97"/>
        <v>5.3032272085625908E-4</v>
      </c>
      <c r="G157" s="30">
        <f t="shared" si="97"/>
        <v>2.5042917835529639E-4</v>
      </c>
      <c r="H157" s="30">
        <f t="shared" si="97"/>
        <v>2.290117519567695E-4</v>
      </c>
      <c r="I157" s="30">
        <f t="shared" si="97"/>
        <v>2.2672347368850372E-4</v>
      </c>
      <c r="J157" s="30">
        <f t="shared" si="97"/>
        <v>2.2683534516301882E-4</v>
      </c>
      <c r="K157" s="30">
        <f t="shared" si="97"/>
        <v>2.3012461792069739E-4</v>
      </c>
      <c r="L157" s="30">
        <f t="shared" si="97"/>
        <v>2.5570819828953057E-4</v>
      </c>
      <c r="M157" s="30">
        <f t="shared" si="97"/>
        <v>2.7412919810927667E-4</v>
      </c>
      <c r="N157" s="30">
        <f t="shared" si="97"/>
        <v>1.7320122440998287E-3</v>
      </c>
      <c r="O157" s="30">
        <f t="shared" si="97"/>
        <v>1.5374386208151835E-3</v>
      </c>
      <c r="P157" s="30">
        <f t="shared" si="97"/>
        <v>1.659285744774814E-3</v>
      </c>
      <c r="Q157" s="30">
        <f t="shared" si="97"/>
        <v>1.5212146381878211E-3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3.2008184029973908E-4</v>
      </c>
      <c r="C159" s="28">
        <f t="shared" si="99"/>
        <v>3.0642737627480131E-4</v>
      </c>
      <c r="D159" s="28">
        <f t="shared" si="99"/>
        <v>5.7975897006204045E-4</v>
      </c>
      <c r="E159" s="28">
        <f t="shared" si="99"/>
        <v>2.5607950105186392E-3</v>
      </c>
      <c r="F159" s="28">
        <f t="shared" si="99"/>
        <v>5.3032272085625908E-4</v>
      </c>
      <c r="G159" s="28">
        <f t="shared" si="99"/>
        <v>2.5042917835529639E-4</v>
      </c>
      <c r="H159" s="28">
        <f t="shared" si="99"/>
        <v>2.290117519567695E-4</v>
      </c>
      <c r="I159" s="28">
        <f t="shared" si="99"/>
        <v>2.2672347368850372E-4</v>
      </c>
      <c r="J159" s="28">
        <f t="shared" si="99"/>
        <v>2.2683534516301882E-4</v>
      </c>
      <c r="K159" s="28">
        <f t="shared" si="99"/>
        <v>2.3012461792069739E-4</v>
      </c>
      <c r="L159" s="28">
        <f t="shared" si="99"/>
        <v>2.5570819828953057E-4</v>
      </c>
      <c r="M159" s="28">
        <f t="shared" si="99"/>
        <v>2.7412919810927667E-4</v>
      </c>
      <c r="N159" s="28">
        <f t="shared" si="99"/>
        <v>1.7320122440998287E-3</v>
      </c>
      <c r="O159" s="28">
        <f t="shared" si="99"/>
        <v>1.5374386208151835E-3</v>
      </c>
      <c r="P159" s="28">
        <f t="shared" si="99"/>
        <v>1.659285744774814E-3</v>
      </c>
      <c r="Q159" s="28">
        <f t="shared" si="99"/>
        <v>1.5212146381878211E-3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28.059542955573363</v>
      </c>
      <c r="C162" s="24">
        <f t="shared" si="100"/>
        <v>29.058749268334243</v>
      </c>
      <c r="D162" s="24">
        <f t="shared" si="100"/>
        <v>29.83656875243603</v>
      </c>
      <c r="E162" s="24">
        <f t="shared" si="100"/>
        <v>30.513014021171038</v>
      </c>
      <c r="F162" s="24">
        <f t="shared" si="100"/>
        <v>30.933151321555172</v>
      </c>
      <c r="G162" s="24">
        <f t="shared" si="100"/>
        <v>31.407944077034685</v>
      </c>
      <c r="H162" s="24">
        <f t="shared" si="100"/>
        <v>32.214309747627972</v>
      </c>
      <c r="I162" s="24">
        <f t="shared" si="100"/>
        <v>33.170797940058833</v>
      </c>
      <c r="J162" s="24">
        <f t="shared" si="100"/>
        <v>33.233240261289993</v>
      </c>
      <c r="K162" s="24">
        <f t="shared" si="100"/>
        <v>34.211737440194263</v>
      </c>
      <c r="L162" s="24">
        <f t="shared" si="100"/>
        <v>31.786219779206252</v>
      </c>
      <c r="M162" s="24">
        <f t="shared" si="100"/>
        <v>29.636236094866131</v>
      </c>
      <c r="N162" s="24">
        <f t="shared" si="100"/>
        <v>28.822790847340624</v>
      </c>
      <c r="O162" s="24">
        <f t="shared" si="100"/>
        <v>27.789966441021626</v>
      </c>
      <c r="P162" s="24">
        <f t="shared" si="100"/>
        <v>29.018885048057566</v>
      </c>
      <c r="Q162" s="24">
        <f t="shared" si="100"/>
        <v>29.525155765648329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29.267255432682969</v>
      </c>
      <c r="C163" s="22">
        <f t="shared" si="101"/>
        <v>30.835562392035751</v>
      </c>
      <c r="D163" s="22">
        <f t="shared" si="101"/>
        <v>32.145204019067101</v>
      </c>
      <c r="E163" s="22">
        <f t="shared" si="101"/>
        <v>33.06202870926338</v>
      </c>
      <c r="F163" s="22">
        <f t="shared" si="101"/>
        <v>33.550984222739196</v>
      </c>
      <c r="G163" s="22">
        <f t="shared" si="101"/>
        <v>34.019481489428834</v>
      </c>
      <c r="H163" s="22">
        <f t="shared" si="101"/>
        <v>34.828839202757528</v>
      </c>
      <c r="I163" s="22">
        <f t="shared" si="101"/>
        <v>35.953418593157004</v>
      </c>
      <c r="J163" s="22">
        <f t="shared" si="101"/>
        <v>35.499869946056833</v>
      </c>
      <c r="K163" s="22">
        <f t="shared" si="101"/>
        <v>36.78825073505682</v>
      </c>
      <c r="L163" s="22">
        <f t="shared" si="101"/>
        <v>33.947328855864058</v>
      </c>
      <c r="M163" s="22">
        <f t="shared" si="101"/>
        <v>31.606374336056785</v>
      </c>
      <c r="N163" s="22">
        <f t="shared" si="101"/>
        <v>31.577605521836389</v>
      </c>
      <c r="O163" s="22">
        <f t="shared" si="101"/>
        <v>30.236743663762827</v>
      </c>
      <c r="P163" s="22">
        <f t="shared" si="101"/>
        <v>31.756034639116844</v>
      </c>
      <c r="Q163" s="22">
        <f t="shared" si="101"/>
        <v>32.522417695791155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41.944459482758177</v>
      </c>
      <c r="C164" s="20">
        <f t="shared" si="102"/>
        <v>41.884538405383942</v>
      </c>
      <c r="D164" s="20">
        <f t="shared" si="102"/>
        <v>41.632653553907943</v>
      </c>
      <c r="E164" s="20">
        <f t="shared" si="102"/>
        <v>41.301923112081951</v>
      </c>
      <c r="F164" s="20">
        <f t="shared" si="102"/>
        <v>40.765240907899233</v>
      </c>
      <c r="G164" s="20">
        <f t="shared" si="102"/>
        <v>40.465308597861622</v>
      </c>
      <c r="H164" s="20">
        <f t="shared" si="102"/>
        <v>40.129117188644486</v>
      </c>
      <c r="I164" s="20">
        <f t="shared" si="102"/>
        <v>39.699768659775081</v>
      </c>
      <c r="J164" s="20">
        <f t="shared" si="102"/>
        <v>39.246161872890347</v>
      </c>
      <c r="K164" s="20">
        <f t="shared" si="102"/>
        <v>38.859119143301584</v>
      </c>
      <c r="L164" s="20">
        <f t="shared" si="102"/>
        <v>38.602552315987687</v>
      </c>
      <c r="M164" s="20">
        <f t="shared" si="102"/>
        <v>38.439803138384725</v>
      </c>
      <c r="N164" s="20">
        <f t="shared" si="102"/>
        <v>38.21073002759401</v>
      </c>
      <c r="O164" s="20">
        <f t="shared" si="102"/>
        <v>37.9403665900712</v>
      </c>
      <c r="P164" s="20">
        <f t="shared" si="102"/>
        <v>37.585977782815313</v>
      </c>
      <c r="Q164" s="20">
        <f t="shared" si="102"/>
        <v>37.107360930537212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33.208607884371638</v>
      </c>
      <c r="C165" s="20">
        <f t="shared" si="103"/>
        <v>35.223665945917652</v>
      </c>
      <c r="D165" s="20">
        <f t="shared" si="103"/>
        <v>36.915783825960411</v>
      </c>
      <c r="E165" s="20">
        <f t="shared" si="103"/>
        <v>37.887235118636568</v>
      </c>
      <c r="F165" s="20">
        <f t="shared" si="103"/>
        <v>38.348651415834574</v>
      </c>
      <c r="G165" s="20">
        <f t="shared" si="103"/>
        <v>38.591079835062672</v>
      </c>
      <c r="H165" s="20">
        <f t="shared" si="103"/>
        <v>38.928918192809839</v>
      </c>
      <c r="I165" s="20">
        <f t="shared" si="103"/>
        <v>39.909280695724597</v>
      </c>
      <c r="J165" s="20">
        <f t="shared" si="103"/>
        <v>40.156267908930516</v>
      </c>
      <c r="K165" s="20">
        <f t="shared" si="103"/>
        <v>41.018061126207066</v>
      </c>
      <c r="L165" s="20">
        <f t="shared" si="103"/>
        <v>37.558828793818357</v>
      </c>
      <c r="M165" s="20">
        <f t="shared" si="103"/>
        <v>34.878039109497109</v>
      </c>
      <c r="N165" s="20">
        <f t="shared" si="103"/>
        <v>35.338920492369603</v>
      </c>
      <c r="O165" s="20">
        <f t="shared" si="103"/>
        <v>33.810996322607735</v>
      </c>
      <c r="P165" s="20">
        <f t="shared" si="103"/>
        <v>35.434467430660938</v>
      </c>
      <c r="Q165" s="20">
        <f t="shared" si="103"/>
        <v>36.17519262181343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19.359992382569505</v>
      </c>
      <c r="C166" s="20">
        <f t="shared" si="104"/>
        <v>19.780123479444406</v>
      </c>
      <c r="D166" s="20">
        <f t="shared" si="104"/>
        <v>20.306091066796032</v>
      </c>
      <c r="E166" s="20">
        <f t="shared" si="104"/>
        <v>20.665018239919387</v>
      </c>
      <c r="F166" s="20">
        <f t="shared" si="104"/>
        <v>20.479435553575588</v>
      </c>
      <c r="G166" s="20">
        <f t="shared" si="104"/>
        <v>21.226802102110202</v>
      </c>
      <c r="H166" s="20">
        <f t="shared" si="104"/>
        <v>22.747464114761122</v>
      </c>
      <c r="I166" s="20">
        <f t="shared" si="104"/>
        <v>23.415004472630258</v>
      </c>
      <c r="J166" s="20">
        <f t="shared" si="104"/>
        <v>21.163027732705274</v>
      </c>
      <c r="K166" s="20">
        <f t="shared" si="104"/>
        <v>22.608325632600689</v>
      </c>
      <c r="L166" s="20">
        <f t="shared" si="104"/>
        <v>22.284328233358515</v>
      </c>
      <c r="M166" s="20">
        <f t="shared" si="104"/>
        <v>21.029910791203609</v>
      </c>
      <c r="N166" s="20">
        <f t="shared" si="104"/>
        <v>19.987708839346318</v>
      </c>
      <c r="O166" s="20">
        <f t="shared" si="104"/>
        <v>19.219582205511649</v>
      </c>
      <c r="P166" s="20">
        <f t="shared" si="104"/>
        <v>20.591913465433784</v>
      </c>
      <c r="Q166" s="20">
        <f t="shared" si="104"/>
        <v>21.197078644909713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11.034630577285814</v>
      </c>
      <c r="C167" s="21">
        <f t="shared" si="105"/>
        <v>10.597392436340073</v>
      </c>
      <c r="D167" s="21">
        <f t="shared" si="105"/>
        <v>9.970457385670441</v>
      </c>
      <c r="E167" s="21">
        <f t="shared" si="105"/>
        <v>10.241837692489645</v>
      </c>
      <c r="F167" s="21">
        <f t="shared" si="105"/>
        <v>10.262639642767603</v>
      </c>
      <c r="G167" s="21">
        <f t="shared" si="105"/>
        <v>9.9781958651717932</v>
      </c>
      <c r="H167" s="21">
        <f t="shared" si="105"/>
        <v>10.532398109018702</v>
      </c>
      <c r="I167" s="21">
        <f t="shared" si="105"/>
        <v>11.432352372847356</v>
      </c>
      <c r="J167" s="21">
        <f t="shared" si="105"/>
        <v>11.831601456775704</v>
      </c>
      <c r="K167" s="21">
        <f t="shared" si="105"/>
        <v>12.982006731274256</v>
      </c>
      <c r="L167" s="21">
        <f t="shared" si="105"/>
        <v>11.820984089219868</v>
      </c>
      <c r="M167" s="21">
        <f t="shared" si="105"/>
        <v>11.084759368555794</v>
      </c>
      <c r="N167" s="21">
        <f t="shared" si="105"/>
        <v>9.4676248675506685</v>
      </c>
      <c r="O167" s="21">
        <f t="shared" si="105"/>
        <v>10.728648581333438</v>
      </c>
      <c r="P167" s="21">
        <f t="shared" si="105"/>
        <v>11.002027384593047</v>
      </c>
      <c r="Q167" s="21">
        <f t="shared" si="105"/>
        <v>11.099628596327879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6.4428715143740334</v>
      </c>
      <c r="C168" s="20">
        <f t="shared" si="106"/>
        <v>6.3914285437558895</v>
      </c>
      <c r="D168" s="20">
        <f t="shared" si="106"/>
        <v>6.2283490783514894</v>
      </c>
      <c r="E168" s="20">
        <f t="shared" si="106"/>
        <v>6.2006532737824216</v>
      </c>
      <c r="F168" s="20">
        <f t="shared" si="106"/>
        <v>6.1549588169494065</v>
      </c>
      <c r="G168" s="20">
        <f t="shared" si="106"/>
        <v>6.0943994434559032</v>
      </c>
      <c r="H168" s="20">
        <f t="shared" si="106"/>
        <v>6.0672413646737233</v>
      </c>
      <c r="I168" s="20">
        <f t="shared" si="106"/>
        <v>6.0541520868777843</v>
      </c>
      <c r="J168" s="20">
        <f t="shared" si="106"/>
        <v>6.0134257360469086</v>
      </c>
      <c r="K168" s="20">
        <f t="shared" si="106"/>
        <v>5.9809989627414444</v>
      </c>
      <c r="L168" s="20">
        <f t="shared" si="106"/>
        <v>5.9219530000459608</v>
      </c>
      <c r="M168" s="20">
        <f t="shared" si="106"/>
        <v>5.9018277082378514</v>
      </c>
      <c r="N168" s="20">
        <f t="shared" si="106"/>
        <v>5.8358592804539935</v>
      </c>
      <c r="O168" s="20">
        <f t="shared" si="106"/>
        <v>5.7343259822322601</v>
      </c>
      <c r="P168" s="20">
        <f t="shared" si="106"/>
        <v>5.7181028950918371</v>
      </c>
      <c r="Q168" s="20">
        <f t="shared" si="106"/>
        <v>5.686302746646863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12.252088618313694</v>
      </c>
      <c r="C169" s="20">
        <f t="shared" si="107"/>
        <v>11.678205346668303</v>
      </c>
      <c r="D169" s="20">
        <f t="shared" si="107"/>
        <v>10.871605108333137</v>
      </c>
      <c r="E169" s="20">
        <f t="shared" si="107"/>
        <v>11.23032884526695</v>
      </c>
      <c r="F169" s="20">
        <f t="shared" si="107"/>
        <v>11.240562672622993</v>
      </c>
      <c r="G169" s="20">
        <f t="shared" si="107"/>
        <v>10.905875591118145</v>
      </c>
      <c r="H169" s="20">
        <f t="shared" si="107"/>
        <v>11.58789125949909</v>
      </c>
      <c r="I169" s="20">
        <f t="shared" si="107"/>
        <v>12.833437456486596</v>
      </c>
      <c r="J169" s="20">
        <f t="shared" si="107"/>
        <v>13.469980654544846</v>
      </c>
      <c r="K169" s="20">
        <f t="shared" si="107"/>
        <v>15.171122639076144</v>
      </c>
      <c r="L169" s="20">
        <f t="shared" si="107"/>
        <v>13.732543571182351</v>
      </c>
      <c r="M169" s="20">
        <f t="shared" si="107"/>
        <v>12.756485500512726</v>
      </c>
      <c r="N169" s="20">
        <f t="shared" si="107"/>
        <v>10.630328944172021</v>
      </c>
      <c r="O169" s="20">
        <f t="shared" si="107"/>
        <v>12.327500142825908</v>
      </c>
      <c r="P169" s="20">
        <f t="shared" si="107"/>
        <v>12.927313292227367</v>
      </c>
      <c r="Q169" s="20">
        <f t="shared" si="107"/>
        <v>13.195998543340774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65.586145477099933</v>
      </c>
      <c r="C171" s="21">
        <f t="shared" si="109"/>
        <v>64.308738623781579</v>
      </c>
      <c r="D171" s="21">
        <f t="shared" si="109"/>
        <v>65.079469855021486</v>
      </c>
      <c r="E171" s="21">
        <f t="shared" si="109"/>
        <v>56.300899047430036</v>
      </c>
      <c r="F171" s="21">
        <f t="shared" si="109"/>
        <v>49.66370060465669</v>
      </c>
      <c r="G171" s="21">
        <f t="shared" si="109"/>
        <v>47.027250493677101</v>
      </c>
      <c r="H171" s="21">
        <f t="shared" si="109"/>
        <v>45.419807447885162</v>
      </c>
      <c r="I171" s="21">
        <f t="shared" si="109"/>
        <v>40.1345985183465</v>
      </c>
      <c r="J171" s="21">
        <f t="shared" si="109"/>
        <v>43.988384111320322</v>
      </c>
      <c r="K171" s="21">
        <f t="shared" si="109"/>
        <v>42.027262372077708</v>
      </c>
      <c r="L171" s="21">
        <f t="shared" si="109"/>
        <v>41.66344748063689</v>
      </c>
      <c r="M171" s="21">
        <f t="shared" si="109"/>
        <v>38.967732861865201</v>
      </c>
      <c r="N171" s="21">
        <f t="shared" si="109"/>
        <v>30.412074591642316</v>
      </c>
      <c r="O171" s="21">
        <f t="shared" si="109"/>
        <v>29.019213959009171</v>
      </c>
      <c r="P171" s="21">
        <f t="shared" si="109"/>
        <v>28.386627494019162</v>
      </c>
      <c r="Q171" s="21">
        <f t="shared" si="109"/>
        <v>25.87752171795675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66.387724473905578</v>
      </c>
      <c r="C173" s="20">
        <f t="shared" si="111"/>
        <v>69.30616891640075</v>
      </c>
      <c r="D173" s="20">
        <f t="shared" si="111"/>
        <v>64.211701102410217</v>
      </c>
      <c r="E173" s="20">
        <f t="shared" si="111"/>
        <v>53.455871144685418</v>
      </c>
      <c r="F173" s="20">
        <f t="shared" si="111"/>
        <v>45.971625710542554</v>
      </c>
      <c r="G173" s="20">
        <f t="shared" si="111"/>
        <v>42.876465683035619</v>
      </c>
      <c r="H173" s="20">
        <f t="shared" si="111"/>
        <v>41.405352645728087</v>
      </c>
      <c r="I173" s="20">
        <f t="shared" si="111"/>
        <v>41.475407482976081</v>
      </c>
      <c r="J173" s="20">
        <f t="shared" si="111"/>
        <v>45.707086921067337</v>
      </c>
      <c r="K173" s="20">
        <f t="shared" si="111"/>
        <v>43.407492118606115</v>
      </c>
      <c r="L173" s="20">
        <f t="shared" si="111"/>
        <v>42.661560246955794</v>
      </c>
      <c r="M173" s="20">
        <f t="shared" si="111"/>
        <v>40.082142470714466</v>
      </c>
      <c r="N173" s="20">
        <f t="shared" si="111"/>
        <v>31.443284679397109</v>
      </c>
      <c r="O173" s="20">
        <f t="shared" si="111"/>
        <v>29.852809296704613</v>
      </c>
      <c r="P173" s="20">
        <f t="shared" si="111"/>
        <v>28.995680292580417</v>
      </c>
      <c r="Q173" s="20">
        <f t="shared" si="111"/>
        <v>26.255193002983642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64.392812985689744</v>
      </c>
      <c r="C174" s="20">
        <f t="shared" si="112"/>
        <v>57.242826594711282</v>
      </c>
      <c r="D174" s="20">
        <f t="shared" si="112"/>
        <v>66.554714551817852</v>
      </c>
      <c r="E174" s="20">
        <f t="shared" si="112"/>
        <v>60.511767861872229</v>
      </c>
      <c r="F174" s="20">
        <f t="shared" si="112"/>
        <v>55.770940772022314</v>
      </c>
      <c r="G174" s="20">
        <f t="shared" si="112"/>
        <v>55.650072456229005</v>
      </c>
      <c r="H174" s="20">
        <f t="shared" si="112"/>
        <v>53.785363265804911</v>
      </c>
      <c r="I174" s="20">
        <f t="shared" si="112"/>
        <v>37.235694675234015</v>
      </c>
      <c r="J174" s="20">
        <f t="shared" si="112"/>
        <v>40.649316434093663</v>
      </c>
      <c r="K174" s="20">
        <f t="shared" si="112"/>
        <v>38.952407887849837</v>
      </c>
      <c r="L174" s="20">
        <f t="shared" si="112"/>
        <v>39.418096569137973</v>
      </c>
      <c r="M174" s="20">
        <f t="shared" si="112"/>
        <v>36.350130061944306</v>
      </c>
      <c r="N174" s="20">
        <f t="shared" si="112"/>
        <v>26.64558840910729</v>
      </c>
      <c r="O174" s="20">
        <f t="shared" si="112"/>
        <v>26.587401129690754</v>
      </c>
      <c r="P174" s="20">
        <f t="shared" si="112"/>
        <v>26.847081650091862</v>
      </c>
      <c r="Q174" s="20">
        <f t="shared" si="112"/>
        <v>24.922946956804765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34.313820349884573</v>
      </c>
      <c r="C175" s="24">
        <f t="shared" si="113"/>
        <v>37.126501386538742</v>
      </c>
      <c r="D175" s="24">
        <f t="shared" si="113"/>
        <v>40.264118073242884</v>
      </c>
      <c r="E175" s="24">
        <f t="shared" si="113"/>
        <v>42.836813879833954</v>
      </c>
      <c r="F175" s="24">
        <f t="shared" si="113"/>
        <v>41.399866530902138</v>
      </c>
      <c r="G175" s="24">
        <f t="shared" si="113"/>
        <v>47.856204293922616</v>
      </c>
      <c r="H175" s="24">
        <f t="shared" si="113"/>
        <v>47.308517489625224</v>
      </c>
      <c r="I175" s="24">
        <f t="shared" si="113"/>
        <v>44.089080154132937</v>
      </c>
      <c r="J175" s="24">
        <f t="shared" si="113"/>
        <v>45.851279872221973</v>
      </c>
      <c r="K175" s="24">
        <f t="shared" si="113"/>
        <v>53.552514731071504</v>
      </c>
      <c r="L175" s="24">
        <f t="shared" si="113"/>
        <v>47.554560772533726</v>
      </c>
      <c r="M175" s="24">
        <f t="shared" si="113"/>
        <v>44.630380278862127</v>
      </c>
      <c r="N175" s="24">
        <f t="shared" si="113"/>
        <v>42.475045578905359</v>
      </c>
      <c r="O175" s="24">
        <f t="shared" si="113"/>
        <v>37.37282879461938</v>
      </c>
      <c r="P175" s="24">
        <f t="shared" si="113"/>
        <v>43.72361432211347</v>
      </c>
      <c r="Q175" s="24">
        <f t="shared" si="113"/>
        <v>47.727906088613075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48.211943021592468</v>
      </c>
      <c r="C176" s="22">
        <f t="shared" si="114"/>
        <v>50.630741666377219</v>
      </c>
      <c r="D176" s="22">
        <f t="shared" si="114"/>
        <v>56.00162034087807</v>
      </c>
      <c r="E176" s="22">
        <f t="shared" si="114"/>
        <v>59.55809767142874</v>
      </c>
      <c r="F176" s="22">
        <f t="shared" si="114"/>
        <v>59.300876794343168</v>
      </c>
      <c r="G176" s="22">
        <f t="shared" si="114"/>
        <v>69.268755807224935</v>
      </c>
      <c r="H176" s="22">
        <f t="shared" si="114"/>
        <v>68.168797800869527</v>
      </c>
      <c r="I176" s="22">
        <f t="shared" si="114"/>
        <v>62.424340911815044</v>
      </c>
      <c r="J176" s="22">
        <f t="shared" si="114"/>
        <v>64.07003764235931</v>
      </c>
      <c r="K176" s="22">
        <f t="shared" si="114"/>
        <v>74.02155826879806</v>
      </c>
      <c r="L176" s="22">
        <f t="shared" si="114"/>
        <v>69.953048172291602</v>
      </c>
      <c r="M176" s="22">
        <f t="shared" si="114"/>
        <v>65.359956559480608</v>
      </c>
      <c r="N176" s="22">
        <f t="shared" si="114"/>
        <v>63.750641722664618</v>
      </c>
      <c r="O176" s="22">
        <f t="shared" si="114"/>
        <v>55.842718753986205</v>
      </c>
      <c r="P176" s="22">
        <f t="shared" si="114"/>
        <v>66.004732669441111</v>
      </c>
      <c r="Q176" s="22">
        <f t="shared" si="114"/>
        <v>70.637997145822283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534.34856616404409</v>
      </c>
      <c r="C177" s="20">
        <f t="shared" si="115"/>
        <v>529.23113672072679</v>
      </c>
      <c r="D177" s="20">
        <f t="shared" si="115"/>
        <v>538.00658915541806</v>
      </c>
      <c r="E177" s="20">
        <f t="shared" si="115"/>
        <v>538.76829490764214</v>
      </c>
      <c r="F177" s="20">
        <f t="shared" si="115"/>
        <v>534.86185399485669</v>
      </c>
      <c r="G177" s="20">
        <f t="shared" si="115"/>
        <v>544.96403515677059</v>
      </c>
      <c r="H177" s="20">
        <f t="shared" si="115"/>
        <v>536.93387145314455</v>
      </c>
      <c r="I177" s="20">
        <f t="shared" si="115"/>
        <v>517.28297269028621</v>
      </c>
      <c r="J177" s="20">
        <f t="shared" si="115"/>
        <v>520.68756330798124</v>
      </c>
      <c r="K177" s="20">
        <f t="shared" si="115"/>
        <v>518.23571756130161</v>
      </c>
      <c r="L177" s="20">
        <f t="shared" si="115"/>
        <v>513.11636428178929</v>
      </c>
      <c r="M177" s="20">
        <f t="shared" si="115"/>
        <v>488.96532284441508</v>
      </c>
      <c r="N177" s="20">
        <f t="shared" si="115"/>
        <v>482.04809472924575</v>
      </c>
      <c r="O177" s="20">
        <f t="shared" si="115"/>
        <v>454.24004171425065</v>
      </c>
      <c r="P177" s="20">
        <f t="shared" si="115"/>
        <v>486.33507570655746</v>
      </c>
      <c r="Q177" s="20">
        <f t="shared" si="115"/>
        <v>499.51192033629115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33.912326044752753</v>
      </c>
      <c r="C178" s="20">
        <f t="shared" si="116"/>
        <v>35.950512462526312</v>
      </c>
      <c r="D178" s="20">
        <f t="shared" si="116"/>
        <v>40.016666371046519</v>
      </c>
      <c r="E178" s="20">
        <f t="shared" si="116"/>
        <v>42.583887726091433</v>
      </c>
      <c r="F178" s="20">
        <f t="shared" si="116"/>
        <v>43.342968637402358</v>
      </c>
      <c r="G178" s="20">
        <f t="shared" si="116"/>
        <v>53.055291211110912</v>
      </c>
      <c r="H178" s="20">
        <f t="shared" si="116"/>
        <v>52.982144496179146</v>
      </c>
      <c r="I178" s="20">
        <f t="shared" si="116"/>
        <v>47.992742011782042</v>
      </c>
      <c r="J178" s="20">
        <f t="shared" si="116"/>
        <v>49.118050593404277</v>
      </c>
      <c r="K178" s="20">
        <f t="shared" si="116"/>
        <v>56.337961182775963</v>
      </c>
      <c r="L178" s="20">
        <f t="shared" si="116"/>
        <v>51.54409311486129</v>
      </c>
      <c r="M178" s="20">
        <f t="shared" si="116"/>
        <v>47.739699428306281</v>
      </c>
      <c r="N178" s="20">
        <f t="shared" si="116"/>
        <v>45.367400507720625</v>
      </c>
      <c r="O178" s="20">
        <f t="shared" si="116"/>
        <v>38.410425474958046</v>
      </c>
      <c r="P178" s="20">
        <f t="shared" si="116"/>
        <v>47.71035483920398</v>
      </c>
      <c r="Q178" s="20">
        <f t="shared" si="116"/>
        <v>52.41149573430959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4.2979022009684282</v>
      </c>
      <c r="C179" s="21">
        <f t="shared" si="117"/>
        <v>4.724492561115226</v>
      </c>
      <c r="D179" s="21">
        <f t="shared" si="117"/>
        <v>4.5234837617236332</v>
      </c>
      <c r="E179" s="21">
        <f t="shared" si="117"/>
        <v>4.4535479197199335</v>
      </c>
      <c r="F179" s="21">
        <f t="shared" si="117"/>
        <v>4.103918173022028</v>
      </c>
      <c r="G179" s="21">
        <f t="shared" si="117"/>
        <v>4.0504236667915761</v>
      </c>
      <c r="H179" s="21">
        <f t="shared" si="117"/>
        <v>3.9181837494056926</v>
      </c>
      <c r="I179" s="21">
        <f t="shared" si="117"/>
        <v>3.8990434536970517</v>
      </c>
      <c r="J179" s="21">
        <f t="shared" si="117"/>
        <v>3.7638111524047604</v>
      </c>
      <c r="K179" s="21">
        <f t="shared" si="117"/>
        <v>3.6410043888202779</v>
      </c>
      <c r="L179" s="21">
        <f t="shared" si="117"/>
        <v>3.4127234066793815</v>
      </c>
      <c r="M179" s="21">
        <f t="shared" si="117"/>
        <v>3.1123614703721167</v>
      </c>
      <c r="N179" s="21">
        <f t="shared" si="117"/>
        <v>3.0435337407111582</v>
      </c>
      <c r="O179" s="21">
        <f t="shared" si="117"/>
        <v>4.1146348330791866</v>
      </c>
      <c r="P179" s="21">
        <f t="shared" si="117"/>
        <v>3.1597070328885022</v>
      </c>
      <c r="Q179" s="21">
        <f t="shared" si="117"/>
        <v>2.9197447656190558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238.56877946393664</v>
      </c>
      <c r="C180" s="21">
        <f t="shared" si="118"/>
        <v>253.95947371892018</v>
      </c>
      <c r="D180" s="21">
        <f t="shared" si="118"/>
        <v>287.59094536868713</v>
      </c>
      <c r="E180" s="21">
        <f t="shared" si="118"/>
        <v>250.0721804038109</v>
      </c>
      <c r="F180" s="21">
        <f t="shared" si="118"/>
        <v>211.08114421864053</v>
      </c>
      <c r="G180" s="21">
        <f t="shared" si="118"/>
        <v>249.3948159663436</v>
      </c>
      <c r="H180" s="21">
        <f t="shared" si="118"/>
        <v>166.39543838368877</v>
      </c>
      <c r="I180" s="21">
        <f t="shared" si="118"/>
        <v>170.95614683788008</v>
      </c>
      <c r="J180" s="21">
        <f t="shared" si="118"/>
        <v>174.16121968490171</v>
      </c>
      <c r="K180" s="21">
        <f t="shared" si="118"/>
        <v>173.59388332175604</v>
      </c>
      <c r="L180" s="21">
        <f t="shared" si="118"/>
        <v>152.97341436534938</v>
      </c>
      <c r="M180" s="21">
        <f t="shared" si="118"/>
        <v>168.75054286736363</v>
      </c>
      <c r="N180" s="21">
        <f t="shared" si="118"/>
        <v>143.84013829491849</v>
      </c>
      <c r="O180" s="21">
        <f t="shared" si="118"/>
        <v>140.47947007488122</v>
      </c>
      <c r="P180" s="21">
        <f t="shared" si="118"/>
        <v>140.70947440875977</v>
      </c>
      <c r="Q180" s="21">
        <f t="shared" si="118"/>
        <v>137.05637727935812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324.59218201874683</v>
      </c>
      <c r="C181" s="20">
        <f t="shared" si="119"/>
        <v>345.55130223941831</v>
      </c>
      <c r="D181" s="20">
        <f t="shared" si="119"/>
        <v>360.36318044361138</v>
      </c>
      <c r="E181" s="20">
        <f t="shared" si="119"/>
        <v>327.31713336374446</v>
      </c>
      <c r="F181" s="20">
        <f t="shared" si="119"/>
        <v>318.85466416613605</v>
      </c>
      <c r="G181" s="20">
        <f t="shared" si="119"/>
        <v>335.44888804970276</v>
      </c>
      <c r="H181" s="20">
        <f t="shared" si="119"/>
        <v>296.25112051081834</v>
      </c>
      <c r="I181" s="20">
        <f t="shared" si="119"/>
        <v>279.62115229222559</v>
      </c>
      <c r="J181" s="20">
        <f t="shared" si="119"/>
        <v>309.94684755327557</v>
      </c>
      <c r="K181" s="20">
        <f t="shared" si="119"/>
        <v>290.10964575132539</v>
      </c>
      <c r="L181" s="20">
        <f t="shared" si="119"/>
        <v>275.19929203090715</v>
      </c>
      <c r="M181" s="20">
        <f t="shared" si="119"/>
        <v>253.05377129514599</v>
      </c>
      <c r="N181" s="20">
        <f t="shared" si="119"/>
        <v>203.93811003470384</v>
      </c>
      <c r="O181" s="20">
        <f t="shared" si="119"/>
        <v>197.17196991609327</v>
      </c>
      <c r="P181" s="20">
        <f t="shared" si="119"/>
        <v>183.96251003250021</v>
      </c>
      <c r="Q181" s="20">
        <f t="shared" si="119"/>
        <v>173.04600162246228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140.6550678479328</v>
      </c>
      <c r="C182" s="20">
        <f t="shared" si="120"/>
        <v>147.00902822227087</v>
      </c>
      <c r="D182" s="20">
        <f t="shared" si="120"/>
        <v>146.53774990124592</v>
      </c>
      <c r="E182" s="20">
        <f t="shared" si="120"/>
        <v>137.0681536773254</v>
      </c>
      <c r="F182" s="20">
        <f t="shared" si="120"/>
        <v>131.49009437730243</v>
      </c>
      <c r="G182" s="20">
        <f t="shared" si="120"/>
        <v>136.93630029696035</v>
      </c>
      <c r="H182" s="20">
        <f t="shared" si="120"/>
        <v>126.45386874213413</v>
      </c>
      <c r="I182" s="20">
        <f t="shared" si="120"/>
        <v>107.60239152277018</v>
      </c>
      <c r="J182" s="20">
        <f t="shared" si="120"/>
        <v>115.67040951755807</v>
      </c>
      <c r="K182" s="20">
        <f t="shared" si="120"/>
        <v>113.2097877407806</v>
      </c>
      <c r="L182" s="20">
        <f t="shared" si="120"/>
        <v>108.41591837679222</v>
      </c>
      <c r="M182" s="20">
        <f t="shared" si="120"/>
        <v>109.8310084196136</v>
      </c>
      <c r="N182" s="20">
        <f t="shared" si="120"/>
        <v>92.191576922467348</v>
      </c>
      <c r="O182" s="20">
        <f t="shared" si="120"/>
        <v>95.356708370562487</v>
      </c>
      <c r="P182" s="20">
        <f t="shared" si="120"/>
        <v>95.749355971249571</v>
      </c>
      <c r="Q182" s="20">
        <f t="shared" si="120"/>
        <v>94.917634395854293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1.122334455667789</v>
      </c>
      <c r="C183" s="18">
        <f t="shared" si="121"/>
        <v>0.91993560257589702</v>
      </c>
      <c r="D183" s="18">
        <f t="shared" si="121"/>
        <v>1.4215209665955937</v>
      </c>
      <c r="E183" s="18">
        <f t="shared" si="121"/>
        <v>6.0645088991430454</v>
      </c>
      <c r="F183" s="18">
        <f t="shared" si="121"/>
        <v>1.0504779411764704</v>
      </c>
      <c r="G183" s="18">
        <f t="shared" si="121"/>
        <v>0.48674739282088225</v>
      </c>
      <c r="H183" s="18">
        <f t="shared" si="121"/>
        <v>0.52277051751176162</v>
      </c>
      <c r="I183" s="18">
        <f t="shared" si="121"/>
        <v>0.45207504520795661</v>
      </c>
      <c r="J183" s="18">
        <f t="shared" si="121"/>
        <v>0.44442666666666664</v>
      </c>
      <c r="K183" s="18">
        <f t="shared" si="121"/>
        <v>0.54613326051338074</v>
      </c>
      <c r="L183" s="18">
        <f t="shared" si="121"/>
        <v>0.41920112714016106</v>
      </c>
      <c r="M183" s="18">
        <f t="shared" si="121"/>
        <v>0.54347826086956519</v>
      </c>
      <c r="N183" s="18">
        <f t="shared" si="121"/>
        <v>3.0367605748674582</v>
      </c>
      <c r="O183" s="18">
        <f t="shared" si="121"/>
        <v>2.6069467678576297</v>
      </c>
      <c r="P183" s="18">
        <f t="shared" si="121"/>
        <v>3.3234832431946422</v>
      </c>
      <c r="Q183" s="18">
        <f t="shared" si="121"/>
        <v>3.2998229564814046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1.122334455667789</v>
      </c>
      <c r="C185" s="14">
        <f t="shared" si="123"/>
        <v>0.91993560257589702</v>
      </c>
      <c r="D185" s="14">
        <f t="shared" si="123"/>
        <v>1.4215209665955937</v>
      </c>
      <c r="E185" s="14">
        <f t="shared" si="123"/>
        <v>6.0645088991430454</v>
      </c>
      <c r="F185" s="14">
        <f t="shared" si="123"/>
        <v>1.0504779411764704</v>
      </c>
      <c r="G185" s="14">
        <f t="shared" si="123"/>
        <v>0.48674739282088225</v>
      </c>
      <c r="H185" s="14">
        <f t="shared" si="123"/>
        <v>0.52277051751176162</v>
      </c>
      <c r="I185" s="14">
        <f t="shared" si="123"/>
        <v>0.45207504520795661</v>
      </c>
      <c r="J185" s="14">
        <f t="shared" si="123"/>
        <v>0.44442666666666664</v>
      </c>
      <c r="K185" s="14">
        <f t="shared" si="123"/>
        <v>0.54613326051338074</v>
      </c>
      <c r="L185" s="14">
        <f t="shared" si="123"/>
        <v>0.41920112714016106</v>
      </c>
      <c r="M185" s="14">
        <f t="shared" si="123"/>
        <v>0.54347826086956519</v>
      </c>
      <c r="N185" s="14">
        <f t="shared" si="123"/>
        <v>3.0367605748674582</v>
      </c>
      <c r="O185" s="14">
        <f t="shared" si="123"/>
        <v>2.6069467678576297</v>
      </c>
      <c r="P185" s="14">
        <f t="shared" si="123"/>
        <v>3.3234832431946422</v>
      </c>
      <c r="Q185" s="14">
        <f t="shared" si="123"/>
        <v>3.2998229564814046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81.017804299867905</v>
      </c>
      <c r="C188" s="24">
        <f t="shared" si="124"/>
        <v>83.944787931690513</v>
      </c>
      <c r="D188" s="24">
        <f t="shared" si="124"/>
        <v>86.33496385655701</v>
      </c>
      <c r="E188" s="24">
        <f t="shared" si="124"/>
        <v>88.1406172865196</v>
      </c>
      <c r="F188" s="24">
        <f t="shared" si="124"/>
        <v>89.433585716651336</v>
      </c>
      <c r="G188" s="24">
        <f t="shared" si="124"/>
        <v>90.784436624989851</v>
      </c>
      <c r="H188" s="24">
        <f t="shared" si="124"/>
        <v>92.88967461920349</v>
      </c>
      <c r="I188" s="24">
        <f t="shared" si="124"/>
        <v>95.194408082309025</v>
      </c>
      <c r="J188" s="24">
        <f t="shared" si="124"/>
        <v>93.478919375844171</v>
      </c>
      <c r="K188" s="24">
        <f t="shared" si="124"/>
        <v>95.976478788769285</v>
      </c>
      <c r="L188" s="24">
        <f t="shared" si="124"/>
        <v>88.795700788848379</v>
      </c>
      <c r="M188" s="24">
        <f t="shared" si="124"/>
        <v>82.54656943155743</v>
      </c>
      <c r="N188" s="24">
        <f t="shared" si="124"/>
        <v>80.442450342115308</v>
      </c>
      <c r="O188" s="24">
        <f t="shared" si="124"/>
        <v>77.435974782906584</v>
      </c>
      <c r="P188" s="24">
        <f t="shared" si="124"/>
        <v>80.085975091547212</v>
      </c>
      <c r="Q188" s="24">
        <f t="shared" si="124"/>
        <v>82.368608981668373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86.464679285969041</v>
      </c>
      <c r="C189" s="22">
        <f t="shared" si="125"/>
        <v>91.10743505436605</v>
      </c>
      <c r="D189" s="22">
        <f t="shared" si="125"/>
        <v>95.060473442961765</v>
      </c>
      <c r="E189" s="22">
        <f t="shared" si="125"/>
        <v>97.676076595645682</v>
      </c>
      <c r="F189" s="22">
        <f t="shared" si="125"/>
        <v>99.226785075598613</v>
      </c>
      <c r="G189" s="22">
        <f t="shared" si="125"/>
        <v>100.52222140130689</v>
      </c>
      <c r="H189" s="22">
        <f t="shared" si="125"/>
        <v>102.79856803100402</v>
      </c>
      <c r="I189" s="22">
        <f t="shared" si="125"/>
        <v>105.58097898973125</v>
      </c>
      <c r="J189" s="22">
        <f t="shared" si="125"/>
        <v>101.81951450753789</v>
      </c>
      <c r="K189" s="22">
        <f t="shared" si="125"/>
        <v>105.52656822421713</v>
      </c>
      <c r="L189" s="22">
        <f t="shared" si="125"/>
        <v>96.756098569557324</v>
      </c>
      <c r="M189" s="22">
        <f t="shared" si="125"/>
        <v>90.046887013976928</v>
      </c>
      <c r="N189" s="22">
        <f t="shared" si="125"/>
        <v>90.132148087748391</v>
      </c>
      <c r="O189" s="22">
        <f t="shared" si="125"/>
        <v>86.815828466468361</v>
      </c>
      <c r="P189" s="22">
        <f t="shared" si="125"/>
        <v>89.975698580080305</v>
      </c>
      <c r="Q189" s="22">
        <f t="shared" si="125"/>
        <v>93.169448400927664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121.69985263295146</v>
      </c>
      <c r="C190" s="20">
        <f t="shared" si="126"/>
        <v>121.5259944791934</v>
      </c>
      <c r="D190" s="20">
        <f t="shared" si="126"/>
        <v>120.79516257235473</v>
      </c>
      <c r="E190" s="20">
        <f t="shared" si="126"/>
        <v>119.83556393816565</v>
      </c>
      <c r="F190" s="20">
        <f t="shared" si="126"/>
        <v>118.27840606880243</v>
      </c>
      <c r="G190" s="20">
        <f t="shared" si="126"/>
        <v>117.21967669051043</v>
      </c>
      <c r="H190" s="20">
        <f t="shared" si="126"/>
        <v>115.66127346401791</v>
      </c>
      <c r="I190" s="20">
        <f t="shared" si="126"/>
        <v>113.33242694149045</v>
      </c>
      <c r="J190" s="20">
        <f t="shared" si="126"/>
        <v>110.66158956507176</v>
      </c>
      <c r="K190" s="20">
        <f t="shared" si="126"/>
        <v>109.57007712546634</v>
      </c>
      <c r="L190" s="20">
        <f t="shared" si="126"/>
        <v>107.49614204063265</v>
      </c>
      <c r="M190" s="20">
        <f t="shared" si="126"/>
        <v>106.84349020156246</v>
      </c>
      <c r="N190" s="20">
        <f t="shared" si="126"/>
        <v>106.4801035924303</v>
      </c>
      <c r="O190" s="20">
        <f t="shared" si="126"/>
        <v>107.22413326927712</v>
      </c>
      <c r="P190" s="20">
        <f t="shared" si="126"/>
        <v>104.00458721987066</v>
      </c>
      <c r="Q190" s="20">
        <f t="shared" si="126"/>
        <v>104.20718914836372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97.246278823795905</v>
      </c>
      <c r="C191" s="20">
        <f t="shared" si="127"/>
        <v>103.18982655806269</v>
      </c>
      <c r="D191" s="20">
        <f t="shared" si="127"/>
        <v>108.26070959954009</v>
      </c>
      <c r="E191" s="20">
        <f t="shared" si="127"/>
        <v>111.01541636379561</v>
      </c>
      <c r="F191" s="20">
        <f t="shared" si="127"/>
        <v>112.59012254944511</v>
      </c>
      <c r="G191" s="20">
        <f t="shared" si="127"/>
        <v>113.09152805837876</v>
      </c>
      <c r="H191" s="20">
        <f t="shared" si="127"/>
        <v>113.89313190182331</v>
      </c>
      <c r="I191" s="20">
        <f t="shared" si="127"/>
        <v>116.12321697402469</v>
      </c>
      <c r="J191" s="20">
        <f t="shared" si="127"/>
        <v>114.59927804723793</v>
      </c>
      <c r="K191" s="20">
        <f t="shared" si="127"/>
        <v>117.12697091557465</v>
      </c>
      <c r="L191" s="20">
        <f t="shared" si="127"/>
        <v>106.39727217394309</v>
      </c>
      <c r="M191" s="20">
        <f t="shared" si="127"/>
        <v>98.69649926430283</v>
      </c>
      <c r="N191" s="20">
        <f t="shared" si="127"/>
        <v>100.25341578444032</v>
      </c>
      <c r="O191" s="20">
        <f t="shared" si="127"/>
        <v>96.675238599780329</v>
      </c>
      <c r="P191" s="20">
        <f t="shared" si="127"/>
        <v>99.76182836257793</v>
      </c>
      <c r="Q191" s="20">
        <f t="shared" si="127"/>
        <v>103.1375930501756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59.35491579945694</v>
      </c>
      <c r="C192" s="20">
        <f t="shared" si="128"/>
        <v>60.666982250909335</v>
      </c>
      <c r="D192" s="20">
        <f t="shared" si="128"/>
        <v>62.30978706416014</v>
      </c>
      <c r="E192" s="20">
        <f t="shared" si="128"/>
        <v>63.414976793105637</v>
      </c>
      <c r="F192" s="20">
        <f t="shared" si="128"/>
        <v>62.837645863924969</v>
      </c>
      <c r="G192" s="20">
        <f t="shared" si="128"/>
        <v>65.371291220037278</v>
      </c>
      <c r="H192" s="20">
        <f t="shared" si="128"/>
        <v>70.140161557496796</v>
      </c>
      <c r="I192" s="20">
        <f t="shared" si="128"/>
        <v>72.221035859135313</v>
      </c>
      <c r="J192" s="20">
        <f t="shared" si="128"/>
        <v>62.506760813914916</v>
      </c>
      <c r="K192" s="20">
        <f t="shared" si="128"/>
        <v>66.681574489481704</v>
      </c>
      <c r="L192" s="20">
        <f t="shared" si="128"/>
        <v>65.665705729247236</v>
      </c>
      <c r="M192" s="20">
        <f t="shared" si="128"/>
        <v>62.119829548415701</v>
      </c>
      <c r="N192" s="20">
        <f t="shared" si="128"/>
        <v>58.985886341816979</v>
      </c>
      <c r="O192" s="20">
        <f t="shared" si="128"/>
        <v>56.44914091420241</v>
      </c>
      <c r="P192" s="20">
        <f t="shared" si="128"/>
        <v>60.316178993874203</v>
      </c>
      <c r="Q192" s="20">
        <f t="shared" si="128"/>
        <v>62.304755904635194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19.189740876860327</v>
      </c>
      <c r="C193" s="21">
        <f t="shared" si="129"/>
        <v>18.067660235086787</v>
      </c>
      <c r="D193" s="21">
        <f t="shared" si="129"/>
        <v>16.823303715226682</v>
      </c>
      <c r="E193" s="21">
        <f t="shared" si="129"/>
        <v>16.440523953523087</v>
      </c>
      <c r="F193" s="21">
        <f t="shared" si="129"/>
        <v>15.642433551288731</v>
      </c>
      <c r="G193" s="21">
        <f t="shared" si="129"/>
        <v>14.21995798149455</v>
      </c>
      <c r="H193" s="21">
        <f t="shared" si="129"/>
        <v>13.651477149297643</v>
      </c>
      <c r="I193" s="21">
        <f t="shared" si="129"/>
        <v>14.249075224866264</v>
      </c>
      <c r="J193" s="21">
        <f t="shared" si="129"/>
        <v>15.083027474691663</v>
      </c>
      <c r="K193" s="21">
        <f t="shared" si="129"/>
        <v>16.496135387621525</v>
      </c>
      <c r="L193" s="21">
        <f t="shared" si="129"/>
        <v>15.127047334438478</v>
      </c>
      <c r="M193" s="21">
        <f t="shared" si="129"/>
        <v>12.354904312287715</v>
      </c>
      <c r="N193" s="21">
        <f t="shared" si="129"/>
        <v>9.5130936795367056</v>
      </c>
      <c r="O193" s="21">
        <f t="shared" si="129"/>
        <v>9.2944187377086678</v>
      </c>
      <c r="P193" s="21">
        <f t="shared" si="129"/>
        <v>10.736565897591259</v>
      </c>
      <c r="Q193" s="21">
        <f t="shared" si="129"/>
        <v>10.551742259521596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24.277704773851045</v>
      </c>
      <c r="C195" s="20">
        <f t="shared" si="131"/>
        <v>22.710534244522883</v>
      </c>
      <c r="D195" s="20">
        <f t="shared" si="131"/>
        <v>20.874571232254016</v>
      </c>
      <c r="E195" s="20">
        <f t="shared" si="131"/>
        <v>20.461947078845277</v>
      </c>
      <c r="F195" s="20">
        <f t="shared" si="131"/>
        <v>19.366456098668831</v>
      </c>
      <c r="G195" s="20">
        <f t="shared" si="131"/>
        <v>17.616522912004822</v>
      </c>
      <c r="H195" s="20">
        <f t="shared" si="131"/>
        <v>16.87847262784874</v>
      </c>
      <c r="I195" s="20">
        <f t="shared" si="131"/>
        <v>17.961128642678773</v>
      </c>
      <c r="J195" s="20">
        <f t="shared" si="131"/>
        <v>19.33035853516019</v>
      </c>
      <c r="K195" s="20">
        <f t="shared" si="131"/>
        <v>21.654243132710317</v>
      </c>
      <c r="L195" s="20">
        <f t="shared" si="131"/>
        <v>20.028911781179449</v>
      </c>
      <c r="M195" s="20">
        <f t="shared" si="131"/>
        <v>16.339910820247688</v>
      </c>
      <c r="N195" s="20">
        <f t="shared" si="131"/>
        <v>12.5586957530231</v>
      </c>
      <c r="O195" s="20">
        <f t="shared" si="131"/>
        <v>12.269876493406064</v>
      </c>
      <c r="P195" s="20">
        <f t="shared" si="131"/>
        <v>14.648612532642808</v>
      </c>
      <c r="Q195" s="20">
        <f t="shared" si="131"/>
        <v>14.638020450735688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197.34095464355468</v>
      </c>
      <c r="C197" s="21">
        <f t="shared" si="133"/>
        <v>193.54031121866612</v>
      </c>
      <c r="D197" s="21">
        <f t="shared" si="133"/>
        <v>195.85693290073905</v>
      </c>
      <c r="E197" s="21">
        <f t="shared" si="133"/>
        <v>169.43687427021297</v>
      </c>
      <c r="F197" s="21">
        <f t="shared" si="133"/>
        <v>149.45102040100437</v>
      </c>
      <c r="G197" s="21">
        <f t="shared" si="133"/>
        <v>141.52385336749973</v>
      </c>
      <c r="H197" s="21">
        <f t="shared" si="133"/>
        <v>136.70057939270669</v>
      </c>
      <c r="I197" s="21">
        <f t="shared" si="133"/>
        <v>120.81755115808485</v>
      </c>
      <c r="J197" s="21">
        <f t="shared" si="133"/>
        <v>132.41863738344136</v>
      </c>
      <c r="K197" s="21">
        <f t="shared" si="133"/>
        <v>126.51505456947937</v>
      </c>
      <c r="L197" s="21">
        <f t="shared" si="133"/>
        <v>125.41985925467807</v>
      </c>
      <c r="M197" s="21">
        <f t="shared" si="133"/>
        <v>117.3049247372152</v>
      </c>
      <c r="N197" s="21">
        <f t="shared" si="133"/>
        <v>91.549747934307135</v>
      </c>
      <c r="O197" s="21">
        <f t="shared" si="133"/>
        <v>87.35680675757375</v>
      </c>
      <c r="P197" s="21">
        <f t="shared" si="133"/>
        <v>85.452525902218838</v>
      </c>
      <c r="Q197" s="21">
        <f t="shared" si="133"/>
        <v>77.899341700765021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199.75281103946199</v>
      </c>
      <c r="C199" s="20">
        <f t="shared" si="135"/>
        <v>208.5803234289107</v>
      </c>
      <c r="D199" s="20">
        <f t="shared" si="135"/>
        <v>193.24537926128622</v>
      </c>
      <c r="E199" s="20">
        <f t="shared" si="135"/>
        <v>160.87479723043981</v>
      </c>
      <c r="F199" s="20">
        <f t="shared" si="135"/>
        <v>138.34060467273002</v>
      </c>
      <c r="G199" s="20">
        <f t="shared" si="135"/>
        <v>129.03247752190885</v>
      </c>
      <c r="H199" s="20">
        <f t="shared" si="135"/>
        <v>124.61822307645907</v>
      </c>
      <c r="I199" s="20">
        <f t="shared" si="135"/>
        <v>124.85380071975175</v>
      </c>
      <c r="J199" s="20">
        <f t="shared" si="135"/>
        <v>137.59246426368867</v>
      </c>
      <c r="K199" s="20">
        <f t="shared" si="135"/>
        <v>130.6699728735675</v>
      </c>
      <c r="L199" s="20">
        <f t="shared" si="135"/>
        <v>128.42448729776535</v>
      </c>
      <c r="M199" s="20">
        <f t="shared" si="135"/>
        <v>120.65964223530254</v>
      </c>
      <c r="N199" s="20">
        <f t="shared" si="135"/>
        <v>94.65400914860821</v>
      </c>
      <c r="O199" s="20">
        <f t="shared" si="135"/>
        <v>89.866186471715451</v>
      </c>
      <c r="P199" s="20">
        <f t="shared" si="135"/>
        <v>87.28596314501354</v>
      </c>
      <c r="Q199" s="20">
        <f t="shared" si="135"/>
        <v>79.036249044657296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193.7503583164038</v>
      </c>
      <c r="C200" s="20">
        <f t="shared" si="136"/>
        <v>172.27510150664943</v>
      </c>
      <c r="D200" s="20">
        <f t="shared" si="136"/>
        <v>200.29668789930136</v>
      </c>
      <c r="E200" s="20">
        <f t="shared" si="136"/>
        <v>182.10943300288866</v>
      </c>
      <c r="F200" s="20">
        <f t="shared" si="136"/>
        <v>167.82929797062249</v>
      </c>
      <c r="G200" s="20">
        <f t="shared" si="136"/>
        <v>167.47338216689934</v>
      </c>
      <c r="H200" s="20">
        <f t="shared" si="136"/>
        <v>161.87850046962456</v>
      </c>
      <c r="I200" s="20">
        <f t="shared" si="136"/>
        <v>112.09095424924797</v>
      </c>
      <c r="J200" s="20">
        <f t="shared" si="136"/>
        <v>122.36701123526336</v>
      </c>
      <c r="K200" s="20">
        <f t="shared" si="136"/>
        <v>117.25879182694696</v>
      </c>
      <c r="L200" s="20">
        <f t="shared" si="136"/>
        <v>118.66065874856449</v>
      </c>
      <c r="M200" s="20">
        <f t="shared" si="136"/>
        <v>109.42513094666755</v>
      </c>
      <c r="N200" s="20">
        <f t="shared" si="136"/>
        <v>80.211459927349054</v>
      </c>
      <c r="O200" s="20">
        <f t="shared" si="136"/>
        <v>80.036298224798486</v>
      </c>
      <c r="P200" s="20">
        <f t="shared" si="136"/>
        <v>80.818016884422732</v>
      </c>
      <c r="Q200" s="20">
        <f t="shared" si="136"/>
        <v>75.025776515181406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103.09360300884528</v>
      </c>
      <c r="C201" s="24">
        <f t="shared" si="137"/>
        <v>111.8526907156719</v>
      </c>
      <c r="D201" s="24">
        <f t="shared" si="137"/>
        <v>121.74467012348642</v>
      </c>
      <c r="E201" s="24">
        <f t="shared" si="137"/>
        <v>129.81061503095387</v>
      </c>
      <c r="F201" s="24">
        <f t="shared" si="137"/>
        <v>125.52486217807069</v>
      </c>
      <c r="G201" s="24">
        <f t="shared" si="137"/>
        <v>145.69688291036027</v>
      </c>
      <c r="H201" s="24">
        <f t="shared" si="137"/>
        <v>143.97440540779294</v>
      </c>
      <c r="I201" s="24">
        <f t="shared" si="137"/>
        <v>134.07320098661347</v>
      </c>
      <c r="J201" s="24">
        <f t="shared" si="137"/>
        <v>133.78918626671427</v>
      </c>
      <c r="K201" s="24">
        <f t="shared" si="137"/>
        <v>156.39907030535048</v>
      </c>
      <c r="L201" s="24">
        <f t="shared" si="137"/>
        <v>138.23330645388097</v>
      </c>
      <c r="M201" s="24">
        <f t="shared" si="137"/>
        <v>129.95364199024925</v>
      </c>
      <c r="N201" s="24">
        <f t="shared" si="137"/>
        <v>123.83163114744343</v>
      </c>
      <c r="O201" s="24">
        <f t="shared" si="137"/>
        <v>107.91539195879464</v>
      </c>
      <c r="P201" s="24">
        <f t="shared" si="137"/>
        <v>126.73850731723149</v>
      </c>
      <c r="Q201" s="24">
        <f t="shared" si="137"/>
        <v>139.30692708271619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148.74170474087103</v>
      </c>
      <c r="C202" s="22">
        <f t="shared" si="138"/>
        <v>156.3165558271933</v>
      </c>
      <c r="D202" s="22">
        <f t="shared" si="138"/>
        <v>173.05373043658349</v>
      </c>
      <c r="E202" s="22">
        <f t="shared" si="138"/>
        <v>184.1486643615618</v>
      </c>
      <c r="F202" s="22">
        <f t="shared" si="138"/>
        <v>183.45628125844871</v>
      </c>
      <c r="G202" s="22">
        <f t="shared" si="138"/>
        <v>214.43788991085592</v>
      </c>
      <c r="H202" s="22">
        <f t="shared" si="138"/>
        <v>211.07934384979325</v>
      </c>
      <c r="I202" s="22">
        <f t="shared" si="138"/>
        <v>193.15513307275094</v>
      </c>
      <c r="J202" s="22">
        <f t="shared" si="138"/>
        <v>189.83433410370299</v>
      </c>
      <c r="K202" s="22">
        <f t="shared" si="138"/>
        <v>218.87537445793188</v>
      </c>
      <c r="L202" s="22">
        <f t="shared" si="138"/>
        <v>206.45917086044912</v>
      </c>
      <c r="M202" s="22">
        <f t="shared" si="138"/>
        <v>193.2976445560918</v>
      </c>
      <c r="N202" s="22">
        <f t="shared" si="138"/>
        <v>188.31965527174518</v>
      </c>
      <c r="O202" s="22">
        <f t="shared" si="138"/>
        <v>164.14595174920947</v>
      </c>
      <c r="P202" s="22">
        <f t="shared" si="138"/>
        <v>193.44689003727191</v>
      </c>
      <c r="Q202" s="22">
        <f t="shared" si="138"/>
        <v>208.03336844275222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1628.6582883720221</v>
      </c>
      <c r="C203" s="20">
        <f t="shared" si="139"/>
        <v>1616.3187141723495</v>
      </c>
      <c r="D203" s="20">
        <f t="shared" si="139"/>
        <v>1647.7269969252177</v>
      </c>
      <c r="E203" s="20">
        <f t="shared" si="139"/>
        <v>1653.2005526540966</v>
      </c>
      <c r="F203" s="20">
        <f t="shared" si="139"/>
        <v>1643.3528603798215</v>
      </c>
      <c r="G203" s="20">
        <f t="shared" si="139"/>
        <v>1676.6655269725102</v>
      </c>
      <c r="H203" s="20">
        <f t="shared" si="139"/>
        <v>1652.7660334573886</v>
      </c>
      <c r="I203" s="20">
        <f t="shared" si="139"/>
        <v>1591.5152326458228</v>
      </c>
      <c r="J203" s="20">
        <f t="shared" si="139"/>
        <v>1538.7315634103177</v>
      </c>
      <c r="K203" s="20">
        <f t="shared" si="139"/>
        <v>1528.9510743035419</v>
      </c>
      <c r="L203" s="20">
        <f t="shared" si="139"/>
        <v>1510.8386857473133</v>
      </c>
      <c r="M203" s="20">
        <f t="shared" si="139"/>
        <v>1442.6599903585743</v>
      </c>
      <c r="N203" s="20">
        <f t="shared" si="139"/>
        <v>1420.9683448595504</v>
      </c>
      <c r="O203" s="20">
        <f t="shared" si="139"/>
        <v>1333.4060377580604</v>
      </c>
      <c r="P203" s="20">
        <f t="shared" si="139"/>
        <v>1423.0589055153353</v>
      </c>
      <c r="Q203" s="20">
        <f t="shared" si="139"/>
        <v>1469.3716863190189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105.21023787297058</v>
      </c>
      <c r="C204" s="20">
        <f t="shared" si="140"/>
        <v>111.53354573337596</v>
      </c>
      <c r="D204" s="20">
        <f t="shared" si="140"/>
        <v>124.14845806286249</v>
      </c>
      <c r="E204" s="20">
        <f t="shared" si="140"/>
        <v>132.11305385851529</v>
      </c>
      <c r="F204" s="20">
        <f t="shared" si="140"/>
        <v>134.46804074848745</v>
      </c>
      <c r="G204" s="20">
        <f t="shared" si="140"/>
        <v>164.59973289282524</v>
      </c>
      <c r="H204" s="20">
        <f t="shared" si="140"/>
        <v>164.3728011492627</v>
      </c>
      <c r="I204" s="20">
        <f t="shared" si="140"/>
        <v>148.78844271020048</v>
      </c>
      <c r="J204" s="20">
        <f t="shared" si="140"/>
        <v>145.66455793586218</v>
      </c>
      <c r="K204" s="20">
        <f t="shared" si="140"/>
        <v>166.72293774777418</v>
      </c>
      <c r="L204" s="20">
        <f t="shared" si="140"/>
        <v>152.2753903115825</v>
      </c>
      <c r="M204" s="20">
        <f t="shared" si="140"/>
        <v>141.32926186983644</v>
      </c>
      <c r="N204" s="20">
        <f t="shared" si="140"/>
        <v>134.14749134604057</v>
      </c>
      <c r="O204" s="20">
        <f t="shared" si="140"/>
        <v>112.98374868189383</v>
      </c>
      <c r="P204" s="20">
        <f t="shared" si="140"/>
        <v>139.92949076217675</v>
      </c>
      <c r="Q204" s="20">
        <f t="shared" si="140"/>
        <v>154.42837315616134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3.7414146271171895</v>
      </c>
      <c r="C205" s="21">
        <f t="shared" si="141"/>
        <v>3.9512788331985198</v>
      </c>
      <c r="D205" s="21">
        <f t="shared" si="141"/>
        <v>3.7466788742114092</v>
      </c>
      <c r="E205" s="21">
        <f t="shared" si="141"/>
        <v>3.5755330575641575</v>
      </c>
      <c r="F205" s="21">
        <f t="shared" si="141"/>
        <v>3.1833017520067886</v>
      </c>
      <c r="G205" s="21">
        <f t="shared" si="141"/>
        <v>3.3835671073846316</v>
      </c>
      <c r="H205" s="21">
        <f t="shared" si="141"/>
        <v>3.0393446265117454</v>
      </c>
      <c r="I205" s="21">
        <f t="shared" si="141"/>
        <v>2.9427290891289255</v>
      </c>
      <c r="J205" s="21">
        <f t="shared" si="141"/>
        <v>2.68080560522055</v>
      </c>
      <c r="K205" s="21">
        <f t="shared" si="141"/>
        <v>2.3683166501517556</v>
      </c>
      <c r="L205" s="21">
        <f t="shared" si="141"/>
        <v>1.9670979815926106</v>
      </c>
      <c r="M205" s="21">
        <f t="shared" si="141"/>
        <v>1.7892382056506035</v>
      </c>
      <c r="N205" s="21">
        <f t="shared" si="141"/>
        <v>3.2032296516289436</v>
      </c>
      <c r="O205" s="21">
        <f t="shared" si="141"/>
        <v>5.4685538700157261</v>
      </c>
      <c r="P205" s="21">
        <f t="shared" si="141"/>
        <v>4.4663225013034511</v>
      </c>
      <c r="Q205" s="21">
        <f t="shared" si="141"/>
        <v>4.1075026008442759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717.82524106404719</v>
      </c>
      <c r="C206" s="21">
        <f t="shared" si="142"/>
        <v>764.30352440954459</v>
      </c>
      <c r="D206" s="21">
        <f t="shared" si="142"/>
        <v>865.50613604282353</v>
      </c>
      <c r="E206" s="21">
        <f t="shared" si="142"/>
        <v>752.58920028724935</v>
      </c>
      <c r="F206" s="21">
        <f t="shared" si="142"/>
        <v>635.19818311584845</v>
      </c>
      <c r="G206" s="21">
        <f t="shared" si="142"/>
        <v>750.52900169404802</v>
      </c>
      <c r="H206" s="21">
        <f t="shared" si="142"/>
        <v>500.80249374577215</v>
      </c>
      <c r="I206" s="21">
        <f t="shared" si="142"/>
        <v>514.63086162262141</v>
      </c>
      <c r="J206" s="21">
        <f t="shared" si="142"/>
        <v>524.27912190068082</v>
      </c>
      <c r="K206" s="21">
        <f t="shared" si="142"/>
        <v>522.57126402720883</v>
      </c>
      <c r="L206" s="21">
        <f t="shared" si="142"/>
        <v>460.49727661942347</v>
      </c>
      <c r="M206" s="21">
        <f t="shared" si="142"/>
        <v>507.9913116986192</v>
      </c>
      <c r="N206" s="21">
        <f t="shared" si="142"/>
        <v>433.00329163846544</v>
      </c>
      <c r="O206" s="21">
        <f t="shared" si="142"/>
        <v>422.88664117753962</v>
      </c>
      <c r="P206" s="21">
        <f t="shared" si="142"/>
        <v>423.57902533985413</v>
      </c>
      <c r="Q206" s="21">
        <f t="shared" si="142"/>
        <v>412.58207344272273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976.6594850703575</v>
      </c>
      <c r="C207" s="20">
        <f t="shared" si="143"/>
        <v>1039.9536362963374</v>
      </c>
      <c r="D207" s="20">
        <f t="shared" si="143"/>
        <v>1084.51447759597</v>
      </c>
      <c r="E207" s="20">
        <f t="shared" si="143"/>
        <v>985.05695132004951</v>
      </c>
      <c r="F207" s="20">
        <f t="shared" si="143"/>
        <v>959.51679675639036</v>
      </c>
      <c r="G207" s="20">
        <f t="shared" si="143"/>
        <v>1009.5002099053172</v>
      </c>
      <c r="H207" s="20">
        <f t="shared" si="143"/>
        <v>891.63081252677352</v>
      </c>
      <c r="I207" s="20">
        <f t="shared" si="143"/>
        <v>841.74612725988777</v>
      </c>
      <c r="J207" s="20">
        <f t="shared" si="143"/>
        <v>933.03584670062298</v>
      </c>
      <c r="K207" s="20">
        <f t="shared" si="143"/>
        <v>873.3197356139558</v>
      </c>
      <c r="L207" s="20">
        <f t="shared" si="143"/>
        <v>828.4349606341267</v>
      </c>
      <c r="M207" s="20">
        <f t="shared" si="143"/>
        <v>761.7700958244742</v>
      </c>
      <c r="N207" s="20">
        <f t="shared" si="143"/>
        <v>613.91676886808136</v>
      </c>
      <c r="O207" s="20">
        <f t="shared" si="143"/>
        <v>593.54859502053887</v>
      </c>
      <c r="P207" s="20">
        <f t="shared" si="143"/>
        <v>553.78403640592762</v>
      </c>
      <c r="Q207" s="20">
        <f t="shared" si="143"/>
        <v>520.92197070731322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423.21446339999744</v>
      </c>
      <c r="C208" s="20">
        <f t="shared" si="144"/>
        <v>442.43089948541245</v>
      </c>
      <c r="D208" s="20">
        <f t="shared" si="144"/>
        <v>441.00596261416985</v>
      </c>
      <c r="E208" s="20">
        <f t="shared" si="144"/>
        <v>412.50494954814286</v>
      </c>
      <c r="F208" s="20">
        <f t="shared" si="144"/>
        <v>395.68796803413431</v>
      </c>
      <c r="G208" s="20">
        <f t="shared" si="144"/>
        <v>412.09623527789643</v>
      </c>
      <c r="H208" s="20">
        <f t="shared" si="144"/>
        <v>380.5898372275883</v>
      </c>
      <c r="I208" s="20">
        <f t="shared" si="144"/>
        <v>323.91646914299713</v>
      </c>
      <c r="J208" s="20">
        <f t="shared" si="144"/>
        <v>348.20369793847266</v>
      </c>
      <c r="K208" s="20">
        <f t="shared" si="144"/>
        <v>340.79646556611908</v>
      </c>
      <c r="L208" s="20">
        <f t="shared" si="144"/>
        <v>326.3654365161068</v>
      </c>
      <c r="M208" s="20">
        <f t="shared" si="144"/>
        <v>330.62529509084038</v>
      </c>
      <c r="N208" s="20">
        <f t="shared" si="144"/>
        <v>277.52515217221116</v>
      </c>
      <c r="O208" s="20">
        <f t="shared" si="144"/>
        <v>287.05317648962125</v>
      </c>
      <c r="P208" s="20">
        <f t="shared" si="144"/>
        <v>288.23516717432761</v>
      </c>
      <c r="Q208" s="20">
        <f t="shared" si="144"/>
        <v>285.73142806407662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3.4819515151515152</v>
      </c>
      <c r="C209" s="18">
        <f t="shared" si="145"/>
        <v>2.8540255082207913</v>
      </c>
      <c r="D209" s="18">
        <f t="shared" si="145"/>
        <v>4.4101533713603418</v>
      </c>
      <c r="E209" s="18">
        <f t="shared" si="145"/>
        <v>18.814646421468687</v>
      </c>
      <c r="F209" s="18">
        <f t="shared" si="145"/>
        <v>3.2590225136911761</v>
      </c>
      <c r="G209" s="18">
        <f t="shared" si="145"/>
        <v>1.5100942623384903</v>
      </c>
      <c r="H209" s="18">
        <f t="shared" si="145"/>
        <v>1.6218530816142183</v>
      </c>
      <c r="I209" s="18">
        <f t="shared" si="145"/>
        <v>1.4025261192640146</v>
      </c>
      <c r="J209" s="18">
        <f t="shared" si="145"/>
        <v>1.378797645888</v>
      </c>
      <c r="K209" s="18">
        <f t="shared" si="145"/>
        <v>1.69433409472201</v>
      </c>
      <c r="L209" s="18">
        <f t="shared" si="145"/>
        <v>1.3005374578208257</v>
      </c>
      <c r="M209" s="18">
        <f t="shared" si="145"/>
        <v>1.6860971739130435</v>
      </c>
      <c r="N209" s="18">
        <f t="shared" si="145"/>
        <v>9.4213030985676109</v>
      </c>
      <c r="O209" s="18">
        <f t="shared" si="145"/>
        <v>8.0878406632007458</v>
      </c>
      <c r="P209" s="18">
        <f t="shared" si="145"/>
        <v>10.310836895172031</v>
      </c>
      <c r="Q209" s="18">
        <f t="shared" si="145"/>
        <v>10.237432776859491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3.4819515151515152</v>
      </c>
      <c r="C211" s="14">
        <f t="shared" si="147"/>
        <v>2.8540255082207913</v>
      </c>
      <c r="D211" s="14">
        <f t="shared" si="147"/>
        <v>4.4101533713603418</v>
      </c>
      <c r="E211" s="14">
        <f t="shared" si="147"/>
        <v>18.814646421468687</v>
      </c>
      <c r="F211" s="14">
        <f t="shared" si="147"/>
        <v>3.2590225136911761</v>
      </c>
      <c r="G211" s="14">
        <f t="shared" si="147"/>
        <v>1.5100942623384903</v>
      </c>
      <c r="H211" s="14">
        <f t="shared" si="147"/>
        <v>1.6218530816142183</v>
      </c>
      <c r="I211" s="14">
        <f t="shared" si="147"/>
        <v>1.4025261192640146</v>
      </c>
      <c r="J211" s="14">
        <f t="shared" si="147"/>
        <v>1.378797645888</v>
      </c>
      <c r="K211" s="14">
        <f t="shared" si="147"/>
        <v>1.69433409472201</v>
      </c>
      <c r="L211" s="14">
        <f t="shared" si="147"/>
        <v>1.3005374578208257</v>
      </c>
      <c r="M211" s="14">
        <f t="shared" si="147"/>
        <v>1.6860971739130435</v>
      </c>
      <c r="N211" s="14">
        <f t="shared" si="147"/>
        <v>9.4213030985676109</v>
      </c>
      <c r="O211" s="14">
        <f t="shared" si="147"/>
        <v>8.0878406632007458</v>
      </c>
      <c r="P211" s="14">
        <f t="shared" si="147"/>
        <v>10.310836895172031</v>
      </c>
      <c r="Q211" s="14">
        <f t="shared" si="147"/>
        <v>10.237432776859491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65193.702118356399</v>
      </c>
      <c r="C4" s="79">
        <f t="shared" si="0"/>
        <v>65084.49126739068</v>
      </c>
      <c r="D4" s="79">
        <f t="shared" si="0"/>
        <v>65499.209666767027</v>
      </c>
      <c r="E4" s="79">
        <f t="shared" si="0"/>
        <v>66543.365973298351</v>
      </c>
      <c r="F4" s="79">
        <f t="shared" si="0"/>
        <v>67695.612275086969</v>
      </c>
      <c r="G4" s="79">
        <f t="shared" si="0"/>
        <v>67625.715777416248</v>
      </c>
      <c r="H4" s="79">
        <f t="shared" si="0"/>
        <v>70645.624829271823</v>
      </c>
      <c r="I4" s="79">
        <f t="shared" si="0"/>
        <v>71509.586913511564</v>
      </c>
      <c r="J4" s="79">
        <f t="shared" si="0"/>
        <v>72095.122032512372</v>
      </c>
      <c r="K4" s="79">
        <f t="shared" si="0"/>
        <v>71123.600901338519</v>
      </c>
      <c r="L4" s="79">
        <f t="shared" si="0"/>
        <v>69493.747839134478</v>
      </c>
      <c r="M4" s="79">
        <f t="shared" si="0"/>
        <v>69159.684183059071</v>
      </c>
      <c r="N4" s="79">
        <f t="shared" si="0"/>
        <v>69331.712373777584</v>
      </c>
      <c r="O4" s="79">
        <f t="shared" si="0"/>
        <v>69455.483557983127</v>
      </c>
      <c r="P4" s="79">
        <f t="shared" si="0"/>
        <v>70848.124406375617</v>
      </c>
      <c r="Q4" s="79">
        <f t="shared" si="0"/>
        <v>72915.153543932858</v>
      </c>
    </row>
    <row r="5" spans="1:17" ht="11.45" customHeight="1" x14ac:dyDescent="0.25">
      <c r="A5" s="23" t="s">
        <v>30</v>
      </c>
      <c r="B5" s="78">
        <v>281.7021183563993</v>
      </c>
      <c r="C5" s="78">
        <v>287.49126739068151</v>
      </c>
      <c r="D5" s="78">
        <v>301.20966676701909</v>
      </c>
      <c r="E5" s="78">
        <v>319.36597329835098</v>
      </c>
      <c r="F5" s="78">
        <v>351.61227508697004</v>
      </c>
      <c r="G5" s="78">
        <v>377.71577741625612</v>
      </c>
      <c r="H5" s="78">
        <v>400.62482927181412</v>
      </c>
      <c r="I5" s="78">
        <v>418.58691351157324</v>
      </c>
      <c r="J5" s="78">
        <v>436.12203251236861</v>
      </c>
      <c r="K5" s="78">
        <v>437.60090133852083</v>
      </c>
      <c r="L5" s="78">
        <v>437.74783913448505</v>
      </c>
      <c r="M5" s="78">
        <v>452.97958305907264</v>
      </c>
      <c r="N5" s="78">
        <v>464.36197377759771</v>
      </c>
      <c r="O5" s="78">
        <v>481.64815798312213</v>
      </c>
      <c r="P5" s="78">
        <v>495.05950637562194</v>
      </c>
      <c r="Q5" s="78">
        <v>498.97784393284894</v>
      </c>
    </row>
    <row r="6" spans="1:17" ht="11.45" customHeight="1" x14ac:dyDescent="0.25">
      <c r="A6" s="19" t="s">
        <v>29</v>
      </c>
      <c r="B6" s="76">
        <v>46180</v>
      </c>
      <c r="C6" s="76">
        <v>46180</v>
      </c>
      <c r="D6" s="76">
        <v>46300</v>
      </c>
      <c r="E6" s="76">
        <v>47517</v>
      </c>
      <c r="F6" s="76">
        <v>49121</v>
      </c>
      <c r="G6" s="76">
        <v>49403</v>
      </c>
      <c r="H6" s="76">
        <v>52315</v>
      </c>
      <c r="I6" s="76">
        <v>53946</v>
      </c>
      <c r="J6" s="76">
        <v>54005</v>
      </c>
      <c r="K6" s="76">
        <v>54396</v>
      </c>
      <c r="L6" s="76">
        <v>52595</v>
      </c>
      <c r="M6" s="76">
        <v>52251</v>
      </c>
      <c r="N6" s="76">
        <v>51793</v>
      </c>
      <c r="O6" s="76">
        <v>51824</v>
      </c>
      <c r="P6" s="76">
        <v>52723</v>
      </c>
      <c r="Q6" s="76">
        <v>54603</v>
      </c>
    </row>
    <row r="7" spans="1:17" ht="11.45" customHeight="1" x14ac:dyDescent="0.25">
      <c r="A7" s="62" t="s">
        <v>59</v>
      </c>
      <c r="B7" s="77">
        <f t="shared" ref="B7" si="1">IF(B34=0,0,B34*B144)</f>
        <v>39432.927813446811</v>
      </c>
      <c r="C7" s="77">
        <f t="shared" ref="C7:Q7" si="2">IF(C34=0,0,C34*C144)</f>
        <v>38977.089859940716</v>
      </c>
      <c r="D7" s="77">
        <f t="shared" si="2"/>
        <v>38340.974451780778</v>
      </c>
      <c r="E7" s="77">
        <f t="shared" si="2"/>
        <v>37641.205349522104</v>
      </c>
      <c r="F7" s="77">
        <f t="shared" si="2"/>
        <v>37590.355892235224</v>
      </c>
      <c r="G7" s="77">
        <f t="shared" si="2"/>
        <v>39777.33068172467</v>
      </c>
      <c r="H7" s="77">
        <f t="shared" si="2"/>
        <v>39373.141268976004</v>
      </c>
      <c r="I7" s="77">
        <f t="shared" si="2"/>
        <v>39675.194423550012</v>
      </c>
      <c r="J7" s="77">
        <f t="shared" si="2"/>
        <v>38759.479979841017</v>
      </c>
      <c r="K7" s="77">
        <f t="shared" si="2"/>
        <v>38846.754182582117</v>
      </c>
      <c r="L7" s="77">
        <f t="shared" si="2"/>
        <v>35623.648304458278</v>
      </c>
      <c r="M7" s="77">
        <f t="shared" si="2"/>
        <v>33502.72736719175</v>
      </c>
      <c r="N7" s="77">
        <f t="shared" si="2"/>
        <v>32474.841176837392</v>
      </c>
      <c r="O7" s="77">
        <f t="shared" si="2"/>
        <v>31302.227613811596</v>
      </c>
      <c r="P7" s="77">
        <f t="shared" si="2"/>
        <v>33220.977434290748</v>
      </c>
      <c r="Q7" s="77">
        <f t="shared" si="2"/>
        <v>33105.031423786866</v>
      </c>
    </row>
    <row r="8" spans="1:17" ht="11.45" customHeight="1" x14ac:dyDescent="0.25">
      <c r="A8" s="62" t="s">
        <v>58</v>
      </c>
      <c r="B8" s="77">
        <f t="shared" ref="B8" si="3">IF(B35=0,0,B35*B145)</f>
        <v>6747.0721865531887</v>
      </c>
      <c r="C8" s="77">
        <f t="shared" ref="C8:Q8" si="4">IF(C35=0,0,C35*C145)</f>
        <v>7148.4374261972989</v>
      </c>
      <c r="D8" s="77">
        <f t="shared" si="4"/>
        <v>7906.9715771483898</v>
      </c>
      <c r="E8" s="77">
        <f t="shared" si="4"/>
        <v>9004.8251272355701</v>
      </c>
      <c r="F8" s="77">
        <f t="shared" si="4"/>
        <v>10727.042586955125</v>
      </c>
      <c r="G8" s="77">
        <f t="shared" si="4"/>
        <v>8838.3811535652494</v>
      </c>
      <c r="H8" s="77">
        <f t="shared" si="4"/>
        <v>12175.492479640205</v>
      </c>
      <c r="I8" s="77">
        <f t="shared" si="4"/>
        <v>13469.817700304651</v>
      </c>
      <c r="J8" s="77">
        <f t="shared" si="4"/>
        <v>14507.698445989969</v>
      </c>
      <c r="K8" s="77">
        <f t="shared" si="4"/>
        <v>14939.658703086403</v>
      </c>
      <c r="L8" s="77">
        <f t="shared" si="4"/>
        <v>16386.623541124522</v>
      </c>
      <c r="M8" s="77">
        <f t="shared" si="4"/>
        <v>18138.901770137039</v>
      </c>
      <c r="N8" s="77">
        <f t="shared" si="4"/>
        <v>18705.028830054427</v>
      </c>
      <c r="O8" s="77">
        <f t="shared" si="4"/>
        <v>19854.701840924423</v>
      </c>
      <c r="P8" s="77">
        <f t="shared" si="4"/>
        <v>18798.888967962572</v>
      </c>
      <c r="Q8" s="77">
        <f t="shared" si="4"/>
        <v>20780.585823722991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54.472713861986804</v>
      </c>
      <c r="D9" s="77">
        <f t="shared" si="6"/>
        <v>52.053971070831615</v>
      </c>
      <c r="E9" s="77">
        <f t="shared" si="6"/>
        <v>870.96952324232802</v>
      </c>
      <c r="F9" s="77">
        <f t="shared" si="6"/>
        <v>803.60152080965008</v>
      </c>
      <c r="G9" s="77">
        <f t="shared" si="6"/>
        <v>787.28816471007917</v>
      </c>
      <c r="H9" s="77">
        <f t="shared" si="6"/>
        <v>766.36625138379225</v>
      </c>
      <c r="I9" s="77">
        <f t="shared" si="6"/>
        <v>800.98787614533319</v>
      </c>
      <c r="J9" s="77">
        <f t="shared" si="6"/>
        <v>737.82157416901305</v>
      </c>
      <c r="K9" s="77">
        <f t="shared" si="6"/>
        <v>609.58711433147801</v>
      </c>
      <c r="L9" s="77">
        <f t="shared" si="6"/>
        <v>582.70234128693755</v>
      </c>
      <c r="M9" s="77">
        <f t="shared" si="6"/>
        <v>603.14601992348366</v>
      </c>
      <c r="N9" s="77">
        <f t="shared" si="6"/>
        <v>607.16450192192133</v>
      </c>
      <c r="O9" s="77">
        <f t="shared" si="6"/>
        <v>655.04039160957041</v>
      </c>
      <c r="P9" s="77">
        <f t="shared" si="6"/>
        <v>687.09766871121531</v>
      </c>
      <c r="Q9" s="77">
        <f t="shared" si="6"/>
        <v>696.7351123927765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3.0815922900004612E-2</v>
      </c>
      <c r="M10" s="77">
        <f t="shared" si="8"/>
        <v>8.0650547059241406E-2</v>
      </c>
      <c r="N10" s="77">
        <f t="shared" si="8"/>
        <v>0.12080903750931478</v>
      </c>
      <c r="O10" s="77">
        <f t="shared" si="8"/>
        <v>5.9297414122057086</v>
      </c>
      <c r="P10" s="77">
        <f t="shared" si="8"/>
        <v>9.6555585153491332</v>
      </c>
      <c r="Q10" s="77">
        <f t="shared" si="8"/>
        <v>12.051541387630371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0.16288414077147712</v>
      </c>
      <c r="Q11" s="77">
        <f t="shared" si="10"/>
        <v>1.2728785232709618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1.9949972073588691</v>
      </c>
      <c r="M12" s="77">
        <f t="shared" si="12"/>
        <v>6.1441922006604592</v>
      </c>
      <c r="N12" s="77">
        <f t="shared" si="12"/>
        <v>5.8446821487529883</v>
      </c>
      <c r="O12" s="77">
        <f t="shared" si="12"/>
        <v>6.1004122422072724</v>
      </c>
      <c r="P12" s="77">
        <f t="shared" si="12"/>
        <v>6.2174863793512145</v>
      </c>
      <c r="Q12" s="77">
        <f t="shared" si="12"/>
        <v>7.3232201864643445</v>
      </c>
    </row>
    <row r="13" spans="1:17" ht="11.45" customHeight="1" x14ac:dyDescent="0.25">
      <c r="A13" s="19" t="s">
        <v>28</v>
      </c>
      <c r="B13" s="76">
        <v>18732</v>
      </c>
      <c r="C13" s="76">
        <v>18617</v>
      </c>
      <c r="D13" s="76">
        <v>18898.000000000004</v>
      </c>
      <c r="E13" s="76">
        <v>18706.999999999996</v>
      </c>
      <c r="F13" s="76">
        <v>18223</v>
      </c>
      <c r="G13" s="76">
        <v>17845</v>
      </c>
      <c r="H13" s="76">
        <v>17930.000000000007</v>
      </c>
      <c r="I13" s="76">
        <v>17145</v>
      </c>
      <c r="J13" s="76">
        <v>17654</v>
      </c>
      <c r="K13" s="76">
        <v>16290</v>
      </c>
      <c r="L13" s="76">
        <v>16461</v>
      </c>
      <c r="M13" s="76">
        <v>16455.704600000001</v>
      </c>
      <c r="N13" s="76">
        <v>17074.350399999996</v>
      </c>
      <c r="O13" s="76">
        <v>17149.835400000004</v>
      </c>
      <c r="P13" s="76">
        <v>17630.064899999998</v>
      </c>
      <c r="Q13" s="76">
        <v>17813.175700000003</v>
      </c>
    </row>
    <row r="14" spans="1:17" ht="11.45" customHeight="1" x14ac:dyDescent="0.25">
      <c r="A14" s="62" t="s">
        <v>59</v>
      </c>
      <c r="B14" s="75">
        <f t="shared" ref="B14" si="13">IF(B41=0,0,B41*B151)</f>
        <v>353.15076031307854</v>
      </c>
      <c r="C14" s="75">
        <f t="shared" ref="C14:Q14" si="14">IF(C41=0,0,C41*C151)</f>
        <v>320.85562044791538</v>
      </c>
      <c r="D14" s="75">
        <f t="shared" si="14"/>
        <v>294.60684232583571</v>
      </c>
      <c r="E14" s="75">
        <f t="shared" si="14"/>
        <v>261.98059158466708</v>
      </c>
      <c r="F14" s="75">
        <f t="shared" si="14"/>
        <v>232.55589302006629</v>
      </c>
      <c r="G14" s="75">
        <f t="shared" si="14"/>
        <v>199.94242337356602</v>
      </c>
      <c r="H14" s="75">
        <f t="shared" si="14"/>
        <v>158.07794530192677</v>
      </c>
      <c r="I14" s="75">
        <f t="shared" si="14"/>
        <v>126.24968829433938</v>
      </c>
      <c r="J14" s="75">
        <f t="shared" si="14"/>
        <v>118.50215908803195</v>
      </c>
      <c r="K14" s="75">
        <f t="shared" si="14"/>
        <v>90.670199532360655</v>
      </c>
      <c r="L14" s="75">
        <f t="shared" si="14"/>
        <v>74.359633987227156</v>
      </c>
      <c r="M14" s="75">
        <f t="shared" si="14"/>
        <v>59.03132247401112</v>
      </c>
      <c r="N14" s="75">
        <f t="shared" si="14"/>
        <v>51.334670393891187</v>
      </c>
      <c r="O14" s="75">
        <f t="shared" si="14"/>
        <v>50.580809140820634</v>
      </c>
      <c r="P14" s="75">
        <f t="shared" si="14"/>
        <v>44.93170665142005</v>
      </c>
      <c r="Q14" s="75">
        <f t="shared" si="14"/>
        <v>34.983276722828592</v>
      </c>
    </row>
    <row r="15" spans="1:17" ht="11.45" customHeight="1" x14ac:dyDescent="0.25">
      <c r="A15" s="62" t="s">
        <v>58</v>
      </c>
      <c r="B15" s="75">
        <f t="shared" ref="B15" si="15">IF(B42=0,0,B42*B152)</f>
        <v>17960.813069012547</v>
      </c>
      <c r="C15" s="75">
        <f t="shared" ref="C15:Q15" si="16">IF(C42=0,0,C42*C152)</f>
        <v>17882.038037428687</v>
      </c>
      <c r="D15" s="75">
        <f t="shared" si="16"/>
        <v>18177.744390616925</v>
      </c>
      <c r="E15" s="75">
        <f t="shared" si="16"/>
        <v>18013.636620286939</v>
      </c>
      <c r="F15" s="75">
        <f t="shared" si="16"/>
        <v>17561.732582189881</v>
      </c>
      <c r="G15" s="75">
        <f t="shared" si="16"/>
        <v>17331.441884698965</v>
      </c>
      <c r="H15" s="75">
        <f t="shared" si="16"/>
        <v>17508.232259550212</v>
      </c>
      <c r="I15" s="75">
        <f t="shared" si="16"/>
        <v>16812.826120193709</v>
      </c>
      <c r="J15" s="75">
        <f t="shared" si="16"/>
        <v>17356.244692081065</v>
      </c>
      <c r="K15" s="75">
        <f t="shared" si="16"/>
        <v>16050.258493069559</v>
      </c>
      <c r="L15" s="75">
        <f t="shared" si="16"/>
        <v>16279.573849515566</v>
      </c>
      <c r="M15" s="75">
        <f t="shared" si="16"/>
        <v>16304.202940889094</v>
      </c>
      <c r="N15" s="75">
        <f t="shared" si="16"/>
        <v>16926.35026464063</v>
      </c>
      <c r="O15" s="75">
        <f t="shared" si="16"/>
        <v>17027.655363271468</v>
      </c>
      <c r="P15" s="75">
        <f t="shared" si="16"/>
        <v>17507.965752267271</v>
      </c>
      <c r="Q15" s="75">
        <f t="shared" si="16"/>
        <v>17595.473408917664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0.59390632130128262</v>
      </c>
      <c r="Q16" s="75">
        <f t="shared" si="18"/>
        <v>1.2086193663766509</v>
      </c>
    </row>
    <row r="17" spans="1:17" ht="11.45" customHeight="1" x14ac:dyDescent="0.25">
      <c r="A17" s="62" t="s">
        <v>56</v>
      </c>
      <c r="B17" s="75">
        <f t="shared" ref="B17" si="19">IF(B44=0,0,B44*B154)</f>
        <v>103.75252020225257</v>
      </c>
      <c r="C17" s="75">
        <f t="shared" ref="C17:Q17" si="20">IF(C44=0,0,C44*C154)</f>
        <v>111.10355977384903</v>
      </c>
      <c r="D17" s="75">
        <f t="shared" si="20"/>
        <v>118.92491908305963</v>
      </c>
      <c r="E17" s="75">
        <f t="shared" si="20"/>
        <v>125.12786579347436</v>
      </c>
      <c r="F17" s="75">
        <f t="shared" si="20"/>
        <v>126.33714898169809</v>
      </c>
      <c r="G17" s="75">
        <f t="shared" si="20"/>
        <v>145.47761062980609</v>
      </c>
      <c r="H17" s="75">
        <f t="shared" si="20"/>
        <v>133.22967110507932</v>
      </c>
      <c r="I17" s="75">
        <f t="shared" si="20"/>
        <v>104.77408140295657</v>
      </c>
      <c r="J17" s="75">
        <f t="shared" si="20"/>
        <v>88.207266123185491</v>
      </c>
      <c r="K17" s="75">
        <f t="shared" si="20"/>
        <v>80.52540445390278</v>
      </c>
      <c r="L17" s="75">
        <f t="shared" si="20"/>
        <v>53.934822172838174</v>
      </c>
      <c r="M17" s="75">
        <f t="shared" si="20"/>
        <v>51.684032736732298</v>
      </c>
      <c r="N17" s="75">
        <f t="shared" si="20"/>
        <v>65.331857003651535</v>
      </c>
      <c r="O17" s="75">
        <f t="shared" si="20"/>
        <v>48.002285225937349</v>
      </c>
      <c r="P17" s="75">
        <f t="shared" si="20"/>
        <v>58.582811125002735</v>
      </c>
      <c r="Q17" s="75">
        <f t="shared" si="20"/>
        <v>144.05111873068918</v>
      </c>
    </row>
    <row r="18" spans="1:17" ht="11.45" customHeight="1" x14ac:dyDescent="0.25">
      <c r="A18" s="62" t="s">
        <v>55</v>
      </c>
      <c r="B18" s="75">
        <f t="shared" ref="B18" si="21">IF(B45=0,0,B45*B155)</f>
        <v>314.2836504721223</v>
      </c>
      <c r="C18" s="75">
        <f t="shared" ref="C18:Q18" si="22">IF(C45=0,0,C45*C155)</f>
        <v>303.00278234954959</v>
      </c>
      <c r="D18" s="75">
        <f t="shared" si="22"/>
        <v>306.72384797418101</v>
      </c>
      <c r="E18" s="75">
        <f t="shared" si="22"/>
        <v>306.25492233491724</v>
      </c>
      <c r="F18" s="75">
        <f t="shared" si="22"/>
        <v>302.37437580835308</v>
      </c>
      <c r="G18" s="75">
        <f t="shared" si="22"/>
        <v>168.13808129766403</v>
      </c>
      <c r="H18" s="75">
        <f t="shared" si="22"/>
        <v>130.46012404278585</v>
      </c>
      <c r="I18" s="75">
        <f t="shared" si="22"/>
        <v>101.15011010899519</v>
      </c>
      <c r="J18" s="75">
        <f t="shared" si="22"/>
        <v>91.045882707716729</v>
      </c>
      <c r="K18" s="75">
        <f t="shared" si="22"/>
        <v>68.545902944179048</v>
      </c>
      <c r="L18" s="75">
        <f t="shared" si="22"/>
        <v>53.131694324369519</v>
      </c>
      <c r="M18" s="75">
        <f t="shared" si="22"/>
        <v>40.786303900162849</v>
      </c>
      <c r="N18" s="75">
        <f t="shared" si="22"/>
        <v>31.33360796182501</v>
      </c>
      <c r="O18" s="75">
        <f t="shared" si="22"/>
        <v>23.59694236177484</v>
      </c>
      <c r="P18" s="75">
        <f t="shared" si="22"/>
        <v>17.990723635005544</v>
      </c>
      <c r="Q18" s="75">
        <f t="shared" si="22"/>
        <v>37.459276262445819</v>
      </c>
    </row>
    <row r="19" spans="1:17" ht="11.45" customHeight="1" x14ac:dyDescent="0.25">
      <c r="A19" s="25" t="s">
        <v>51</v>
      </c>
      <c r="B19" s="79">
        <f t="shared" ref="B19" si="23">B20+B26</f>
        <v>20703.109890837339</v>
      </c>
      <c r="C19" s="79">
        <f t="shared" ref="C19:Q19" si="24">C20+C26</f>
        <v>20933.412840831239</v>
      </c>
      <c r="D19" s="79">
        <f t="shared" si="24"/>
        <v>20784.032078047781</v>
      </c>
      <c r="E19" s="79">
        <f t="shared" si="24"/>
        <v>20459.698902085969</v>
      </c>
      <c r="F19" s="79">
        <f t="shared" si="24"/>
        <v>22172.740778892421</v>
      </c>
      <c r="G19" s="79">
        <f t="shared" si="24"/>
        <v>22965.781653786937</v>
      </c>
      <c r="H19" s="79">
        <f t="shared" si="24"/>
        <v>25040.437475176292</v>
      </c>
      <c r="I19" s="79">
        <f t="shared" si="24"/>
        <v>26987.423469599686</v>
      </c>
      <c r="J19" s="79">
        <f t="shared" si="24"/>
        <v>28096.651228055394</v>
      </c>
      <c r="K19" s="79">
        <f t="shared" si="24"/>
        <v>23232.794095468707</v>
      </c>
      <c r="L19" s="79">
        <f t="shared" si="24"/>
        <v>22188.857209571983</v>
      </c>
      <c r="M19" s="79">
        <f t="shared" si="24"/>
        <v>21950.032373780552</v>
      </c>
      <c r="N19" s="79">
        <f t="shared" si="24"/>
        <v>20627.372962750072</v>
      </c>
      <c r="O19" s="79">
        <f t="shared" si="24"/>
        <v>20941.084788057036</v>
      </c>
      <c r="P19" s="79">
        <f t="shared" si="24"/>
        <v>21647.552867178034</v>
      </c>
      <c r="Q19" s="79">
        <f t="shared" si="24"/>
        <v>22998.845164574977</v>
      </c>
    </row>
    <row r="20" spans="1:17" ht="11.45" customHeight="1" x14ac:dyDescent="0.25">
      <c r="A20" s="23" t="s">
        <v>27</v>
      </c>
      <c r="B20" s="78">
        <v>591.57694414342529</v>
      </c>
      <c r="C20" s="78">
        <v>622.98676130725698</v>
      </c>
      <c r="D20" s="78">
        <v>667.14562057303306</v>
      </c>
      <c r="E20" s="78">
        <v>699.91563530799215</v>
      </c>
      <c r="F20" s="78">
        <v>719.87175158061382</v>
      </c>
      <c r="G20" s="78">
        <v>756.95927821704493</v>
      </c>
      <c r="H20" s="78">
        <v>785.7817657237016</v>
      </c>
      <c r="I20" s="78">
        <v>829.91642569566773</v>
      </c>
      <c r="J20" s="78">
        <v>890.85649931564149</v>
      </c>
      <c r="K20" s="78">
        <v>889.45954877100235</v>
      </c>
      <c r="L20" s="78">
        <v>884.9614690112619</v>
      </c>
      <c r="M20" s="78">
        <v>876.57015807276775</v>
      </c>
      <c r="N20" s="78">
        <v>868.36440864611245</v>
      </c>
      <c r="O20" s="78">
        <v>877.88632014207917</v>
      </c>
      <c r="P20" s="78">
        <v>902.886892624442</v>
      </c>
      <c r="Q20" s="78">
        <v>937.57120501162149</v>
      </c>
    </row>
    <row r="21" spans="1:17" ht="11.45" customHeight="1" x14ac:dyDescent="0.25">
      <c r="A21" s="62" t="s">
        <v>59</v>
      </c>
      <c r="B21" s="77">
        <f t="shared" ref="B21" si="25">IF(B48=0,0,B48*B158)</f>
        <v>135.50170602988476</v>
      </c>
      <c r="C21" s="77">
        <f t="shared" ref="C21:Q21" si="26">IF(C48=0,0,C48*C158)</f>
        <v>125.33472590788796</v>
      </c>
      <c r="D21" s="77">
        <f t="shared" si="26"/>
        <v>112.41413189348859</v>
      </c>
      <c r="E21" s="77">
        <f t="shared" si="26"/>
        <v>100.90477508549301</v>
      </c>
      <c r="F21" s="77">
        <f t="shared" si="26"/>
        <v>91.052293323422916</v>
      </c>
      <c r="G21" s="77">
        <f t="shared" si="26"/>
        <v>82.21012132235488</v>
      </c>
      <c r="H21" s="77">
        <f t="shared" si="26"/>
        <v>74.184153713541491</v>
      </c>
      <c r="I21" s="77">
        <f t="shared" si="26"/>
        <v>66.228014469565721</v>
      </c>
      <c r="J21" s="77">
        <f t="shared" si="26"/>
        <v>54.239045363798667</v>
      </c>
      <c r="K21" s="77">
        <f t="shared" si="26"/>
        <v>49.09369723793629</v>
      </c>
      <c r="L21" s="77">
        <f t="shared" si="26"/>
        <v>44.341976331976149</v>
      </c>
      <c r="M21" s="77">
        <f t="shared" si="26"/>
        <v>39.353205071616358</v>
      </c>
      <c r="N21" s="77">
        <f t="shared" si="26"/>
        <v>37.559720354099696</v>
      </c>
      <c r="O21" s="77">
        <f t="shared" si="26"/>
        <v>35.849614284256958</v>
      </c>
      <c r="P21" s="77">
        <f t="shared" si="26"/>
        <v>33.017700114415632</v>
      </c>
      <c r="Q21" s="77">
        <f t="shared" si="26"/>
        <v>29.85781595391742</v>
      </c>
    </row>
    <row r="22" spans="1:17" ht="11.45" customHeight="1" x14ac:dyDescent="0.25">
      <c r="A22" s="62" t="s">
        <v>58</v>
      </c>
      <c r="B22" s="77">
        <f t="shared" ref="B22" si="27">IF(B49=0,0,B49*B159)</f>
        <v>456.06616575118204</v>
      </c>
      <c r="C22" s="77">
        <f t="shared" ref="C22:Q22" si="28">IF(C49=0,0,C49*C159)</f>
        <v>497.4081395947415</v>
      </c>
      <c r="D22" s="77">
        <f t="shared" si="28"/>
        <v>554.50001861092449</v>
      </c>
      <c r="E22" s="77">
        <f t="shared" si="28"/>
        <v>598.78170943324324</v>
      </c>
      <c r="F22" s="77">
        <f t="shared" si="28"/>
        <v>628.59487728102908</v>
      </c>
      <c r="G22" s="77">
        <f t="shared" si="28"/>
        <v>674.53185905595637</v>
      </c>
      <c r="H22" s="77">
        <f t="shared" si="28"/>
        <v>711.38550547029513</v>
      </c>
      <c r="I22" s="77">
        <f t="shared" si="28"/>
        <v>763.48501414868485</v>
      </c>
      <c r="J22" s="77">
        <f t="shared" si="28"/>
        <v>836.42420227989135</v>
      </c>
      <c r="K22" s="77">
        <f t="shared" si="28"/>
        <v>840.18511033252798</v>
      </c>
      <c r="L22" s="77">
        <f t="shared" si="28"/>
        <v>840.45275798644695</v>
      </c>
      <c r="M22" s="77">
        <f t="shared" si="28"/>
        <v>837.06549868771742</v>
      </c>
      <c r="N22" s="77">
        <f t="shared" si="28"/>
        <v>830.65863486173328</v>
      </c>
      <c r="O22" s="77">
        <f t="shared" si="28"/>
        <v>841.79298078565273</v>
      </c>
      <c r="P22" s="77">
        <f t="shared" si="28"/>
        <v>869.60801417553955</v>
      </c>
      <c r="Q22" s="77">
        <f t="shared" si="28"/>
        <v>907.39822490773884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0.23482627498700873</v>
      </c>
      <c r="D23" s="77">
        <f t="shared" si="30"/>
        <v>0.22240314222406202</v>
      </c>
      <c r="E23" s="77">
        <f t="shared" si="30"/>
        <v>0.22008674178687943</v>
      </c>
      <c r="F23" s="77">
        <f t="shared" si="30"/>
        <v>0.2155200856249809</v>
      </c>
      <c r="G23" s="77">
        <f t="shared" si="30"/>
        <v>0.20953374010674652</v>
      </c>
      <c r="H23" s="77">
        <f t="shared" si="30"/>
        <v>0.20434496906829641</v>
      </c>
      <c r="I23" s="77">
        <f t="shared" si="30"/>
        <v>0.19563777053422579</v>
      </c>
      <c r="J23" s="77">
        <f t="shared" si="30"/>
        <v>0.18678731098588003</v>
      </c>
      <c r="K23" s="77">
        <f t="shared" si="30"/>
        <v>0.17427936200522387</v>
      </c>
      <c r="L23" s="77">
        <f t="shared" si="30"/>
        <v>0.16156727182091057</v>
      </c>
      <c r="M23" s="77">
        <f t="shared" si="30"/>
        <v>0.14628898846763669</v>
      </c>
      <c r="N23" s="77">
        <f t="shared" si="30"/>
        <v>0.13314529078908607</v>
      </c>
      <c r="O23" s="77">
        <f t="shared" si="30"/>
        <v>0.11740002013304017</v>
      </c>
      <c r="P23" s="77">
        <f t="shared" si="30"/>
        <v>0.10140715950941179</v>
      </c>
      <c r="Q23" s="77">
        <f t="shared" si="30"/>
        <v>9.1244231115964566E-2</v>
      </c>
    </row>
    <row r="24" spans="1:17" ht="11.45" customHeight="1" x14ac:dyDescent="0.25">
      <c r="A24" s="62" t="s">
        <v>56</v>
      </c>
      <c r="B24" s="77">
        <f t="shared" ref="B24" si="31">IF(B51=0,0,B51*B161)</f>
        <v>9.0723623585390999E-3</v>
      </c>
      <c r="C24" s="77">
        <f t="shared" ref="C24:Q24" si="32">IF(C51=0,0,C51*C161)</f>
        <v>9.0695296405461628E-3</v>
      </c>
      <c r="D24" s="77">
        <f t="shared" si="32"/>
        <v>9.0669263959313427E-3</v>
      </c>
      <c r="E24" s="77">
        <f t="shared" si="32"/>
        <v>9.0640474690494559E-3</v>
      </c>
      <c r="F24" s="77">
        <f t="shared" si="32"/>
        <v>9.0608905368523285E-3</v>
      </c>
      <c r="G24" s="77">
        <f t="shared" si="32"/>
        <v>7.764098626908909E-3</v>
      </c>
      <c r="H24" s="77">
        <f t="shared" si="32"/>
        <v>7.7615707966856374E-3</v>
      </c>
      <c r="I24" s="77">
        <f t="shared" si="32"/>
        <v>7.759306882979892E-3</v>
      </c>
      <c r="J24" s="77">
        <f t="shared" si="32"/>
        <v>6.464360965484933E-3</v>
      </c>
      <c r="K24" s="77">
        <f t="shared" si="32"/>
        <v>6.4618385327518575E-3</v>
      </c>
      <c r="L24" s="77">
        <f t="shared" si="32"/>
        <v>5.1674210178604832E-3</v>
      </c>
      <c r="M24" s="77">
        <f t="shared" si="32"/>
        <v>5.165324966382146E-3</v>
      </c>
      <c r="N24" s="77">
        <f t="shared" si="32"/>
        <v>1.290813949033681E-2</v>
      </c>
      <c r="O24" s="77">
        <f t="shared" si="32"/>
        <v>0.10064697260911828</v>
      </c>
      <c r="P24" s="77">
        <f t="shared" si="32"/>
        <v>0.1328613711306339</v>
      </c>
      <c r="Q24" s="77">
        <f t="shared" si="32"/>
        <v>0.16763621014570765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2.5678079427364664E-2</v>
      </c>
      <c r="P25" s="77">
        <f t="shared" si="34"/>
        <v>2.6909803846762011E-2</v>
      </c>
      <c r="Q25" s="77">
        <f t="shared" si="34"/>
        <v>5.6283708703460875E-2</v>
      </c>
    </row>
    <row r="26" spans="1:17" ht="11.45" customHeight="1" x14ac:dyDescent="0.25">
      <c r="A26" s="19" t="s">
        <v>24</v>
      </c>
      <c r="B26" s="76">
        <v>20111.532946693915</v>
      </c>
      <c r="C26" s="76">
        <v>20310.426079523982</v>
      </c>
      <c r="D26" s="76">
        <v>20116.886457474749</v>
      </c>
      <c r="E26" s="76">
        <v>19759.783266777977</v>
      </c>
      <c r="F26" s="76">
        <v>21452.869027311808</v>
      </c>
      <c r="G26" s="76">
        <v>22208.822375569893</v>
      </c>
      <c r="H26" s="76">
        <v>24254.655709452589</v>
      </c>
      <c r="I26" s="76">
        <v>26157.507043904017</v>
      </c>
      <c r="J26" s="76">
        <v>27205.794728739751</v>
      </c>
      <c r="K26" s="76">
        <v>22343.334546697704</v>
      </c>
      <c r="L26" s="76">
        <v>21303.895740560722</v>
      </c>
      <c r="M26" s="76">
        <v>21073.462215707783</v>
      </c>
      <c r="N26" s="76">
        <v>19759.008554103959</v>
      </c>
      <c r="O26" s="76">
        <v>20063.198467914957</v>
      </c>
      <c r="P26" s="76">
        <v>20744.665974553591</v>
      </c>
      <c r="Q26" s="76">
        <v>22061.273959563357</v>
      </c>
    </row>
    <row r="27" spans="1:17" ht="11.45" customHeight="1" x14ac:dyDescent="0.25">
      <c r="A27" s="17" t="s">
        <v>23</v>
      </c>
      <c r="B27" s="75">
        <v>12145</v>
      </c>
      <c r="C27" s="75">
        <v>11835</v>
      </c>
      <c r="D27" s="75">
        <v>11166</v>
      </c>
      <c r="E27" s="75">
        <v>10670</v>
      </c>
      <c r="F27" s="75">
        <v>10977</v>
      </c>
      <c r="G27" s="75">
        <v>11394</v>
      </c>
      <c r="H27" s="75">
        <v>12425</v>
      </c>
      <c r="I27" s="75">
        <v>13186</v>
      </c>
      <c r="J27" s="75">
        <v>13043</v>
      </c>
      <c r="K27" s="75">
        <v>12171</v>
      </c>
      <c r="L27" s="75">
        <v>11329</v>
      </c>
      <c r="M27" s="75">
        <v>10534</v>
      </c>
      <c r="N27" s="75">
        <v>9181</v>
      </c>
      <c r="O27" s="75">
        <v>9246</v>
      </c>
      <c r="P27" s="75">
        <v>9630</v>
      </c>
      <c r="Q27" s="75">
        <v>10356</v>
      </c>
    </row>
    <row r="28" spans="1:17" ht="11.45" customHeight="1" x14ac:dyDescent="0.25">
      <c r="A28" s="15" t="s">
        <v>22</v>
      </c>
      <c r="B28" s="74">
        <v>7966.5329466939147</v>
      </c>
      <c r="C28" s="74">
        <v>8475.4260795239825</v>
      </c>
      <c r="D28" s="74">
        <v>8950.8864574747495</v>
      </c>
      <c r="E28" s="74">
        <v>9089.7832667779767</v>
      </c>
      <c r="F28" s="74">
        <v>10475.869027311808</v>
      </c>
      <c r="G28" s="74">
        <v>10814.822375569893</v>
      </c>
      <c r="H28" s="74">
        <v>11829.655709452589</v>
      </c>
      <c r="I28" s="74">
        <v>12971.507043904017</v>
      </c>
      <c r="J28" s="74">
        <v>14162.794728739751</v>
      </c>
      <c r="K28" s="74">
        <v>10172.334546697704</v>
      </c>
      <c r="L28" s="74">
        <v>9974.8957405607216</v>
      </c>
      <c r="M28" s="74">
        <v>10539.462215707783</v>
      </c>
      <c r="N28" s="74">
        <v>10578.008554103959</v>
      </c>
      <c r="O28" s="74">
        <v>10817.198467914957</v>
      </c>
      <c r="P28" s="74">
        <v>11114.665974553591</v>
      </c>
      <c r="Q28" s="74">
        <v>11705.273959563357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26185.959053572671</v>
      </c>
      <c r="C30" s="68">
        <f t="shared" si="35"/>
        <v>27877.583587198344</v>
      </c>
      <c r="D30" s="68">
        <f t="shared" si="35"/>
        <v>29324.390954150957</v>
      </c>
      <c r="E30" s="68">
        <f t="shared" si="35"/>
        <v>30797.332483864167</v>
      </c>
      <c r="F30" s="68">
        <f t="shared" si="35"/>
        <v>32180.038567950109</v>
      </c>
      <c r="G30" s="68">
        <f t="shared" si="35"/>
        <v>34680.057287993273</v>
      </c>
      <c r="H30" s="68">
        <f t="shared" si="35"/>
        <v>35745.272102152026</v>
      </c>
      <c r="I30" s="68">
        <f t="shared" si="35"/>
        <v>37760.158707363837</v>
      </c>
      <c r="J30" s="68">
        <f t="shared" si="35"/>
        <v>38849.407521802175</v>
      </c>
      <c r="K30" s="68">
        <f t="shared" si="35"/>
        <v>41208.173506374893</v>
      </c>
      <c r="L30" s="68">
        <f t="shared" si="35"/>
        <v>37684.161343208536</v>
      </c>
      <c r="M30" s="68">
        <f t="shared" si="35"/>
        <v>34825.851943780828</v>
      </c>
      <c r="N30" s="68">
        <f t="shared" si="35"/>
        <v>35045.530799259999</v>
      </c>
      <c r="O30" s="68">
        <f t="shared" si="35"/>
        <v>34544.433729612414</v>
      </c>
      <c r="P30" s="68">
        <f t="shared" si="35"/>
        <v>36101.8688874945</v>
      </c>
      <c r="Q30" s="68">
        <f t="shared" si="35"/>
        <v>38406.252674986332</v>
      </c>
    </row>
    <row r="31" spans="1:17" ht="11.45" customHeight="1" x14ac:dyDescent="0.25">
      <c r="A31" s="25" t="s">
        <v>39</v>
      </c>
      <c r="B31" s="79">
        <f t="shared" ref="B31:Q31" si="36">B32+B33+B40</f>
        <v>20579.395705163603</v>
      </c>
      <c r="C31" s="79">
        <f t="shared" si="36"/>
        <v>22068.200240807968</v>
      </c>
      <c r="D31" s="79">
        <f t="shared" si="36"/>
        <v>23292.380766492537</v>
      </c>
      <c r="E31" s="79">
        <f t="shared" si="36"/>
        <v>24589.996521980636</v>
      </c>
      <c r="F31" s="79">
        <f t="shared" si="36"/>
        <v>25708.355284026071</v>
      </c>
      <c r="G31" s="79">
        <f t="shared" si="36"/>
        <v>27579.151896415889</v>
      </c>
      <c r="H31" s="79">
        <f t="shared" si="36"/>
        <v>28309.391699232518</v>
      </c>
      <c r="I31" s="79">
        <f t="shared" si="36"/>
        <v>29907.87779079581</v>
      </c>
      <c r="J31" s="79">
        <f t="shared" si="36"/>
        <v>30663.815597383931</v>
      </c>
      <c r="K31" s="79">
        <f t="shared" si="36"/>
        <v>33246.590874262765</v>
      </c>
      <c r="L31" s="79">
        <f t="shared" si="36"/>
        <v>30132.657530921158</v>
      </c>
      <c r="M31" s="79">
        <f t="shared" si="36"/>
        <v>27391.736188344577</v>
      </c>
      <c r="N31" s="79">
        <f t="shared" si="36"/>
        <v>27851.402029607867</v>
      </c>
      <c r="O31" s="79">
        <f t="shared" si="36"/>
        <v>27280.877083823929</v>
      </c>
      <c r="P31" s="79">
        <f t="shared" si="36"/>
        <v>28664.747154968001</v>
      </c>
      <c r="Q31" s="79">
        <f t="shared" si="36"/>
        <v>30682.166036676561</v>
      </c>
    </row>
    <row r="32" spans="1:17" ht="11.45" customHeight="1" x14ac:dyDescent="0.25">
      <c r="A32" s="23" t="s">
        <v>30</v>
      </c>
      <c r="B32" s="78">
        <v>243.9090736181559</v>
      </c>
      <c r="C32" s="78">
        <v>248.92632717226695</v>
      </c>
      <c r="D32" s="78">
        <v>260.8498254280226</v>
      </c>
      <c r="E32" s="78">
        <v>276.45721914192956</v>
      </c>
      <c r="F32" s="78">
        <v>304.33027947966576</v>
      </c>
      <c r="G32" s="78">
        <v>327.21989872751698</v>
      </c>
      <c r="H32" s="78">
        <v>346.96951130675075</v>
      </c>
      <c r="I32" s="78">
        <v>361.94500362826534</v>
      </c>
      <c r="J32" s="78">
        <v>376.90896547719308</v>
      </c>
      <c r="K32" s="78">
        <v>378.00564422151047</v>
      </c>
      <c r="L32" s="78">
        <v>378.78331759999713</v>
      </c>
      <c r="M32" s="78">
        <v>392.30701133565492</v>
      </c>
      <c r="N32" s="78">
        <v>402.90706615823018</v>
      </c>
      <c r="O32" s="78">
        <v>418.11322968926157</v>
      </c>
      <c r="P32" s="78">
        <v>429.5990837950493</v>
      </c>
      <c r="Q32" s="78">
        <v>432.99</v>
      </c>
    </row>
    <row r="33" spans="1:17" ht="11.45" customHeight="1" x14ac:dyDescent="0.25">
      <c r="A33" s="19" t="s">
        <v>29</v>
      </c>
      <c r="B33" s="76">
        <v>19653.044755130461</v>
      </c>
      <c r="C33" s="76">
        <v>21134.437057064661</v>
      </c>
      <c r="D33" s="76">
        <v>22346.384285872511</v>
      </c>
      <c r="E33" s="76">
        <v>23632.950585279992</v>
      </c>
      <c r="F33" s="76">
        <v>24747.414844610317</v>
      </c>
      <c r="G33" s="76">
        <v>26604.37774975715</v>
      </c>
      <c r="H33" s="76">
        <v>27258.874292023851</v>
      </c>
      <c r="I33" s="76">
        <v>28826.784961836634</v>
      </c>
      <c r="J33" s="76">
        <v>29623.976631906738</v>
      </c>
      <c r="K33" s="76">
        <v>32219.760085471476</v>
      </c>
      <c r="L33" s="76">
        <v>29106.193263763969</v>
      </c>
      <c r="M33" s="76">
        <v>26358.348953801185</v>
      </c>
      <c r="N33" s="76">
        <v>26805.582636008487</v>
      </c>
      <c r="O33" s="76">
        <v>26202.870924197417</v>
      </c>
      <c r="P33" s="76">
        <v>27567.958964855701</v>
      </c>
      <c r="Q33" s="76">
        <v>29580.386036676558</v>
      </c>
    </row>
    <row r="34" spans="1:17" ht="11.45" customHeight="1" x14ac:dyDescent="0.25">
      <c r="A34" s="62" t="s">
        <v>59</v>
      </c>
      <c r="B34" s="77">
        <v>16863.649357031194</v>
      </c>
      <c r="C34" s="77">
        <v>17929.815557436606</v>
      </c>
      <c r="D34" s="77">
        <v>18610.248944957941</v>
      </c>
      <c r="E34" s="77">
        <v>18831.307004428509</v>
      </c>
      <c r="F34" s="77">
        <v>19069.35609980327</v>
      </c>
      <c r="G34" s="77">
        <v>21540.371802144433</v>
      </c>
      <c r="H34" s="77">
        <v>20668.499879320614</v>
      </c>
      <c r="I34" s="77">
        <v>21371.350159910806</v>
      </c>
      <c r="J34" s="77">
        <v>21446.442409633324</v>
      </c>
      <c r="K34" s="77">
        <v>23216.172781581219</v>
      </c>
      <c r="L34" s="77">
        <v>19915.995300691684</v>
      </c>
      <c r="M34" s="77">
        <v>17093.857329077193</v>
      </c>
      <c r="N34" s="77">
        <v>17007.62645001481</v>
      </c>
      <c r="O34" s="77">
        <v>16027.001226701675</v>
      </c>
      <c r="P34" s="77">
        <v>17574.309639733674</v>
      </c>
      <c r="Q34" s="77">
        <v>18159.285667653949</v>
      </c>
    </row>
    <row r="35" spans="1:17" ht="11.45" customHeight="1" x14ac:dyDescent="0.25">
      <c r="A35" s="62" t="s">
        <v>58</v>
      </c>
      <c r="B35" s="77">
        <v>2789.3953980992678</v>
      </c>
      <c r="C35" s="77">
        <v>3178.9208539599676</v>
      </c>
      <c r="D35" s="77">
        <v>3710.2348256476107</v>
      </c>
      <c r="E35" s="77">
        <v>4355.0626674535688</v>
      </c>
      <c r="F35" s="77">
        <v>5260.6787256111074</v>
      </c>
      <c r="G35" s="77">
        <v>4626.9251047852358</v>
      </c>
      <c r="H35" s="77">
        <v>6178.7071569907621</v>
      </c>
      <c r="I35" s="77">
        <v>7014.178248261057</v>
      </c>
      <c r="J35" s="77">
        <v>7760.2912775728091</v>
      </c>
      <c r="K35" s="77">
        <v>8631.3504396166718</v>
      </c>
      <c r="L35" s="77">
        <v>8856.3603890197173</v>
      </c>
      <c r="M35" s="77">
        <v>8946.910322295309</v>
      </c>
      <c r="N35" s="77">
        <v>9470.1582970938762</v>
      </c>
      <c r="O35" s="77">
        <v>9827.4892727408169</v>
      </c>
      <c r="P35" s="77">
        <v>9613.9140301624993</v>
      </c>
      <c r="Q35" s="77">
        <v>11019.571990745091</v>
      </c>
    </row>
    <row r="36" spans="1:17" ht="11.45" customHeight="1" x14ac:dyDescent="0.25">
      <c r="A36" s="62" t="s">
        <v>57</v>
      </c>
      <c r="B36" s="77">
        <v>0</v>
      </c>
      <c r="C36" s="77">
        <v>25.700645668086192</v>
      </c>
      <c r="D36" s="77">
        <v>25.900515266961193</v>
      </c>
      <c r="E36" s="77">
        <v>446.58091339791383</v>
      </c>
      <c r="F36" s="77">
        <v>417.38001919594217</v>
      </c>
      <c r="G36" s="77">
        <v>437.08084282748331</v>
      </c>
      <c r="H36" s="77">
        <v>411.6672557124781</v>
      </c>
      <c r="I36" s="77">
        <v>441.25655366477122</v>
      </c>
      <c r="J36" s="77">
        <v>417.24294470060499</v>
      </c>
      <c r="K36" s="77">
        <v>372.23686427358388</v>
      </c>
      <c r="L36" s="77">
        <v>332.44207018121074</v>
      </c>
      <c r="M36" s="77">
        <v>313.67097128984074</v>
      </c>
      <c r="N36" s="77">
        <v>323.95808433132203</v>
      </c>
      <c r="O36" s="77">
        <v>341.43991780827781</v>
      </c>
      <c r="P36" s="77">
        <v>370.38316648280619</v>
      </c>
      <c r="Q36" s="77">
        <v>389.11976986056544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1.7581033192343831E-2</v>
      </c>
      <c r="M37" s="77">
        <v>4.1942970019662212E-2</v>
      </c>
      <c r="N37" s="77">
        <v>6.4458749214658953E-2</v>
      </c>
      <c r="O37" s="77">
        <v>3.0908787402145865</v>
      </c>
      <c r="P37" s="77">
        <v>5.2048733388704349</v>
      </c>
      <c r="Q37" s="77">
        <v>6.7306684101434531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8.9732056326420895E-2</v>
      </c>
      <c r="Q38" s="77">
        <v>0.72650500650720062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1.3779228381606323</v>
      </c>
      <c r="M39" s="77">
        <v>3.8683881688213675</v>
      </c>
      <c r="N39" s="77">
        <v>3.7753458192647393</v>
      </c>
      <c r="O39" s="77">
        <v>3.8496282064307037</v>
      </c>
      <c r="P39" s="77">
        <v>4.057523081526031</v>
      </c>
      <c r="Q39" s="77">
        <v>4.9514350003035537</v>
      </c>
    </row>
    <row r="40" spans="1:17" ht="11.45" customHeight="1" x14ac:dyDescent="0.25">
      <c r="A40" s="19" t="s">
        <v>28</v>
      </c>
      <c r="B40" s="76">
        <v>682.44187641498434</v>
      </c>
      <c r="C40" s="76">
        <v>684.83685657103956</v>
      </c>
      <c r="D40" s="76">
        <v>685.14665519200037</v>
      </c>
      <c r="E40" s="76">
        <v>680.58871755871735</v>
      </c>
      <c r="F40" s="76">
        <v>656.61015993608964</v>
      </c>
      <c r="G40" s="76">
        <v>647.55424793122165</v>
      </c>
      <c r="H40" s="76">
        <v>703.54789590191467</v>
      </c>
      <c r="I40" s="76">
        <v>719.14782533091045</v>
      </c>
      <c r="J40" s="76">
        <v>662.93</v>
      </c>
      <c r="K40" s="76">
        <v>648.82514456977822</v>
      </c>
      <c r="L40" s="76">
        <v>647.68094955719187</v>
      </c>
      <c r="M40" s="76">
        <v>641.08022320773603</v>
      </c>
      <c r="N40" s="76">
        <v>642.91232744115075</v>
      </c>
      <c r="O40" s="76">
        <v>659.89292993725144</v>
      </c>
      <c r="P40" s="76">
        <v>667.18910631725157</v>
      </c>
      <c r="Q40" s="76">
        <v>668.78999999999985</v>
      </c>
    </row>
    <row r="41" spans="1:17" ht="11.45" customHeight="1" x14ac:dyDescent="0.25">
      <c r="A41" s="62" t="s">
        <v>59</v>
      </c>
      <c r="B41" s="75">
        <v>33.451455027019684</v>
      </c>
      <c r="C41" s="75">
        <v>30.687423416974937</v>
      </c>
      <c r="D41" s="75">
        <v>27.770511207650582</v>
      </c>
      <c r="E41" s="75">
        <v>24.781241814021218</v>
      </c>
      <c r="F41" s="75">
        <v>21.78654785084581</v>
      </c>
      <c r="G41" s="75">
        <v>18.86417879253349</v>
      </c>
      <c r="H41" s="75">
        <v>16.127164255144347</v>
      </c>
      <c r="I41" s="75">
        <v>13.768427579032172</v>
      </c>
      <c r="J41" s="75">
        <v>11.569754981477027</v>
      </c>
      <c r="K41" s="75">
        <v>9.3895441271554194</v>
      </c>
      <c r="L41" s="75">
        <v>7.6070364928551442</v>
      </c>
      <c r="M41" s="75">
        <v>5.9793194639934111</v>
      </c>
      <c r="N41" s="75">
        <v>5.0256436283244135</v>
      </c>
      <c r="O41" s="75">
        <v>5.0602577614585087</v>
      </c>
      <c r="P41" s="75">
        <v>4.4210079757438443</v>
      </c>
      <c r="Q41" s="75">
        <v>3.4149335125346219</v>
      </c>
    </row>
    <row r="42" spans="1:17" ht="11.45" customHeight="1" x14ac:dyDescent="0.25">
      <c r="A42" s="62" t="s">
        <v>58</v>
      </c>
      <c r="B42" s="75">
        <v>634.22880780578612</v>
      </c>
      <c r="C42" s="75">
        <v>639.34372199733207</v>
      </c>
      <c r="D42" s="75">
        <v>642.33526715031076</v>
      </c>
      <c r="E42" s="75">
        <v>640.46978207801897</v>
      </c>
      <c r="F42" s="75">
        <v>619.69579216643467</v>
      </c>
      <c r="G42" s="75">
        <v>617.51600126247808</v>
      </c>
      <c r="H42" s="75">
        <v>677.22116902487528</v>
      </c>
      <c r="I42" s="75">
        <v>696.84441841844648</v>
      </c>
      <c r="J42" s="75">
        <v>644.70184409930698</v>
      </c>
      <c r="K42" s="75">
        <v>633.55131373885388</v>
      </c>
      <c r="L42" s="75">
        <v>635.89181822110857</v>
      </c>
      <c r="M42" s="75">
        <v>631.51920193304204</v>
      </c>
      <c r="N42" s="75">
        <v>634.26443415592155</v>
      </c>
      <c r="O42" s="75">
        <v>652.09070975410657</v>
      </c>
      <c r="P42" s="75">
        <v>659.8597258192749</v>
      </c>
      <c r="Q42" s="75">
        <v>658.53653794455215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2.2383803343083895E-2</v>
      </c>
      <c r="Q43" s="75">
        <v>4.5234361970791483E-2</v>
      </c>
    </row>
    <row r="44" spans="1:17" ht="11.45" customHeight="1" x14ac:dyDescent="0.25">
      <c r="A44" s="62" t="s">
        <v>56</v>
      </c>
      <c r="B44" s="75">
        <v>3.6636892184045267</v>
      </c>
      <c r="C44" s="75">
        <v>3.9723304068745731</v>
      </c>
      <c r="D44" s="75">
        <v>4.2023734094026208</v>
      </c>
      <c r="E44" s="75">
        <v>4.4488860648149098</v>
      </c>
      <c r="F44" s="75">
        <v>4.4580225357525469</v>
      </c>
      <c r="G44" s="75">
        <v>5.1833397929025233</v>
      </c>
      <c r="H44" s="75">
        <v>5.1533445682596506</v>
      </c>
      <c r="I44" s="75">
        <v>4.3425913822350912</v>
      </c>
      <c r="J44" s="75">
        <v>3.2764799149508557</v>
      </c>
      <c r="K44" s="75">
        <v>3.1785765820003213</v>
      </c>
      <c r="L44" s="75">
        <v>2.1067327961990112</v>
      </c>
      <c r="M44" s="75">
        <v>2.001904614712954</v>
      </c>
      <c r="N44" s="75">
        <v>2.4481162605585727</v>
      </c>
      <c r="O44" s="75">
        <v>1.8382944436565478</v>
      </c>
      <c r="P44" s="75">
        <v>2.2079342759544001</v>
      </c>
      <c r="Q44" s="75">
        <v>5.3913255307964407</v>
      </c>
    </row>
    <row r="45" spans="1:17" ht="11.45" customHeight="1" x14ac:dyDescent="0.25">
      <c r="A45" s="62" t="s">
        <v>55</v>
      </c>
      <c r="B45" s="75">
        <v>11.097924363773984</v>
      </c>
      <c r="C45" s="75">
        <v>10.833380749858003</v>
      </c>
      <c r="D45" s="75">
        <v>10.838503424636414</v>
      </c>
      <c r="E45" s="75">
        <v>10.888807601862272</v>
      </c>
      <c r="F45" s="75">
        <v>10.669797383056551</v>
      </c>
      <c r="G45" s="75">
        <v>5.9907280833075571</v>
      </c>
      <c r="H45" s="75">
        <v>5.0462180536354966</v>
      </c>
      <c r="I45" s="75">
        <v>4.1923879511966593</v>
      </c>
      <c r="J45" s="75">
        <v>3.3819210042651329</v>
      </c>
      <c r="K45" s="75">
        <v>2.7057101217685919</v>
      </c>
      <c r="L45" s="75">
        <v>2.0753620470290666</v>
      </c>
      <c r="M45" s="75">
        <v>1.5797971959875992</v>
      </c>
      <c r="N45" s="75">
        <v>1.1741333963463485</v>
      </c>
      <c r="O45" s="75">
        <v>0.90366797802984078</v>
      </c>
      <c r="P45" s="75">
        <v>0.67805444293536921</v>
      </c>
      <c r="Q45" s="75">
        <v>1.4019686501459703</v>
      </c>
    </row>
    <row r="46" spans="1:17" ht="11.45" customHeight="1" x14ac:dyDescent="0.25">
      <c r="A46" s="25" t="s">
        <v>18</v>
      </c>
      <c r="B46" s="79">
        <f t="shared" ref="B46" si="37">B47+B53</f>
        <v>5606.5633484090695</v>
      </c>
      <c r="C46" s="79">
        <f t="shared" ref="C46:Q46" si="38">C47+C53</f>
        <v>5809.3833463903766</v>
      </c>
      <c r="D46" s="79">
        <f t="shared" si="38"/>
        <v>6032.0101876584176</v>
      </c>
      <c r="E46" s="79">
        <f t="shared" si="38"/>
        <v>6207.3359618835311</v>
      </c>
      <c r="F46" s="79">
        <f t="shared" si="38"/>
        <v>6471.6832839240387</v>
      </c>
      <c r="G46" s="79">
        <f t="shared" si="38"/>
        <v>7100.9053915773802</v>
      </c>
      <c r="H46" s="79">
        <f t="shared" si="38"/>
        <v>7435.8804029195071</v>
      </c>
      <c r="I46" s="79">
        <f t="shared" si="38"/>
        <v>7852.2809165680264</v>
      </c>
      <c r="J46" s="79">
        <f t="shared" si="38"/>
        <v>8185.5919244182469</v>
      </c>
      <c r="K46" s="79">
        <f t="shared" si="38"/>
        <v>7961.5826321121249</v>
      </c>
      <c r="L46" s="79">
        <f t="shared" si="38"/>
        <v>7551.5038122873793</v>
      </c>
      <c r="M46" s="79">
        <f t="shared" si="38"/>
        <v>7434.1157554362499</v>
      </c>
      <c r="N46" s="79">
        <f t="shared" si="38"/>
        <v>7194.1287696521285</v>
      </c>
      <c r="O46" s="79">
        <f t="shared" si="38"/>
        <v>7263.556645788487</v>
      </c>
      <c r="P46" s="79">
        <f t="shared" si="38"/>
        <v>7437.1217325265006</v>
      </c>
      <c r="Q46" s="79">
        <f t="shared" si="38"/>
        <v>7724.0866383097682</v>
      </c>
    </row>
    <row r="47" spans="1:17" ht="11.45" customHeight="1" x14ac:dyDescent="0.25">
      <c r="A47" s="23" t="s">
        <v>27</v>
      </c>
      <c r="B47" s="78">
        <v>3867.7576586008076</v>
      </c>
      <c r="C47" s="78">
        <v>4035.4760402046627</v>
      </c>
      <c r="D47" s="78">
        <v>4275.7770228317759</v>
      </c>
      <c r="E47" s="78">
        <v>4447.7469364217213</v>
      </c>
      <c r="F47" s="78">
        <v>4543.386666071975</v>
      </c>
      <c r="G47" s="78">
        <v>4745.555788456054</v>
      </c>
      <c r="H47" s="78">
        <v>4897.2326167489728</v>
      </c>
      <c r="I47" s="78">
        <v>5141.3100536392894</v>
      </c>
      <c r="J47" s="78">
        <v>5480.3477075817464</v>
      </c>
      <c r="K47" s="78">
        <v>5450.6996467688577</v>
      </c>
      <c r="L47" s="78">
        <v>5403.191653351837</v>
      </c>
      <c r="M47" s="78">
        <v>5332.0359616327578</v>
      </c>
      <c r="N47" s="78">
        <v>5267.8282420583928</v>
      </c>
      <c r="O47" s="78">
        <v>5311.3297000465091</v>
      </c>
      <c r="P47" s="78">
        <v>5446.1941780934721</v>
      </c>
      <c r="Q47" s="78">
        <v>5638.4746004911058</v>
      </c>
    </row>
    <row r="48" spans="1:17" ht="11.45" customHeight="1" x14ac:dyDescent="0.25">
      <c r="A48" s="62" t="s">
        <v>59</v>
      </c>
      <c r="B48" s="77">
        <v>1074.3146196837934</v>
      </c>
      <c r="C48" s="77">
        <v>992.07867540169093</v>
      </c>
      <c r="D48" s="77">
        <v>888.46652638770183</v>
      </c>
      <c r="E48" s="77">
        <v>796.17365610357558</v>
      </c>
      <c r="F48" s="77">
        <v>717.12145204173066</v>
      </c>
      <c r="G48" s="77">
        <v>646.44056165479026</v>
      </c>
      <c r="H48" s="77">
        <v>581.66282422898053</v>
      </c>
      <c r="I48" s="77">
        <v>516.94405026540085</v>
      </c>
      <c r="J48" s="77">
        <v>421.51321660900544</v>
      </c>
      <c r="K48" s="77">
        <v>379.61365817705268</v>
      </c>
      <c r="L48" s="77">
        <v>341.1407968148003</v>
      </c>
      <c r="M48" s="77">
        <v>301.21769125005261</v>
      </c>
      <c r="N48" s="77">
        <v>286.03288400203826</v>
      </c>
      <c r="O48" s="77">
        <v>271.68009935256106</v>
      </c>
      <c r="P48" s="77">
        <v>249.03922589593489</v>
      </c>
      <c r="Q48" s="77">
        <v>224.16427099431047</v>
      </c>
    </row>
    <row r="49" spans="1:17" ht="11.45" customHeight="1" x14ac:dyDescent="0.25">
      <c r="A49" s="62" t="s">
        <v>58</v>
      </c>
      <c r="B49" s="77">
        <v>2793.3748398849953</v>
      </c>
      <c r="C49" s="77">
        <v>3041.6008924767743</v>
      </c>
      <c r="D49" s="77">
        <v>3385.6055991686144</v>
      </c>
      <c r="E49" s="77">
        <v>3649.8855859485079</v>
      </c>
      <c r="F49" s="77">
        <v>3824.6112925212883</v>
      </c>
      <c r="G49" s="77">
        <v>4097.5137231527715</v>
      </c>
      <c r="H49" s="77">
        <v>4314.0036212445748</v>
      </c>
      <c r="I49" s="77">
        <v>4622.8613042673969</v>
      </c>
      <c r="J49" s="77">
        <v>5057.4022718453334</v>
      </c>
      <c r="K49" s="77">
        <v>5069.7439762525373</v>
      </c>
      <c r="L49" s="77">
        <v>5060.8106249095417</v>
      </c>
      <c r="M49" s="77">
        <v>5029.6895899273077</v>
      </c>
      <c r="N49" s="77">
        <v>4980.7045631048013</v>
      </c>
      <c r="O49" s="77">
        <v>5037.8639091354371</v>
      </c>
      <c r="P49" s="77">
        <v>5195.2382917263712</v>
      </c>
      <c r="Q49" s="77">
        <v>5412.0336659224713</v>
      </c>
    </row>
    <row r="50" spans="1:17" ht="11.45" customHeight="1" x14ac:dyDescent="0.25">
      <c r="A50" s="62" t="s">
        <v>57</v>
      </c>
      <c r="B50" s="77">
        <v>0</v>
      </c>
      <c r="C50" s="77">
        <v>1.7282999108791119</v>
      </c>
      <c r="D50" s="77">
        <v>1.6367493188378712</v>
      </c>
      <c r="E50" s="77">
        <v>1.6195734598341096</v>
      </c>
      <c r="F50" s="77">
        <v>1.5858302552920351</v>
      </c>
      <c r="G50" s="77">
        <v>1.5431620629927152</v>
      </c>
      <c r="H50" s="77">
        <v>1.5078534324706028</v>
      </c>
      <c r="I50" s="77">
        <v>1.4464025256315429</v>
      </c>
      <c r="J50" s="77">
        <v>1.3836548721206288</v>
      </c>
      <c r="K50" s="77">
        <v>1.2934717704086713</v>
      </c>
      <c r="L50" s="77">
        <v>1.2014184188507688</v>
      </c>
      <c r="M50" s="77">
        <v>1.0898869254190995</v>
      </c>
      <c r="N50" s="77">
        <v>0.99385968744306363</v>
      </c>
      <c r="O50" s="77">
        <v>0.87801313533233505</v>
      </c>
      <c r="P50" s="77">
        <v>0.7598681979356311</v>
      </c>
      <c r="Q50" s="77">
        <v>0.68503659417402896</v>
      </c>
    </row>
    <row r="51" spans="1:17" ht="11.45" customHeight="1" x14ac:dyDescent="0.25">
      <c r="A51" s="62" t="s">
        <v>56</v>
      </c>
      <c r="B51" s="77">
        <v>6.8199032019019473E-2</v>
      </c>
      <c r="C51" s="77">
        <v>6.8172415318095411E-2</v>
      </c>
      <c r="D51" s="77">
        <v>6.8147956620648195E-2</v>
      </c>
      <c r="E51" s="77">
        <v>6.8120909803983734E-2</v>
      </c>
      <c r="F51" s="77">
        <v>6.8091253663787155E-2</v>
      </c>
      <c r="G51" s="77">
        <v>5.8341585500083851E-2</v>
      </c>
      <c r="H51" s="77">
        <v>5.8317842946739931E-2</v>
      </c>
      <c r="I51" s="77">
        <v>5.8296580860540577E-2</v>
      </c>
      <c r="J51" s="77">
        <v>4.8564255286266997E-2</v>
      </c>
      <c r="K51" s="77">
        <v>4.8540568859211555E-2</v>
      </c>
      <c r="L51" s="77">
        <v>3.8813208643372163E-2</v>
      </c>
      <c r="M51" s="77">
        <v>3.879352997830459E-2</v>
      </c>
      <c r="N51" s="77">
        <v>9.6935264110578873E-2</v>
      </c>
      <c r="O51" s="77">
        <v>0.75575230433778073</v>
      </c>
      <c r="P51" s="77">
        <v>0.99756531835098894</v>
      </c>
      <c r="Q51" s="77">
        <v>1.2585665641974477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0.15192611884075785</v>
      </c>
      <c r="P52" s="77">
        <v>0.15922695487986882</v>
      </c>
      <c r="Q52" s="77">
        <v>0.33306041595290892</v>
      </c>
    </row>
    <row r="53" spans="1:17" ht="11.45" customHeight="1" x14ac:dyDescent="0.25">
      <c r="A53" s="19" t="s">
        <v>24</v>
      </c>
      <c r="B53" s="76">
        <v>1738.8056898082618</v>
      </c>
      <c r="C53" s="76">
        <v>1773.9073061857137</v>
      </c>
      <c r="D53" s="76">
        <v>1756.2331648266422</v>
      </c>
      <c r="E53" s="76">
        <v>1759.5890254618098</v>
      </c>
      <c r="F53" s="76">
        <v>1928.2966178520637</v>
      </c>
      <c r="G53" s="76">
        <v>2355.3496031213267</v>
      </c>
      <c r="H53" s="76">
        <v>2538.6477861705343</v>
      </c>
      <c r="I53" s="76">
        <v>2710.970862928737</v>
      </c>
      <c r="J53" s="76">
        <v>2705.2442168365005</v>
      </c>
      <c r="K53" s="76">
        <v>2510.8829853432671</v>
      </c>
      <c r="L53" s="76">
        <v>2148.3121589355428</v>
      </c>
      <c r="M53" s="76">
        <v>2102.0797938034921</v>
      </c>
      <c r="N53" s="76">
        <v>1926.3005275937362</v>
      </c>
      <c r="O53" s="76">
        <v>1952.2269457419784</v>
      </c>
      <c r="P53" s="76">
        <v>1990.9275544330289</v>
      </c>
      <c r="Q53" s="76">
        <v>2085.6120378186624</v>
      </c>
    </row>
    <row r="54" spans="1:17" ht="11.45" customHeight="1" x14ac:dyDescent="0.25">
      <c r="A54" s="17" t="s">
        <v>23</v>
      </c>
      <c r="B54" s="75">
        <v>1166.2378538234052</v>
      </c>
      <c r="C54" s="75">
        <v>1165</v>
      </c>
      <c r="D54" s="75">
        <v>1118</v>
      </c>
      <c r="E54" s="75">
        <v>1109</v>
      </c>
      <c r="F54" s="75">
        <v>1170</v>
      </c>
      <c r="G54" s="75">
        <v>1573</v>
      </c>
      <c r="H54" s="75">
        <v>1690</v>
      </c>
      <c r="I54" s="75">
        <v>1782</v>
      </c>
      <c r="J54" s="75">
        <v>1678</v>
      </c>
      <c r="K54" s="75">
        <v>1764</v>
      </c>
      <c r="L54" s="75">
        <v>1439</v>
      </c>
      <c r="M54" s="75">
        <v>1350</v>
      </c>
      <c r="N54" s="75">
        <v>1169</v>
      </c>
      <c r="O54" s="75">
        <v>1179</v>
      </c>
      <c r="P54" s="75">
        <v>1198</v>
      </c>
      <c r="Q54" s="75">
        <v>1244</v>
      </c>
    </row>
    <row r="55" spans="1:17" ht="11.45" customHeight="1" x14ac:dyDescent="0.25">
      <c r="A55" s="15" t="s">
        <v>22</v>
      </c>
      <c r="B55" s="74">
        <v>572.56783598485652</v>
      </c>
      <c r="C55" s="74">
        <v>608.90730618571365</v>
      </c>
      <c r="D55" s="74">
        <v>638.23316482664211</v>
      </c>
      <c r="E55" s="74">
        <v>650.5890254618098</v>
      </c>
      <c r="F55" s="74">
        <v>758.29661785206383</v>
      </c>
      <c r="G55" s="74">
        <v>782.34960312132682</v>
      </c>
      <c r="H55" s="74">
        <v>848.64778617053423</v>
      </c>
      <c r="I55" s="74">
        <v>928.97086292873701</v>
      </c>
      <c r="J55" s="74">
        <v>1027.2442168365003</v>
      </c>
      <c r="K55" s="74">
        <v>746.88298534326691</v>
      </c>
      <c r="L55" s="74">
        <v>709.31215893554293</v>
      </c>
      <c r="M55" s="74">
        <v>752.07979380349229</v>
      </c>
      <c r="N55" s="74">
        <v>757.30052759373609</v>
      </c>
      <c r="O55" s="74">
        <v>773.2269457419784</v>
      </c>
      <c r="P55" s="74">
        <v>792.92755443302883</v>
      </c>
      <c r="Q55" s="74">
        <v>841.6120378186622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2822562.092188057</v>
      </c>
      <c r="C57" s="41">
        <f t="shared" ref="C57:Q57" si="40">C58+C73</f>
        <v>2959173.6153668906</v>
      </c>
      <c r="D57" s="41">
        <f t="shared" si="40"/>
        <v>3128055.6254685489</v>
      </c>
      <c r="E57" s="41">
        <f t="shared" si="40"/>
        <v>3293914.9885348449</v>
      </c>
      <c r="F57" s="41">
        <f t="shared" si="40"/>
        <v>3358664.1366806123</v>
      </c>
      <c r="G57" s="41">
        <f t="shared" si="40"/>
        <v>3465129.1129778977</v>
      </c>
      <c r="H57" s="41">
        <f t="shared" si="40"/>
        <v>3789190.0916020065</v>
      </c>
      <c r="I57" s="41">
        <f t="shared" si="40"/>
        <v>3855028.0689756321</v>
      </c>
      <c r="J57" s="41">
        <f t="shared" si="40"/>
        <v>3664822.2260804293</v>
      </c>
      <c r="K57" s="41">
        <f t="shared" si="40"/>
        <v>3615640.8586510974</v>
      </c>
      <c r="L57" s="41">
        <f t="shared" si="40"/>
        <v>3585185.8489286536</v>
      </c>
      <c r="M57" s="41">
        <f t="shared" si="40"/>
        <v>3574130.9975741589</v>
      </c>
      <c r="N57" s="41">
        <f t="shared" si="40"/>
        <v>3597166.4179716911</v>
      </c>
      <c r="O57" s="41">
        <f t="shared" si="40"/>
        <v>3674920.7875969643</v>
      </c>
      <c r="P57" s="41">
        <f t="shared" si="40"/>
        <v>3763509.5594639182</v>
      </c>
      <c r="Q57" s="41">
        <f t="shared" si="40"/>
        <v>3860510.3180919844</v>
      </c>
    </row>
    <row r="58" spans="1:17" ht="11.45" customHeight="1" x14ac:dyDescent="0.25">
      <c r="A58" s="25" t="s">
        <v>39</v>
      </c>
      <c r="B58" s="40">
        <f t="shared" ref="B58" si="41">B59+B60+B67</f>
        <v>2472339</v>
      </c>
      <c r="C58" s="40">
        <f t="shared" ref="C58:Q58" si="42">C59+C60+C67</f>
        <v>2594268</v>
      </c>
      <c r="D58" s="40">
        <f t="shared" si="42"/>
        <v>2745656</v>
      </c>
      <c r="E58" s="40">
        <f t="shared" si="42"/>
        <v>2900114</v>
      </c>
      <c r="F58" s="40">
        <f t="shared" si="42"/>
        <v>2961205</v>
      </c>
      <c r="G58" s="40">
        <f t="shared" si="42"/>
        <v>3053804</v>
      </c>
      <c r="H58" s="40">
        <f t="shared" si="42"/>
        <v>3363961</v>
      </c>
      <c r="I58" s="40">
        <f t="shared" si="42"/>
        <v>3417863</v>
      </c>
      <c r="J58" s="40">
        <f t="shared" si="42"/>
        <v>3215870</v>
      </c>
      <c r="K58" s="40">
        <f t="shared" si="42"/>
        <v>3173649</v>
      </c>
      <c r="L58" s="40">
        <f t="shared" si="42"/>
        <v>3144073</v>
      </c>
      <c r="M58" s="40">
        <f t="shared" si="42"/>
        <v>3132614</v>
      </c>
      <c r="N58" s="40">
        <f t="shared" si="42"/>
        <v>3154738</v>
      </c>
      <c r="O58" s="40">
        <f t="shared" si="42"/>
        <v>3225469</v>
      </c>
      <c r="P58" s="40">
        <f t="shared" si="42"/>
        <v>3299146</v>
      </c>
      <c r="Q58" s="40">
        <f t="shared" si="42"/>
        <v>3377819</v>
      </c>
    </row>
    <row r="59" spans="1:17" ht="11.45" customHeight="1" x14ac:dyDescent="0.25">
      <c r="A59" s="23" t="s">
        <v>30</v>
      </c>
      <c r="B59" s="39">
        <v>91193</v>
      </c>
      <c r="C59" s="39">
        <v>93088</v>
      </c>
      <c r="D59" s="39">
        <v>97593</v>
      </c>
      <c r="E59" s="39">
        <v>103493</v>
      </c>
      <c r="F59" s="39">
        <v>114038</v>
      </c>
      <c r="G59" s="39">
        <v>122705</v>
      </c>
      <c r="H59" s="39">
        <v>130187.99999999999</v>
      </c>
      <c r="I59" s="39">
        <v>135865</v>
      </c>
      <c r="J59" s="39">
        <v>141540</v>
      </c>
      <c r="K59" s="39">
        <v>141956</v>
      </c>
      <c r="L59" s="39">
        <v>142251</v>
      </c>
      <c r="M59" s="39">
        <v>147382</v>
      </c>
      <c r="N59" s="39">
        <v>151405</v>
      </c>
      <c r="O59" s="39">
        <v>157178</v>
      </c>
      <c r="P59" s="39">
        <v>161540</v>
      </c>
      <c r="Q59" s="39">
        <v>162828</v>
      </c>
    </row>
    <row r="60" spans="1:17" ht="11.45" customHeight="1" x14ac:dyDescent="0.25">
      <c r="A60" s="19" t="s">
        <v>29</v>
      </c>
      <c r="B60" s="38">
        <f>SUM(B61:B66)</f>
        <v>2363000</v>
      </c>
      <c r="C60" s="38">
        <f t="shared" ref="C60:Q60" si="43">SUM(C61:C66)</f>
        <v>2482800</v>
      </c>
      <c r="D60" s="38">
        <f t="shared" si="43"/>
        <v>2629500</v>
      </c>
      <c r="E60" s="38">
        <f t="shared" si="43"/>
        <v>2778000</v>
      </c>
      <c r="F60" s="38">
        <f t="shared" si="43"/>
        <v>2829000</v>
      </c>
      <c r="G60" s="38">
        <f t="shared" si="43"/>
        <v>2913000</v>
      </c>
      <c r="H60" s="38">
        <f t="shared" si="43"/>
        <v>3214000</v>
      </c>
      <c r="I60" s="38">
        <f t="shared" si="43"/>
        <v>3262000</v>
      </c>
      <c r="J60" s="38">
        <f t="shared" si="43"/>
        <v>3056000</v>
      </c>
      <c r="K60" s="38">
        <f t="shared" si="43"/>
        <v>3013730</v>
      </c>
      <c r="L60" s="38">
        <f t="shared" si="43"/>
        <v>2984060</v>
      </c>
      <c r="M60" s="38">
        <f t="shared" si="43"/>
        <v>2967810</v>
      </c>
      <c r="N60" s="38">
        <f t="shared" si="43"/>
        <v>2986030</v>
      </c>
      <c r="O60" s="38">
        <f t="shared" si="43"/>
        <v>3050722</v>
      </c>
      <c r="P60" s="38">
        <f t="shared" si="43"/>
        <v>3119683</v>
      </c>
      <c r="Q60" s="38">
        <f t="shared" si="43"/>
        <v>3196856</v>
      </c>
    </row>
    <row r="61" spans="1:17" ht="11.45" customHeight="1" x14ac:dyDescent="0.25">
      <c r="A61" s="62" t="s">
        <v>59</v>
      </c>
      <c r="B61" s="42">
        <v>2131608</v>
      </c>
      <c r="C61" s="42">
        <v>2222827</v>
      </c>
      <c r="D61" s="42">
        <v>2331165</v>
      </c>
      <c r="E61" s="42">
        <v>2385426</v>
      </c>
      <c r="F61" s="42">
        <v>2390642</v>
      </c>
      <c r="G61" s="42">
        <v>2504008</v>
      </c>
      <c r="H61" s="42">
        <v>2672811</v>
      </c>
      <c r="I61" s="42">
        <v>2670279</v>
      </c>
      <c r="J61" s="42">
        <v>2429279</v>
      </c>
      <c r="K61" s="42">
        <v>2379520</v>
      </c>
      <c r="L61" s="42">
        <v>2332560</v>
      </c>
      <c r="M61" s="42">
        <v>2287348</v>
      </c>
      <c r="N61" s="42">
        <v>2262378</v>
      </c>
      <c r="O61" s="42">
        <v>2263284</v>
      </c>
      <c r="P61" s="42">
        <v>2259909</v>
      </c>
      <c r="Q61" s="42">
        <v>2260283</v>
      </c>
    </row>
    <row r="62" spans="1:17" ht="11.45" customHeight="1" x14ac:dyDescent="0.25">
      <c r="A62" s="62" t="s">
        <v>58</v>
      </c>
      <c r="B62" s="42">
        <v>231392</v>
      </c>
      <c r="C62" s="42">
        <v>256573</v>
      </c>
      <c r="D62" s="42">
        <v>294960</v>
      </c>
      <c r="E62" s="42">
        <v>339366</v>
      </c>
      <c r="F62" s="42">
        <v>387912</v>
      </c>
      <c r="G62" s="42">
        <v>358848</v>
      </c>
      <c r="H62" s="42">
        <v>491529</v>
      </c>
      <c r="I62" s="42">
        <v>542740</v>
      </c>
      <c r="J62" s="42">
        <v>583619</v>
      </c>
      <c r="K62" s="42">
        <v>598186</v>
      </c>
      <c r="L62" s="42">
        <v>613570</v>
      </c>
      <c r="M62" s="42">
        <v>636050</v>
      </c>
      <c r="N62" s="42">
        <v>677992</v>
      </c>
      <c r="O62" s="42">
        <v>736980</v>
      </c>
      <c r="P62" s="42">
        <v>807055</v>
      </c>
      <c r="Q62" s="42">
        <v>883876</v>
      </c>
    </row>
    <row r="63" spans="1:17" ht="11.45" customHeight="1" x14ac:dyDescent="0.25">
      <c r="A63" s="62" t="s">
        <v>57</v>
      </c>
      <c r="B63" s="42">
        <v>0</v>
      </c>
      <c r="C63" s="42">
        <v>3400</v>
      </c>
      <c r="D63" s="42">
        <v>3375</v>
      </c>
      <c r="E63" s="42">
        <v>53208</v>
      </c>
      <c r="F63" s="42">
        <v>50446</v>
      </c>
      <c r="G63" s="42">
        <v>50144</v>
      </c>
      <c r="H63" s="42">
        <v>49660</v>
      </c>
      <c r="I63" s="42">
        <v>48981</v>
      </c>
      <c r="J63" s="42">
        <v>43102</v>
      </c>
      <c r="K63" s="42">
        <v>36024</v>
      </c>
      <c r="L63" s="42">
        <v>37751</v>
      </c>
      <c r="M63" s="42">
        <v>43913</v>
      </c>
      <c r="N63" s="42">
        <v>45170</v>
      </c>
      <c r="O63" s="42">
        <v>49529</v>
      </c>
      <c r="P63" s="42">
        <v>51499</v>
      </c>
      <c r="Q63" s="42">
        <v>51158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2</v>
      </c>
      <c r="M64" s="42">
        <v>6</v>
      </c>
      <c r="N64" s="42">
        <v>9</v>
      </c>
      <c r="O64" s="42">
        <v>440</v>
      </c>
      <c r="P64" s="42">
        <v>696</v>
      </c>
      <c r="Q64" s="42">
        <v>834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11</v>
      </c>
      <c r="Q65" s="42">
        <v>80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177</v>
      </c>
      <c r="M66" s="42">
        <v>493</v>
      </c>
      <c r="N66" s="42">
        <v>481</v>
      </c>
      <c r="O66" s="42">
        <v>489</v>
      </c>
      <c r="P66" s="42">
        <v>513</v>
      </c>
      <c r="Q66" s="42">
        <v>625</v>
      </c>
    </row>
    <row r="67" spans="1:17" ht="11.45" customHeight="1" x14ac:dyDescent="0.25">
      <c r="A67" s="19" t="s">
        <v>28</v>
      </c>
      <c r="B67" s="38">
        <f>SUM(B68:B72)</f>
        <v>18146</v>
      </c>
      <c r="C67" s="38">
        <f t="shared" ref="C67:Q67" si="44">SUM(C68:C72)</f>
        <v>18380</v>
      </c>
      <c r="D67" s="38">
        <f t="shared" si="44"/>
        <v>18563</v>
      </c>
      <c r="E67" s="38">
        <f t="shared" si="44"/>
        <v>18621</v>
      </c>
      <c r="F67" s="38">
        <f t="shared" si="44"/>
        <v>18167</v>
      </c>
      <c r="G67" s="38">
        <f t="shared" si="44"/>
        <v>18099</v>
      </c>
      <c r="H67" s="38">
        <f t="shared" si="44"/>
        <v>19773</v>
      </c>
      <c r="I67" s="38">
        <f t="shared" si="44"/>
        <v>19998</v>
      </c>
      <c r="J67" s="38">
        <f t="shared" si="44"/>
        <v>18330</v>
      </c>
      <c r="K67" s="38">
        <f t="shared" si="44"/>
        <v>17963</v>
      </c>
      <c r="L67" s="38">
        <f t="shared" si="44"/>
        <v>17762</v>
      </c>
      <c r="M67" s="38">
        <f t="shared" si="44"/>
        <v>17422</v>
      </c>
      <c r="N67" s="38">
        <f t="shared" si="44"/>
        <v>17303</v>
      </c>
      <c r="O67" s="38">
        <f t="shared" si="44"/>
        <v>17569</v>
      </c>
      <c r="P67" s="38">
        <f t="shared" si="44"/>
        <v>17923</v>
      </c>
      <c r="Q67" s="38">
        <f t="shared" si="44"/>
        <v>18135</v>
      </c>
    </row>
    <row r="68" spans="1:17" ht="11.45" customHeight="1" x14ac:dyDescent="0.25">
      <c r="A68" s="62" t="s">
        <v>59</v>
      </c>
      <c r="B68" s="37">
        <v>2355</v>
      </c>
      <c r="C68" s="37">
        <v>2138</v>
      </c>
      <c r="D68" s="37">
        <v>1915</v>
      </c>
      <c r="E68" s="37">
        <v>1692</v>
      </c>
      <c r="F68" s="37">
        <v>1475</v>
      </c>
      <c r="G68" s="37">
        <v>1265</v>
      </c>
      <c r="H68" s="37">
        <v>1066</v>
      </c>
      <c r="I68" s="37">
        <v>882</v>
      </c>
      <c r="J68" s="37">
        <v>722</v>
      </c>
      <c r="K68" s="37">
        <v>575</v>
      </c>
      <c r="L68" s="37">
        <v>452</v>
      </c>
      <c r="M68" s="37">
        <v>352</v>
      </c>
      <c r="N68" s="37">
        <v>287</v>
      </c>
      <c r="O68" s="37">
        <v>280</v>
      </c>
      <c r="P68" s="37">
        <v>242</v>
      </c>
      <c r="Q68" s="37">
        <v>185</v>
      </c>
    </row>
    <row r="69" spans="1:17" ht="11.45" customHeight="1" x14ac:dyDescent="0.25">
      <c r="A69" s="62" t="s">
        <v>58</v>
      </c>
      <c r="B69" s="37">
        <v>15449</v>
      </c>
      <c r="C69" s="37">
        <v>15896</v>
      </c>
      <c r="D69" s="37">
        <v>16302</v>
      </c>
      <c r="E69" s="37">
        <v>16572</v>
      </c>
      <c r="F69" s="37">
        <v>16340</v>
      </c>
      <c r="G69" s="37">
        <v>16581</v>
      </c>
      <c r="H69" s="37">
        <v>18475</v>
      </c>
      <c r="I69" s="37">
        <v>18923</v>
      </c>
      <c r="J69" s="37">
        <v>17458</v>
      </c>
      <c r="K69" s="37">
        <v>17253</v>
      </c>
      <c r="L69" s="37">
        <v>17209</v>
      </c>
      <c r="M69" s="37">
        <v>16980</v>
      </c>
      <c r="N69" s="37">
        <v>16935</v>
      </c>
      <c r="O69" s="37">
        <v>17220</v>
      </c>
      <c r="P69" s="37">
        <v>17607</v>
      </c>
      <c r="Q69" s="37">
        <v>17784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1</v>
      </c>
      <c r="Q70" s="37">
        <v>2</v>
      </c>
    </row>
    <row r="71" spans="1:17" ht="11.45" customHeight="1" x14ac:dyDescent="0.25">
      <c r="A71" s="62" t="s">
        <v>56</v>
      </c>
      <c r="B71" s="37">
        <v>95</v>
      </c>
      <c r="C71" s="37">
        <v>105</v>
      </c>
      <c r="D71" s="37">
        <v>105</v>
      </c>
      <c r="E71" s="37">
        <v>115</v>
      </c>
      <c r="F71" s="37">
        <v>115</v>
      </c>
      <c r="G71" s="37">
        <v>120</v>
      </c>
      <c r="H71" s="37">
        <v>120</v>
      </c>
      <c r="I71" s="37">
        <v>100</v>
      </c>
      <c r="J71" s="37">
        <v>75</v>
      </c>
      <c r="K71" s="37">
        <v>75</v>
      </c>
      <c r="L71" s="37">
        <v>55</v>
      </c>
      <c r="M71" s="37">
        <v>55</v>
      </c>
      <c r="N71" s="37">
        <v>55</v>
      </c>
      <c r="O71" s="37">
        <v>49</v>
      </c>
      <c r="P71" s="37">
        <v>58</v>
      </c>
      <c r="Q71" s="37">
        <v>133</v>
      </c>
    </row>
    <row r="72" spans="1:17" ht="11.45" customHeight="1" x14ac:dyDescent="0.25">
      <c r="A72" s="62" t="s">
        <v>55</v>
      </c>
      <c r="B72" s="37">
        <v>247</v>
      </c>
      <c r="C72" s="37">
        <v>241</v>
      </c>
      <c r="D72" s="37">
        <v>241</v>
      </c>
      <c r="E72" s="37">
        <v>242</v>
      </c>
      <c r="F72" s="37">
        <v>237</v>
      </c>
      <c r="G72" s="37">
        <v>133</v>
      </c>
      <c r="H72" s="37">
        <v>112</v>
      </c>
      <c r="I72" s="37">
        <v>93</v>
      </c>
      <c r="J72" s="37">
        <v>75</v>
      </c>
      <c r="K72" s="37">
        <v>60</v>
      </c>
      <c r="L72" s="37">
        <v>46</v>
      </c>
      <c r="M72" s="37">
        <v>35</v>
      </c>
      <c r="N72" s="37">
        <v>26</v>
      </c>
      <c r="O72" s="37">
        <v>20</v>
      </c>
      <c r="P72" s="37">
        <v>15</v>
      </c>
      <c r="Q72" s="37">
        <v>31</v>
      </c>
    </row>
    <row r="73" spans="1:17" ht="11.45" customHeight="1" x14ac:dyDescent="0.25">
      <c r="A73" s="25" t="s">
        <v>18</v>
      </c>
      <c r="B73" s="40">
        <f t="shared" ref="B73" si="45">B74+B80</f>
        <v>350223.09218805714</v>
      </c>
      <c r="C73" s="40">
        <f t="shared" ref="C73:Q73" si="46">C74+C80</f>
        <v>364905.61536689074</v>
      </c>
      <c r="D73" s="40">
        <f t="shared" si="46"/>
        <v>382399.62546854874</v>
      </c>
      <c r="E73" s="40">
        <f t="shared" si="46"/>
        <v>393800.98853484483</v>
      </c>
      <c r="F73" s="40">
        <f t="shared" si="46"/>
        <v>397459.13668061252</v>
      </c>
      <c r="G73" s="40">
        <f t="shared" si="46"/>
        <v>411325.11297789798</v>
      </c>
      <c r="H73" s="40">
        <f t="shared" si="46"/>
        <v>425229.09160200629</v>
      </c>
      <c r="I73" s="40">
        <f t="shared" si="46"/>
        <v>437165.0689756322</v>
      </c>
      <c r="J73" s="40">
        <f t="shared" si="46"/>
        <v>448952.22608042939</v>
      </c>
      <c r="K73" s="40">
        <f t="shared" si="46"/>
        <v>441991.85865109728</v>
      </c>
      <c r="L73" s="40">
        <f t="shared" si="46"/>
        <v>441112.84892865346</v>
      </c>
      <c r="M73" s="40">
        <f t="shared" si="46"/>
        <v>441516.99757415871</v>
      </c>
      <c r="N73" s="40">
        <f t="shared" si="46"/>
        <v>442428.417971691</v>
      </c>
      <c r="O73" s="40">
        <f t="shared" si="46"/>
        <v>449451.78759696445</v>
      </c>
      <c r="P73" s="40">
        <f t="shared" si="46"/>
        <v>464363.55946391798</v>
      </c>
      <c r="Q73" s="40">
        <f t="shared" si="46"/>
        <v>482691.31809198426</v>
      </c>
    </row>
    <row r="74" spans="1:17" ht="11.45" customHeight="1" x14ac:dyDescent="0.25">
      <c r="A74" s="23" t="s">
        <v>27</v>
      </c>
      <c r="B74" s="39">
        <f>SUM(B75:B79)</f>
        <v>244930</v>
      </c>
      <c r="C74" s="39">
        <f t="shared" ref="C74:Q74" si="47">SUM(C75:C79)</f>
        <v>255657</v>
      </c>
      <c r="D74" s="39">
        <f t="shared" si="47"/>
        <v>270239</v>
      </c>
      <c r="E74" s="39">
        <f t="shared" si="47"/>
        <v>281330</v>
      </c>
      <c r="F74" s="39">
        <f t="shared" si="47"/>
        <v>288403</v>
      </c>
      <c r="G74" s="39">
        <f t="shared" si="47"/>
        <v>301927</v>
      </c>
      <c r="H74" s="39">
        <f t="shared" si="47"/>
        <v>313054</v>
      </c>
      <c r="I74" s="39">
        <f t="shared" si="47"/>
        <v>330141</v>
      </c>
      <c r="J74" s="39">
        <f t="shared" si="47"/>
        <v>352440</v>
      </c>
      <c r="K74" s="39">
        <f t="shared" si="47"/>
        <v>353805</v>
      </c>
      <c r="L74" s="39">
        <f t="shared" si="47"/>
        <v>354055</v>
      </c>
      <c r="M74" s="39">
        <f t="shared" si="47"/>
        <v>352695</v>
      </c>
      <c r="N74" s="39">
        <f t="shared" si="47"/>
        <v>352227</v>
      </c>
      <c r="O74" s="39">
        <f t="shared" si="47"/>
        <v>358494</v>
      </c>
      <c r="P74" s="39">
        <f t="shared" si="47"/>
        <v>370344</v>
      </c>
      <c r="Q74" s="39">
        <f t="shared" si="47"/>
        <v>385941</v>
      </c>
    </row>
    <row r="75" spans="1:17" ht="11.45" customHeight="1" x14ac:dyDescent="0.25">
      <c r="A75" s="62" t="s">
        <v>59</v>
      </c>
      <c r="B75" s="42">
        <v>80599</v>
      </c>
      <c r="C75" s="42">
        <v>75042</v>
      </c>
      <c r="D75" s="42">
        <v>67713</v>
      </c>
      <c r="E75" s="42">
        <v>61187</v>
      </c>
      <c r="F75" s="42">
        <v>55618</v>
      </c>
      <c r="G75" s="42">
        <v>50541</v>
      </c>
      <c r="H75" s="42">
        <v>46132</v>
      </c>
      <c r="I75" s="42">
        <v>41934</v>
      </c>
      <c r="J75" s="42">
        <v>34950</v>
      </c>
      <c r="K75" s="42">
        <v>32277</v>
      </c>
      <c r="L75" s="42">
        <v>29749</v>
      </c>
      <c r="M75" s="42">
        <v>26947</v>
      </c>
      <c r="N75" s="42">
        <v>26247</v>
      </c>
      <c r="O75" s="42">
        <v>25546</v>
      </c>
      <c r="P75" s="42">
        <v>23977</v>
      </c>
      <c r="Q75" s="42">
        <v>22088</v>
      </c>
    </row>
    <row r="76" spans="1:17" ht="11.45" customHeight="1" x14ac:dyDescent="0.25">
      <c r="A76" s="62" t="s">
        <v>58</v>
      </c>
      <c r="B76" s="42">
        <v>164324</v>
      </c>
      <c r="C76" s="42">
        <v>180399</v>
      </c>
      <c r="D76" s="42">
        <v>202321</v>
      </c>
      <c r="E76" s="42">
        <v>219940</v>
      </c>
      <c r="F76" s="42">
        <v>232586</v>
      </c>
      <c r="G76" s="42">
        <v>251194</v>
      </c>
      <c r="H76" s="42">
        <v>266736</v>
      </c>
      <c r="I76" s="42">
        <v>288030</v>
      </c>
      <c r="J76" s="42">
        <v>317323</v>
      </c>
      <c r="K76" s="42">
        <v>321373</v>
      </c>
      <c r="L76" s="42">
        <v>324164</v>
      </c>
      <c r="M76" s="42">
        <v>325620</v>
      </c>
      <c r="N76" s="42">
        <v>325858</v>
      </c>
      <c r="O76" s="42">
        <v>332751</v>
      </c>
      <c r="P76" s="42">
        <v>346158</v>
      </c>
      <c r="Q76" s="42">
        <v>363602</v>
      </c>
    </row>
    <row r="77" spans="1:17" ht="11.45" customHeight="1" x14ac:dyDescent="0.25">
      <c r="A77" s="62" t="s">
        <v>57</v>
      </c>
      <c r="B77" s="42">
        <v>0</v>
      </c>
      <c r="C77" s="42">
        <v>209</v>
      </c>
      <c r="D77" s="42">
        <v>198</v>
      </c>
      <c r="E77" s="42">
        <v>196</v>
      </c>
      <c r="F77" s="42">
        <v>192</v>
      </c>
      <c r="G77" s="42">
        <v>186</v>
      </c>
      <c r="H77" s="42">
        <v>180</v>
      </c>
      <c r="I77" s="42">
        <v>171</v>
      </c>
      <c r="J77" s="42">
        <v>162</v>
      </c>
      <c r="K77" s="42">
        <v>150</v>
      </c>
      <c r="L77" s="42">
        <v>138</v>
      </c>
      <c r="M77" s="42">
        <v>124</v>
      </c>
      <c r="N77" s="42">
        <v>112</v>
      </c>
      <c r="O77" s="42">
        <v>98</v>
      </c>
      <c r="P77" s="42">
        <v>84</v>
      </c>
      <c r="Q77" s="42">
        <v>75</v>
      </c>
    </row>
    <row r="78" spans="1:17" ht="11.45" customHeight="1" x14ac:dyDescent="0.25">
      <c r="A78" s="62" t="s">
        <v>56</v>
      </c>
      <c r="B78" s="42">
        <v>7</v>
      </c>
      <c r="C78" s="42">
        <v>7</v>
      </c>
      <c r="D78" s="42">
        <v>7</v>
      </c>
      <c r="E78" s="42">
        <v>7</v>
      </c>
      <c r="F78" s="42">
        <v>7</v>
      </c>
      <c r="G78" s="42">
        <v>6</v>
      </c>
      <c r="H78" s="42">
        <v>6</v>
      </c>
      <c r="I78" s="42">
        <v>6</v>
      </c>
      <c r="J78" s="42">
        <v>5</v>
      </c>
      <c r="K78" s="42">
        <v>5</v>
      </c>
      <c r="L78" s="42">
        <v>4</v>
      </c>
      <c r="M78" s="42">
        <v>4</v>
      </c>
      <c r="N78" s="42">
        <v>10</v>
      </c>
      <c r="O78" s="42">
        <v>78</v>
      </c>
      <c r="P78" s="42">
        <v>103</v>
      </c>
      <c r="Q78" s="42">
        <v>130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21</v>
      </c>
      <c r="P79" s="42">
        <v>22</v>
      </c>
      <c r="Q79" s="42">
        <v>46</v>
      </c>
    </row>
    <row r="80" spans="1:17" ht="11.45" customHeight="1" x14ac:dyDescent="0.25">
      <c r="A80" s="19" t="s">
        <v>24</v>
      </c>
      <c r="B80" s="38">
        <f>SUM(B81:B82)</f>
        <v>105293.09218805714</v>
      </c>
      <c r="C80" s="38">
        <f t="shared" ref="C80:Q80" si="48">SUM(C81:C82)</f>
        <v>109248.61536689075</v>
      </c>
      <c r="D80" s="38">
        <f t="shared" si="48"/>
        <v>112160.62546854874</v>
      </c>
      <c r="E80" s="38">
        <f t="shared" si="48"/>
        <v>112470.98853484482</v>
      </c>
      <c r="F80" s="38">
        <f t="shared" si="48"/>
        <v>109056.13668061252</v>
      </c>
      <c r="G80" s="38">
        <f t="shared" si="48"/>
        <v>109398.11297789797</v>
      </c>
      <c r="H80" s="38">
        <f t="shared" si="48"/>
        <v>112175.09160200629</v>
      </c>
      <c r="I80" s="38">
        <f t="shared" si="48"/>
        <v>107024.0689756322</v>
      </c>
      <c r="J80" s="38">
        <f t="shared" si="48"/>
        <v>96512.22608042942</v>
      </c>
      <c r="K80" s="38">
        <f t="shared" si="48"/>
        <v>88186.858651097253</v>
      </c>
      <c r="L80" s="38">
        <f t="shared" si="48"/>
        <v>87057.848928653446</v>
      </c>
      <c r="M80" s="38">
        <f t="shared" si="48"/>
        <v>88821.99757415874</v>
      </c>
      <c r="N80" s="38">
        <f t="shared" si="48"/>
        <v>90201.417971691015</v>
      </c>
      <c r="O80" s="38">
        <f t="shared" si="48"/>
        <v>90957.787596964452</v>
      </c>
      <c r="P80" s="38">
        <f t="shared" si="48"/>
        <v>94019.559463917991</v>
      </c>
      <c r="Q80" s="38">
        <f t="shared" si="48"/>
        <v>96750.318091984256</v>
      </c>
    </row>
    <row r="81" spans="1:17" ht="11.45" customHeight="1" x14ac:dyDescent="0.25">
      <c r="A81" s="17" t="s">
        <v>23</v>
      </c>
      <c r="B81" s="37">
        <v>98557</v>
      </c>
      <c r="C81" s="37">
        <v>102085</v>
      </c>
      <c r="D81" s="37">
        <v>104652</v>
      </c>
      <c r="E81" s="37">
        <v>104817</v>
      </c>
      <c r="F81" s="37">
        <v>100135</v>
      </c>
      <c r="G81" s="37">
        <v>100194</v>
      </c>
      <c r="H81" s="37">
        <v>102191</v>
      </c>
      <c r="I81" s="37">
        <v>96095</v>
      </c>
      <c r="J81" s="37">
        <v>84427</v>
      </c>
      <c r="K81" s="37">
        <v>79400</v>
      </c>
      <c r="L81" s="37">
        <v>78713</v>
      </c>
      <c r="M81" s="37">
        <v>79974</v>
      </c>
      <c r="N81" s="37">
        <v>81292</v>
      </c>
      <c r="O81" s="37">
        <v>81861</v>
      </c>
      <c r="P81" s="37">
        <v>84691</v>
      </c>
      <c r="Q81" s="37">
        <v>86849</v>
      </c>
    </row>
    <row r="82" spans="1:17" ht="11.45" customHeight="1" x14ac:dyDescent="0.25">
      <c r="A82" s="15" t="s">
        <v>22</v>
      </c>
      <c r="B82" s="36">
        <v>6736.092188057135</v>
      </c>
      <c r="C82" s="36">
        <v>7163.6153668907491</v>
      </c>
      <c r="D82" s="36">
        <v>7508.6254685487311</v>
      </c>
      <c r="E82" s="36">
        <v>7653.9885348448206</v>
      </c>
      <c r="F82" s="36">
        <v>8921.1366806125152</v>
      </c>
      <c r="G82" s="36">
        <v>9204.112977897963</v>
      </c>
      <c r="H82" s="36">
        <v>9984.091602006285</v>
      </c>
      <c r="I82" s="36">
        <v>10929.068975632201</v>
      </c>
      <c r="J82" s="36">
        <v>12085.226080429415</v>
      </c>
      <c r="K82" s="36">
        <v>8786.8586510972582</v>
      </c>
      <c r="L82" s="36">
        <v>8344.8489286534459</v>
      </c>
      <c r="M82" s="36">
        <v>8847.9975741587332</v>
      </c>
      <c r="N82" s="36">
        <v>8909.417971691013</v>
      </c>
      <c r="O82" s="36">
        <v>9096.787596964452</v>
      </c>
      <c r="P82" s="36">
        <v>9328.5594639179853</v>
      </c>
      <c r="Q82" s="36">
        <v>9901.3180919842616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2822562.092188057</v>
      </c>
      <c r="C84" s="41">
        <f t="shared" si="49"/>
        <v>2959173.6153668906</v>
      </c>
      <c r="D84" s="41">
        <f t="shared" si="49"/>
        <v>3128055.6254685489</v>
      </c>
      <c r="E84" s="41">
        <f t="shared" si="49"/>
        <v>3293914.9885348449</v>
      </c>
      <c r="F84" s="41">
        <f t="shared" si="49"/>
        <v>3358664.1366806123</v>
      </c>
      <c r="G84" s="41">
        <f t="shared" si="49"/>
        <v>3465129.1129778977</v>
      </c>
      <c r="H84" s="41">
        <f t="shared" si="49"/>
        <v>3789190.0916020065</v>
      </c>
      <c r="I84" s="41">
        <f t="shared" si="49"/>
        <v>3855028.0689756321</v>
      </c>
      <c r="J84" s="41">
        <f t="shared" si="49"/>
        <v>3664822.2260804293</v>
      </c>
      <c r="K84" s="41">
        <f t="shared" si="49"/>
        <v>3615640.8586510974</v>
      </c>
      <c r="L84" s="41">
        <f t="shared" si="49"/>
        <v>3585185.8489286536</v>
      </c>
      <c r="M84" s="41">
        <f t="shared" si="49"/>
        <v>3574130.9975741589</v>
      </c>
      <c r="N84" s="41">
        <f t="shared" si="49"/>
        <v>3597166.4179716911</v>
      </c>
      <c r="O84" s="41">
        <f t="shared" si="49"/>
        <v>3674920.7875969643</v>
      </c>
      <c r="P84" s="41">
        <f t="shared" si="49"/>
        <v>3763509.5594639182</v>
      </c>
      <c r="Q84" s="41">
        <f t="shared" si="49"/>
        <v>3860510.3180919844</v>
      </c>
    </row>
    <row r="85" spans="1:17" ht="11.45" customHeight="1" x14ac:dyDescent="0.25">
      <c r="A85" s="25" t="s">
        <v>39</v>
      </c>
      <c r="B85" s="40">
        <f t="shared" ref="B85:Q85" si="50">B86+B87+B94</f>
        <v>2472339</v>
      </c>
      <c r="C85" s="40">
        <f t="shared" si="50"/>
        <v>2594268</v>
      </c>
      <c r="D85" s="40">
        <f t="shared" si="50"/>
        <v>2745656</v>
      </c>
      <c r="E85" s="40">
        <f t="shared" si="50"/>
        <v>2900114</v>
      </c>
      <c r="F85" s="40">
        <f t="shared" si="50"/>
        <v>2961205</v>
      </c>
      <c r="G85" s="40">
        <f t="shared" si="50"/>
        <v>3053804</v>
      </c>
      <c r="H85" s="40">
        <f t="shared" si="50"/>
        <v>3363961</v>
      </c>
      <c r="I85" s="40">
        <f t="shared" si="50"/>
        <v>3417863</v>
      </c>
      <c r="J85" s="40">
        <f t="shared" si="50"/>
        <v>3215870</v>
      </c>
      <c r="K85" s="40">
        <f t="shared" si="50"/>
        <v>3173649</v>
      </c>
      <c r="L85" s="40">
        <f t="shared" si="50"/>
        <v>3144073</v>
      </c>
      <c r="M85" s="40">
        <f t="shared" si="50"/>
        <v>3132614</v>
      </c>
      <c r="N85" s="40">
        <f t="shared" si="50"/>
        <v>3154738</v>
      </c>
      <c r="O85" s="40">
        <f t="shared" si="50"/>
        <v>3225469</v>
      </c>
      <c r="P85" s="40">
        <f t="shared" si="50"/>
        <v>3299146</v>
      </c>
      <c r="Q85" s="40">
        <f t="shared" si="50"/>
        <v>3377819</v>
      </c>
    </row>
    <row r="86" spans="1:17" ht="11.45" customHeight="1" x14ac:dyDescent="0.25">
      <c r="A86" s="23" t="s">
        <v>30</v>
      </c>
      <c r="B86" s="39">
        <v>91193</v>
      </c>
      <c r="C86" s="39">
        <v>93088</v>
      </c>
      <c r="D86" s="39">
        <v>97593</v>
      </c>
      <c r="E86" s="39">
        <v>103493</v>
      </c>
      <c r="F86" s="39">
        <v>114038</v>
      </c>
      <c r="G86" s="39">
        <v>122705</v>
      </c>
      <c r="H86" s="39">
        <v>130187.99999999999</v>
      </c>
      <c r="I86" s="39">
        <v>135865</v>
      </c>
      <c r="J86" s="39">
        <v>141540</v>
      </c>
      <c r="K86" s="39">
        <v>141956</v>
      </c>
      <c r="L86" s="39">
        <v>142251</v>
      </c>
      <c r="M86" s="39">
        <v>147382</v>
      </c>
      <c r="N86" s="39">
        <v>151405</v>
      </c>
      <c r="O86" s="39">
        <v>157178</v>
      </c>
      <c r="P86" s="39">
        <v>161540</v>
      </c>
      <c r="Q86" s="39">
        <v>162828</v>
      </c>
    </row>
    <row r="87" spans="1:17" ht="11.45" customHeight="1" x14ac:dyDescent="0.25">
      <c r="A87" s="19" t="s">
        <v>29</v>
      </c>
      <c r="B87" s="38">
        <f>SUM(B88:B93)</f>
        <v>2363000</v>
      </c>
      <c r="C87" s="38">
        <f t="shared" ref="C87" si="51">SUM(C88:C93)</f>
        <v>2482800</v>
      </c>
      <c r="D87" s="38">
        <f t="shared" ref="D87" si="52">SUM(D88:D93)</f>
        <v>2629500</v>
      </c>
      <c r="E87" s="38">
        <f t="shared" ref="E87" si="53">SUM(E88:E93)</f>
        <v>2778000</v>
      </c>
      <c r="F87" s="38">
        <f t="shared" ref="F87" si="54">SUM(F88:F93)</f>
        <v>2829000</v>
      </c>
      <c r="G87" s="38">
        <f t="shared" ref="G87" si="55">SUM(G88:G93)</f>
        <v>2913000</v>
      </c>
      <c r="H87" s="38">
        <f t="shared" ref="H87" si="56">SUM(H88:H93)</f>
        <v>3214000</v>
      </c>
      <c r="I87" s="38">
        <f t="shared" ref="I87" si="57">SUM(I88:I93)</f>
        <v>3262000</v>
      </c>
      <c r="J87" s="38">
        <f t="shared" ref="J87" si="58">SUM(J88:J93)</f>
        <v>3056000</v>
      </c>
      <c r="K87" s="38">
        <f t="shared" ref="K87" si="59">SUM(K88:K93)</f>
        <v>3013730</v>
      </c>
      <c r="L87" s="38">
        <f t="shared" ref="L87" si="60">SUM(L88:L93)</f>
        <v>2984060</v>
      </c>
      <c r="M87" s="38">
        <f t="shared" ref="M87" si="61">SUM(M88:M93)</f>
        <v>2967810</v>
      </c>
      <c r="N87" s="38">
        <f t="shared" ref="N87" si="62">SUM(N88:N93)</f>
        <v>2986030</v>
      </c>
      <c r="O87" s="38">
        <f t="shared" ref="O87" si="63">SUM(O88:O93)</f>
        <v>3050722</v>
      </c>
      <c r="P87" s="38">
        <f t="shared" ref="P87" si="64">SUM(P88:P93)</f>
        <v>3119683</v>
      </c>
      <c r="Q87" s="38">
        <f t="shared" ref="Q87" si="65">SUM(Q88:Q93)</f>
        <v>3196856</v>
      </c>
    </row>
    <row r="88" spans="1:17" ht="11.45" customHeight="1" x14ac:dyDescent="0.25">
      <c r="A88" s="62" t="s">
        <v>59</v>
      </c>
      <c r="B88" s="42">
        <v>2131608</v>
      </c>
      <c r="C88" s="42">
        <v>2222827</v>
      </c>
      <c r="D88" s="42">
        <v>2331165</v>
      </c>
      <c r="E88" s="42">
        <v>2385426</v>
      </c>
      <c r="F88" s="42">
        <v>2390642</v>
      </c>
      <c r="G88" s="42">
        <v>2504008</v>
      </c>
      <c r="H88" s="42">
        <v>2672811</v>
      </c>
      <c r="I88" s="42">
        <v>2670279</v>
      </c>
      <c r="J88" s="42">
        <v>2429279</v>
      </c>
      <c r="K88" s="42">
        <v>2379520</v>
      </c>
      <c r="L88" s="42">
        <v>2332560</v>
      </c>
      <c r="M88" s="42">
        <v>2287348</v>
      </c>
      <c r="N88" s="42">
        <v>2262378</v>
      </c>
      <c r="O88" s="42">
        <v>2263284</v>
      </c>
      <c r="P88" s="42">
        <v>2259909</v>
      </c>
      <c r="Q88" s="42">
        <v>2260283</v>
      </c>
    </row>
    <row r="89" spans="1:17" ht="11.45" customHeight="1" x14ac:dyDescent="0.25">
      <c r="A89" s="62" t="s">
        <v>58</v>
      </c>
      <c r="B89" s="42">
        <v>231392</v>
      </c>
      <c r="C89" s="42">
        <v>256573</v>
      </c>
      <c r="D89" s="42">
        <v>294960</v>
      </c>
      <c r="E89" s="42">
        <v>339366</v>
      </c>
      <c r="F89" s="42">
        <v>387912</v>
      </c>
      <c r="G89" s="42">
        <v>358848</v>
      </c>
      <c r="H89" s="42">
        <v>491529</v>
      </c>
      <c r="I89" s="42">
        <v>542740</v>
      </c>
      <c r="J89" s="42">
        <v>583619</v>
      </c>
      <c r="K89" s="42">
        <v>598186</v>
      </c>
      <c r="L89" s="42">
        <v>613570</v>
      </c>
      <c r="M89" s="42">
        <v>636050</v>
      </c>
      <c r="N89" s="42">
        <v>677992</v>
      </c>
      <c r="O89" s="42">
        <v>736980</v>
      </c>
      <c r="P89" s="42">
        <v>807055</v>
      </c>
      <c r="Q89" s="42">
        <v>883876</v>
      </c>
    </row>
    <row r="90" spans="1:17" ht="11.45" customHeight="1" x14ac:dyDescent="0.25">
      <c r="A90" s="62" t="s">
        <v>57</v>
      </c>
      <c r="B90" s="42">
        <v>0</v>
      </c>
      <c r="C90" s="42">
        <v>3400</v>
      </c>
      <c r="D90" s="42">
        <v>3375</v>
      </c>
      <c r="E90" s="42">
        <v>53208</v>
      </c>
      <c r="F90" s="42">
        <v>50446</v>
      </c>
      <c r="G90" s="42">
        <v>50144</v>
      </c>
      <c r="H90" s="42">
        <v>49660</v>
      </c>
      <c r="I90" s="42">
        <v>48981</v>
      </c>
      <c r="J90" s="42">
        <v>43102</v>
      </c>
      <c r="K90" s="42">
        <v>36024</v>
      </c>
      <c r="L90" s="42">
        <v>37751</v>
      </c>
      <c r="M90" s="42">
        <v>43913</v>
      </c>
      <c r="N90" s="42">
        <v>45170</v>
      </c>
      <c r="O90" s="42">
        <v>49529</v>
      </c>
      <c r="P90" s="42">
        <v>51499</v>
      </c>
      <c r="Q90" s="42">
        <v>51158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2</v>
      </c>
      <c r="M91" s="42">
        <v>6</v>
      </c>
      <c r="N91" s="42">
        <v>9</v>
      </c>
      <c r="O91" s="42">
        <v>440</v>
      </c>
      <c r="P91" s="42">
        <v>696</v>
      </c>
      <c r="Q91" s="42">
        <v>834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11</v>
      </c>
      <c r="Q92" s="42">
        <v>80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177</v>
      </c>
      <c r="M93" s="42">
        <v>493</v>
      </c>
      <c r="N93" s="42">
        <v>481</v>
      </c>
      <c r="O93" s="42">
        <v>489</v>
      </c>
      <c r="P93" s="42">
        <v>513</v>
      </c>
      <c r="Q93" s="42">
        <v>625</v>
      </c>
    </row>
    <row r="94" spans="1:17" ht="11.45" customHeight="1" x14ac:dyDescent="0.25">
      <c r="A94" s="19" t="s">
        <v>28</v>
      </c>
      <c r="B94" s="38">
        <f>SUM(B95:B99)</f>
        <v>18146</v>
      </c>
      <c r="C94" s="38">
        <f t="shared" ref="C94" si="66">SUM(C95:C99)</f>
        <v>18380</v>
      </c>
      <c r="D94" s="38">
        <f t="shared" ref="D94" si="67">SUM(D95:D99)</f>
        <v>18563</v>
      </c>
      <c r="E94" s="38">
        <f t="shared" ref="E94" si="68">SUM(E95:E99)</f>
        <v>18621</v>
      </c>
      <c r="F94" s="38">
        <f t="shared" ref="F94" si="69">SUM(F95:F99)</f>
        <v>18167</v>
      </c>
      <c r="G94" s="38">
        <f t="shared" ref="G94" si="70">SUM(G95:G99)</f>
        <v>18099</v>
      </c>
      <c r="H94" s="38">
        <f t="shared" ref="H94" si="71">SUM(H95:H99)</f>
        <v>19773</v>
      </c>
      <c r="I94" s="38">
        <f t="shared" ref="I94" si="72">SUM(I95:I99)</f>
        <v>19998</v>
      </c>
      <c r="J94" s="38">
        <f t="shared" ref="J94" si="73">SUM(J95:J99)</f>
        <v>18330</v>
      </c>
      <c r="K94" s="38">
        <f t="shared" ref="K94" si="74">SUM(K95:K99)</f>
        <v>17963</v>
      </c>
      <c r="L94" s="38">
        <f t="shared" ref="L94" si="75">SUM(L95:L99)</f>
        <v>17762</v>
      </c>
      <c r="M94" s="38">
        <f t="shared" ref="M94" si="76">SUM(M95:M99)</f>
        <v>17422</v>
      </c>
      <c r="N94" s="38">
        <f t="shared" ref="N94" si="77">SUM(N95:N99)</f>
        <v>17303</v>
      </c>
      <c r="O94" s="38">
        <f t="shared" ref="O94" si="78">SUM(O95:O99)</f>
        <v>17569</v>
      </c>
      <c r="P94" s="38">
        <f t="shared" ref="P94" si="79">SUM(P95:P99)</f>
        <v>17923</v>
      </c>
      <c r="Q94" s="38">
        <f t="shared" ref="Q94" si="80">SUM(Q95:Q99)</f>
        <v>18135</v>
      </c>
    </row>
    <row r="95" spans="1:17" ht="11.45" customHeight="1" x14ac:dyDescent="0.25">
      <c r="A95" s="62" t="s">
        <v>59</v>
      </c>
      <c r="B95" s="37">
        <v>2355</v>
      </c>
      <c r="C95" s="37">
        <v>2138</v>
      </c>
      <c r="D95" s="37">
        <v>1915</v>
      </c>
      <c r="E95" s="37">
        <v>1692</v>
      </c>
      <c r="F95" s="37">
        <v>1475</v>
      </c>
      <c r="G95" s="37">
        <v>1265</v>
      </c>
      <c r="H95" s="37">
        <v>1066</v>
      </c>
      <c r="I95" s="37">
        <v>882</v>
      </c>
      <c r="J95" s="37">
        <v>722</v>
      </c>
      <c r="K95" s="37">
        <v>575</v>
      </c>
      <c r="L95" s="37">
        <v>452</v>
      </c>
      <c r="M95" s="37">
        <v>352</v>
      </c>
      <c r="N95" s="37">
        <v>287</v>
      </c>
      <c r="O95" s="37">
        <v>280</v>
      </c>
      <c r="P95" s="37">
        <v>242</v>
      </c>
      <c r="Q95" s="37">
        <v>185</v>
      </c>
    </row>
    <row r="96" spans="1:17" ht="11.45" customHeight="1" x14ac:dyDescent="0.25">
      <c r="A96" s="62" t="s">
        <v>58</v>
      </c>
      <c r="B96" s="37">
        <v>15449</v>
      </c>
      <c r="C96" s="37">
        <v>15896</v>
      </c>
      <c r="D96" s="37">
        <v>16302</v>
      </c>
      <c r="E96" s="37">
        <v>16572</v>
      </c>
      <c r="F96" s="37">
        <v>16340</v>
      </c>
      <c r="G96" s="37">
        <v>16581</v>
      </c>
      <c r="H96" s="37">
        <v>18475</v>
      </c>
      <c r="I96" s="37">
        <v>18923</v>
      </c>
      <c r="J96" s="37">
        <v>17458</v>
      </c>
      <c r="K96" s="37">
        <v>17253</v>
      </c>
      <c r="L96" s="37">
        <v>17209</v>
      </c>
      <c r="M96" s="37">
        <v>16980</v>
      </c>
      <c r="N96" s="37">
        <v>16935</v>
      </c>
      <c r="O96" s="37">
        <v>17220</v>
      </c>
      <c r="P96" s="37">
        <v>17607</v>
      </c>
      <c r="Q96" s="37">
        <v>17784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1</v>
      </c>
      <c r="Q97" s="37">
        <v>2</v>
      </c>
    </row>
    <row r="98" spans="1:17" ht="11.45" customHeight="1" x14ac:dyDescent="0.25">
      <c r="A98" s="62" t="s">
        <v>56</v>
      </c>
      <c r="B98" s="37">
        <v>95</v>
      </c>
      <c r="C98" s="37">
        <v>105</v>
      </c>
      <c r="D98" s="37">
        <v>105</v>
      </c>
      <c r="E98" s="37">
        <v>115</v>
      </c>
      <c r="F98" s="37">
        <v>115</v>
      </c>
      <c r="G98" s="37">
        <v>120</v>
      </c>
      <c r="H98" s="37">
        <v>120</v>
      </c>
      <c r="I98" s="37">
        <v>100</v>
      </c>
      <c r="J98" s="37">
        <v>75</v>
      </c>
      <c r="K98" s="37">
        <v>75</v>
      </c>
      <c r="L98" s="37">
        <v>55</v>
      </c>
      <c r="M98" s="37">
        <v>55</v>
      </c>
      <c r="N98" s="37">
        <v>55</v>
      </c>
      <c r="O98" s="37">
        <v>49</v>
      </c>
      <c r="P98" s="37">
        <v>58</v>
      </c>
      <c r="Q98" s="37">
        <v>133</v>
      </c>
    </row>
    <row r="99" spans="1:17" ht="11.45" customHeight="1" x14ac:dyDescent="0.25">
      <c r="A99" s="62" t="s">
        <v>55</v>
      </c>
      <c r="B99" s="37">
        <v>247</v>
      </c>
      <c r="C99" s="37">
        <v>241</v>
      </c>
      <c r="D99" s="37">
        <v>241</v>
      </c>
      <c r="E99" s="37">
        <v>242</v>
      </c>
      <c r="F99" s="37">
        <v>237</v>
      </c>
      <c r="G99" s="37">
        <v>133</v>
      </c>
      <c r="H99" s="37">
        <v>112</v>
      </c>
      <c r="I99" s="37">
        <v>93</v>
      </c>
      <c r="J99" s="37">
        <v>75</v>
      </c>
      <c r="K99" s="37">
        <v>60</v>
      </c>
      <c r="L99" s="37">
        <v>46</v>
      </c>
      <c r="M99" s="37">
        <v>35</v>
      </c>
      <c r="N99" s="37">
        <v>26</v>
      </c>
      <c r="O99" s="37">
        <v>20</v>
      </c>
      <c r="P99" s="37">
        <v>15</v>
      </c>
      <c r="Q99" s="37">
        <v>31</v>
      </c>
    </row>
    <row r="100" spans="1:17" ht="11.45" customHeight="1" x14ac:dyDescent="0.25">
      <c r="A100" s="25" t="s">
        <v>18</v>
      </c>
      <c r="B100" s="40">
        <f t="shared" ref="B100:Q100" si="81">B101+B107</f>
        <v>350223.09218805714</v>
      </c>
      <c r="C100" s="40">
        <f t="shared" si="81"/>
        <v>364905.61536689074</v>
      </c>
      <c r="D100" s="40">
        <f t="shared" si="81"/>
        <v>382399.62546854874</v>
      </c>
      <c r="E100" s="40">
        <f t="shared" si="81"/>
        <v>393800.98853484483</v>
      </c>
      <c r="F100" s="40">
        <f t="shared" si="81"/>
        <v>397459.13668061252</v>
      </c>
      <c r="G100" s="40">
        <f t="shared" si="81"/>
        <v>411325.11297789798</v>
      </c>
      <c r="H100" s="40">
        <f t="shared" si="81"/>
        <v>425229.09160200629</v>
      </c>
      <c r="I100" s="40">
        <f t="shared" si="81"/>
        <v>437165.0689756322</v>
      </c>
      <c r="J100" s="40">
        <f t="shared" si="81"/>
        <v>448952.22608042939</v>
      </c>
      <c r="K100" s="40">
        <f t="shared" si="81"/>
        <v>441991.85865109728</v>
      </c>
      <c r="L100" s="40">
        <f t="shared" si="81"/>
        <v>441112.84892865346</v>
      </c>
      <c r="M100" s="40">
        <f t="shared" si="81"/>
        <v>441516.99757415871</v>
      </c>
      <c r="N100" s="40">
        <f t="shared" si="81"/>
        <v>442428.417971691</v>
      </c>
      <c r="O100" s="40">
        <f t="shared" si="81"/>
        <v>449451.78759696445</v>
      </c>
      <c r="P100" s="40">
        <f t="shared" si="81"/>
        <v>464363.55946391798</v>
      </c>
      <c r="Q100" s="40">
        <f t="shared" si="81"/>
        <v>482691.31809198426</v>
      </c>
    </row>
    <row r="101" spans="1:17" ht="11.45" customHeight="1" x14ac:dyDescent="0.25">
      <c r="A101" s="23" t="s">
        <v>27</v>
      </c>
      <c r="B101" s="39">
        <f>SUM(B102:B106)</f>
        <v>244930</v>
      </c>
      <c r="C101" s="39">
        <f t="shared" ref="C101" si="82">SUM(C102:C106)</f>
        <v>255657</v>
      </c>
      <c r="D101" s="39">
        <f t="shared" ref="D101" si="83">SUM(D102:D106)</f>
        <v>270239</v>
      </c>
      <c r="E101" s="39">
        <f t="shared" ref="E101" si="84">SUM(E102:E106)</f>
        <v>281330</v>
      </c>
      <c r="F101" s="39">
        <f t="shared" ref="F101" si="85">SUM(F102:F106)</f>
        <v>288403</v>
      </c>
      <c r="G101" s="39">
        <f t="shared" ref="G101" si="86">SUM(G102:G106)</f>
        <v>301927</v>
      </c>
      <c r="H101" s="39">
        <f t="shared" ref="H101" si="87">SUM(H102:H106)</f>
        <v>313054</v>
      </c>
      <c r="I101" s="39">
        <f t="shared" ref="I101" si="88">SUM(I102:I106)</f>
        <v>330141</v>
      </c>
      <c r="J101" s="39">
        <f t="shared" ref="J101" si="89">SUM(J102:J106)</f>
        <v>352440</v>
      </c>
      <c r="K101" s="39">
        <f t="shared" ref="K101" si="90">SUM(K102:K106)</f>
        <v>353805</v>
      </c>
      <c r="L101" s="39">
        <f t="shared" ref="L101" si="91">SUM(L102:L106)</f>
        <v>354055</v>
      </c>
      <c r="M101" s="39">
        <f t="shared" ref="M101" si="92">SUM(M102:M106)</f>
        <v>352695</v>
      </c>
      <c r="N101" s="39">
        <f t="shared" ref="N101" si="93">SUM(N102:N106)</f>
        <v>352227</v>
      </c>
      <c r="O101" s="39">
        <f t="shared" ref="O101" si="94">SUM(O102:O106)</f>
        <v>358494</v>
      </c>
      <c r="P101" s="39">
        <f t="shared" ref="P101" si="95">SUM(P102:P106)</f>
        <v>370344</v>
      </c>
      <c r="Q101" s="39">
        <f t="shared" ref="Q101" si="96">SUM(Q102:Q106)</f>
        <v>385941</v>
      </c>
    </row>
    <row r="102" spans="1:17" ht="11.45" customHeight="1" x14ac:dyDescent="0.25">
      <c r="A102" s="62" t="s">
        <v>59</v>
      </c>
      <c r="B102" s="42">
        <v>80599</v>
      </c>
      <c r="C102" s="42">
        <v>75042</v>
      </c>
      <c r="D102" s="42">
        <v>67713</v>
      </c>
      <c r="E102" s="42">
        <v>61187</v>
      </c>
      <c r="F102" s="42">
        <v>55618</v>
      </c>
      <c r="G102" s="42">
        <v>50541</v>
      </c>
      <c r="H102" s="42">
        <v>46132</v>
      </c>
      <c r="I102" s="42">
        <v>41934</v>
      </c>
      <c r="J102" s="42">
        <v>34950</v>
      </c>
      <c r="K102" s="42">
        <v>32277</v>
      </c>
      <c r="L102" s="42">
        <v>29749</v>
      </c>
      <c r="M102" s="42">
        <v>26947</v>
      </c>
      <c r="N102" s="42">
        <v>26247</v>
      </c>
      <c r="O102" s="42">
        <v>25546</v>
      </c>
      <c r="P102" s="42">
        <v>23977</v>
      </c>
      <c r="Q102" s="42">
        <v>22088</v>
      </c>
    </row>
    <row r="103" spans="1:17" ht="11.45" customHeight="1" x14ac:dyDescent="0.25">
      <c r="A103" s="62" t="s">
        <v>58</v>
      </c>
      <c r="B103" s="42">
        <v>164324</v>
      </c>
      <c r="C103" s="42">
        <v>180399</v>
      </c>
      <c r="D103" s="42">
        <v>202321</v>
      </c>
      <c r="E103" s="42">
        <v>219940</v>
      </c>
      <c r="F103" s="42">
        <v>232586</v>
      </c>
      <c r="G103" s="42">
        <v>251194</v>
      </c>
      <c r="H103" s="42">
        <v>266736</v>
      </c>
      <c r="I103" s="42">
        <v>288030</v>
      </c>
      <c r="J103" s="42">
        <v>317323</v>
      </c>
      <c r="K103" s="42">
        <v>321373</v>
      </c>
      <c r="L103" s="42">
        <v>324164</v>
      </c>
      <c r="M103" s="42">
        <v>325620</v>
      </c>
      <c r="N103" s="42">
        <v>325858</v>
      </c>
      <c r="O103" s="42">
        <v>332751</v>
      </c>
      <c r="P103" s="42">
        <v>346158</v>
      </c>
      <c r="Q103" s="42">
        <v>363602</v>
      </c>
    </row>
    <row r="104" spans="1:17" ht="11.45" customHeight="1" x14ac:dyDescent="0.25">
      <c r="A104" s="62" t="s">
        <v>57</v>
      </c>
      <c r="B104" s="42">
        <v>0</v>
      </c>
      <c r="C104" s="42">
        <v>209</v>
      </c>
      <c r="D104" s="42">
        <v>198</v>
      </c>
      <c r="E104" s="42">
        <v>196</v>
      </c>
      <c r="F104" s="42">
        <v>192</v>
      </c>
      <c r="G104" s="42">
        <v>186</v>
      </c>
      <c r="H104" s="42">
        <v>180</v>
      </c>
      <c r="I104" s="42">
        <v>171</v>
      </c>
      <c r="J104" s="42">
        <v>162</v>
      </c>
      <c r="K104" s="42">
        <v>150</v>
      </c>
      <c r="L104" s="42">
        <v>138</v>
      </c>
      <c r="M104" s="42">
        <v>124</v>
      </c>
      <c r="N104" s="42">
        <v>112</v>
      </c>
      <c r="O104" s="42">
        <v>98</v>
      </c>
      <c r="P104" s="42">
        <v>84</v>
      </c>
      <c r="Q104" s="42">
        <v>75</v>
      </c>
    </row>
    <row r="105" spans="1:17" ht="11.45" customHeight="1" x14ac:dyDescent="0.25">
      <c r="A105" s="62" t="s">
        <v>56</v>
      </c>
      <c r="B105" s="42">
        <v>7</v>
      </c>
      <c r="C105" s="42">
        <v>7</v>
      </c>
      <c r="D105" s="42">
        <v>7</v>
      </c>
      <c r="E105" s="42">
        <v>7</v>
      </c>
      <c r="F105" s="42">
        <v>7</v>
      </c>
      <c r="G105" s="42">
        <v>6</v>
      </c>
      <c r="H105" s="42">
        <v>6</v>
      </c>
      <c r="I105" s="42">
        <v>6</v>
      </c>
      <c r="J105" s="42">
        <v>5</v>
      </c>
      <c r="K105" s="42">
        <v>5</v>
      </c>
      <c r="L105" s="42">
        <v>4</v>
      </c>
      <c r="M105" s="42">
        <v>4</v>
      </c>
      <c r="N105" s="42">
        <v>10</v>
      </c>
      <c r="O105" s="42">
        <v>78</v>
      </c>
      <c r="P105" s="42">
        <v>103</v>
      </c>
      <c r="Q105" s="42">
        <v>130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21</v>
      </c>
      <c r="P106" s="42">
        <v>22</v>
      </c>
      <c r="Q106" s="42">
        <v>46</v>
      </c>
    </row>
    <row r="107" spans="1:17" ht="11.45" customHeight="1" x14ac:dyDescent="0.25">
      <c r="A107" s="19" t="s">
        <v>24</v>
      </c>
      <c r="B107" s="38">
        <f>SUM(B108:B109)</f>
        <v>105293.09218805714</v>
      </c>
      <c r="C107" s="38">
        <f t="shared" ref="C107" si="97">SUM(C108:C109)</f>
        <v>109248.61536689075</v>
      </c>
      <c r="D107" s="38">
        <f t="shared" ref="D107" si="98">SUM(D108:D109)</f>
        <v>112160.62546854874</v>
      </c>
      <c r="E107" s="38">
        <f t="shared" ref="E107" si="99">SUM(E108:E109)</f>
        <v>112470.98853484482</v>
      </c>
      <c r="F107" s="38">
        <f t="shared" ref="F107" si="100">SUM(F108:F109)</f>
        <v>109056.13668061252</v>
      </c>
      <c r="G107" s="38">
        <f t="shared" ref="G107" si="101">SUM(G108:G109)</f>
        <v>109398.11297789797</v>
      </c>
      <c r="H107" s="38">
        <f t="shared" ref="H107" si="102">SUM(H108:H109)</f>
        <v>112175.09160200629</v>
      </c>
      <c r="I107" s="38">
        <f t="shared" ref="I107" si="103">SUM(I108:I109)</f>
        <v>107024.0689756322</v>
      </c>
      <c r="J107" s="38">
        <f t="shared" ref="J107" si="104">SUM(J108:J109)</f>
        <v>96512.22608042942</v>
      </c>
      <c r="K107" s="38">
        <f t="shared" ref="K107" si="105">SUM(K108:K109)</f>
        <v>88186.858651097253</v>
      </c>
      <c r="L107" s="38">
        <f t="shared" ref="L107" si="106">SUM(L108:L109)</f>
        <v>87057.848928653446</v>
      </c>
      <c r="M107" s="38">
        <f t="shared" ref="M107" si="107">SUM(M108:M109)</f>
        <v>88821.99757415874</v>
      </c>
      <c r="N107" s="38">
        <f t="shared" ref="N107" si="108">SUM(N108:N109)</f>
        <v>90201.417971691015</v>
      </c>
      <c r="O107" s="38">
        <f t="shared" ref="O107" si="109">SUM(O108:O109)</f>
        <v>90957.787596964452</v>
      </c>
      <c r="P107" s="38">
        <f t="shared" ref="P107" si="110">SUM(P108:P109)</f>
        <v>94019.559463917991</v>
      </c>
      <c r="Q107" s="38">
        <f t="shared" ref="Q107" si="111">SUM(Q108:Q109)</f>
        <v>96750.318091984256</v>
      </c>
    </row>
    <row r="108" spans="1:17" ht="11.45" customHeight="1" x14ac:dyDescent="0.25">
      <c r="A108" s="17" t="s">
        <v>23</v>
      </c>
      <c r="B108" s="37">
        <v>98557</v>
      </c>
      <c r="C108" s="37">
        <v>102085</v>
      </c>
      <c r="D108" s="37">
        <v>104652</v>
      </c>
      <c r="E108" s="37">
        <v>104817</v>
      </c>
      <c r="F108" s="37">
        <v>100135</v>
      </c>
      <c r="G108" s="37">
        <v>100194</v>
      </c>
      <c r="H108" s="37">
        <v>102191</v>
      </c>
      <c r="I108" s="37">
        <v>96095</v>
      </c>
      <c r="J108" s="37">
        <v>84427</v>
      </c>
      <c r="K108" s="37">
        <v>79400</v>
      </c>
      <c r="L108" s="37">
        <v>78713</v>
      </c>
      <c r="M108" s="37">
        <v>79974</v>
      </c>
      <c r="N108" s="37">
        <v>81292</v>
      </c>
      <c r="O108" s="37">
        <v>81861</v>
      </c>
      <c r="P108" s="37">
        <v>84691</v>
      </c>
      <c r="Q108" s="37">
        <v>86849</v>
      </c>
    </row>
    <row r="109" spans="1:17" ht="11.45" customHeight="1" x14ac:dyDescent="0.25">
      <c r="A109" s="15" t="s">
        <v>22</v>
      </c>
      <c r="B109" s="36">
        <v>6736.092188057135</v>
      </c>
      <c r="C109" s="36">
        <v>7163.6153668907491</v>
      </c>
      <c r="D109" s="36">
        <v>7508.6254685487311</v>
      </c>
      <c r="E109" s="36">
        <v>7653.9885348448206</v>
      </c>
      <c r="F109" s="36">
        <v>8921.1366806125152</v>
      </c>
      <c r="G109" s="36">
        <v>9204.112977897963</v>
      </c>
      <c r="H109" s="36">
        <v>9984.091602006285</v>
      </c>
      <c r="I109" s="36">
        <v>10929.068975632201</v>
      </c>
      <c r="J109" s="36">
        <v>12085.226080429415</v>
      </c>
      <c r="K109" s="36">
        <v>8786.8586510972582</v>
      </c>
      <c r="L109" s="36">
        <v>8344.8489286534459</v>
      </c>
      <c r="M109" s="36">
        <v>8847.9975741587332</v>
      </c>
      <c r="N109" s="36">
        <v>8909.417971691013</v>
      </c>
      <c r="O109" s="36">
        <v>9096.787596964452</v>
      </c>
      <c r="P109" s="36">
        <v>9328.5594639179853</v>
      </c>
      <c r="Q109" s="36">
        <v>9901.3180919842616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246590</v>
      </c>
      <c r="D111" s="41">
        <f t="shared" si="112"/>
        <v>283614</v>
      </c>
      <c r="E111" s="41">
        <f t="shared" si="112"/>
        <v>365499</v>
      </c>
      <c r="F111" s="41">
        <f t="shared" si="112"/>
        <v>311072</v>
      </c>
      <c r="G111" s="41">
        <f t="shared" si="112"/>
        <v>285017</v>
      </c>
      <c r="H111" s="41">
        <f t="shared" si="112"/>
        <v>373834</v>
      </c>
      <c r="I111" s="41">
        <f t="shared" si="112"/>
        <v>261562</v>
      </c>
      <c r="J111" s="41">
        <f t="shared" si="112"/>
        <v>289468</v>
      </c>
      <c r="K111" s="41">
        <f t="shared" si="112"/>
        <v>120493</v>
      </c>
      <c r="L111" s="41">
        <f t="shared" si="112"/>
        <v>88815</v>
      </c>
      <c r="M111" s="41">
        <f t="shared" si="112"/>
        <v>169782</v>
      </c>
      <c r="N111" s="41">
        <f t="shared" si="112"/>
        <v>192982</v>
      </c>
      <c r="O111" s="41">
        <f t="shared" si="112"/>
        <v>230225</v>
      </c>
      <c r="P111" s="41">
        <f t="shared" si="112"/>
        <v>270228</v>
      </c>
      <c r="Q111" s="41">
        <f t="shared" si="112"/>
        <v>305845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212594</v>
      </c>
      <c r="D112" s="40">
        <f t="shared" si="113"/>
        <v>243633</v>
      </c>
      <c r="E112" s="40">
        <f t="shared" si="113"/>
        <v>329060</v>
      </c>
      <c r="F112" s="40">
        <f t="shared" si="113"/>
        <v>279109</v>
      </c>
      <c r="G112" s="40">
        <f t="shared" si="113"/>
        <v>254013</v>
      </c>
      <c r="H112" s="40">
        <f t="shared" si="113"/>
        <v>316778</v>
      </c>
      <c r="I112" s="40">
        <f t="shared" si="113"/>
        <v>215345</v>
      </c>
      <c r="J112" s="40">
        <f t="shared" si="113"/>
        <v>238210</v>
      </c>
      <c r="K112" s="40">
        <f t="shared" si="113"/>
        <v>83855</v>
      </c>
      <c r="L112" s="40">
        <f t="shared" si="113"/>
        <v>69191</v>
      </c>
      <c r="M112" s="40">
        <f t="shared" si="113"/>
        <v>134974</v>
      </c>
      <c r="N112" s="40">
        <f t="shared" si="113"/>
        <v>160096</v>
      </c>
      <c r="O112" s="40">
        <f t="shared" si="113"/>
        <v>184250</v>
      </c>
      <c r="P112" s="40">
        <f t="shared" si="113"/>
        <v>219068</v>
      </c>
      <c r="Q112" s="40">
        <f t="shared" si="113"/>
        <v>252296</v>
      </c>
    </row>
    <row r="113" spans="1:17" ht="11.45" customHeight="1" x14ac:dyDescent="0.25">
      <c r="A113" s="23" t="s">
        <v>30</v>
      </c>
      <c r="B113" s="39"/>
      <c r="C113" s="39">
        <v>3263</v>
      </c>
      <c r="D113" s="39">
        <v>7438</v>
      </c>
      <c r="E113" s="39">
        <v>8875</v>
      </c>
      <c r="F113" s="39">
        <v>16152.000000000002</v>
      </c>
      <c r="G113" s="39">
        <v>12537</v>
      </c>
      <c r="H113" s="39">
        <v>12005</v>
      </c>
      <c r="I113" s="39">
        <v>12642</v>
      </c>
      <c r="J113" s="39">
        <v>12165</v>
      </c>
      <c r="K113" s="39">
        <v>7344</v>
      </c>
      <c r="L113" s="39">
        <v>6057</v>
      </c>
      <c r="M113" s="39">
        <v>6076</v>
      </c>
      <c r="N113" s="39">
        <v>7070</v>
      </c>
      <c r="O113" s="39">
        <v>7467</v>
      </c>
      <c r="P113" s="39">
        <v>7969</v>
      </c>
      <c r="Q113" s="39">
        <v>8380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207519</v>
      </c>
      <c r="D114" s="38">
        <f t="shared" ref="D114" si="115">SUM(D115:D120)</f>
        <v>234395</v>
      </c>
      <c r="E114" s="38">
        <f t="shared" ref="E114" si="116">SUM(E115:E120)</f>
        <v>318485</v>
      </c>
      <c r="F114" s="38">
        <f t="shared" ref="F114" si="117">SUM(F115:F120)</f>
        <v>261760</v>
      </c>
      <c r="G114" s="38">
        <f t="shared" ref="G114" si="118">SUM(G115:G120)</f>
        <v>239810</v>
      </c>
      <c r="H114" s="38">
        <f t="shared" ref="H114" si="119">SUM(H115:H120)</f>
        <v>301484</v>
      </c>
      <c r="I114" s="38">
        <f t="shared" ref="I114" si="120">SUM(I115:I120)</f>
        <v>200897</v>
      </c>
      <c r="J114" s="38">
        <f t="shared" ref="J114" si="121">SUM(J115:J120)</f>
        <v>224922</v>
      </c>
      <c r="K114" s="38">
        <f t="shared" ref="K114" si="122">SUM(K115:K120)</f>
        <v>75837</v>
      </c>
      <c r="L114" s="38">
        <f t="shared" ref="L114" si="123">SUM(L115:L120)</f>
        <v>62477</v>
      </c>
      <c r="M114" s="38">
        <f t="shared" ref="M114" si="124">SUM(M115:M120)</f>
        <v>128178</v>
      </c>
      <c r="N114" s="38">
        <f t="shared" ref="N114" si="125">SUM(N115:N120)</f>
        <v>151874</v>
      </c>
      <c r="O114" s="38">
        <f t="shared" ref="O114" si="126">SUM(O115:O120)</f>
        <v>175326</v>
      </c>
      <c r="P114" s="38">
        <f t="shared" ref="P114" si="127">SUM(P115:P120)</f>
        <v>209546</v>
      </c>
      <c r="Q114" s="38">
        <f t="shared" ref="Q114" si="128">SUM(Q115:Q120)</f>
        <v>242293</v>
      </c>
    </row>
    <row r="115" spans="1:17" ht="11.45" customHeight="1" x14ac:dyDescent="0.25">
      <c r="A115" s="62" t="s">
        <v>59</v>
      </c>
      <c r="B115" s="42"/>
      <c r="C115" s="42">
        <v>173980</v>
      </c>
      <c r="D115" s="42">
        <v>191327</v>
      </c>
      <c r="E115" s="42">
        <v>217204</v>
      </c>
      <c r="F115" s="42">
        <v>204243</v>
      </c>
      <c r="G115" s="42">
        <v>160694</v>
      </c>
      <c r="H115" s="42">
        <v>168803</v>
      </c>
      <c r="I115" s="42">
        <v>149686</v>
      </c>
      <c r="J115" s="42">
        <v>159583</v>
      </c>
      <c r="K115" s="42">
        <v>45786</v>
      </c>
      <c r="L115" s="42">
        <v>30168</v>
      </c>
      <c r="M115" s="42">
        <v>80347</v>
      </c>
      <c r="N115" s="42">
        <v>93494</v>
      </c>
      <c r="O115" s="42">
        <v>98182</v>
      </c>
      <c r="P115" s="42">
        <v>115511</v>
      </c>
      <c r="Q115" s="42">
        <v>137926</v>
      </c>
    </row>
    <row r="116" spans="1:17" ht="11.45" customHeight="1" x14ac:dyDescent="0.25">
      <c r="A116" s="62" t="s">
        <v>58</v>
      </c>
      <c r="B116" s="42"/>
      <c r="C116" s="42">
        <v>30139</v>
      </c>
      <c r="D116" s="42">
        <v>43068</v>
      </c>
      <c r="E116" s="42">
        <v>51448</v>
      </c>
      <c r="F116" s="42">
        <v>57517</v>
      </c>
      <c r="G116" s="42">
        <v>79116</v>
      </c>
      <c r="H116" s="42">
        <v>132681</v>
      </c>
      <c r="I116" s="42">
        <v>51211</v>
      </c>
      <c r="J116" s="42">
        <v>65339</v>
      </c>
      <c r="K116" s="42">
        <v>30051</v>
      </c>
      <c r="L116" s="42">
        <v>30403</v>
      </c>
      <c r="M116" s="42">
        <v>41340</v>
      </c>
      <c r="N116" s="42">
        <v>57114</v>
      </c>
      <c r="O116" s="42">
        <v>72343</v>
      </c>
      <c r="P116" s="42">
        <v>91757</v>
      </c>
      <c r="Q116" s="42">
        <v>103928</v>
      </c>
    </row>
    <row r="117" spans="1:17" ht="11.45" customHeight="1" x14ac:dyDescent="0.25">
      <c r="A117" s="62" t="s">
        <v>57</v>
      </c>
      <c r="B117" s="42"/>
      <c r="C117" s="42">
        <v>3400</v>
      </c>
      <c r="D117" s="42">
        <v>0</v>
      </c>
      <c r="E117" s="42">
        <v>49833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1727</v>
      </c>
      <c r="M117" s="42">
        <v>6162</v>
      </c>
      <c r="N117" s="42">
        <v>1257</v>
      </c>
      <c r="O117" s="42">
        <v>4359</v>
      </c>
      <c r="P117" s="42">
        <v>1970</v>
      </c>
      <c r="Q117" s="42">
        <v>95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2</v>
      </c>
      <c r="M118" s="42">
        <v>4</v>
      </c>
      <c r="N118" s="42">
        <v>3</v>
      </c>
      <c r="O118" s="42">
        <v>431</v>
      </c>
      <c r="P118" s="42">
        <v>268</v>
      </c>
      <c r="Q118" s="42">
        <v>153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11</v>
      </c>
      <c r="Q119" s="42">
        <v>70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177</v>
      </c>
      <c r="M120" s="42">
        <v>325</v>
      </c>
      <c r="N120" s="42">
        <v>6</v>
      </c>
      <c r="O120" s="42">
        <v>11</v>
      </c>
      <c r="P120" s="42">
        <v>29</v>
      </c>
      <c r="Q120" s="42">
        <v>121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1812</v>
      </c>
      <c r="D121" s="38">
        <f t="shared" ref="D121" si="130">SUM(D122:D126)</f>
        <v>1800</v>
      </c>
      <c r="E121" s="38">
        <f t="shared" ref="E121" si="131">SUM(E122:E126)</f>
        <v>1700</v>
      </c>
      <c r="F121" s="38">
        <f t="shared" ref="F121" si="132">SUM(F122:F126)</f>
        <v>1197</v>
      </c>
      <c r="G121" s="38">
        <f t="shared" ref="G121" si="133">SUM(G122:G126)</f>
        <v>1666</v>
      </c>
      <c r="H121" s="38">
        <f t="shared" ref="H121" si="134">SUM(H122:H126)</f>
        <v>3289</v>
      </c>
      <c r="I121" s="38">
        <f t="shared" ref="I121" si="135">SUM(I122:I126)</f>
        <v>1806</v>
      </c>
      <c r="J121" s="38">
        <f t="shared" ref="J121" si="136">SUM(J122:J126)</f>
        <v>1123</v>
      </c>
      <c r="K121" s="38">
        <f t="shared" ref="K121" si="137">SUM(K122:K126)</f>
        <v>674</v>
      </c>
      <c r="L121" s="38">
        <f t="shared" ref="L121" si="138">SUM(L122:L126)</f>
        <v>657</v>
      </c>
      <c r="M121" s="38">
        <f t="shared" ref="M121" si="139">SUM(M122:M126)</f>
        <v>720</v>
      </c>
      <c r="N121" s="38">
        <f t="shared" ref="N121" si="140">SUM(N122:N126)</f>
        <v>1152</v>
      </c>
      <c r="O121" s="38">
        <f t="shared" ref="O121" si="141">SUM(O122:O126)</f>
        <v>1457</v>
      </c>
      <c r="P121" s="38">
        <f t="shared" ref="P121" si="142">SUM(P122:P126)</f>
        <v>1553</v>
      </c>
      <c r="Q121" s="38">
        <f t="shared" ref="Q121" si="143">SUM(Q122:Q126)</f>
        <v>1623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2</v>
      </c>
      <c r="G122" s="37">
        <v>1</v>
      </c>
      <c r="H122" s="37">
        <v>0</v>
      </c>
      <c r="I122" s="37">
        <v>1</v>
      </c>
      <c r="J122" s="37">
        <v>7</v>
      </c>
      <c r="K122" s="37">
        <v>0</v>
      </c>
      <c r="L122" s="37">
        <v>4</v>
      </c>
      <c r="M122" s="37">
        <v>7</v>
      </c>
      <c r="N122" s="37">
        <v>5</v>
      </c>
      <c r="O122" s="37">
        <v>3</v>
      </c>
      <c r="P122" s="37">
        <v>0</v>
      </c>
      <c r="Q122" s="37">
        <v>2</v>
      </c>
    </row>
    <row r="123" spans="1:17" ht="11.45" customHeight="1" x14ac:dyDescent="0.25">
      <c r="A123" s="62" t="s">
        <v>58</v>
      </c>
      <c r="B123" s="37"/>
      <c r="C123" s="37">
        <v>1793</v>
      </c>
      <c r="D123" s="37">
        <v>1791</v>
      </c>
      <c r="E123" s="37">
        <v>1680</v>
      </c>
      <c r="F123" s="37">
        <v>1186</v>
      </c>
      <c r="G123" s="37">
        <v>1650</v>
      </c>
      <c r="H123" s="37">
        <v>3280</v>
      </c>
      <c r="I123" s="37">
        <v>1805</v>
      </c>
      <c r="J123" s="37">
        <v>1116</v>
      </c>
      <c r="K123" s="37">
        <v>674</v>
      </c>
      <c r="L123" s="37">
        <v>653</v>
      </c>
      <c r="M123" s="37">
        <v>713</v>
      </c>
      <c r="N123" s="37">
        <v>1147</v>
      </c>
      <c r="O123" s="37">
        <v>1453</v>
      </c>
      <c r="P123" s="37">
        <v>1542</v>
      </c>
      <c r="Q123" s="37">
        <v>1525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1</v>
      </c>
      <c r="Q124" s="37">
        <v>1</v>
      </c>
    </row>
    <row r="125" spans="1:17" ht="11.45" customHeight="1" x14ac:dyDescent="0.25">
      <c r="A125" s="62" t="s">
        <v>56</v>
      </c>
      <c r="B125" s="37"/>
      <c r="C125" s="37">
        <v>19</v>
      </c>
      <c r="D125" s="37">
        <v>9</v>
      </c>
      <c r="E125" s="37">
        <v>19</v>
      </c>
      <c r="F125" s="37">
        <v>9</v>
      </c>
      <c r="G125" s="37">
        <v>15</v>
      </c>
      <c r="H125" s="37">
        <v>9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9</v>
      </c>
      <c r="Q125" s="37">
        <v>75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1</v>
      </c>
      <c r="P126" s="37">
        <v>1</v>
      </c>
      <c r="Q126" s="37">
        <v>20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33996</v>
      </c>
      <c r="D127" s="40">
        <f t="shared" si="144"/>
        <v>39981</v>
      </c>
      <c r="E127" s="40">
        <f t="shared" si="144"/>
        <v>36439</v>
      </c>
      <c r="F127" s="40">
        <f t="shared" si="144"/>
        <v>31963</v>
      </c>
      <c r="G127" s="40">
        <f t="shared" si="144"/>
        <v>31004</v>
      </c>
      <c r="H127" s="40">
        <f t="shared" si="144"/>
        <v>57056</v>
      </c>
      <c r="I127" s="40">
        <f t="shared" si="144"/>
        <v>46217</v>
      </c>
      <c r="J127" s="40">
        <f t="shared" si="144"/>
        <v>51258</v>
      </c>
      <c r="K127" s="40">
        <f t="shared" si="144"/>
        <v>36638</v>
      </c>
      <c r="L127" s="40">
        <f t="shared" si="144"/>
        <v>19624</v>
      </c>
      <c r="M127" s="40">
        <f t="shared" si="144"/>
        <v>34808</v>
      </c>
      <c r="N127" s="40">
        <f t="shared" si="144"/>
        <v>32886</v>
      </c>
      <c r="O127" s="40">
        <f t="shared" si="144"/>
        <v>45975</v>
      </c>
      <c r="P127" s="40">
        <f t="shared" si="144"/>
        <v>51160</v>
      </c>
      <c r="Q127" s="40">
        <f t="shared" si="144"/>
        <v>53549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25210</v>
      </c>
      <c r="D128" s="39">
        <f t="shared" ref="D128" si="146">SUM(D129:D133)</f>
        <v>32683</v>
      </c>
      <c r="E128" s="39">
        <f t="shared" ref="E128" si="147">SUM(E129:E133)</f>
        <v>29897</v>
      </c>
      <c r="F128" s="39">
        <f t="shared" ref="F128" si="148">SUM(F129:F133)</f>
        <v>26364</v>
      </c>
      <c r="G128" s="39">
        <f t="shared" ref="G128" si="149">SUM(G129:G133)</f>
        <v>19942</v>
      </c>
      <c r="H128" s="39">
        <f t="shared" ref="H128" si="150">SUM(H129:H133)</f>
        <v>43402</v>
      </c>
      <c r="I128" s="39">
        <f t="shared" ref="I128" si="151">SUM(I129:I133)</f>
        <v>38517</v>
      </c>
      <c r="J128" s="39">
        <f t="shared" ref="J128" si="152">SUM(J129:J133)</f>
        <v>46981</v>
      </c>
      <c r="K128" s="39">
        <f t="shared" ref="K128" si="153">SUM(K129:K133)</f>
        <v>35794</v>
      </c>
      <c r="L128" s="39">
        <f t="shared" ref="L128" si="154">SUM(L129:L133)</f>
        <v>12385</v>
      </c>
      <c r="M128" s="39">
        <f t="shared" ref="M128" si="155">SUM(M129:M133)</f>
        <v>23177</v>
      </c>
      <c r="N128" s="39">
        <f t="shared" ref="N128" si="156">SUM(N129:N133)</f>
        <v>22364</v>
      </c>
      <c r="O128" s="39">
        <f t="shared" ref="O128" si="157">SUM(O129:O133)</f>
        <v>35536</v>
      </c>
      <c r="P128" s="39">
        <f t="shared" ref="P128" si="158">SUM(P129:P133)</f>
        <v>39425</v>
      </c>
      <c r="Q128" s="39">
        <f t="shared" ref="Q128" si="159">SUM(Q129:Q133)</f>
        <v>42915</v>
      </c>
    </row>
    <row r="129" spans="1:17" ht="11.45" customHeight="1" x14ac:dyDescent="0.25">
      <c r="A129" s="62" t="s">
        <v>59</v>
      </c>
      <c r="B129" s="42"/>
      <c r="C129" s="42">
        <v>1647</v>
      </c>
      <c r="D129" s="42">
        <v>1345</v>
      </c>
      <c r="E129" s="42">
        <v>956</v>
      </c>
      <c r="F129" s="42">
        <v>960</v>
      </c>
      <c r="G129" s="42">
        <v>723</v>
      </c>
      <c r="H129" s="42">
        <v>340</v>
      </c>
      <c r="I129" s="42">
        <v>629</v>
      </c>
      <c r="J129" s="42">
        <v>644</v>
      </c>
      <c r="K129" s="42">
        <v>707</v>
      </c>
      <c r="L129" s="42">
        <v>323</v>
      </c>
      <c r="M129" s="42">
        <v>159</v>
      </c>
      <c r="N129" s="42">
        <v>240</v>
      </c>
      <c r="O129" s="42">
        <v>7294</v>
      </c>
      <c r="P129" s="42">
        <v>2882</v>
      </c>
      <c r="Q129" s="42">
        <v>1330</v>
      </c>
    </row>
    <row r="130" spans="1:17" ht="11.45" customHeight="1" x14ac:dyDescent="0.25">
      <c r="A130" s="62" t="s">
        <v>58</v>
      </c>
      <c r="B130" s="42"/>
      <c r="C130" s="42">
        <v>23354</v>
      </c>
      <c r="D130" s="42">
        <v>31338</v>
      </c>
      <c r="E130" s="42">
        <v>28941</v>
      </c>
      <c r="F130" s="42">
        <v>25404</v>
      </c>
      <c r="G130" s="42">
        <v>19219</v>
      </c>
      <c r="H130" s="42">
        <v>43062</v>
      </c>
      <c r="I130" s="42">
        <v>37888</v>
      </c>
      <c r="J130" s="42">
        <v>46337</v>
      </c>
      <c r="K130" s="42">
        <v>35087</v>
      </c>
      <c r="L130" s="42">
        <v>12062</v>
      </c>
      <c r="M130" s="42">
        <v>23018</v>
      </c>
      <c r="N130" s="42">
        <v>22116</v>
      </c>
      <c r="O130" s="42">
        <v>28153</v>
      </c>
      <c r="P130" s="42">
        <v>36512</v>
      </c>
      <c r="Q130" s="42">
        <v>41526</v>
      </c>
    </row>
    <row r="131" spans="1:17" ht="11.45" customHeight="1" x14ac:dyDescent="0.25">
      <c r="A131" s="62" t="s">
        <v>57</v>
      </c>
      <c r="B131" s="42"/>
      <c r="C131" s="42">
        <v>209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1</v>
      </c>
      <c r="O131" s="42">
        <v>0</v>
      </c>
      <c r="P131" s="42">
        <v>0</v>
      </c>
      <c r="Q131" s="42">
        <v>5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7</v>
      </c>
      <c r="O132" s="42">
        <v>68</v>
      </c>
      <c r="P132" s="42">
        <v>29</v>
      </c>
      <c r="Q132" s="42">
        <v>30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21</v>
      </c>
      <c r="P133" s="42">
        <v>2</v>
      </c>
      <c r="Q133" s="42">
        <v>24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8786</v>
      </c>
      <c r="D134" s="38">
        <f t="shared" ref="D134" si="161">SUM(D135:D136)</f>
        <v>7298</v>
      </c>
      <c r="E134" s="38">
        <f t="shared" ref="E134" si="162">SUM(E135:E136)</f>
        <v>6542</v>
      </c>
      <c r="F134" s="38">
        <f t="shared" ref="F134" si="163">SUM(F135:F136)</f>
        <v>5599</v>
      </c>
      <c r="G134" s="38">
        <f t="shared" ref="G134" si="164">SUM(G135:G136)</f>
        <v>11062</v>
      </c>
      <c r="H134" s="38">
        <f t="shared" ref="H134" si="165">SUM(H135:H136)</f>
        <v>13654</v>
      </c>
      <c r="I134" s="38">
        <f t="shared" ref="I134" si="166">SUM(I135:I136)</f>
        <v>7700</v>
      </c>
      <c r="J134" s="38">
        <f t="shared" ref="J134" si="167">SUM(J135:J136)</f>
        <v>4277</v>
      </c>
      <c r="K134" s="38">
        <f t="shared" ref="K134" si="168">SUM(K135:K136)</f>
        <v>844</v>
      </c>
      <c r="L134" s="38">
        <f t="shared" ref="L134" si="169">SUM(L135:L136)</f>
        <v>7239</v>
      </c>
      <c r="M134" s="38">
        <f t="shared" ref="M134" si="170">SUM(M135:M136)</f>
        <v>11631</v>
      </c>
      <c r="N134" s="38">
        <f t="shared" ref="N134" si="171">SUM(N135:N136)</f>
        <v>10522</v>
      </c>
      <c r="O134" s="38">
        <f t="shared" ref="O134" si="172">SUM(O135:O136)</f>
        <v>10439</v>
      </c>
      <c r="P134" s="38">
        <f t="shared" ref="P134" si="173">SUM(P135:P136)</f>
        <v>11735</v>
      </c>
      <c r="Q134" s="38">
        <f t="shared" ref="Q134" si="174">SUM(Q135:Q136)</f>
        <v>10634</v>
      </c>
    </row>
    <row r="135" spans="1:17" ht="11.45" customHeight="1" x14ac:dyDescent="0.25">
      <c r="A135" s="17" t="s">
        <v>23</v>
      </c>
      <c r="B135" s="37"/>
      <c r="C135" s="37">
        <v>6306</v>
      </c>
      <c r="D135" s="37">
        <v>5026</v>
      </c>
      <c r="E135" s="37">
        <v>4667</v>
      </c>
      <c r="F135" s="37">
        <v>2759</v>
      </c>
      <c r="G135" s="37">
        <v>9171</v>
      </c>
      <c r="H135" s="37">
        <v>11136</v>
      </c>
      <c r="I135" s="37">
        <v>4808</v>
      </c>
      <c r="J135" s="37">
        <v>961</v>
      </c>
      <c r="K135" s="37">
        <v>844</v>
      </c>
      <c r="L135" s="37">
        <v>5806</v>
      </c>
      <c r="M135" s="37">
        <v>9152</v>
      </c>
      <c r="N135" s="37">
        <v>8445</v>
      </c>
      <c r="O135" s="37">
        <v>8265</v>
      </c>
      <c r="P135" s="37">
        <v>9552</v>
      </c>
      <c r="Q135" s="37">
        <v>8118</v>
      </c>
    </row>
    <row r="136" spans="1:17" ht="11.45" customHeight="1" x14ac:dyDescent="0.25">
      <c r="A136" s="15" t="s">
        <v>22</v>
      </c>
      <c r="B136" s="36"/>
      <c r="C136" s="36">
        <v>2480</v>
      </c>
      <c r="D136" s="36">
        <v>2272</v>
      </c>
      <c r="E136" s="36">
        <v>1875</v>
      </c>
      <c r="F136" s="36">
        <v>2840</v>
      </c>
      <c r="G136" s="36">
        <v>1891</v>
      </c>
      <c r="H136" s="36">
        <v>2518</v>
      </c>
      <c r="I136" s="36">
        <v>2892</v>
      </c>
      <c r="J136" s="36">
        <v>3316</v>
      </c>
      <c r="K136" s="36">
        <v>0</v>
      </c>
      <c r="L136" s="36">
        <v>1433</v>
      </c>
      <c r="M136" s="36">
        <v>2479</v>
      </c>
      <c r="N136" s="36">
        <v>2077</v>
      </c>
      <c r="O136" s="36">
        <v>2174</v>
      </c>
      <c r="P136" s="36">
        <v>2183</v>
      </c>
      <c r="Q136" s="36">
        <v>2516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3.1679113931415666</v>
      </c>
      <c r="C141" s="24">
        <f t="shared" ref="C141:Q141" si="176">IF(C4=0,0,C4/C31)</f>
        <v>2.9492432802489281</v>
      </c>
      <c r="D141" s="24">
        <f t="shared" si="176"/>
        <v>2.812044433044453</v>
      </c>
      <c r="E141" s="24">
        <f t="shared" si="176"/>
        <v>2.7061153064343144</v>
      </c>
      <c r="F141" s="24">
        <f t="shared" si="176"/>
        <v>2.6332144365979628</v>
      </c>
      <c r="G141" s="24">
        <f t="shared" si="176"/>
        <v>2.4520592957829388</v>
      </c>
      <c r="H141" s="24">
        <f t="shared" si="176"/>
        <v>2.4954836748112488</v>
      </c>
      <c r="I141" s="24">
        <f t="shared" si="176"/>
        <v>2.3909950219041867</v>
      </c>
      <c r="J141" s="24">
        <f t="shared" si="176"/>
        <v>2.3511464776308899</v>
      </c>
      <c r="K141" s="24">
        <f t="shared" si="176"/>
        <v>2.1392750062803443</v>
      </c>
      <c r="L141" s="24">
        <f t="shared" si="176"/>
        <v>2.3062601686499851</v>
      </c>
      <c r="M141" s="24">
        <f t="shared" si="176"/>
        <v>2.5248375534693972</v>
      </c>
      <c r="N141" s="24">
        <f t="shared" si="176"/>
        <v>2.4893437070088402</v>
      </c>
      <c r="O141" s="24">
        <f t="shared" si="176"/>
        <v>2.5459402696098228</v>
      </c>
      <c r="P141" s="24">
        <f t="shared" si="176"/>
        <v>2.4716116986260124</v>
      </c>
      <c r="Q141" s="24">
        <f t="shared" si="176"/>
        <v>2.376466950109462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1.1552093820866824</v>
      </c>
      <c r="F142" s="22">
        <f t="shared" si="178"/>
        <v>1.1553640856511076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1.1564931393319684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1.1525287411942109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2.3497631321449384</v>
      </c>
      <c r="C143" s="21">
        <f t="shared" ref="C143:Q143" si="180">IF(C6=0,0,C6/C33)</f>
        <v>2.1850593831910605</v>
      </c>
      <c r="D143" s="21">
        <f t="shared" si="180"/>
        <v>2.0719235562985943</v>
      </c>
      <c r="E143" s="21">
        <f t="shared" si="180"/>
        <v>2.0106249462391048</v>
      </c>
      <c r="F143" s="21">
        <f t="shared" si="180"/>
        <v>1.9848941923199688</v>
      </c>
      <c r="G143" s="21">
        <f t="shared" si="180"/>
        <v>1.8569500277243267</v>
      </c>
      <c r="H143" s="21">
        <f t="shared" si="180"/>
        <v>1.9191915058395408</v>
      </c>
      <c r="I143" s="21">
        <f t="shared" si="180"/>
        <v>1.8713845498697941</v>
      </c>
      <c r="J143" s="21">
        <f t="shared" si="180"/>
        <v>1.8230165609107822</v>
      </c>
      <c r="K143" s="21">
        <f t="shared" si="180"/>
        <v>1.6882807275938789</v>
      </c>
      <c r="L143" s="21">
        <f t="shared" si="180"/>
        <v>1.8070037370870702</v>
      </c>
      <c r="M143" s="21">
        <f t="shared" si="180"/>
        <v>1.9823320531791042</v>
      </c>
      <c r="N143" s="21">
        <f t="shared" si="180"/>
        <v>1.9321721412772206</v>
      </c>
      <c r="O143" s="21">
        <f t="shared" si="180"/>
        <v>1.977798545431233</v>
      </c>
      <c r="P143" s="21">
        <f t="shared" si="180"/>
        <v>1.912473827576882</v>
      </c>
      <c r="Q143" s="21">
        <f t="shared" si="180"/>
        <v>1.8459191145206164</v>
      </c>
    </row>
    <row r="144" spans="1:17" ht="11.45" customHeight="1" x14ac:dyDescent="0.25">
      <c r="A144" s="62" t="s">
        <v>59</v>
      </c>
      <c r="B144" s="70">
        <v>2.3383389311878391</v>
      </c>
      <c r="C144" s="70">
        <v>2.1738700956003143</v>
      </c>
      <c r="D144" s="70">
        <v>2.0602074999200086</v>
      </c>
      <c r="E144" s="70">
        <v>1.9988631347080754</v>
      </c>
      <c r="F144" s="70">
        <v>1.9712441099478459</v>
      </c>
      <c r="G144" s="70">
        <v>1.8466408587137142</v>
      </c>
      <c r="H144" s="70">
        <v>1.9049830175807718</v>
      </c>
      <c r="I144" s="70">
        <v>1.8564664434713281</v>
      </c>
      <c r="J144" s="70">
        <v>1.8072685081993372</v>
      </c>
      <c r="K144" s="70">
        <v>1.6732626237775752</v>
      </c>
      <c r="L144" s="70">
        <v>1.7886953559996606</v>
      </c>
      <c r="M144" s="70">
        <v>1.9599278689545718</v>
      </c>
      <c r="N144" s="70">
        <v>1.909428177546145</v>
      </c>
      <c r="O144" s="70">
        <v>1.9530932312939948</v>
      </c>
      <c r="P144" s="70">
        <v>1.8903147899011405</v>
      </c>
      <c r="Q144" s="70">
        <v>1.8230359954496933</v>
      </c>
    </row>
    <row r="145" spans="1:17" ht="11.45" customHeight="1" x14ac:dyDescent="0.25">
      <c r="A145" s="62" t="s">
        <v>58</v>
      </c>
      <c r="B145" s="70">
        <v>2.4188296113024119</v>
      </c>
      <c r="C145" s="70">
        <v>2.2486994029098026</v>
      </c>
      <c r="D145" s="70">
        <v>2.1311242950150064</v>
      </c>
      <c r="E145" s="70">
        <v>2.0676683241623124</v>
      </c>
      <c r="F145" s="70">
        <v>2.0390985928738723</v>
      </c>
      <c r="G145" s="70">
        <v>1.9102062284138688</v>
      </c>
      <c r="H145" s="70">
        <v>1.9705566504903071</v>
      </c>
      <c r="I145" s="70">
        <v>1.9203700310359328</v>
      </c>
      <c r="J145" s="70">
        <v>1.8694785964950984</v>
      </c>
      <c r="K145" s="70">
        <v>1.7308599398902278</v>
      </c>
      <c r="L145" s="70">
        <v>1.8502661162525598</v>
      </c>
      <c r="M145" s="70">
        <v>2.0273928224066009</v>
      </c>
      <c r="N145" s="70">
        <v>1.9751548224694904</v>
      </c>
      <c r="O145" s="70">
        <v>2.0203229217453105</v>
      </c>
      <c r="P145" s="70">
        <v>1.9553835107099271</v>
      </c>
      <c r="Q145" s="70">
        <v>1.8857888347365754</v>
      </c>
    </row>
    <row r="146" spans="1:17" ht="11.45" customHeight="1" x14ac:dyDescent="0.25">
      <c r="A146" s="62" t="s">
        <v>57</v>
      </c>
      <c r="B146" s="70" t="s">
        <v>181</v>
      </c>
      <c r="C146" s="70">
        <v>2.1195076016953287</v>
      </c>
      <c r="D146" s="70">
        <v>2.0097658496096362</v>
      </c>
      <c r="E146" s="70">
        <v>1.9503061978519316</v>
      </c>
      <c r="F146" s="70">
        <v>1.92534736655037</v>
      </c>
      <c r="G146" s="70">
        <v>1.8012415268925968</v>
      </c>
      <c r="H146" s="70">
        <v>1.8616157606643544</v>
      </c>
      <c r="I146" s="70">
        <v>1.8152430133737003</v>
      </c>
      <c r="J146" s="70">
        <v>1.7683260640834586</v>
      </c>
      <c r="K146" s="70">
        <v>1.6376323057660624</v>
      </c>
      <c r="L146" s="70">
        <v>1.752793624974458</v>
      </c>
      <c r="M146" s="70">
        <v>1.9228620915837311</v>
      </c>
      <c r="N146" s="70">
        <v>1.8742069770389038</v>
      </c>
      <c r="O146" s="70">
        <v>1.9184645890682959</v>
      </c>
      <c r="P146" s="70">
        <v>1.8550996127495756</v>
      </c>
      <c r="Q146" s="70">
        <v>1.7905415410849976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>
        <v>1.752793624974458</v>
      </c>
      <c r="M147" s="70">
        <v>1.9228620915837311</v>
      </c>
      <c r="N147" s="70">
        <v>1.8742069770389038</v>
      </c>
      <c r="O147" s="70">
        <v>1.9184645890682959</v>
      </c>
      <c r="P147" s="70">
        <v>1.8550996127495754</v>
      </c>
      <c r="Q147" s="70">
        <v>1.7905415410849979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 t="s">
        <v>181</v>
      </c>
      <c r="O148" s="70" t="s">
        <v>181</v>
      </c>
      <c r="P148" s="70">
        <v>1.8152279958786275</v>
      </c>
      <c r="Q148" s="70">
        <v>1.7520574694874398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>
        <v>1.4478294082286638</v>
      </c>
      <c r="M149" s="70">
        <v>1.5883080840184896</v>
      </c>
      <c r="N149" s="70">
        <v>1.5481183522126349</v>
      </c>
      <c r="O149" s="70">
        <v>1.5846756920620781</v>
      </c>
      <c r="P149" s="70">
        <v>1.5323354308591692</v>
      </c>
      <c r="Q149" s="70">
        <v>1.4790096580113412</v>
      </c>
    </row>
    <row r="150" spans="1:17" ht="11.45" customHeight="1" x14ac:dyDescent="0.25">
      <c r="A150" s="19" t="s">
        <v>28</v>
      </c>
      <c r="B150" s="21">
        <f t="shared" ref="B150" si="181">IF(B13=0,0,B13/B40)</f>
        <v>27.448491435495242</v>
      </c>
      <c r="C150" s="21">
        <f t="shared" ref="C150:Q150" si="182">IF(C13=0,0,C13/C40)</f>
        <v>27.184576620503222</v>
      </c>
      <c r="D150" s="21">
        <f t="shared" si="182"/>
        <v>27.582415905838683</v>
      </c>
      <c r="E150" s="21">
        <f t="shared" si="182"/>
        <v>27.486497377009577</v>
      </c>
      <c r="F150" s="21">
        <f t="shared" si="182"/>
        <v>27.753149603676121</v>
      </c>
      <c r="G150" s="21">
        <f t="shared" si="182"/>
        <v>27.557536773189945</v>
      </c>
      <c r="H150" s="21">
        <f t="shared" si="182"/>
        <v>25.485116371522377</v>
      </c>
      <c r="I150" s="21">
        <f t="shared" si="182"/>
        <v>23.840717299132287</v>
      </c>
      <c r="J150" s="21">
        <f t="shared" si="182"/>
        <v>26.630262621996291</v>
      </c>
      <c r="K150" s="21">
        <f t="shared" si="182"/>
        <v>25.106918460753466</v>
      </c>
      <c r="L150" s="21">
        <f t="shared" si="182"/>
        <v>25.415291296207027</v>
      </c>
      <c r="M150" s="21">
        <f t="shared" si="182"/>
        <v>25.668713531142085</v>
      </c>
      <c r="N150" s="21">
        <f t="shared" si="182"/>
        <v>26.557820827541846</v>
      </c>
      <c r="O150" s="21">
        <f t="shared" si="182"/>
        <v>25.988815187989307</v>
      </c>
      <c r="P150" s="21">
        <f t="shared" si="182"/>
        <v>26.424389626674778</v>
      </c>
      <c r="Q150" s="21">
        <f t="shared" si="182"/>
        <v>26.634931293829165</v>
      </c>
    </row>
    <row r="151" spans="1:17" ht="11.45" customHeight="1" x14ac:dyDescent="0.25">
      <c r="A151" s="62" t="s">
        <v>59</v>
      </c>
      <c r="B151" s="20">
        <v>10.557112090575094</v>
      </c>
      <c r="C151" s="20">
        <v>10.45560639250124</v>
      </c>
      <c r="D151" s="20">
        <v>10.608621502245647</v>
      </c>
      <c r="E151" s="20">
        <v>10.571729760388301</v>
      </c>
      <c r="F151" s="20">
        <v>10.674288309106203</v>
      </c>
      <c r="G151" s="20">
        <v>10.599052605073057</v>
      </c>
      <c r="H151" s="20">
        <v>9.8019678352009123</v>
      </c>
      <c r="I151" s="20">
        <v>9.1695066535124177</v>
      </c>
      <c r="J151" s="20">
        <v>10.242408700767804</v>
      </c>
      <c r="K151" s="20">
        <v>9.6565071002897955</v>
      </c>
      <c r="L151" s="20">
        <v>9.7751120370027049</v>
      </c>
      <c r="M151" s="20">
        <v>9.8725821273623406</v>
      </c>
      <c r="N151" s="20">
        <v>10.214546472131479</v>
      </c>
      <c r="O151" s="20">
        <v>9.995698149226655</v>
      </c>
      <c r="P151" s="20">
        <v>10.163226779490302</v>
      </c>
      <c r="Q151" s="20">
        <v>10.244204343780448</v>
      </c>
    </row>
    <row r="152" spans="1:17" ht="11.45" customHeight="1" x14ac:dyDescent="0.25">
      <c r="A152" s="62" t="s">
        <v>58</v>
      </c>
      <c r="B152" s="20">
        <v>28.319137900958477</v>
      </c>
      <c r="C152" s="20">
        <v>27.969365182103576</v>
      </c>
      <c r="D152" s="20">
        <v>28.299464968289232</v>
      </c>
      <c r="E152" s="20">
        <v>28.125662013032496</v>
      </c>
      <c r="F152" s="20">
        <v>28.339280021241844</v>
      </c>
      <c r="G152" s="20">
        <v>28.066385080331148</v>
      </c>
      <c r="H152" s="20">
        <v>25.85304928485942</v>
      </c>
      <c r="I152" s="20">
        <v>24.127087303579167</v>
      </c>
      <c r="J152" s="20">
        <v>26.921351088004002</v>
      </c>
      <c r="K152" s="20">
        <v>25.333794035324786</v>
      </c>
      <c r="L152" s="20">
        <v>25.601168914324557</v>
      </c>
      <c r="M152" s="20">
        <v>25.817430239623619</v>
      </c>
      <c r="N152" s="20">
        <v>26.686582682451995</v>
      </c>
      <c r="O152" s="20">
        <v>26.112402935003225</v>
      </c>
      <c r="P152" s="20">
        <v>26.532860041624097</v>
      </c>
      <c r="Q152" s="20">
        <v>26.719054137584052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>
        <v>26.532860041624101</v>
      </c>
      <c r="Q153" s="20">
        <v>26.719054137584052</v>
      </c>
    </row>
    <row r="154" spans="1:17" ht="11.45" customHeight="1" x14ac:dyDescent="0.25">
      <c r="A154" s="62" t="s">
        <v>56</v>
      </c>
      <c r="B154" s="20">
        <v>28.319137900958477</v>
      </c>
      <c r="C154" s="20">
        <v>27.96936518210358</v>
      </c>
      <c r="D154" s="20">
        <v>28.299464968289229</v>
      </c>
      <c r="E154" s="20">
        <v>28.1256620130325</v>
      </c>
      <c r="F154" s="20">
        <v>28.339280021241851</v>
      </c>
      <c r="G154" s="20">
        <v>28.066385080331141</v>
      </c>
      <c r="H154" s="20">
        <v>25.853049284859416</v>
      </c>
      <c r="I154" s="20">
        <v>24.127087303579167</v>
      </c>
      <c r="J154" s="20">
        <v>26.921351088004005</v>
      </c>
      <c r="K154" s="20">
        <v>25.333794035324782</v>
      </c>
      <c r="L154" s="20">
        <v>25.601168914324557</v>
      </c>
      <c r="M154" s="20">
        <v>25.817430239623622</v>
      </c>
      <c r="N154" s="20">
        <v>26.686582682451991</v>
      </c>
      <c r="O154" s="20">
        <v>26.112402935003221</v>
      </c>
      <c r="P154" s="20">
        <v>26.532860041624097</v>
      </c>
      <c r="Q154" s="20">
        <v>26.719054137584052</v>
      </c>
    </row>
    <row r="155" spans="1:17" ht="11.45" customHeight="1" x14ac:dyDescent="0.25">
      <c r="A155" s="62" t="s">
        <v>55</v>
      </c>
      <c r="B155" s="20">
        <v>28.319137900958474</v>
      </c>
      <c r="C155" s="20">
        <v>27.96936518210358</v>
      </c>
      <c r="D155" s="20">
        <v>28.299464968289225</v>
      </c>
      <c r="E155" s="20">
        <v>28.125662013032503</v>
      </c>
      <c r="F155" s="20">
        <v>28.339280021241848</v>
      </c>
      <c r="G155" s="20">
        <v>28.066385080331148</v>
      </c>
      <c r="H155" s="20">
        <v>25.853049284859416</v>
      </c>
      <c r="I155" s="20">
        <v>24.127087303579167</v>
      </c>
      <c r="J155" s="20">
        <v>26.921351088004005</v>
      </c>
      <c r="K155" s="20">
        <v>25.333794035324782</v>
      </c>
      <c r="L155" s="20">
        <v>25.601168914324557</v>
      </c>
      <c r="M155" s="20">
        <v>25.817430239623622</v>
      </c>
      <c r="N155" s="20">
        <v>26.686582682451995</v>
      </c>
      <c r="O155" s="20">
        <v>26.112402935003221</v>
      </c>
      <c r="P155" s="20">
        <v>26.532860041624097</v>
      </c>
      <c r="Q155" s="20">
        <v>26.719054137584056</v>
      </c>
    </row>
    <row r="156" spans="1:17" ht="11.45" customHeight="1" x14ac:dyDescent="0.25">
      <c r="A156" s="25" t="s">
        <v>66</v>
      </c>
      <c r="B156" s="24">
        <f t="shared" ref="B156" si="183">IF(B19=0,0,B19/B46)</f>
        <v>3.6926560183632096</v>
      </c>
      <c r="C156" s="24">
        <f t="shared" ref="C156:Q156" si="184">IF(C19=0,0,C19/C46)</f>
        <v>3.6033794970404358</v>
      </c>
      <c r="D156" s="24">
        <f t="shared" si="184"/>
        <v>3.4456228407193707</v>
      </c>
      <c r="E156" s="24">
        <f t="shared" si="184"/>
        <v>3.2960514829098688</v>
      </c>
      <c r="F156" s="24">
        <f t="shared" si="184"/>
        <v>3.4261164840947234</v>
      </c>
      <c r="G156" s="24">
        <f t="shared" si="184"/>
        <v>3.2342047087442416</v>
      </c>
      <c r="H156" s="24">
        <f t="shared" si="184"/>
        <v>3.3675148225010192</v>
      </c>
      <c r="I156" s="24">
        <f t="shared" si="184"/>
        <v>3.4368897083976204</v>
      </c>
      <c r="J156" s="24">
        <f t="shared" si="184"/>
        <v>3.4324519823961581</v>
      </c>
      <c r="K156" s="24">
        <f t="shared" si="184"/>
        <v>2.9181125372940189</v>
      </c>
      <c r="L156" s="24">
        <f t="shared" si="184"/>
        <v>2.9383362256227072</v>
      </c>
      <c r="M156" s="24">
        <f t="shared" si="184"/>
        <v>2.9526083660628282</v>
      </c>
      <c r="N156" s="24">
        <f t="shared" si="184"/>
        <v>2.8672510074833575</v>
      </c>
      <c r="O156" s="24">
        <f t="shared" si="184"/>
        <v>2.8830345530793062</v>
      </c>
      <c r="P156" s="24">
        <f t="shared" si="184"/>
        <v>2.9107433824165789</v>
      </c>
      <c r="Q156" s="24">
        <f t="shared" si="184"/>
        <v>2.9775488341243834</v>
      </c>
    </row>
    <row r="157" spans="1:17" ht="11.45" customHeight="1" x14ac:dyDescent="0.25">
      <c r="A157" s="23" t="s">
        <v>27</v>
      </c>
      <c r="B157" s="22">
        <f t="shared" ref="B157" si="185">IF(B20=0,0,B20/B47)</f>
        <v>0.15295088171512614</v>
      </c>
      <c r="C157" s="22">
        <f t="shared" ref="C157:Q157" si="186">IF(C20=0,0,C20/C47)</f>
        <v>0.15437751459816912</v>
      </c>
      <c r="D157" s="22">
        <f t="shared" si="186"/>
        <v>0.15602909529907938</v>
      </c>
      <c r="E157" s="22">
        <f t="shared" si="186"/>
        <v>0.15736408687655343</v>
      </c>
      <c r="F157" s="22">
        <f t="shared" si="186"/>
        <v>0.15844386676491817</v>
      </c>
      <c r="G157" s="22">
        <f t="shared" si="186"/>
        <v>0.15950908849463097</v>
      </c>
      <c r="H157" s="22">
        <f t="shared" si="186"/>
        <v>0.16045424573794143</v>
      </c>
      <c r="I157" s="22">
        <f t="shared" si="186"/>
        <v>0.16142119752303388</v>
      </c>
      <c r="J157" s="22">
        <f t="shared" si="186"/>
        <v>0.16255474047443974</v>
      </c>
      <c r="K157" s="22">
        <f t="shared" si="186"/>
        <v>0.16318263826888144</v>
      </c>
      <c r="L157" s="22">
        <f t="shared" si="186"/>
        <v>0.16378494893148599</v>
      </c>
      <c r="M157" s="22">
        <f t="shared" si="186"/>
        <v>0.16439689536608967</v>
      </c>
      <c r="N157" s="22">
        <f t="shared" si="186"/>
        <v>0.16484296160476197</v>
      </c>
      <c r="O157" s="22">
        <f t="shared" si="186"/>
        <v>0.16528560072902118</v>
      </c>
      <c r="P157" s="22">
        <f t="shared" si="186"/>
        <v>0.16578308872206096</v>
      </c>
      <c r="Q157" s="22">
        <f t="shared" si="186"/>
        <v>0.16628100176774049</v>
      </c>
    </row>
    <row r="158" spans="1:17" ht="11.45" customHeight="1" x14ac:dyDescent="0.25">
      <c r="A158" s="62" t="s">
        <v>59</v>
      </c>
      <c r="B158" s="70">
        <v>0.1261285135166153</v>
      </c>
      <c r="C158" s="70">
        <v>0.12633547017542751</v>
      </c>
      <c r="D158" s="70">
        <v>0.1265260182063789</v>
      </c>
      <c r="E158" s="70">
        <v>0.12673714372730532</v>
      </c>
      <c r="F158" s="70">
        <v>0.12696913899896053</v>
      </c>
      <c r="G158" s="70">
        <v>0.12717351942135155</v>
      </c>
      <c r="H158" s="70">
        <v>0.12753806951970126</v>
      </c>
      <c r="I158" s="70">
        <v>0.12811447280525626</v>
      </c>
      <c r="J158" s="70">
        <v>0.12867697435478201</v>
      </c>
      <c r="K158" s="70">
        <v>0.12932542383667048</v>
      </c>
      <c r="L158" s="70">
        <v>0.12998145266116815</v>
      </c>
      <c r="M158" s="70">
        <v>0.1306470576422675</v>
      </c>
      <c r="N158" s="70">
        <v>0.13131259535121159</v>
      </c>
      <c r="O158" s="70">
        <v>0.13195524578241072</v>
      </c>
      <c r="P158" s="70">
        <v>0.13258031940804627</v>
      </c>
      <c r="Q158" s="70">
        <v>0.13319614147909969</v>
      </c>
    </row>
    <row r="159" spans="1:17" ht="11.45" customHeight="1" x14ac:dyDescent="0.25">
      <c r="A159" s="62" t="s">
        <v>58</v>
      </c>
      <c r="B159" s="70">
        <v>0.16326708440244939</v>
      </c>
      <c r="C159" s="70">
        <v>0.16353497949880672</v>
      </c>
      <c r="D159" s="70">
        <v>0.16378163444291627</v>
      </c>
      <c r="E159" s="70">
        <v>0.16405492592383161</v>
      </c>
      <c r="F159" s="70">
        <v>0.16435523225855514</v>
      </c>
      <c r="G159" s="70">
        <v>0.16461979254506262</v>
      </c>
      <c r="H159" s="70">
        <v>0.16490146229062805</v>
      </c>
      <c r="I159" s="70">
        <v>0.16515421162298471</v>
      </c>
      <c r="J159" s="70">
        <v>0.16538613250843873</v>
      </c>
      <c r="K159" s="70">
        <v>0.16572535304900693</v>
      </c>
      <c r="L159" s="70">
        <v>0.16607077803893708</v>
      </c>
      <c r="M159" s="70">
        <v>0.16642488243490494</v>
      </c>
      <c r="N159" s="70">
        <v>0.1667753275339682</v>
      </c>
      <c r="O159" s="70">
        <v>0.16709323553960698</v>
      </c>
      <c r="P159" s="70">
        <v>0.16738558759863351</v>
      </c>
      <c r="Q159" s="70">
        <v>0.16766307841380998</v>
      </c>
    </row>
    <row r="160" spans="1:17" ht="11.45" customHeight="1" x14ac:dyDescent="0.25">
      <c r="A160" s="62" t="s">
        <v>57</v>
      </c>
      <c r="B160" s="70" t="s">
        <v>181</v>
      </c>
      <c r="C160" s="70">
        <v>0.13587125331017502</v>
      </c>
      <c r="D160" s="70">
        <v>0.13588100490670937</v>
      </c>
      <c r="E160" s="70">
        <v>0.13589179326847117</v>
      </c>
      <c r="F160" s="70">
        <v>0.13590362833964992</v>
      </c>
      <c r="G160" s="70">
        <v>0.1357820705496022</v>
      </c>
      <c r="H160" s="70">
        <v>0.13552044560025919</v>
      </c>
      <c r="I160" s="70">
        <v>0.13525817818162647</v>
      </c>
      <c r="J160" s="70">
        <v>0.13499559373473277</v>
      </c>
      <c r="K160" s="70">
        <v>0.13473766184333535</v>
      </c>
      <c r="L160" s="70">
        <v>0.13448043519713945</v>
      </c>
      <c r="M160" s="70">
        <v>0.13422400531264606</v>
      </c>
      <c r="N160" s="70">
        <v>0.1339678955402985</v>
      </c>
      <c r="O160" s="70">
        <v>0.13371100659969434</v>
      </c>
      <c r="P160" s="70">
        <v>0.13345361706794584</v>
      </c>
      <c r="Q160" s="70">
        <v>0.13319614147909969</v>
      </c>
    </row>
    <row r="161" spans="1:17" ht="11.45" customHeight="1" x14ac:dyDescent="0.25">
      <c r="A161" s="62" t="s">
        <v>56</v>
      </c>
      <c r="B161" s="70">
        <v>0.13302772913270944</v>
      </c>
      <c r="C161" s="70">
        <v>0.13303811517059133</v>
      </c>
      <c r="D161" s="70">
        <v>0.13304766343036833</v>
      </c>
      <c r="E161" s="70">
        <v>0.13305822683711996</v>
      </c>
      <c r="F161" s="70">
        <v>0.13306981512768307</v>
      </c>
      <c r="G161" s="70">
        <v>0.13308000734566514</v>
      </c>
      <c r="H161" s="70">
        <v>0.13309084157612044</v>
      </c>
      <c r="I161" s="70">
        <v>0.13310054841024069</v>
      </c>
      <c r="J161" s="70">
        <v>0.13310944288922155</v>
      </c>
      <c r="K161" s="70">
        <v>0.13312243108427421</v>
      </c>
      <c r="L161" s="70">
        <v>0.13313563084516808</v>
      </c>
      <c r="M161" s="70">
        <v>0.13314913515915852</v>
      </c>
      <c r="N161" s="70">
        <v>0.13316247300478651</v>
      </c>
      <c r="O161" s="70">
        <v>0.13317454942768456</v>
      </c>
      <c r="P161" s="70">
        <v>0.13318563575391582</v>
      </c>
      <c r="Q161" s="70">
        <v>0.13319614147909969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 t="s">
        <v>181</v>
      </c>
      <c r="N162" s="70" t="s">
        <v>181</v>
      </c>
      <c r="O162" s="70">
        <v>0.16901688546575244</v>
      </c>
      <c r="P162" s="70">
        <v>0.16900281655869459</v>
      </c>
      <c r="Q162" s="70">
        <v>0.16898948661440083</v>
      </c>
    </row>
    <row r="163" spans="1:17" ht="11.45" customHeight="1" x14ac:dyDescent="0.25">
      <c r="A163" s="19" t="s">
        <v>24</v>
      </c>
      <c r="B163" s="21">
        <f t="shared" ref="B163" si="187">IF(B26=0,0,B26/B53)</f>
        <v>11.566291198938746</v>
      </c>
      <c r="C163" s="21">
        <f t="shared" ref="C163:Q163" si="188">IF(C26=0,0,C26/C53)</f>
        <v>11.449541928544065</v>
      </c>
      <c r="D163" s="21">
        <f t="shared" si="188"/>
        <v>11.454564724303271</v>
      </c>
      <c r="E163" s="21">
        <f t="shared" si="188"/>
        <v>11.229771827880068</v>
      </c>
      <c r="F163" s="21">
        <f t="shared" si="188"/>
        <v>11.125295158795764</v>
      </c>
      <c r="G163" s="21">
        <f t="shared" si="188"/>
        <v>9.4290980609157113</v>
      </c>
      <c r="H163" s="21">
        <f t="shared" si="188"/>
        <v>9.5541633784653239</v>
      </c>
      <c r="I163" s="21">
        <f t="shared" si="188"/>
        <v>9.6487599337918883</v>
      </c>
      <c r="J163" s="21">
        <f t="shared" si="188"/>
        <v>10.05668714100573</v>
      </c>
      <c r="K163" s="21">
        <f t="shared" si="188"/>
        <v>8.898596500562574</v>
      </c>
      <c r="L163" s="21">
        <f t="shared" si="188"/>
        <v>9.9165736468747117</v>
      </c>
      <c r="M163" s="21">
        <f t="shared" si="188"/>
        <v>10.025053415112074</v>
      </c>
      <c r="N163" s="21">
        <f t="shared" si="188"/>
        <v>10.257490080629415</v>
      </c>
      <c r="O163" s="21">
        <f t="shared" si="188"/>
        <v>10.277083057210637</v>
      </c>
      <c r="P163" s="21">
        <f t="shared" si="188"/>
        <v>10.419598607876619</v>
      </c>
      <c r="Q163" s="21">
        <f t="shared" si="188"/>
        <v>10.57784168844614</v>
      </c>
    </row>
    <row r="164" spans="1:17" ht="11.45" customHeight="1" x14ac:dyDescent="0.25">
      <c r="A164" s="17" t="s">
        <v>23</v>
      </c>
      <c r="B164" s="20">
        <f t="shared" ref="B164" si="189">IF(B27=0,0,B27/B54)</f>
        <v>10.413827642606281</v>
      </c>
      <c r="C164" s="20">
        <f t="shared" ref="C164:Q164" si="190">IF(C27=0,0,C27/C54)</f>
        <v>10.158798283261802</v>
      </c>
      <c r="D164" s="20">
        <f t="shared" si="190"/>
        <v>9.9874776386404296</v>
      </c>
      <c r="E164" s="20">
        <f t="shared" si="190"/>
        <v>9.6212804328223633</v>
      </c>
      <c r="F164" s="20">
        <f t="shared" si="190"/>
        <v>9.3820512820512825</v>
      </c>
      <c r="G164" s="20">
        <f t="shared" si="190"/>
        <v>7.2434837889383346</v>
      </c>
      <c r="H164" s="20">
        <f t="shared" si="190"/>
        <v>7.3520710059171597</v>
      </c>
      <c r="I164" s="20">
        <f t="shared" si="190"/>
        <v>7.3995510662177333</v>
      </c>
      <c r="J164" s="20">
        <f t="shared" si="190"/>
        <v>7.7729439809296785</v>
      </c>
      <c r="K164" s="20">
        <f t="shared" si="190"/>
        <v>6.899659863945578</v>
      </c>
      <c r="L164" s="20">
        <f t="shared" si="190"/>
        <v>7.8728283530229328</v>
      </c>
      <c r="M164" s="20">
        <f t="shared" si="190"/>
        <v>7.8029629629629627</v>
      </c>
      <c r="N164" s="20">
        <f t="shared" si="190"/>
        <v>7.8537211291702311</v>
      </c>
      <c r="O164" s="20">
        <f t="shared" si="190"/>
        <v>7.8422391857506364</v>
      </c>
      <c r="P164" s="20">
        <f t="shared" si="190"/>
        <v>8.0383973288814694</v>
      </c>
      <c r="Q164" s="20">
        <f t="shared" si="190"/>
        <v>8.32475884244373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13.787173971497714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13.989681202243821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9277.3721882140253</v>
      </c>
      <c r="C167" s="68">
        <f t="shared" ref="C167:Q167" si="194">IF(C30=0,"",C30*1000000/C84)</f>
        <v>9420.7326810535815</v>
      </c>
      <c r="D167" s="68">
        <f t="shared" si="194"/>
        <v>9374.6385823169239</v>
      </c>
      <c r="E167" s="68">
        <f t="shared" si="194"/>
        <v>9349.765428391649</v>
      </c>
      <c r="F167" s="68">
        <f t="shared" si="194"/>
        <v>9581.2017094849598</v>
      </c>
      <c r="G167" s="68">
        <f t="shared" si="194"/>
        <v>10008.301612227537</v>
      </c>
      <c r="H167" s="68">
        <f t="shared" si="194"/>
        <v>9433.4861112865201</v>
      </c>
      <c r="I167" s="68">
        <f t="shared" si="194"/>
        <v>9795.0411856268438</v>
      </c>
      <c r="J167" s="68">
        <f t="shared" si="194"/>
        <v>10600.625385136915</v>
      </c>
      <c r="K167" s="68">
        <f t="shared" si="194"/>
        <v>11397.19765246502</v>
      </c>
      <c r="L167" s="68">
        <f t="shared" si="194"/>
        <v>10511.076114636997</v>
      </c>
      <c r="M167" s="68">
        <f t="shared" si="194"/>
        <v>9743.8655626830405</v>
      </c>
      <c r="N167" s="68">
        <f t="shared" si="194"/>
        <v>9742.5380777964892</v>
      </c>
      <c r="O167" s="68">
        <f t="shared" si="194"/>
        <v>9400.0485251822429</v>
      </c>
      <c r="P167" s="68">
        <f t="shared" si="194"/>
        <v>9592.6071973726885</v>
      </c>
      <c r="Q167" s="68">
        <f t="shared" si="194"/>
        <v>9948.4911347078596</v>
      </c>
    </row>
    <row r="168" spans="1:17" ht="11.45" customHeight="1" x14ac:dyDescent="0.25">
      <c r="A168" s="25" t="s">
        <v>39</v>
      </c>
      <c r="B168" s="66">
        <f t="shared" si="193"/>
        <v>8323.8567628321198</v>
      </c>
      <c r="C168" s="66">
        <f t="shared" ref="C168:Q168" si="195">IF(C31=0,"",C31*1000000/C85)</f>
        <v>8506.5229347191453</v>
      </c>
      <c r="D168" s="66">
        <f t="shared" si="195"/>
        <v>8483.3572619776623</v>
      </c>
      <c r="E168" s="66">
        <f t="shared" si="195"/>
        <v>8478.9758340467433</v>
      </c>
      <c r="F168" s="66">
        <f t="shared" si="195"/>
        <v>8681.720881879528</v>
      </c>
      <c r="G168" s="66">
        <f t="shared" si="195"/>
        <v>9031.0812011562921</v>
      </c>
      <c r="H168" s="66">
        <f t="shared" si="195"/>
        <v>8415.4934314733491</v>
      </c>
      <c r="I168" s="66">
        <f t="shared" si="195"/>
        <v>8750.4612650641084</v>
      </c>
      <c r="J168" s="66">
        <f t="shared" si="195"/>
        <v>9535.1539699626937</v>
      </c>
      <c r="K168" s="66">
        <f t="shared" si="195"/>
        <v>10475.824791671279</v>
      </c>
      <c r="L168" s="66">
        <f t="shared" si="195"/>
        <v>9583.9560757403397</v>
      </c>
      <c r="M168" s="66">
        <f t="shared" si="195"/>
        <v>8744.0508751938723</v>
      </c>
      <c r="N168" s="66">
        <f t="shared" si="195"/>
        <v>8828.4358414574745</v>
      </c>
      <c r="O168" s="66">
        <f t="shared" si="195"/>
        <v>8457.9566828340085</v>
      </c>
      <c r="P168" s="66">
        <f t="shared" si="195"/>
        <v>8688.5355043299096</v>
      </c>
      <c r="Q168" s="66">
        <f t="shared" si="195"/>
        <v>9083.4251440579137</v>
      </c>
    </row>
    <row r="169" spans="1:17" ht="11.45" customHeight="1" x14ac:dyDescent="0.25">
      <c r="A169" s="23" t="s">
        <v>30</v>
      </c>
      <c r="B169" s="65">
        <f t="shared" si="193"/>
        <v>2674.6468875698342</v>
      </c>
      <c r="C169" s="65">
        <f t="shared" ref="C169:Q169" si="196">IF(C32=0,"",C32*1000000/C86)</f>
        <v>2674.0968456972646</v>
      </c>
      <c r="D169" s="65">
        <f t="shared" si="196"/>
        <v>2672.83335308908</v>
      </c>
      <c r="E169" s="65">
        <f t="shared" si="196"/>
        <v>2671.264908176684</v>
      </c>
      <c r="F169" s="65">
        <f t="shared" si="196"/>
        <v>2668.6742969857919</v>
      </c>
      <c r="G169" s="65">
        <f t="shared" si="196"/>
        <v>2666.7201721813858</v>
      </c>
      <c r="H169" s="65">
        <f t="shared" si="196"/>
        <v>2665.1420354160969</v>
      </c>
      <c r="I169" s="65">
        <f t="shared" si="196"/>
        <v>2664.0047372632048</v>
      </c>
      <c r="J169" s="65">
        <f t="shared" si="196"/>
        <v>2662.9148331015476</v>
      </c>
      <c r="K169" s="65">
        <f t="shared" si="196"/>
        <v>2662.8366833491395</v>
      </c>
      <c r="L169" s="65">
        <f t="shared" si="196"/>
        <v>2662.7814047001229</v>
      </c>
      <c r="M169" s="65">
        <f t="shared" si="196"/>
        <v>2661.8380218456455</v>
      </c>
      <c r="N169" s="65">
        <f t="shared" si="196"/>
        <v>2661.1212718089241</v>
      </c>
      <c r="O169" s="65">
        <f t="shared" si="196"/>
        <v>2660.1256517404572</v>
      </c>
      <c r="P169" s="65">
        <f t="shared" si="196"/>
        <v>2659.3975720877138</v>
      </c>
      <c r="Q169" s="65">
        <f t="shared" si="196"/>
        <v>2659.1863807207606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8316.9888934111132</v>
      </c>
      <c r="C170" s="63">
        <f t="shared" ref="C170:Q170" si="198">IF(C33=0,"",C33*1000000/C87)</f>
        <v>8512.3397201001535</v>
      </c>
      <c r="D170" s="63">
        <f t="shared" si="198"/>
        <v>8498.3397170079916</v>
      </c>
      <c r="E170" s="63">
        <f t="shared" si="198"/>
        <v>8507.1816361699039</v>
      </c>
      <c r="F170" s="63">
        <f t="shared" si="198"/>
        <v>8747.7606378968958</v>
      </c>
      <c r="G170" s="63">
        <f t="shared" si="198"/>
        <v>9132.98240637046</v>
      </c>
      <c r="H170" s="63">
        <f t="shared" si="198"/>
        <v>8481.2925613017578</v>
      </c>
      <c r="I170" s="63">
        <f t="shared" si="198"/>
        <v>8837.1505094532913</v>
      </c>
      <c r="J170" s="63">
        <f t="shared" si="198"/>
        <v>9693.7096308595355</v>
      </c>
      <c r="K170" s="63">
        <f t="shared" si="198"/>
        <v>10690.990926682707</v>
      </c>
      <c r="L170" s="63">
        <f t="shared" si="198"/>
        <v>9753.8900906027247</v>
      </c>
      <c r="M170" s="63">
        <f t="shared" si="198"/>
        <v>8881.4138889622936</v>
      </c>
      <c r="N170" s="63">
        <f t="shared" si="198"/>
        <v>8976.9970951425439</v>
      </c>
      <c r="O170" s="63">
        <f t="shared" si="198"/>
        <v>8589.0720046590341</v>
      </c>
      <c r="P170" s="63">
        <f t="shared" si="198"/>
        <v>8836.7821233297418</v>
      </c>
      <c r="Q170" s="63">
        <f t="shared" si="198"/>
        <v>9252.9616713034811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7911.2338464817149</v>
      </c>
      <c r="C171" s="64">
        <f t="shared" ref="C171:Q171" si="200">IF(C34=0,"",C34*1000000/C88)</f>
        <v>8066.22177858943</v>
      </c>
      <c r="D171" s="64">
        <f t="shared" si="200"/>
        <v>7983.2396870053981</v>
      </c>
      <c r="E171" s="64">
        <f t="shared" si="200"/>
        <v>7894.3161533531156</v>
      </c>
      <c r="F171" s="64">
        <f t="shared" si="200"/>
        <v>7976.6673972109875</v>
      </c>
      <c r="G171" s="64">
        <f t="shared" si="200"/>
        <v>8602.3574214397213</v>
      </c>
      <c r="H171" s="64">
        <f t="shared" si="200"/>
        <v>7732.8699557584187</v>
      </c>
      <c r="I171" s="64">
        <f t="shared" si="200"/>
        <v>8003.4146843497647</v>
      </c>
      <c r="J171" s="64">
        <f t="shared" si="200"/>
        <v>8828.3158952237773</v>
      </c>
      <c r="K171" s="64">
        <f t="shared" si="200"/>
        <v>9756.6621762293307</v>
      </c>
      <c r="L171" s="64">
        <f t="shared" si="200"/>
        <v>8538.2563795536589</v>
      </c>
      <c r="M171" s="64">
        <f t="shared" si="200"/>
        <v>7473.2210966924104</v>
      </c>
      <c r="N171" s="64">
        <f t="shared" si="200"/>
        <v>7517.5883296313923</v>
      </c>
      <c r="O171" s="64">
        <f t="shared" si="200"/>
        <v>7081.3036396235184</v>
      </c>
      <c r="P171" s="64">
        <f t="shared" si="200"/>
        <v>7776.5563302476658</v>
      </c>
      <c r="Q171" s="64">
        <f t="shared" si="200"/>
        <v>8034.0761168641047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12054.848041847894</v>
      </c>
      <c r="C172" s="64">
        <f t="shared" ref="C172:Q172" si="202">IF(C35=0,"",C35*1000000/C89)</f>
        <v>12389.927443495488</v>
      </c>
      <c r="D172" s="64">
        <f t="shared" si="202"/>
        <v>12578.772801897243</v>
      </c>
      <c r="E172" s="64">
        <f t="shared" si="202"/>
        <v>12832.937499494848</v>
      </c>
      <c r="F172" s="64">
        <f t="shared" si="202"/>
        <v>13561.526133790932</v>
      </c>
      <c r="G172" s="64">
        <f t="shared" si="202"/>
        <v>12893.829991487302</v>
      </c>
      <c r="H172" s="64">
        <f t="shared" si="202"/>
        <v>12570.381721100406</v>
      </c>
      <c r="I172" s="64">
        <f t="shared" si="202"/>
        <v>12923.643454068351</v>
      </c>
      <c r="J172" s="64">
        <f t="shared" si="202"/>
        <v>13296.844820975344</v>
      </c>
      <c r="K172" s="64">
        <f t="shared" si="202"/>
        <v>14429.208372674506</v>
      </c>
      <c r="L172" s="64">
        <f t="shared" si="202"/>
        <v>14434.14832703639</v>
      </c>
      <c r="M172" s="64">
        <f t="shared" si="202"/>
        <v>14066.363214048124</v>
      </c>
      <c r="N172" s="64">
        <f t="shared" si="202"/>
        <v>13967.949912526808</v>
      </c>
      <c r="O172" s="64">
        <f t="shared" si="202"/>
        <v>13334.811355451729</v>
      </c>
      <c r="P172" s="64">
        <f t="shared" si="202"/>
        <v>11912.340584176418</v>
      </c>
      <c r="Q172" s="64">
        <f t="shared" si="202"/>
        <v>12467.327985763943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>
        <f t="shared" ref="C173:Q173" si="204">IF(C36=0,"",C36*1000000/C90)</f>
        <v>7559.0134317900565</v>
      </c>
      <c r="D173" s="64">
        <f t="shared" si="204"/>
        <v>7674.2267457662801</v>
      </c>
      <c r="E173" s="64">
        <f t="shared" si="204"/>
        <v>8393.1159486903071</v>
      </c>
      <c r="F173" s="64">
        <f t="shared" si="204"/>
        <v>8273.7981048238144</v>
      </c>
      <c r="G173" s="64">
        <f t="shared" si="204"/>
        <v>8716.5132982507039</v>
      </c>
      <c r="H173" s="64">
        <f t="shared" si="204"/>
        <v>8289.7151774562644</v>
      </c>
      <c r="I173" s="64">
        <f t="shared" si="204"/>
        <v>9008.728969697866</v>
      </c>
      <c r="J173" s="64">
        <f t="shared" si="204"/>
        <v>9680.3615772030298</v>
      </c>
      <c r="K173" s="64">
        <f t="shared" si="204"/>
        <v>10333.024213679322</v>
      </c>
      <c r="L173" s="64">
        <f t="shared" si="204"/>
        <v>8806.179178861772</v>
      </c>
      <c r="M173" s="64">
        <f t="shared" si="204"/>
        <v>7143.0093887878475</v>
      </c>
      <c r="N173" s="64">
        <f t="shared" si="204"/>
        <v>7171.9744151277846</v>
      </c>
      <c r="O173" s="64">
        <f t="shared" si="204"/>
        <v>6893.7373621166953</v>
      </c>
      <c r="P173" s="64">
        <f t="shared" si="204"/>
        <v>7192.0457966719005</v>
      </c>
      <c r="Q173" s="64">
        <f t="shared" si="204"/>
        <v>7606.2349947332859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8790.5165961719158</v>
      </c>
      <c r="M174" s="64">
        <f t="shared" si="206"/>
        <v>6990.4950032770357</v>
      </c>
      <c r="N174" s="64">
        <f t="shared" si="206"/>
        <v>7162.0832460732163</v>
      </c>
      <c r="O174" s="64">
        <f t="shared" si="206"/>
        <v>7024.7244095786064</v>
      </c>
      <c r="P174" s="64">
        <f t="shared" si="206"/>
        <v>7478.2662914805105</v>
      </c>
      <c r="Q174" s="64">
        <f t="shared" si="206"/>
        <v>8070.3458155197277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8157.4596660382631</v>
      </c>
      <c r="Q175" s="64">
        <f t="shared" si="208"/>
        <v>9081.3125813400075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7784.8747918679801</v>
      </c>
      <c r="M176" s="64">
        <f t="shared" si="210"/>
        <v>7846.6291456822864</v>
      </c>
      <c r="N176" s="64">
        <f t="shared" si="210"/>
        <v>7848.9518072032006</v>
      </c>
      <c r="O176" s="64">
        <f t="shared" si="210"/>
        <v>7872.4503198991897</v>
      </c>
      <c r="P176" s="64">
        <f t="shared" si="210"/>
        <v>7909.4017183743299</v>
      </c>
      <c r="Q176" s="64">
        <f t="shared" si="210"/>
        <v>7922.2960004856859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37608.391734541183</v>
      </c>
      <c r="C177" s="63">
        <f t="shared" ref="C177:Q177" si="212">IF(C40=0,"",C40*1000000/C94)</f>
        <v>37259.894263930335</v>
      </c>
      <c r="D177" s="63">
        <f t="shared" si="212"/>
        <v>36909.263329849724</v>
      </c>
      <c r="E177" s="63">
        <f t="shared" si="212"/>
        <v>36549.525673095828</v>
      </c>
      <c r="F177" s="63">
        <f t="shared" si="212"/>
        <v>36143.015353998439</v>
      </c>
      <c r="G177" s="63">
        <f t="shared" si="212"/>
        <v>35778.45449644851</v>
      </c>
      <c r="H177" s="63">
        <f t="shared" si="212"/>
        <v>35581.241890553516</v>
      </c>
      <c r="I177" s="63">
        <f t="shared" si="212"/>
        <v>35960.987365282053</v>
      </c>
      <c r="J177" s="63">
        <f t="shared" si="212"/>
        <v>36166.393889798142</v>
      </c>
      <c r="K177" s="63">
        <f t="shared" si="212"/>
        <v>36120.088212981027</v>
      </c>
      <c r="L177" s="63">
        <f t="shared" si="212"/>
        <v>36464.415581420551</v>
      </c>
      <c r="M177" s="63">
        <f t="shared" si="212"/>
        <v>36797.16583674297</v>
      </c>
      <c r="N177" s="63">
        <f t="shared" si="212"/>
        <v>37156.119022201397</v>
      </c>
      <c r="O177" s="63">
        <f t="shared" si="212"/>
        <v>37560.073421210735</v>
      </c>
      <c r="P177" s="63">
        <f t="shared" si="212"/>
        <v>37225.303036168698</v>
      </c>
      <c r="Q177" s="63">
        <f t="shared" si="212"/>
        <v>36878.411910669965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14204.439501919185</v>
      </c>
      <c r="C178" s="67">
        <f t="shared" ref="C178:Q178" si="214">IF(C41=0,"",C41*1000000/C95)</f>
        <v>14353.331813365265</v>
      </c>
      <c r="D178" s="67">
        <f t="shared" si="214"/>
        <v>14501.572432193516</v>
      </c>
      <c r="E178" s="67">
        <f t="shared" si="214"/>
        <v>14646.12400355864</v>
      </c>
      <c r="F178" s="67">
        <f t="shared" si="214"/>
        <v>14770.540915827667</v>
      </c>
      <c r="G178" s="67">
        <f t="shared" si="214"/>
        <v>14912.394302398017</v>
      </c>
      <c r="H178" s="67">
        <f t="shared" si="214"/>
        <v>15128.671909141038</v>
      </c>
      <c r="I178" s="67">
        <f t="shared" si="214"/>
        <v>15610.462107746227</v>
      </c>
      <c r="J178" s="67">
        <f t="shared" si="214"/>
        <v>16024.591387087296</v>
      </c>
      <c r="K178" s="67">
        <f t="shared" si="214"/>
        <v>16329.641960270295</v>
      </c>
      <c r="L178" s="67">
        <f t="shared" si="214"/>
        <v>16829.7267541043</v>
      </c>
      <c r="M178" s="67">
        <f t="shared" si="214"/>
        <v>16986.703022708556</v>
      </c>
      <c r="N178" s="67">
        <f t="shared" si="214"/>
        <v>17510.953408795867</v>
      </c>
      <c r="O178" s="67">
        <f t="shared" si="214"/>
        <v>18072.349148066103</v>
      </c>
      <c r="P178" s="67">
        <f t="shared" si="214"/>
        <v>18268.627998941505</v>
      </c>
      <c r="Q178" s="67">
        <f t="shared" si="214"/>
        <v>18459.100067754713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41053.065428557587</v>
      </c>
      <c r="C179" s="67">
        <f t="shared" ref="C179:Q179" si="216">IF(C42=0,"",C42*1000000/C96)</f>
        <v>40220.415324442132</v>
      </c>
      <c r="D179" s="67">
        <f t="shared" si="216"/>
        <v>39402.236974009982</v>
      </c>
      <c r="E179" s="67">
        <f t="shared" si="216"/>
        <v>38647.705894159968</v>
      </c>
      <c r="F179" s="67">
        <f t="shared" si="216"/>
        <v>37925.079079953161</v>
      </c>
      <c r="G179" s="67">
        <f t="shared" si="216"/>
        <v>37242.385939477601</v>
      </c>
      <c r="H179" s="67">
        <f t="shared" si="216"/>
        <v>36656.084926921532</v>
      </c>
      <c r="I179" s="67">
        <f t="shared" si="216"/>
        <v>36825.261238622123</v>
      </c>
      <c r="J179" s="67">
        <f t="shared" si="216"/>
        <v>36928.734339518094</v>
      </c>
      <c r="K179" s="67">
        <f t="shared" si="216"/>
        <v>36721.226090468554</v>
      </c>
      <c r="L179" s="67">
        <f t="shared" si="216"/>
        <v>36951.119659544922</v>
      </c>
      <c r="M179" s="67">
        <f t="shared" si="216"/>
        <v>37191.943576739817</v>
      </c>
      <c r="N179" s="67">
        <f t="shared" si="216"/>
        <v>37452.874765628672</v>
      </c>
      <c r="O179" s="67">
        <f t="shared" si="216"/>
        <v>37868.217755755315</v>
      </c>
      <c r="P179" s="67">
        <f t="shared" si="216"/>
        <v>37477.124201696766</v>
      </c>
      <c r="Q179" s="67">
        <f t="shared" si="216"/>
        <v>37029.719857430959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>
        <f t="shared" si="218"/>
        <v>22383.803343083895</v>
      </c>
      <c r="Q180" s="67">
        <f t="shared" si="218"/>
        <v>22617.180985395742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38565.149667416073</v>
      </c>
      <c r="C181" s="67">
        <f t="shared" ref="C181:Q181" si="220">IF(C44=0,"",C44*1000000/C98)</f>
        <v>37831.718160710217</v>
      </c>
      <c r="D181" s="67">
        <f t="shared" si="220"/>
        <v>40022.603899072579</v>
      </c>
      <c r="E181" s="67">
        <f t="shared" si="220"/>
        <v>38685.965780999213</v>
      </c>
      <c r="F181" s="67">
        <f t="shared" si="220"/>
        <v>38765.413354369972</v>
      </c>
      <c r="G181" s="67">
        <f t="shared" si="220"/>
        <v>43194.498274187696</v>
      </c>
      <c r="H181" s="67">
        <f t="shared" si="220"/>
        <v>42944.538068830421</v>
      </c>
      <c r="I181" s="67">
        <f t="shared" si="220"/>
        <v>43425.913822350914</v>
      </c>
      <c r="J181" s="67">
        <f t="shared" si="220"/>
        <v>43686.398866011405</v>
      </c>
      <c r="K181" s="67">
        <f t="shared" si="220"/>
        <v>42381.021093337615</v>
      </c>
      <c r="L181" s="67">
        <f t="shared" si="220"/>
        <v>38304.232658163841</v>
      </c>
      <c r="M181" s="67">
        <f t="shared" si="220"/>
        <v>36398.265722053708</v>
      </c>
      <c r="N181" s="67">
        <f t="shared" si="220"/>
        <v>44511.20473742859</v>
      </c>
      <c r="O181" s="67">
        <f t="shared" si="220"/>
        <v>37516.213135847916</v>
      </c>
      <c r="P181" s="67">
        <f t="shared" si="220"/>
        <v>38067.832344041381</v>
      </c>
      <c r="Q181" s="67">
        <f t="shared" si="220"/>
        <v>40536.282186439399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44930.867869530302</v>
      </c>
      <c r="C182" s="67">
        <f t="shared" ref="C182:Q182" si="222">IF(C45=0,"",C45*1000000/C99)</f>
        <v>44951.787343809141</v>
      </c>
      <c r="D182" s="67">
        <f t="shared" si="222"/>
        <v>44973.043255752753</v>
      </c>
      <c r="E182" s="67">
        <f t="shared" si="222"/>
        <v>44995.072734968067</v>
      </c>
      <c r="F182" s="67">
        <f t="shared" si="222"/>
        <v>45020.242122601485</v>
      </c>
      <c r="G182" s="67">
        <f t="shared" si="222"/>
        <v>45043.068295545541</v>
      </c>
      <c r="H182" s="67">
        <f t="shared" si="222"/>
        <v>45055.518336031222</v>
      </c>
      <c r="I182" s="67">
        <f t="shared" si="222"/>
        <v>45079.440335447951</v>
      </c>
      <c r="J182" s="67">
        <f t="shared" si="222"/>
        <v>45092.28005686844</v>
      </c>
      <c r="K182" s="67">
        <f t="shared" si="222"/>
        <v>45095.168696143199</v>
      </c>
      <c r="L182" s="67">
        <f t="shared" si="222"/>
        <v>45116.566239762316</v>
      </c>
      <c r="M182" s="67">
        <f t="shared" si="222"/>
        <v>45137.062742502836</v>
      </c>
      <c r="N182" s="67">
        <f t="shared" si="222"/>
        <v>45158.976782551865</v>
      </c>
      <c r="O182" s="67">
        <f t="shared" si="222"/>
        <v>45183.398901492037</v>
      </c>
      <c r="P182" s="67">
        <f t="shared" si="222"/>
        <v>45203.629529024613</v>
      </c>
      <c r="Q182" s="67">
        <f t="shared" si="222"/>
        <v>45224.795165999043</v>
      </c>
    </row>
    <row r="183" spans="1:17" ht="11.45" customHeight="1" x14ac:dyDescent="0.25">
      <c r="A183" s="25" t="s">
        <v>18</v>
      </c>
      <c r="B183" s="66">
        <f t="shared" si="221"/>
        <v>16008.54847514894</v>
      </c>
      <c r="C183" s="66">
        <f t="shared" ref="C183:Q183" si="223">IF(C46=0,"",C46*1000000/C100)</f>
        <v>15920.235539673431</v>
      </c>
      <c r="D183" s="66">
        <f t="shared" si="223"/>
        <v>15774.100668292975</v>
      </c>
      <c r="E183" s="66">
        <f t="shared" si="223"/>
        <v>15762.621584517139</v>
      </c>
      <c r="F183" s="66">
        <f t="shared" si="223"/>
        <v>16282.638104566986</v>
      </c>
      <c r="G183" s="66">
        <f t="shared" si="223"/>
        <v>17263.486151303721</v>
      </c>
      <c r="H183" s="66">
        <f t="shared" si="223"/>
        <v>17486.763134915353</v>
      </c>
      <c r="I183" s="66">
        <f t="shared" si="223"/>
        <v>17961.821457893555</v>
      </c>
      <c r="J183" s="66">
        <f t="shared" si="223"/>
        <v>18232.656948563177</v>
      </c>
      <c r="K183" s="66">
        <f t="shared" si="223"/>
        <v>18012.962176294055</v>
      </c>
      <c r="L183" s="66">
        <f t="shared" si="223"/>
        <v>17119.210720404055</v>
      </c>
      <c r="M183" s="66">
        <f t="shared" si="223"/>
        <v>16837.666038412463</v>
      </c>
      <c r="N183" s="66">
        <f t="shared" si="223"/>
        <v>16260.548548471514</v>
      </c>
      <c r="O183" s="66">
        <f t="shared" si="223"/>
        <v>16160.925034081552</v>
      </c>
      <c r="P183" s="66">
        <f t="shared" si="223"/>
        <v>16015.730737166899</v>
      </c>
      <c r="Q183" s="66">
        <f t="shared" si="223"/>
        <v>16002.124647366923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15791.277747114716</v>
      </c>
      <c r="C184" s="65">
        <f t="shared" ref="C184:Q184" si="225">IF(C47=0,"",C47*1000000/C101)</f>
        <v>15784.727350335264</v>
      </c>
      <c r="D184" s="65">
        <f t="shared" si="225"/>
        <v>15822.205613667071</v>
      </c>
      <c r="E184" s="65">
        <f t="shared" si="225"/>
        <v>15809.714344086025</v>
      </c>
      <c r="F184" s="65">
        <f t="shared" si="225"/>
        <v>15753.604040429451</v>
      </c>
      <c r="G184" s="65">
        <f t="shared" si="225"/>
        <v>15717.560166715974</v>
      </c>
      <c r="H184" s="65">
        <f t="shared" si="225"/>
        <v>15643.411733275962</v>
      </c>
      <c r="I184" s="65">
        <f t="shared" si="225"/>
        <v>15573.073485690325</v>
      </c>
      <c r="J184" s="65">
        <f t="shared" si="225"/>
        <v>15549.732458238979</v>
      </c>
      <c r="K184" s="65">
        <f t="shared" si="225"/>
        <v>15405.942953799007</v>
      </c>
      <c r="L184" s="65">
        <f t="shared" si="225"/>
        <v>15260.882217033617</v>
      </c>
      <c r="M184" s="65">
        <f t="shared" si="225"/>
        <v>15117.98001568709</v>
      </c>
      <c r="N184" s="65">
        <f t="shared" si="225"/>
        <v>14955.776365975329</v>
      </c>
      <c r="O184" s="65">
        <f t="shared" si="225"/>
        <v>14815.672507898344</v>
      </c>
      <c r="P184" s="65">
        <f t="shared" si="225"/>
        <v>14705.771331771199</v>
      </c>
      <c r="Q184" s="65">
        <f t="shared" si="225"/>
        <v>14609.680237370754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13329.130878593944</v>
      </c>
      <c r="C185" s="64">
        <f t="shared" ref="C185:Q185" si="227">IF(C48=0,"",C48*1000000/C102)</f>
        <v>13220.31229713615</v>
      </c>
      <c r="D185" s="64">
        <f t="shared" si="227"/>
        <v>13121.062814935121</v>
      </c>
      <c r="E185" s="64">
        <f t="shared" si="227"/>
        <v>13012.137481876471</v>
      </c>
      <c r="F185" s="64">
        <f t="shared" si="227"/>
        <v>12893.693625116521</v>
      </c>
      <c r="G185" s="64">
        <f t="shared" si="227"/>
        <v>12790.418900591407</v>
      </c>
      <c r="H185" s="64">
        <f t="shared" si="227"/>
        <v>12608.662625270539</v>
      </c>
      <c r="I185" s="64">
        <f t="shared" si="227"/>
        <v>12327.563558577785</v>
      </c>
      <c r="J185" s="64">
        <f t="shared" si="227"/>
        <v>12060.463994535206</v>
      </c>
      <c r="K185" s="64">
        <f t="shared" si="227"/>
        <v>11761.119626268013</v>
      </c>
      <c r="L185" s="64">
        <f t="shared" si="227"/>
        <v>11467.302995556163</v>
      </c>
      <c r="M185" s="64">
        <f t="shared" si="227"/>
        <v>11178.153087544166</v>
      </c>
      <c r="N185" s="64">
        <f t="shared" si="227"/>
        <v>10897.736274699517</v>
      </c>
      <c r="O185" s="64">
        <f t="shared" si="227"/>
        <v>10634.936951090624</v>
      </c>
      <c r="P185" s="64">
        <f t="shared" si="227"/>
        <v>10386.588226047248</v>
      </c>
      <c r="Q185" s="64">
        <f t="shared" si="227"/>
        <v>10148.690284059692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16999.189649016549</v>
      </c>
      <c r="C186" s="64">
        <f t="shared" ref="C186:Q186" si="229">IF(C49=0,"",C49*1000000/C103)</f>
        <v>16860.408829742817</v>
      </c>
      <c r="D186" s="64">
        <f t="shared" si="229"/>
        <v>16733.831876911514</v>
      </c>
      <c r="E186" s="64">
        <f t="shared" si="229"/>
        <v>16594.914912924014</v>
      </c>
      <c r="F186" s="64">
        <f t="shared" si="229"/>
        <v>16443.858583583227</v>
      </c>
      <c r="G186" s="64">
        <f t="shared" si="229"/>
        <v>16312.148073412467</v>
      </c>
      <c r="H186" s="64">
        <f t="shared" si="229"/>
        <v>16173.308519452097</v>
      </c>
      <c r="I186" s="64">
        <f t="shared" si="229"/>
        <v>16049.929883232291</v>
      </c>
      <c r="J186" s="64">
        <f t="shared" si="229"/>
        <v>15937.711013211563</v>
      </c>
      <c r="K186" s="64">
        <f t="shared" si="229"/>
        <v>15775.264182904406</v>
      </c>
      <c r="L186" s="64">
        <f t="shared" si="229"/>
        <v>15611.883567914827</v>
      </c>
      <c r="M186" s="64">
        <f t="shared" si="229"/>
        <v>15446.50079825351</v>
      </c>
      <c r="N186" s="64">
        <f t="shared" si="229"/>
        <v>15284.892692844125</v>
      </c>
      <c r="O186" s="64">
        <f t="shared" si="229"/>
        <v>15140.04137969664</v>
      </c>
      <c r="P186" s="64">
        <f t="shared" si="229"/>
        <v>15008.286076665485</v>
      </c>
      <c r="Q186" s="64">
        <f t="shared" si="229"/>
        <v>14884.499166458025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>
        <f t="shared" ref="C187:Q187" si="231">IF(C50=0,"",C50*1000000/C104)</f>
        <v>8269.3775640148888</v>
      </c>
      <c r="D187" s="64">
        <f t="shared" si="231"/>
        <v>8266.4107012013701</v>
      </c>
      <c r="E187" s="64">
        <f t="shared" si="231"/>
        <v>8263.1298971128035</v>
      </c>
      <c r="F187" s="64">
        <f t="shared" si="231"/>
        <v>8259.5325796460165</v>
      </c>
      <c r="G187" s="64">
        <f t="shared" si="231"/>
        <v>8296.5702311436307</v>
      </c>
      <c r="H187" s="64">
        <f t="shared" si="231"/>
        <v>8376.96351372557</v>
      </c>
      <c r="I187" s="64">
        <f t="shared" si="231"/>
        <v>8458.4943019388484</v>
      </c>
      <c r="J187" s="64">
        <f t="shared" si="231"/>
        <v>8541.0794575347463</v>
      </c>
      <c r="K187" s="64">
        <f t="shared" si="231"/>
        <v>8623.1451360578085</v>
      </c>
      <c r="L187" s="64">
        <f t="shared" si="231"/>
        <v>8705.9305713823833</v>
      </c>
      <c r="M187" s="64">
        <f t="shared" si="231"/>
        <v>8789.4106888637052</v>
      </c>
      <c r="N187" s="64">
        <f t="shared" si="231"/>
        <v>8873.7472093130673</v>
      </c>
      <c r="O187" s="64">
        <f t="shared" si="231"/>
        <v>8959.3177074728064</v>
      </c>
      <c r="P187" s="64">
        <f t="shared" si="231"/>
        <v>9046.049975424181</v>
      </c>
      <c r="Q187" s="64">
        <f t="shared" si="231"/>
        <v>9133.8212556537201</v>
      </c>
    </row>
    <row r="188" spans="1:17" ht="11.45" customHeight="1" x14ac:dyDescent="0.25">
      <c r="A188" s="62" t="s">
        <v>56</v>
      </c>
      <c r="B188" s="64">
        <f t="shared" ref="B188" si="232">IF(B51=0,"",B51*1000000/B105)</f>
        <v>9742.7188598599259</v>
      </c>
      <c r="C188" s="64">
        <f t="shared" ref="C188:Q188" si="233">IF(C51=0,"",C51*1000000/C105)</f>
        <v>9738.9164740136312</v>
      </c>
      <c r="D188" s="64">
        <f t="shared" si="233"/>
        <v>9735.4223743783132</v>
      </c>
      <c r="E188" s="64">
        <f t="shared" si="233"/>
        <v>9731.5585434262484</v>
      </c>
      <c r="F188" s="64">
        <f t="shared" si="233"/>
        <v>9727.321951969594</v>
      </c>
      <c r="G188" s="64">
        <f t="shared" si="233"/>
        <v>9723.5975833473076</v>
      </c>
      <c r="H188" s="64">
        <f t="shared" si="233"/>
        <v>9719.6404911233221</v>
      </c>
      <c r="I188" s="64">
        <f t="shared" si="233"/>
        <v>9716.0968100900955</v>
      </c>
      <c r="J188" s="64">
        <f t="shared" si="233"/>
        <v>9712.8510572533996</v>
      </c>
      <c r="K188" s="64">
        <f t="shared" si="233"/>
        <v>9708.1137718423106</v>
      </c>
      <c r="L188" s="64">
        <f t="shared" si="233"/>
        <v>9703.3021608430408</v>
      </c>
      <c r="M188" s="64">
        <f t="shared" si="233"/>
        <v>9698.382494576148</v>
      </c>
      <c r="N188" s="64">
        <f t="shared" si="233"/>
        <v>9693.5264110578883</v>
      </c>
      <c r="O188" s="64">
        <f t="shared" si="233"/>
        <v>9689.1321068946236</v>
      </c>
      <c r="P188" s="64">
        <f t="shared" si="233"/>
        <v>9685.1001781649411</v>
      </c>
      <c r="Q188" s="64">
        <f t="shared" si="233"/>
        <v>9681.2812630572898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>
        <f t="shared" si="235"/>
        <v>7234.5770876551351</v>
      </c>
      <c r="P189" s="64">
        <f t="shared" si="235"/>
        <v>7237.5888581758563</v>
      </c>
      <c r="Q189" s="64">
        <f t="shared" si="235"/>
        <v>7240.4438250632375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16513.957883416457</v>
      </c>
      <c r="C190" s="63">
        <f t="shared" ref="C190:Q190" si="237">IF(C53=0,"",C53*1000000/C107)</f>
        <v>16237.343605943037</v>
      </c>
      <c r="D190" s="63">
        <f t="shared" si="237"/>
        <v>15658.196960742809</v>
      </c>
      <c r="E190" s="63">
        <f t="shared" si="237"/>
        <v>15644.825820275144</v>
      </c>
      <c r="F190" s="63">
        <f t="shared" si="237"/>
        <v>17681.688317085482</v>
      </c>
      <c r="G190" s="63">
        <f t="shared" si="237"/>
        <v>21530.075236281136</v>
      </c>
      <c r="H190" s="63">
        <f t="shared" si="237"/>
        <v>22631.118458789202</v>
      </c>
      <c r="I190" s="63">
        <f t="shared" si="237"/>
        <v>25330.478357592488</v>
      </c>
      <c r="J190" s="63">
        <f t="shared" si="237"/>
        <v>28030.067554156907</v>
      </c>
      <c r="K190" s="63">
        <f t="shared" si="237"/>
        <v>28472.303285882219</v>
      </c>
      <c r="L190" s="63">
        <f t="shared" si="237"/>
        <v>24676.834833079207</v>
      </c>
      <c r="M190" s="63">
        <f t="shared" si="237"/>
        <v>23666.207147035126</v>
      </c>
      <c r="N190" s="63">
        <f t="shared" si="237"/>
        <v>21355.545964901459</v>
      </c>
      <c r="O190" s="63">
        <f t="shared" si="237"/>
        <v>21462.999456322861</v>
      </c>
      <c r="P190" s="63">
        <f t="shared" si="237"/>
        <v>21175.674144666566</v>
      </c>
      <c r="Q190" s="63">
        <f t="shared" si="237"/>
        <v>21556.642695849234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11833.130612979345</v>
      </c>
      <c r="C191" s="67">
        <f t="shared" ref="C191:Q191" si="239">IF(C54=0,"",C54*1000000/C108)</f>
        <v>11412.058578635451</v>
      </c>
      <c r="D191" s="67">
        <f t="shared" si="239"/>
        <v>10683.025646905935</v>
      </c>
      <c r="E191" s="67">
        <f t="shared" si="239"/>
        <v>10580.344791398342</v>
      </c>
      <c r="F191" s="67">
        <f t="shared" si="239"/>
        <v>11684.226294502421</v>
      </c>
      <c r="G191" s="67">
        <f t="shared" si="239"/>
        <v>15699.542886799609</v>
      </c>
      <c r="H191" s="67">
        <f t="shared" si="239"/>
        <v>16537.659872200096</v>
      </c>
      <c r="I191" s="67">
        <f t="shared" si="239"/>
        <v>18544.149019199751</v>
      </c>
      <c r="J191" s="67">
        <f t="shared" si="239"/>
        <v>19875.158420884316</v>
      </c>
      <c r="K191" s="67">
        <f t="shared" si="239"/>
        <v>22216.62468513854</v>
      </c>
      <c r="L191" s="67">
        <f t="shared" si="239"/>
        <v>18281.605325676825</v>
      </c>
      <c r="M191" s="67">
        <f t="shared" si="239"/>
        <v>16880.486158001349</v>
      </c>
      <c r="N191" s="67">
        <f t="shared" si="239"/>
        <v>14380.258820056095</v>
      </c>
      <c r="O191" s="67">
        <f t="shared" si="239"/>
        <v>14402.462711181148</v>
      </c>
      <c r="P191" s="67">
        <f t="shared" si="239"/>
        <v>14145.540848496299</v>
      </c>
      <c r="Q191" s="67">
        <f t="shared" si="239"/>
        <v>14323.7112689841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26369.240673854354</v>
      </c>
      <c r="C195" s="66">
        <f t="shared" ref="C195:Q195" si="243">IF(C4=0,"",C4*1000000/C85)</f>
        <v>25087.805603503832</v>
      </c>
      <c r="D195" s="66">
        <f t="shared" si="243"/>
        <v>23855.577562071514</v>
      </c>
      <c r="E195" s="66">
        <f t="shared" si="243"/>
        <v>22945.086287400547</v>
      </c>
      <c r="F195" s="66">
        <f t="shared" si="243"/>
        <v>22860.832760679172</v>
      </c>
      <c r="G195" s="66">
        <f t="shared" si="243"/>
        <v>22144.746610265833</v>
      </c>
      <c r="H195" s="66">
        <f t="shared" si="243"/>
        <v>21000.726473723036</v>
      </c>
      <c r="I195" s="66">
        <f t="shared" si="243"/>
        <v>20922.309324133697</v>
      </c>
      <c r="J195" s="66">
        <f t="shared" si="243"/>
        <v>22418.543670145988</v>
      </c>
      <c r="K195" s="66">
        <f t="shared" si="243"/>
        <v>22410.670146994365</v>
      </c>
      <c r="L195" s="66">
        <f t="shared" si="243"/>
        <v>22103.096155570965</v>
      </c>
      <c r="M195" s="66">
        <f t="shared" si="243"/>
        <v>22077.308019136435</v>
      </c>
      <c r="N195" s="66">
        <f t="shared" si="243"/>
        <v>21977.011204663457</v>
      </c>
      <c r="O195" s="66">
        <f t="shared" si="243"/>
        <v>21533.452517442616</v>
      </c>
      <c r="P195" s="66">
        <f t="shared" si="243"/>
        <v>21474.68599642926</v>
      </c>
      <c r="Q195" s="66">
        <f t="shared" si="243"/>
        <v>21586.459648646913</v>
      </c>
    </row>
    <row r="196" spans="1:17" ht="11.45" customHeight="1" x14ac:dyDescent="0.25">
      <c r="A196" s="23" t="s">
        <v>30</v>
      </c>
      <c r="B196" s="65">
        <f t="shared" si="242"/>
        <v>3089.0761172063567</v>
      </c>
      <c r="C196" s="65">
        <f t="shared" ref="C196:Q196" si="244">IF(C5=0,"",C5*1000000/C86)</f>
        <v>3088.3816108486753</v>
      </c>
      <c r="D196" s="65">
        <f t="shared" si="244"/>
        <v>3086.3859781646133</v>
      </c>
      <c r="E196" s="65">
        <f t="shared" si="244"/>
        <v>3085.8702839646257</v>
      </c>
      <c r="F196" s="65">
        <f t="shared" si="244"/>
        <v>3083.2904390376016</v>
      </c>
      <c r="G196" s="65">
        <f t="shared" si="244"/>
        <v>3078.2427563363849</v>
      </c>
      <c r="H196" s="65">
        <f t="shared" si="244"/>
        <v>3077.2792367331408</v>
      </c>
      <c r="I196" s="65">
        <f t="shared" si="244"/>
        <v>3080.9032017927593</v>
      </c>
      <c r="J196" s="65">
        <f t="shared" si="244"/>
        <v>3081.2634768430735</v>
      </c>
      <c r="K196" s="65">
        <f t="shared" si="244"/>
        <v>3082.6516761427542</v>
      </c>
      <c r="L196" s="65">
        <f t="shared" si="244"/>
        <v>3077.291823147008</v>
      </c>
      <c r="M196" s="65">
        <f t="shared" si="244"/>
        <v>3073.5068262004356</v>
      </c>
      <c r="N196" s="65">
        <f t="shared" si="244"/>
        <v>3067.0187495630776</v>
      </c>
      <c r="O196" s="65">
        <f t="shared" si="244"/>
        <v>3064.3484328794239</v>
      </c>
      <c r="P196" s="65">
        <f t="shared" si="244"/>
        <v>3064.6249001833721</v>
      </c>
      <c r="Q196" s="65">
        <f t="shared" si="244"/>
        <v>3064.4474164937783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19542.953872196362</v>
      </c>
      <c r="C197" s="63">
        <f t="shared" ref="C197:Q197" si="246">IF(C6=0,"",C6*1000000/C87)</f>
        <v>18599.967778314807</v>
      </c>
      <c r="D197" s="63">
        <f t="shared" si="246"/>
        <v>17607.910249096785</v>
      </c>
      <c r="E197" s="63">
        <f t="shared" si="246"/>
        <v>17104.751619870411</v>
      </c>
      <c r="F197" s="63">
        <f t="shared" si="246"/>
        <v>17363.379285966774</v>
      </c>
      <c r="G197" s="63">
        <f t="shared" si="246"/>
        <v>16959.491932715413</v>
      </c>
      <c r="H197" s="63">
        <f t="shared" si="246"/>
        <v>16277.224642190416</v>
      </c>
      <c r="I197" s="63">
        <f t="shared" si="246"/>
        <v>16537.70692826487</v>
      </c>
      <c r="J197" s="63">
        <f t="shared" si="246"/>
        <v>17671.793193717276</v>
      </c>
      <c r="K197" s="63">
        <f t="shared" si="246"/>
        <v>18049.393940399437</v>
      </c>
      <c r="L197" s="63">
        <f t="shared" si="246"/>
        <v>17625.315844855668</v>
      </c>
      <c r="M197" s="63">
        <f t="shared" si="246"/>
        <v>17605.911429640037</v>
      </c>
      <c r="N197" s="63">
        <f t="shared" si="246"/>
        <v>17345.103699560954</v>
      </c>
      <c r="O197" s="63">
        <f t="shared" si="246"/>
        <v>16987.454117418762</v>
      </c>
      <c r="P197" s="63">
        <f t="shared" si="246"/>
        <v>16900.114530867399</v>
      </c>
      <c r="Q197" s="63">
        <f t="shared" si="246"/>
        <v>17080.218814985725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18499.146096959106</v>
      </c>
      <c r="C198" s="64">
        <f t="shared" ref="C198:Q198" si="248">IF(C7=0,"",C7*1000000/C88)</f>
        <v>17534.918308955537</v>
      </c>
      <c r="D198" s="64">
        <f t="shared" si="248"/>
        <v>16447.130276827585</v>
      </c>
      <c r="E198" s="64">
        <f t="shared" si="248"/>
        <v>15779.657532668003</v>
      </c>
      <c r="F198" s="64">
        <f t="shared" si="248"/>
        <v>15723.958623765173</v>
      </c>
      <c r="G198" s="64">
        <f t="shared" si="248"/>
        <v>15885.464695689738</v>
      </c>
      <c r="H198" s="64">
        <f t="shared" si="248"/>
        <v>14730.985942880363</v>
      </c>
      <c r="I198" s="64">
        <f t="shared" si="248"/>
        <v>14858.070794681009</v>
      </c>
      <c r="J198" s="64">
        <f t="shared" si="248"/>
        <v>15955.137297873574</v>
      </c>
      <c r="K198" s="64">
        <f t="shared" si="248"/>
        <v>16325.458152308918</v>
      </c>
      <c r="L198" s="64">
        <f t="shared" si="248"/>
        <v>15272.339534442104</v>
      </c>
      <c r="M198" s="64">
        <f t="shared" si="248"/>
        <v>14646.974298266705</v>
      </c>
      <c r="N198" s="64">
        <f t="shared" si="248"/>
        <v>14354.294983790238</v>
      </c>
      <c r="O198" s="64">
        <f t="shared" si="248"/>
        <v>13830.446207286224</v>
      </c>
      <c r="P198" s="64">
        <f t="shared" si="248"/>
        <v>14700.139445566503</v>
      </c>
      <c r="Q198" s="64">
        <f t="shared" si="248"/>
        <v>14646.40995122596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29158.623403372581</v>
      </c>
      <c r="C199" s="64">
        <f t="shared" ref="C199:Q199" si="250">IF(C8=0,"",C8*1000000/C89)</f>
        <v>27861.222444284078</v>
      </c>
      <c r="D199" s="64">
        <f t="shared" si="250"/>
        <v>26806.928319597198</v>
      </c>
      <c r="E199" s="64">
        <f t="shared" si="250"/>
        <v>26534.25837366021</v>
      </c>
      <c r="F199" s="64">
        <f t="shared" si="250"/>
        <v>27653.288856635336</v>
      </c>
      <c r="G199" s="64">
        <f t="shared" si="250"/>
        <v>24629.874357848585</v>
      </c>
      <c r="H199" s="64">
        <f t="shared" si="250"/>
        <v>24770.649299716202</v>
      </c>
      <c r="I199" s="64">
        <f t="shared" si="250"/>
        <v>24818.177580986572</v>
      </c>
      <c r="J199" s="64">
        <f t="shared" si="250"/>
        <v>24858.166793730103</v>
      </c>
      <c r="K199" s="64">
        <f t="shared" si="250"/>
        <v>24974.938736590964</v>
      </c>
      <c r="L199" s="64">
        <f t="shared" si="250"/>
        <v>26707.015566479004</v>
      </c>
      <c r="M199" s="64">
        <f t="shared" si="250"/>
        <v>28518.043817525413</v>
      </c>
      <c r="N199" s="64">
        <f t="shared" si="250"/>
        <v>27588.863629739626</v>
      </c>
      <c r="O199" s="64">
        <f t="shared" si="250"/>
        <v>26940.625038568785</v>
      </c>
      <c r="P199" s="64">
        <f t="shared" si="250"/>
        <v>23293.194352259226</v>
      </c>
      <c r="Q199" s="64">
        <f t="shared" si="250"/>
        <v>23510.747914552485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>
        <f t="shared" ref="C200:Q200" si="252">IF(C9=0,"",C9*1000000/C90)</f>
        <v>16021.386429996119</v>
      </c>
      <c r="D200" s="64">
        <f t="shared" si="252"/>
        <v>15423.39883580196</v>
      </c>
      <c r="E200" s="64">
        <f t="shared" si="252"/>
        <v>16369.146054020599</v>
      </c>
      <c r="F200" s="64">
        <f t="shared" si="252"/>
        <v>15929.935392491972</v>
      </c>
      <c r="G200" s="64">
        <f t="shared" si="252"/>
        <v>15700.545722520725</v>
      </c>
      <c r="H200" s="64">
        <f t="shared" si="252"/>
        <v>15432.264425771089</v>
      </c>
      <c r="I200" s="64">
        <f t="shared" si="252"/>
        <v>16353.032321621306</v>
      </c>
      <c r="J200" s="64">
        <f t="shared" si="252"/>
        <v>17118.035686720177</v>
      </c>
      <c r="K200" s="64">
        <f t="shared" si="252"/>
        <v>16921.694268584222</v>
      </c>
      <c r="L200" s="64">
        <f t="shared" si="252"/>
        <v>15435.414725091721</v>
      </c>
      <c r="M200" s="64">
        <f t="shared" si="252"/>
        <v>13735.021973526827</v>
      </c>
      <c r="N200" s="64">
        <f t="shared" si="252"/>
        <v>13441.764487977007</v>
      </c>
      <c r="O200" s="64">
        <f t="shared" si="252"/>
        <v>13225.391015557963</v>
      </c>
      <c r="P200" s="64">
        <f t="shared" si="252"/>
        <v>13341.961372283253</v>
      </c>
      <c r="Q200" s="64">
        <f t="shared" si="252"/>
        <v>13619.279729324377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15407.961450002305</v>
      </c>
      <c r="M201" s="64">
        <f t="shared" si="254"/>
        <v>13441.7578432069</v>
      </c>
      <c r="N201" s="64">
        <f t="shared" si="254"/>
        <v>13423.226389923864</v>
      </c>
      <c r="O201" s="64">
        <f t="shared" si="254"/>
        <v>13476.685027740246</v>
      </c>
      <c r="P201" s="64">
        <f t="shared" si="254"/>
        <v>13872.928901363697</v>
      </c>
      <c r="Q201" s="64">
        <f t="shared" si="254"/>
        <v>14450.289433609558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14807.649161043373</v>
      </c>
      <c r="Q202" s="64">
        <f t="shared" si="256"/>
        <v>15910.981540887024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11271.170663044457</v>
      </c>
      <c r="M203" s="64">
        <f t="shared" si="258"/>
        <v>12462.864504382271</v>
      </c>
      <c r="N203" s="64">
        <f t="shared" si="258"/>
        <v>12151.106338363801</v>
      </c>
      <c r="O203" s="64">
        <f t="shared" si="258"/>
        <v>12475.280658910577</v>
      </c>
      <c r="P203" s="64">
        <f t="shared" si="258"/>
        <v>12119.85648996338</v>
      </c>
      <c r="Q203" s="64">
        <f t="shared" si="258"/>
        <v>11717.152298342951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1032293.6184283037</v>
      </c>
      <c r="C204" s="63">
        <f t="shared" ref="C204:Q204" si="260">IF(C13=0,"",C13*1000000/C94)</f>
        <v>1012894.4504896627</v>
      </c>
      <c r="D204" s="63">
        <f t="shared" si="260"/>
        <v>1018046.6519420354</v>
      </c>
      <c r="E204" s="63">
        <f t="shared" si="260"/>
        <v>1004618.4415444926</v>
      </c>
      <c r="F204" s="63">
        <f t="shared" si="260"/>
        <v>1003082.5122474817</v>
      </c>
      <c r="G204" s="63">
        <f t="shared" si="260"/>
        <v>985966.07547378307</v>
      </c>
      <c r="H204" s="63">
        <f t="shared" si="260"/>
        <v>906792.09022404323</v>
      </c>
      <c r="I204" s="63">
        <f t="shared" si="260"/>
        <v>857335.73357335734</v>
      </c>
      <c r="J204" s="63">
        <f t="shared" si="260"/>
        <v>963120.56737588649</v>
      </c>
      <c r="K204" s="63">
        <f t="shared" si="260"/>
        <v>906864.10955853702</v>
      </c>
      <c r="L204" s="63">
        <f t="shared" si="260"/>
        <v>926753.74394775368</v>
      </c>
      <c r="M204" s="63">
        <f t="shared" si="260"/>
        <v>944535.90862128348</v>
      </c>
      <c r="N204" s="63">
        <f t="shared" si="260"/>
        <v>986785.55163844395</v>
      </c>
      <c r="O204" s="63">
        <f t="shared" si="260"/>
        <v>976141.80659115512</v>
      </c>
      <c r="P204" s="63">
        <f t="shared" si="260"/>
        <v>983655.91139876121</v>
      </c>
      <c r="Q204" s="63">
        <f t="shared" si="260"/>
        <v>982253.96746622573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149957.86000555352</v>
      </c>
      <c r="C205" s="67">
        <f t="shared" ref="C205:Q205" si="262">IF(C14=0,"",C14*1000000/C95)</f>
        <v>150072.78786151326</v>
      </c>
      <c r="D205" s="67">
        <f t="shared" si="262"/>
        <v>153841.69312054085</v>
      </c>
      <c r="E205" s="67">
        <f t="shared" si="262"/>
        <v>154834.86500275834</v>
      </c>
      <c r="F205" s="67">
        <f t="shared" si="262"/>
        <v>157665.0122169941</v>
      </c>
      <c r="G205" s="67">
        <f t="shared" si="262"/>
        <v>158057.2516787083</v>
      </c>
      <c r="H205" s="67">
        <f t="shared" si="262"/>
        <v>148290.75544270803</v>
      </c>
      <c r="I205" s="67">
        <f t="shared" si="262"/>
        <v>143140.23616138252</v>
      </c>
      <c r="J205" s="67">
        <f t="shared" si="262"/>
        <v>164130.41424935171</v>
      </c>
      <c r="K205" s="67">
        <f t="shared" si="262"/>
        <v>157687.30353454026</v>
      </c>
      <c r="L205" s="67">
        <f t="shared" si="262"/>
        <v>164512.46457351142</v>
      </c>
      <c r="M205" s="67">
        <f t="shared" si="262"/>
        <v>167702.62066480433</v>
      </c>
      <c r="N205" s="67">
        <f t="shared" si="262"/>
        <v>178866.44736547451</v>
      </c>
      <c r="O205" s="67">
        <f t="shared" si="262"/>
        <v>180645.74693150228</v>
      </c>
      <c r="P205" s="67">
        <f t="shared" si="262"/>
        <v>185668.20930338863</v>
      </c>
      <c r="Q205" s="67">
        <f t="shared" si="262"/>
        <v>189098.79309637076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1162587.4211283932</v>
      </c>
      <c r="C206" s="67">
        <f t="shared" ref="C206:Q206" si="264">IF(C15=0,"",C15*1000000/C96)</f>
        <v>1124939.4839851968</v>
      </c>
      <c r="D206" s="67">
        <f t="shared" si="264"/>
        <v>1115062.2249182262</v>
      </c>
      <c r="E206" s="67">
        <f t="shared" si="264"/>
        <v>1086992.3135582269</v>
      </c>
      <c r="F206" s="67">
        <f t="shared" si="264"/>
        <v>1074769.4358745336</v>
      </c>
      <c r="G206" s="67">
        <f t="shared" si="264"/>
        <v>1045259.1450876885</v>
      </c>
      <c r="H206" s="67">
        <f t="shared" si="264"/>
        <v>947671.57020569488</v>
      </c>
      <c r="I206" s="67">
        <f t="shared" si="264"/>
        <v>888486.29288134584</v>
      </c>
      <c r="J206" s="67">
        <f t="shared" si="264"/>
        <v>994171.42238979647</v>
      </c>
      <c r="K206" s="67">
        <f t="shared" si="264"/>
        <v>930287.97850052512</v>
      </c>
      <c r="L206" s="67">
        <f t="shared" si="264"/>
        <v>945991.85597742838</v>
      </c>
      <c r="M206" s="67">
        <f t="shared" si="264"/>
        <v>960200.40876849787</v>
      </c>
      <c r="N206" s="67">
        <f t="shared" si="264"/>
        <v>999489.23912846949</v>
      </c>
      <c r="O206" s="67">
        <f t="shared" si="264"/>
        <v>988830.1604687263</v>
      </c>
      <c r="P206" s="67">
        <f t="shared" si="264"/>
        <v>994375.29120618349</v>
      </c>
      <c r="Q206" s="67">
        <f t="shared" si="264"/>
        <v>989399.08957026899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>
        <f t="shared" si="266"/>
        <v>593906.32130128262</v>
      </c>
      <c r="Q207" s="67">
        <f t="shared" si="266"/>
        <v>604309.68318832549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1092131.7916026586</v>
      </c>
      <c r="C208" s="67">
        <f t="shared" ref="C208:Q208" si="268">IF(C17=0,"",C17*1000000/C98)</f>
        <v>1058129.140703324</v>
      </c>
      <c r="D208" s="67">
        <f t="shared" si="268"/>
        <v>1132618.2769815205</v>
      </c>
      <c r="E208" s="67">
        <f t="shared" si="268"/>
        <v>1088068.3982041248</v>
      </c>
      <c r="F208" s="67">
        <f t="shared" si="268"/>
        <v>1098583.9041886791</v>
      </c>
      <c r="G208" s="67">
        <f t="shared" si="268"/>
        <v>1212313.4219150508</v>
      </c>
      <c r="H208" s="67">
        <f t="shared" si="268"/>
        <v>1110247.2592089945</v>
      </c>
      <c r="I208" s="67">
        <f t="shared" si="268"/>
        <v>1047740.8140295658</v>
      </c>
      <c r="J208" s="67">
        <f t="shared" si="268"/>
        <v>1176096.8816424732</v>
      </c>
      <c r="K208" s="67">
        <f t="shared" si="268"/>
        <v>1073672.0593853705</v>
      </c>
      <c r="L208" s="67">
        <f t="shared" si="268"/>
        <v>980633.13041523949</v>
      </c>
      <c r="M208" s="67">
        <f t="shared" si="268"/>
        <v>939709.68612240534</v>
      </c>
      <c r="N208" s="67">
        <f t="shared" si="268"/>
        <v>1187851.945520937</v>
      </c>
      <c r="O208" s="67">
        <f t="shared" si="268"/>
        <v>979638.47399872146</v>
      </c>
      <c r="P208" s="67">
        <f t="shared" si="268"/>
        <v>1010048.4676724609</v>
      </c>
      <c r="Q208" s="67">
        <f t="shared" si="268"/>
        <v>1083091.1182758585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1272403.4432069729</v>
      </c>
      <c r="C209" s="67">
        <f t="shared" ref="C209:Q209" si="270">IF(C18=0,"",C18*1000000/C99)</f>
        <v>1257272.9558072598</v>
      </c>
      <c r="D209" s="67">
        <f t="shared" si="270"/>
        <v>1272713.0621335311</v>
      </c>
      <c r="E209" s="67">
        <f t="shared" si="270"/>
        <v>1265516.2079955258</v>
      </c>
      <c r="F209" s="67">
        <f t="shared" si="270"/>
        <v>1275841.2481365108</v>
      </c>
      <c r="G209" s="67">
        <f t="shared" si="270"/>
        <v>1264196.0999824363</v>
      </c>
      <c r="H209" s="67">
        <f t="shared" si="270"/>
        <v>1164822.5360963023</v>
      </c>
      <c r="I209" s="67">
        <f t="shared" si="270"/>
        <v>1087635.5925698408</v>
      </c>
      <c r="J209" s="67">
        <f t="shared" si="270"/>
        <v>1213945.1027695565</v>
      </c>
      <c r="K209" s="67">
        <f t="shared" si="270"/>
        <v>1142431.7157363174</v>
      </c>
      <c r="L209" s="67">
        <f t="shared" si="270"/>
        <v>1155036.8331384677</v>
      </c>
      <c r="M209" s="67">
        <f t="shared" si="270"/>
        <v>1165322.9685760813</v>
      </c>
      <c r="N209" s="67">
        <f t="shared" si="270"/>
        <v>1205138.7677625003</v>
      </c>
      <c r="O209" s="67">
        <f t="shared" si="270"/>
        <v>1179847.118088742</v>
      </c>
      <c r="P209" s="67">
        <f t="shared" si="270"/>
        <v>1199381.5756670362</v>
      </c>
      <c r="Q209" s="67">
        <f t="shared" si="270"/>
        <v>1208363.750401478</v>
      </c>
    </row>
    <row r="210" spans="1:17" ht="11.45" customHeight="1" x14ac:dyDescent="0.25">
      <c r="A210" s="25" t="s">
        <v>62</v>
      </c>
      <c r="B210" s="66">
        <f t="shared" si="269"/>
        <v>59114.062872017916</v>
      </c>
      <c r="C210" s="66">
        <f t="shared" ref="C210:Q210" si="271">IF(C19=0,"",C19*1000000/C100)</f>
        <v>57366.65033171371</v>
      </c>
      <c r="D210" s="66">
        <f t="shared" si="271"/>
        <v>54351.601554476969</v>
      </c>
      <c r="E210" s="66">
        <f t="shared" si="271"/>
        <v>51954.412248194814</v>
      </c>
      <c r="F210" s="66">
        <f t="shared" si="271"/>
        <v>55786.21481460581</v>
      </c>
      <c r="G210" s="66">
        <f t="shared" si="271"/>
        <v>55833.648199887502</v>
      </c>
      <c r="H210" s="66">
        <f t="shared" si="271"/>
        <v>58886.934054391844</v>
      </c>
      <c r="I210" s="66">
        <f t="shared" si="271"/>
        <v>61732.799312709903</v>
      </c>
      <c r="J210" s="66">
        <f t="shared" si="271"/>
        <v>62582.71948744476</v>
      </c>
      <c r="K210" s="66">
        <f t="shared" si="271"/>
        <v>52563.85076044665</v>
      </c>
      <c r="L210" s="66">
        <f t="shared" si="271"/>
        <v>50301.997013831846</v>
      </c>
      <c r="M210" s="66">
        <f t="shared" si="271"/>
        <v>49715.03360998859</v>
      </c>
      <c r="N210" s="66">
        <f t="shared" si="271"/>
        <v>46623.074207836995</v>
      </c>
      <c r="O210" s="66">
        <f t="shared" si="271"/>
        <v>46592.505282981481</v>
      </c>
      <c r="P210" s="66">
        <f t="shared" si="271"/>
        <v>46617.682257774351</v>
      </c>
      <c r="Q210" s="66">
        <f t="shared" si="271"/>
        <v>47647.107587280436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2415.2898548296466</v>
      </c>
      <c r="C211" s="65">
        <f t="shared" ref="C211:Q211" si="273">IF(C20=0,"",C20*1000000/C101)</f>
        <v>2436.8069769545014</v>
      </c>
      <c r="D211" s="65">
        <f t="shared" si="273"/>
        <v>2468.7244275364883</v>
      </c>
      <c r="E211" s="65">
        <f t="shared" si="273"/>
        <v>2487.8812615362463</v>
      </c>
      <c r="F211" s="65">
        <f t="shared" si="273"/>
        <v>2496.0619396490806</v>
      </c>
      <c r="G211" s="65">
        <f t="shared" si="273"/>
        <v>2507.0936955523848</v>
      </c>
      <c r="H211" s="65">
        <f t="shared" si="273"/>
        <v>2510.0518304308571</v>
      </c>
      <c r="I211" s="65">
        <f t="shared" si="273"/>
        <v>2513.8241711743399</v>
      </c>
      <c r="J211" s="65">
        <f t="shared" si="273"/>
        <v>2527.6827241960095</v>
      </c>
      <c r="K211" s="65">
        <f t="shared" si="273"/>
        <v>2513.982416220806</v>
      </c>
      <c r="L211" s="65">
        <f t="shared" si="273"/>
        <v>2499.5028145662736</v>
      </c>
      <c r="M211" s="65">
        <f t="shared" si="273"/>
        <v>2485.3489787855447</v>
      </c>
      <c r="N211" s="65">
        <f t="shared" si="273"/>
        <v>2465.3544692658779</v>
      </c>
      <c r="O211" s="65">
        <f t="shared" si="273"/>
        <v>2448.8173306724216</v>
      </c>
      <c r="P211" s="65">
        <f t="shared" si="273"/>
        <v>2437.968193421365</v>
      </c>
      <c r="Q211" s="65">
        <f t="shared" si="273"/>
        <v>2429.3122653763699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1681.1834641854707</v>
      </c>
      <c r="C212" s="64">
        <f t="shared" ref="C212:Q212" si="275">IF(C21=0,"",C21*1000000/C102)</f>
        <v>1670.1943699246815</v>
      </c>
      <c r="D212" s="64">
        <f t="shared" si="275"/>
        <v>1660.1558326095223</v>
      </c>
      <c r="E212" s="64">
        <f t="shared" si="275"/>
        <v>1649.121138240035</v>
      </c>
      <c r="F212" s="64">
        <f t="shared" si="275"/>
        <v>1637.1011780974309</v>
      </c>
      <c r="G212" s="64">
        <f t="shared" si="275"/>
        <v>1626.6025864615833</v>
      </c>
      <c r="H212" s="64">
        <f t="shared" si="275"/>
        <v>1608.084490452213</v>
      </c>
      <c r="I212" s="64">
        <f t="shared" si="275"/>
        <v>1579.3393062804817</v>
      </c>
      <c r="J212" s="64">
        <f t="shared" si="275"/>
        <v>1551.9040161315784</v>
      </c>
      <c r="K212" s="64">
        <f t="shared" si="275"/>
        <v>1521.0117804608944</v>
      </c>
      <c r="L212" s="64">
        <f t="shared" si="275"/>
        <v>1490.5367014681551</v>
      </c>
      <c r="M212" s="64">
        <f t="shared" si="275"/>
        <v>1460.3928107624729</v>
      </c>
      <c r="N212" s="64">
        <f t="shared" si="275"/>
        <v>1431.0100336838382</v>
      </c>
      <c r="O212" s="64">
        <f t="shared" si="275"/>
        <v>1403.3357192616049</v>
      </c>
      <c r="P212" s="64">
        <f t="shared" si="275"/>
        <v>1377.0571845691968</v>
      </c>
      <c r="Q212" s="64">
        <f t="shared" si="275"/>
        <v>1351.7663869031792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2775.4081311992286</v>
      </c>
      <c r="C213" s="64">
        <f t="shared" ref="C213:Q213" si="277">IF(C22=0,"",C22*1000000/C103)</f>
        <v>2757.2666123134914</v>
      </c>
      <c r="D213" s="64">
        <f t="shared" si="277"/>
        <v>2740.6943352935409</v>
      </c>
      <c r="E213" s="64">
        <f t="shared" si="277"/>
        <v>2722.4775367520383</v>
      </c>
      <c r="F213" s="64">
        <f t="shared" si="277"/>
        <v>2702.6341967316566</v>
      </c>
      <c r="G213" s="64">
        <f t="shared" si="277"/>
        <v>2685.3024318095031</v>
      </c>
      <c r="H213" s="64">
        <f t="shared" si="277"/>
        <v>2667.0022249351232</v>
      </c>
      <c r="I213" s="64">
        <f t="shared" si="277"/>
        <v>2650.7135164694123</v>
      </c>
      <c r="J213" s="64">
        <f t="shared" si="277"/>
        <v>2635.8763855122111</v>
      </c>
      <c r="K213" s="64">
        <f t="shared" si="277"/>
        <v>2614.3612261531866</v>
      </c>
      <c r="L213" s="64">
        <f t="shared" si="277"/>
        <v>2592.6776507769123</v>
      </c>
      <c r="M213" s="64">
        <f t="shared" si="277"/>
        <v>2570.6820793800057</v>
      </c>
      <c r="N213" s="64">
        <f t="shared" si="277"/>
        <v>2549.1429851706366</v>
      </c>
      <c r="O213" s="64">
        <f t="shared" si="277"/>
        <v>2529.7985003370472</v>
      </c>
      <c r="P213" s="64">
        <f t="shared" si="277"/>
        <v>2512.1707837910421</v>
      </c>
      <c r="Q213" s="64">
        <f t="shared" si="277"/>
        <v>2495.5809508961415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>
        <f t="shared" ref="C214:Q214" si="279">IF(C23=0,"",C23*1000000/C104)</f>
        <v>1123.5706937177451</v>
      </c>
      <c r="D214" s="64">
        <f t="shared" si="279"/>
        <v>1123.2481930508184</v>
      </c>
      <c r="E214" s="64">
        <f t="shared" si="279"/>
        <v>1122.8915397289766</v>
      </c>
      <c r="F214" s="64">
        <f t="shared" si="279"/>
        <v>1122.5004459634422</v>
      </c>
      <c r="G214" s="64">
        <f t="shared" si="279"/>
        <v>1126.5254844448739</v>
      </c>
      <c r="H214" s="64">
        <f t="shared" si="279"/>
        <v>1135.2498281572023</v>
      </c>
      <c r="I214" s="64">
        <f t="shared" si="279"/>
        <v>1144.080529439917</v>
      </c>
      <c r="J214" s="64">
        <f t="shared" si="279"/>
        <v>1153.0080925054324</v>
      </c>
      <c r="K214" s="64">
        <f t="shared" si="279"/>
        <v>1161.8624133681592</v>
      </c>
      <c r="L214" s="64">
        <f t="shared" si="279"/>
        <v>1170.7773320355839</v>
      </c>
      <c r="M214" s="64">
        <f t="shared" si="279"/>
        <v>1179.7499069970702</v>
      </c>
      <c r="N214" s="64">
        <f t="shared" si="279"/>
        <v>1188.7972391882686</v>
      </c>
      <c r="O214" s="64">
        <f t="shared" si="279"/>
        <v>1197.9593891126549</v>
      </c>
      <c r="P214" s="64">
        <f t="shared" si="279"/>
        <v>1207.2280893977593</v>
      </c>
      <c r="Q214" s="64">
        <f t="shared" si="279"/>
        <v>1216.5897482128607</v>
      </c>
    </row>
    <row r="215" spans="1:17" ht="11.45" customHeight="1" x14ac:dyDescent="0.25">
      <c r="A215" s="62" t="s">
        <v>56</v>
      </c>
      <c r="B215" s="64">
        <f t="shared" ref="B215" si="280">IF(B24=0,"",B24*1000000/B105)</f>
        <v>1296.0517655055858</v>
      </c>
      <c r="C215" s="64">
        <f t="shared" ref="C215:Q215" si="281">IF(C24=0,"",C24*1000000/C105)</f>
        <v>1295.6470915065947</v>
      </c>
      <c r="D215" s="64">
        <f t="shared" si="281"/>
        <v>1295.2751994187633</v>
      </c>
      <c r="E215" s="64">
        <f t="shared" si="281"/>
        <v>1294.8639241499222</v>
      </c>
      <c r="F215" s="64">
        <f t="shared" si="281"/>
        <v>1294.4129338360469</v>
      </c>
      <c r="G215" s="64">
        <f t="shared" si="281"/>
        <v>1294.0164378181514</v>
      </c>
      <c r="H215" s="64">
        <f t="shared" si="281"/>
        <v>1293.5951327809396</v>
      </c>
      <c r="I215" s="64">
        <f t="shared" si="281"/>
        <v>1293.2178138299821</v>
      </c>
      <c r="J215" s="64">
        <f t="shared" si="281"/>
        <v>1292.8721930969866</v>
      </c>
      <c r="K215" s="64">
        <f t="shared" si="281"/>
        <v>1292.3677065503714</v>
      </c>
      <c r="L215" s="64">
        <f t="shared" si="281"/>
        <v>1291.8552544651209</v>
      </c>
      <c r="M215" s="64">
        <f t="shared" si="281"/>
        <v>1291.3312415955365</v>
      </c>
      <c r="N215" s="64">
        <f t="shared" si="281"/>
        <v>1290.8139490336812</v>
      </c>
      <c r="O215" s="64">
        <f t="shared" si="281"/>
        <v>1290.3458026810035</v>
      </c>
      <c r="P215" s="64">
        <f t="shared" si="281"/>
        <v>1289.9162245692612</v>
      </c>
      <c r="Q215" s="64">
        <f t="shared" si="281"/>
        <v>1289.5093088131357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>
        <f t="shared" si="283"/>
        <v>1222.7656870173651</v>
      </c>
      <c r="P216" s="64">
        <f t="shared" si="283"/>
        <v>1223.172902125546</v>
      </c>
      <c r="Q216" s="64">
        <f t="shared" si="283"/>
        <v>1223.5588848578452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191005.24572660489</v>
      </c>
      <c r="C217" s="63">
        <f t="shared" ref="C217:Q217" si="285">IF(C26=0,"",C26*1000000/C107)</f>
        <v>185910.14642442166</v>
      </c>
      <c r="D217" s="63">
        <f t="shared" si="285"/>
        <v>179357.83055271729</v>
      </c>
      <c r="E217" s="63">
        <f t="shared" si="285"/>
        <v>175687.8242486165</v>
      </c>
      <c r="F217" s="63">
        <f t="shared" si="285"/>
        <v>196714.00143340672</v>
      </c>
      <c r="G217" s="63">
        <f t="shared" si="285"/>
        <v>203009.19066178781</v>
      </c>
      <c r="H217" s="63">
        <f t="shared" si="285"/>
        <v>216221.40319267442</v>
      </c>
      <c r="I217" s="63">
        <f t="shared" si="285"/>
        <v>244407.70468052095</v>
      </c>
      <c r="J217" s="63">
        <f t="shared" si="285"/>
        <v>281889.61993341165</v>
      </c>
      <c r="K217" s="63">
        <f t="shared" si="285"/>
        <v>253363.53838270777</v>
      </c>
      <c r="L217" s="63">
        <f t="shared" si="285"/>
        <v>244709.64999399323</v>
      </c>
      <c r="M217" s="63">
        <f t="shared" si="285"/>
        <v>237254.99078213426</v>
      </c>
      <c r="N217" s="63">
        <f t="shared" si="285"/>
        <v>219054.30090140228</v>
      </c>
      <c r="O217" s="63">
        <f t="shared" si="285"/>
        <v>220577.02806949682</v>
      </c>
      <c r="P217" s="63">
        <f t="shared" si="285"/>
        <v>220642.02483861669</v>
      </c>
      <c r="Q217" s="63">
        <f t="shared" si="285"/>
        <v>228022.75377109204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123228.1826760149</v>
      </c>
      <c r="C218" s="61">
        <f t="shared" ref="C218:Q218" si="287">IF(C27=0,"",C27*1000000/C108)</f>
        <v>115932.80109712495</v>
      </c>
      <c r="D218" s="61">
        <f t="shared" si="287"/>
        <v>106696.47976149524</v>
      </c>
      <c r="E218" s="61">
        <f t="shared" si="287"/>
        <v>101796.46431399486</v>
      </c>
      <c r="F218" s="61">
        <f t="shared" si="287"/>
        <v>109622.01028611374</v>
      </c>
      <c r="G218" s="61">
        <f t="shared" si="287"/>
        <v>113719.38439427511</v>
      </c>
      <c r="H218" s="61">
        <f t="shared" si="287"/>
        <v>121586.049652122</v>
      </c>
      <c r="I218" s="61">
        <f t="shared" si="287"/>
        <v>137218.37764712004</v>
      </c>
      <c r="J218" s="61">
        <f t="shared" si="287"/>
        <v>154488.49301763653</v>
      </c>
      <c r="K218" s="61">
        <f t="shared" si="287"/>
        <v>153287.15365239294</v>
      </c>
      <c r="L218" s="61">
        <f t="shared" si="287"/>
        <v>143927.94074676355</v>
      </c>
      <c r="M218" s="61">
        <f t="shared" si="287"/>
        <v>131717.80828769351</v>
      </c>
      <c r="N218" s="61">
        <f t="shared" si="287"/>
        <v>112938.54253801113</v>
      </c>
      <c r="O218" s="61">
        <f t="shared" si="287"/>
        <v>112947.55744493715</v>
      </c>
      <c r="P218" s="61">
        <f t="shared" si="287"/>
        <v>113707.47777213635</v>
      </c>
      <c r="Q218" s="61">
        <f t="shared" si="287"/>
        <v>119241.44204308628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1192080.5605456277</v>
      </c>
      <c r="E219" s="60">
        <f t="shared" si="289"/>
        <v>1187587.7818991619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1186881.2497044075</v>
      </c>
      <c r="J219" s="60">
        <f t="shared" si="289"/>
        <v>1171909.7875773059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1187283.9042589271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4.3210020171117304E-3</v>
      </c>
      <c r="C223" s="54">
        <f t="shared" si="291"/>
        <v>4.4172008076326999E-3</v>
      </c>
      <c r="D223" s="54">
        <f t="shared" si="291"/>
        <v>4.5986763550193918E-3</v>
      </c>
      <c r="E223" s="54">
        <f t="shared" si="291"/>
        <v>4.7993660769505104E-3</v>
      </c>
      <c r="F223" s="54">
        <f t="shared" si="291"/>
        <v>5.1940186855562098E-3</v>
      </c>
      <c r="G223" s="54">
        <f t="shared" si="291"/>
        <v>5.585386758189332E-3</v>
      </c>
      <c r="H223" s="54">
        <f t="shared" si="291"/>
        <v>5.6709078621641172E-3</v>
      </c>
      <c r="I223" s="54">
        <f t="shared" si="291"/>
        <v>5.8535775632131675E-3</v>
      </c>
      <c r="J223" s="54">
        <f t="shared" si="291"/>
        <v>6.0492585381254071E-3</v>
      </c>
      <c r="K223" s="54">
        <f t="shared" si="291"/>
        <v>6.1526820323053325E-3</v>
      </c>
      <c r="L223" s="54">
        <f t="shared" si="291"/>
        <v>6.2990967208703804E-3</v>
      </c>
      <c r="M223" s="54">
        <f t="shared" si="291"/>
        <v>6.5497636145948699E-3</v>
      </c>
      <c r="N223" s="54">
        <f t="shared" si="291"/>
        <v>6.6976850546277174E-3</v>
      </c>
      <c r="O223" s="54">
        <f t="shared" si="291"/>
        <v>6.9346311235603236E-3</v>
      </c>
      <c r="P223" s="54">
        <f t="shared" si="291"/>
        <v>6.9876162639962783E-3</v>
      </c>
      <c r="Q223" s="54">
        <f t="shared" si="291"/>
        <v>6.8432667241412953E-3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0.70835063049743929</v>
      </c>
      <c r="C224" s="50">
        <f t="shared" si="292"/>
        <v>0.70953923278397957</v>
      </c>
      <c r="D224" s="50">
        <f t="shared" si="292"/>
        <v>0.70687875831716607</v>
      </c>
      <c r="E224" s="50">
        <f t="shared" si="292"/>
        <v>0.71407569041618657</v>
      </c>
      <c r="F224" s="50">
        <f t="shared" si="292"/>
        <v>0.72561571347331311</v>
      </c>
      <c r="G224" s="50">
        <f t="shared" si="292"/>
        <v>0.73053570571593474</v>
      </c>
      <c r="H224" s="50">
        <f t="shared" si="292"/>
        <v>0.74052710449414016</v>
      </c>
      <c r="I224" s="50">
        <f t="shared" si="292"/>
        <v>0.75438836005647558</v>
      </c>
      <c r="J224" s="50">
        <f t="shared" si="292"/>
        <v>0.74907980564407173</v>
      </c>
      <c r="K224" s="50">
        <f t="shared" si="292"/>
        <v>0.76480942065148294</v>
      </c>
      <c r="L224" s="50">
        <f t="shared" si="292"/>
        <v>0.75683067377151625</v>
      </c>
      <c r="M224" s="50">
        <f t="shared" si="292"/>
        <v>0.75551241474291009</v>
      </c>
      <c r="N224" s="50">
        <f t="shared" si="292"/>
        <v>0.74703188810304044</v>
      </c>
      <c r="O224" s="50">
        <f t="shared" si="292"/>
        <v>0.74614699006070651</v>
      </c>
      <c r="P224" s="50">
        <f t="shared" si="292"/>
        <v>0.74416931205669945</v>
      </c>
      <c r="Q224" s="50">
        <f t="shared" si="292"/>
        <v>0.74885668267982985</v>
      </c>
    </row>
    <row r="225" spans="1:17" ht="11.45" customHeight="1" x14ac:dyDescent="0.25">
      <c r="A225" s="53" t="s">
        <v>59</v>
      </c>
      <c r="B225" s="52">
        <f t="shared" ref="B225:Q225" si="293">IF(B7=0,0,B7/B$4)</f>
        <v>0.60485793155078083</v>
      </c>
      <c r="C225" s="52">
        <f t="shared" si="293"/>
        <v>0.59886908695051022</v>
      </c>
      <c r="D225" s="52">
        <f t="shared" si="293"/>
        <v>0.58536545168779663</v>
      </c>
      <c r="E225" s="52">
        <f t="shared" si="293"/>
        <v>0.56566428221599541</v>
      </c>
      <c r="F225" s="52">
        <f t="shared" si="293"/>
        <v>0.55528496794568549</v>
      </c>
      <c r="G225" s="52">
        <f t="shared" si="293"/>
        <v>0.58819829445721583</v>
      </c>
      <c r="H225" s="52">
        <f t="shared" si="293"/>
        <v>0.55733304594769262</v>
      </c>
      <c r="I225" s="52">
        <f t="shared" si="293"/>
        <v>0.55482343187824346</v>
      </c>
      <c r="J225" s="52">
        <f t="shared" si="293"/>
        <v>0.53761584538773444</v>
      </c>
      <c r="K225" s="52">
        <f t="shared" si="293"/>
        <v>0.54618654975680558</v>
      </c>
      <c r="L225" s="52">
        <f t="shared" si="293"/>
        <v>0.51261659375344981</v>
      </c>
      <c r="M225" s="52">
        <f t="shared" si="293"/>
        <v>0.48442568474594583</v>
      </c>
      <c r="N225" s="52">
        <f t="shared" si="293"/>
        <v>0.46839808314210801</v>
      </c>
      <c r="O225" s="52">
        <f t="shared" si="293"/>
        <v>0.45068043601884555</v>
      </c>
      <c r="P225" s="52">
        <f t="shared" si="293"/>
        <v>0.46890412008283444</v>
      </c>
      <c r="Q225" s="52">
        <f t="shared" si="293"/>
        <v>0.45402128110229395</v>
      </c>
    </row>
    <row r="226" spans="1:17" ht="11.45" customHeight="1" x14ac:dyDescent="0.25">
      <c r="A226" s="53" t="s">
        <v>58</v>
      </c>
      <c r="B226" s="52">
        <f t="shared" ref="B226:Q226" si="294">IF(B8=0,0,B8/B$4)</f>
        <v>0.10349269894665845</v>
      </c>
      <c r="C226" s="52">
        <f t="shared" si="294"/>
        <v>0.10983319200927494</v>
      </c>
      <c r="D226" s="52">
        <f t="shared" si="294"/>
        <v>0.12071857992448766</v>
      </c>
      <c r="E226" s="52">
        <f t="shared" si="294"/>
        <v>0.13532265757113801</v>
      </c>
      <c r="F226" s="52">
        <f t="shared" si="294"/>
        <v>0.15845993893023466</v>
      </c>
      <c r="G226" s="52">
        <f t="shared" si="294"/>
        <v>0.13069556531802132</v>
      </c>
      <c r="H226" s="52">
        <f t="shared" si="294"/>
        <v>0.17234602297119642</v>
      </c>
      <c r="I226" s="52">
        <f t="shared" si="294"/>
        <v>0.18836380241709327</v>
      </c>
      <c r="J226" s="52">
        <f t="shared" si="294"/>
        <v>0.20122995893463508</v>
      </c>
      <c r="K226" s="52">
        <f t="shared" si="294"/>
        <v>0.21005205745713648</v>
      </c>
      <c r="L226" s="52">
        <f t="shared" si="294"/>
        <v>0.23579996835192435</v>
      </c>
      <c r="M226" s="52">
        <f t="shared" si="294"/>
        <v>0.26227565935849417</v>
      </c>
      <c r="N226" s="52">
        <f t="shared" si="294"/>
        <v>0.26979037715400467</v>
      </c>
      <c r="O226" s="52">
        <f t="shared" si="294"/>
        <v>0.28586226491892802</v>
      </c>
      <c r="P226" s="52">
        <f t="shared" si="294"/>
        <v>0.26534067239570935</v>
      </c>
      <c r="Q226" s="52">
        <f t="shared" si="294"/>
        <v>0.28499680537876487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8.3695382419435608E-4</v>
      </c>
      <c r="D227" s="52">
        <f t="shared" si="295"/>
        <v>7.9472670488179567E-4</v>
      </c>
      <c r="E227" s="52">
        <f t="shared" si="295"/>
        <v>1.3088750629053229E-2</v>
      </c>
      <c r="F227" s="52">
        <f t="shared" si="295"/>
        <v>1.1870806597392839E-2</v>
      </c>
      <c r="G227" s="52">
        <f t="shared" si="295"/>
        <v>1.1641845940697544E-2</v>
      </c>
      <c r="H227" s="52">
        <f t="shared" si="295"/>
        <v>1.0848035575251229E-2</v>
      </c>
      <c r="I227" s="52">
        <f t="shared" si="295"/>
        <v>1.1201125761138866E-2</v>
      </c>
      <c r="J227" s="52">
        <f t="shared" si="295"/>
        <v>1.0234001321702201E-2</v>
      </c>
      <c r="K227" s="52">
        <f t="shared" si="295"/>
        <v>8.5708134375407554E-3</v>
      </c>
      <c r="L227" s="52">
        <f t="shared" si="295"/>
        <v>8.384960653378324E-3</v>
      </c>
      <c r="M227" s="52">
        <f t="shared" si="295"/>
        <v>8.7210638256677662E-3</v>
      </c>
      <c r="N227" s="52">
        <f t="shared" si="295"/>
        <v>8.7573850570516285E-3</v>
      </c>
      <c r="O227" s="52">
        <f t="shared" si="295"/>
        <v>9.4310824438034006E-3</v>
      </c>
      <c r="P227" s="52">
        <f t="shared" si="295"/>
        <v>9.698177255478389E-3</v>
      </c>
      <c r="Q227" s="52">
        <f t="shared" si="295"/>
        <v>9.5554226869038889E-3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4.4343446508796632E-7</v>
      </c>
      <c r="M228" s="52">
        <f t="shared" si="296"/>
        <v>1.1661497303221791E-6</v>
      </c>
      <c r="N228" s="52">
        <f t="shared" si="296"/>
        <v>1.7424787788020476E-6</v>
      </c>
      <c r="O228" s="52">
        <f t="shared" si="296"/>
        <v>8.537470489648836E-5</v>
      </c>
      <c r="P228" s="52">
        <f t="shared" si="296"/>
        <v>1.3628530883846843E-4</v>
      </c>
      <c r="Q228" s="52">
        <f t="shared" si="296"/>
        <v>1.6528171171400021E-4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2.2990607321824767E-6</v>
      </c>
      <c r="Q229" s="52">
        <f t="shared" si="297"/>
        <v>1.7456982004488637E-5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2.8707578298653984E-5</v>
      </c>
      <c r="M230" s="52">
        <f t="shared" si="298"/>
        <v>8.8840663071817528E-5</v>
      </c>
      <c r="N230" s="52">
        <f t="shared" si="298"/>
        <v>8.4300271097350612E-5</v>
      </c>
      <c r="O230" s="52">
        <f t="shared" si="298"/>
        <v>8.7831974233027984E-5</v>
      </c>
      <c r="P230" s="52">
        <f t="shared" si="298"/>
        <v>8.7757953106683848E-5</v>
      </c>
      <c r="Q230" s="52">
        <f t="shared" si="298"/>
        <v>1.0043481814863019E-4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0.28732836748544899</v>
      </c>
      <c r="C231" s="50">
        <f t="shared" si="299"/>
        <v>0.28604356640838779</v>
      </c>
      <c r="D231" s="50">
        <f t="shared" si="299"/>
        <v>0.28852256532781445</v>
      </c>
      <c r="E231" s="50">
        <f t="shared" si="299"/>
        <v>0.28112494350686285</v>
      </c>
      <c r="F231" s="50">
        <f t="shared" si="299"/>
        <v>0.26919026784113076</v>
      </c>
      <c r="G231" s="50">
        <f t="shared" si="299"/>
        <v>0.26387890752587606</v>
      </c>
      <c r="H231" s="50">
        <f t="shared" si="299"/>
        <v>0.25380198764369566</v>
      </c>
      <c r="I231" s="50">
        <f t="shared" si="299"/>
        <v>0.23975806238031133</v>
      </c>
      <c r="J231" s="50">
        <f t="shared" si="299"/>
        <v>0.24487093581780284</v>
      </c>
      <c r="K231" s="50">
        <f t="shared" si="299"/>
        <v>0.2290378973162118</v>
      </c>
      <c r="L231" s="50">
        <f t="shared" si="299"/>
        <v>0.23687022950761344</v>
      </c>
      <c r="M231" s="50">
        <f t="shared" si="299"/>
        <v>0.23793782164249513</v>
      </c>
      <c r="N231" s="50">
        <f t="shared" si="299"/>
        <v>0.246270426842332</v>
      </c>
      <c r="O231" s="50">
        <f t="shared" si="299"/>
        <v>0.24691837881573317</v>
      </c>
      <c r="P231" s="50">
        <f t="shared" si="299"/>
        <v>0.24884307167930433</v>
      </c>
      <c r="Q231" s="50">
        <f t="shared" si="299"/>
        <v>0.24430005059602877</v>
      </c>
    </row>
    <row r="232" spans="1:17" ht="11.45" customHeight="1" x14ac:dyDescent="0.25">
      <c r="A232" s="53" t="s">
        <v>59</v>
      </c>
      <c r="B232" s="52">
        <f t="shared" ref="B232:Q232" si="300">IF(B14=0,0,B14/B$4)</f>
        <v>5.4169459447470604E-3</v>
      </c>
      <c r="C232" s="52">
        <f t="shared" si="300"/>
        <v>4.9298321950420445E-3</v>
      </c>
      <c r="D232" s="52">
        <f t="shared" si="300"/>
        <v>4.4978686586399112E-3</v>
      </c>
      <c r="E232" s="52">
        <f t="shared" si="300"/>
        <v>3.9369903784216625E-3</v>
      </c>
      <c r="F232" s="52">
        <f t="shared" si="300"/>
        <v>3.4353170789719035E-3</v>
      </c>
      <c r="G232" s="52">
        <f t="shared" si="300"/>
        <v>2.9566034322159027E-3</v>
      </c>
      <c r="H232" s="52">
        <f t="shared" si="300"/>
        <v>2.2376183335337647E-3</v>
      </c>
      <c r="I232" s="52">
        <f t="shared" si="300"/>
        <v>1.7654931841101825E-3</v>
      </c>
      <c r="J232" s="52">
        <f t="shared" si="300"/>
        <v>1.6436917747998489E-3</v>
      </c>
      <c r="K232" s="52">
        <f t="shared" si="300"/>
        <v>1.2748257734888431E-3</v>
      </c>
      <c r="L232" s="52">
        <f t="shared" si="300"/>
        <v>1.0700190491863574E-3</v>
      </c>
      <c r="M232" s="52">
        <f t="shared" si="300"/>
        <v>8.5355107055955974E-4</v>
      </c>
      <c r="N232" s="52">
        <f t="shared" si="300"/>
        <v>7.4042121038549191E-4</v>
      </c>
      <c r="O232" s="52">
        <f t="shared" si="300"/>
        <v>7.2824788698785091E-4</v>
      </c>
      <c r="P232" s="52">
        <f t="shared" si="300"/>
        <v>6.3419754620034307E-4</v>
      </c>
      <c r="Q232" s="52">
        <f t="shared" si="300"/>
        <v>4.7978060831690435E-4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0.27549920445391263</v>
      </c>
      <c r="C233" s="52">
        <f t="shared" si="301"/>
        <v>0.27475113793181227</v>
      </c>
      <c r="D233" s="52">
        <f t="shared" si="301"/>
        <v>0.2775261637979724</v>
      </c>
      <c r="E233" s="52">
        <f t="shared" si="301"/>
        <v>0.27070522142680931</v>
      </c>
      <c r="F233" s="52">
        <f t="shared" si="301"/>
        <v>0.25942202148680277</v>
      </c>
      <c r="G233" s="52">
        <f t="shared" si="301"/>
        <v>0.25628478287377826</v>
      </c>
      <c r="H233" s="52">
        <f t="shared" si="301"/>
        <v>0.2478317985276807</v>
      </c>
      <c r="I233" s="52">
        <f t="shared" si="301"/>
        <v>0.23511289668793997</v>
      </c>
      <c r="J233" s="52">
        <f t="shared" si="301"/>
        <v>0.24074090178048393</v>
      </c>
      <c r="K233" s="52">
        <f t="shared" si="301"/>
        <v>0.22566712440971895</v>
      </c>
      <c r="L233" s="52">
        <f t="shared" si="301"/>
        <v>0.23425954644437727</v>
      </c>
      <c r="M233" s="52">
        <f t="shared" si="301"/>
        <v>0.23574721506439253</v>
      </c>
      <c r="N233" s="52">
        <f t="shared" si="301"/>
        <v>0.24413575959855363</v>
      </c>
      <c r="O233" s="52">
        <f t="shared" si="301"/>
        <v>0.24515926592111861</v>
      </c>
      <c r="P233" s="52">
        <f t="shared" si="301"/>
        <v>0.24711967887595526</v>
      </c>
      <c r="Q233" s="52">
        <f t="shared" si="301"/>
        <v>0.24131435721816089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8.3828093725489935E-6</v>
      </c>
      <c r="Q234" s="52">
        <f t="shared" si="302"/>
        <v>1.6575695279149802E-5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1.5914500454951043E-3</v>
      </c>
      <c r="C235" s="52">
        <f t="shared" si="303"/>
        <v>1.7070665777718893E-3</v>
      </c>
      <c r="D235" s="52">
        <f t="shared" si="303"/>
        <v>1.8156695277408779E-3</v>
      </c>
      <c r="E235" s="52">
        <f t="shared" si="303"/>
        <v>1.8803957984885229E-3</v>
      </c>
      <c r="F235" s="52">
        <f t="shared" si="303"/>
        <v>1.8662531401343438E-3</v>
      </c>
      <c r="G235" s="52">
        <f t="shared" si="303"/>
        <v>2.151217313671505E-3</v>
      </c>
      <c r="H235" s="52">
        <f t="shared" si="303"/>
        <v>1.8858870797314538E-3</v>
      </c>
      <c r="I235" s="52">
        <f t="shared" si="303"/>
        <v>1.4651753132020925E-3</v>
      </c>
      <c r="J235" s="52">
        <f t="shared" si="303"/>
        <v>1.2234845248393796E-3</v>
      </c>
      <c r="K235" s="52">
        <f t="shared" si="303"/>
        <v>1.1321896449760227E-3</v>
      </c>
      <c r="L235" s="52">
        <f t="shared" si="303"/>
        <v>7.7611042503690519E-4</v>
      </c>
      <c r="M235" s="52">
        <f t="shared" si="303"/>
        <v>7.4731447008823245E-4</v>
      </c>
      <c r="N235" s="52">
        <f t="shared" si="303"/>
        <v>9.423084295313199E-4</v>
      </c>
      <c r="O235" s="52">
        <f t="shared" si="303"/>
        <v>6.9112304409865461E-4</v>
      </c>
      <c r="P235" s="52">
        <f t="shared" si="303"/>
        <v>8.268787863596693E-4</v>
      </c>
      <c r="Q235" s="52">
        <f t="shared" si="303"/>
        <v>1.9755991961793711E-3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4.8207670412941678E-3</v>
      </c>
      <c r="C236" s="52">
        <f t="shared" si="304"/>
        <v>4.655529703761597E-3</v>
      </c>
      <c r="D236" s="52">
        <f t="shared" si="304"/>
        <v>4.6828633434611725E-3</v>
      </c>
      <c r="E236" s="52">
        <f t="shared" si="304"/>
        <v>4.6023359031433309E-3</v>
      </c>
      <c r="F236" s="52">
        <f t="shared" si="304"/>
        <v>4.4666761352217142E-3</v>
      </c>
      <c r="G236" s="52">
        <f t="shared" si="304"/>
        <v>2.4863039062103963E-3</v>
      </c>
      <c r="H236" s="52">
        <f t="shared" si="304"/>
        <v>1.8466837027497002E-3</v>
      </c>
      <c r="I236" s="52">
        <f t="shared" si="304"/>
        <v>1.4144971950590744E-3</v>
      </c>
      <c r="J236" s="52">
        <f t="shared" si="304"/>
        <v>1.2628577376796481E-3</v>
      </c>
      <c r="K236" s="52">
        <f t="shared" si="304"/>
        <v>9.6375748802798649E-4</v>
      </c>
      <c r="L236" s="52">
        <f t="shared" si="304"/>
        <v>7.6455358901292574E-4</v>
      </c>
      <c r="M236" s="52">
        <f t="shared" si="304"/>
        <v>5.8974103745478945E-4</v>
      </c>
      <c r="N236" s="52">
        <f t="shared" si="304"/>
        <v>4.5193760386157583E-4</v>
      </c>
      <c r="O236" s="52">
        <f t="shared" si="304"/>
        <v>3.3974196352798462E-4</v>
      </c>
      <c r="P236" s="52">
        <f t="shared" si="304"/>
        <v>2.5393366141654076E-4</v>
      </c>
      <c r="Q236" s="52">
        <f t="shared" si="304"/>
        <v>5.137378780924578E-4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2.8574303438597983E-2</v>
      </c>
      <c r="C238" s="54">
        <f t="shared" si="306"/>
        <v>2.9760401041348736E-2</v>
      </c>
      <c r="D238" s="54">
        <f t="shared" si="306"/>
        <v>3.2098950678471877E-2</v>
      </c>
      <c r="E238" s="54">
        <f t="shared" si="306"/>
        <v>3.4209478773738561E-2</v>
      </c>
      <c r="F238" s="54">
        <f t="shared" si="306"/>
        <v>3.2466520885226037E-2</v>
      </c>
      <c r="G238" s="54">
        <f t="shared" si="306"/>
        <v>3.2960309804749288E-2</v>
      </c>
      <c r="H238" s="54">
        <f t="shared" si="306"/>
        <v>3.1380512680846025E-2</v>
      </c>
      <c r="I238" s="54">
        <f t="shared" si="306"/>
        <v>3.075196958429682E-2</v>
      </c>
      <c r="J238" s="54">
        <f t="shared" si="306"/>
        <v>3.1706856880726525E-2</v>
      </c>
      <c r="K238" s="54">
        <f t="shared" si="306"/>
        <v>3.828465681381308E-2</v>
      </c>
      <c r="L238" s="54">
        <f t="shared" si="306"/>
        <v>3.9883147683220974E-2</v>
      </c>
      <c r="M238" s="54">
        <f t="shared" si="306"/>
        <v>3.9934800238373959E-2</v>
      </c>
      <c r="N238" s="54">
        <f t="shared" si="306"/>
        <v>4.2097673330202916E-2</v>
      </c>
      <c r="O238" s="54">
        <f t="shared" si="306"/>
        <v>4.1921721297014602E-2</v>
      </c>
      <c r="P238" s="54">
        <f t="shared" si="306"/>
        <v>4.1708496944862387E-2</v>
      </c>
      <c r="Q238" s="54">
        <f t="shared" si="306"/>
        <v>4.0766012306381293E-2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6.5449928413824588E-3</v>
      </c>
      <c r="C239" s="52">
        <f t="shared" si="307"/>
        <v>5.987304930203205E-3</v>
      </c>
      <c r="D239" s="52">
        <f t="shared" si="307"/>
        <v>5.4086777518122225E-3</v>
      </c>
      <c r="E239" s="52">
        <f t="shared" si="307"/>
        <v>4.931879768533899E-3</v>
      </c>
      <c r="F239" s="52">
        <f t="shared" si="307"/>
        <v>4.1064969924738005E-3</v>
      </c>
      <c r="G239" s="52">
        <f t="shared" si="307"/>
        <v>3.5796787830558712E-3</v>
      </c>
      <c r="H239" s="52">
        <f t="shared" si="307"/>
        <v>2.9625741877346819E-3</v>
      </c>
      <c r="I239" s="52">
        <f t="shared" si="307"/>
        <v>2.4540325068144828E-3</v>
      </c>
      <c r="J239" s="52">
        <f t="shared" si="307"/>
        <v>1.9304451951782518E-3</v>
      </c>
      <c r="K239" s="52">
        <f t="shared" si="307"/>
        <v>2.1131206619487693E-3</v>
      </c>
      <c r="L239" s="52">
        <f t="shared" si="307"/>
        <v>1.9983893678331304E-3</v>
      </c>
      <c r="M239" s="52">
        <f t="shared" si="307"/>
        <v>1.7928540788224078E-3</v>
      </c>
      <c r="N239" s="52">
        <f t="shared" si="307"/>
        <v>1.8208678546670432E-3</v>
      </c>
      <c r="O239" s="52">
        <f t="shared" si="307"/>
        <v>1.7119272782230672E-3</v>
      </c>
      <c r="P239" s="52">
        <f t="shared" si="307"/>
        <v>1.5252393800352828E-3</v>
      </c>
      <c r="Q239" s="52">
        <f t="shared" si="307"/>
        <v>1.2982310955294088E-3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2.2028872384676136E-2</v>
      </c>
      <c r="C240" s="52">
        <f t="shared" si="308"/>
        <v>2.3761445081928172E-2</v>
      </c>
      <c r="D240" s="52">
        <f t="shared" si="308"/>
        <v>2.6679136008291224E-2</v>
      </c>
      <c r="E240" s="52">
        <f t="shared" si="308"/>
        <v>2.9266398899555381E-2</v>
      </c>
      <c r="F240" s="52">
        <f t="shared" si="308"/>
        <v>2.8349895195610042E-2</v>
      </c>
      <c r="G240" s="52">
        <f t="shared" si="308"/>
        <v>2.9371169212728695E-2</v>
      </c>
      <c r="H240" s="52">
        <f t="shared" si="308"/>
        <v>2.8409467932639893E-2</v>
      </c>
      <c r="I240" s="52">
        <f t="shared" si="308"/>
        <v>2.8290400341800762E-2</v>
      </c>
      <c r="J240" s="52">
        <f t="shared" si="308"/>
        <v>2.9769533582162111E-2</v>
      </c>
      <c r="K240" s="52">
        <f t="shared" si="308"/>
        <v>3.6163756579601268E-2</v>
      </c>
      <c r="L240" s="52">
        <f t="shared" si="308"/>
        <v>3.7877243971982777E-2</v>
      </c>
      <c r="M240" s="52">
        <f t="shared" si="308"/>
        <v>3.8135046201006849E-2</v>
      </c>
      <c r="N240" s="52">
        <f t="shared" si="308"/>
        <v>4.0269724911736339E-2</v>
      </c>
      <c r="O240" s="52">
        <f t="shared" si="308"/>
        <v>4.0198155411019482E-2</v>
      </c>
      <c r="P240" s="52">
        <f t="shared" si="308"/>
        <v>4.0171192536687925E-2</v>
      </c>
      <c r="Q240" s="52">
        <f t="shared" si="308"/>
        <v>3.9454077733668144E-2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1.1217773077544869E-5</v>
      </c>
      <c r="D241" s="52">
        <f t="shared" si="309"/>
        <v>1.0700673545388027E-5</v>
      </c>
      <c r="E241" s="52">
        <f t="shared" si="309"/>
        <v>1.0757086056845171E-5</v>
      </c>
      <c r="F241" s="52">
        <f t="shared" si="309"/>
        <v>9.7200471414047089E-6</v>
      </c>
      <c r="G241" s="52">
        <f t="shared" si="309"/>
        <v>9.1237364904666986E-6</v>
      </c>
      <c r="H241" s="52">
        <f t="shared" si="309"/>
        <v>8.1605990019492566E-6</v>
      </c>
      <c r="I241" s="52">
        <f t="shared" si="309"/>
        <v>7.2492200211185165E-6</v>
      </c>
      <c r="J241" s="52">
        <f t="shared" si="309"/>
        <v>6.6480275343051198E-6</v>
      </c>
      <c r="K241" s="52">
        <f t="shared" si="309"/>
        <v>7.501437893740688E-6</v>
      </c>
      <c r="L241" s="52">
        <f t="shared" si="309"/>
        <v>7.2814598018690463E-6</v>
      </c>
      <c r="M241" s="52">
        <f t="shared" si="309"/>
        <v>6.6646365698476044E-6</v>
      </c>
      <c r="N241" s="52">
        <f t="shared" si="309"/>
        <v>6.454786609498282E-6</v>
      </c>
      <c r="O241" s="52">
        <f t="shared" si="309"/>
        <v>5.6062052812084919E-6</v>
      </c>
      <c r="P241" s="52">
        <f t="shared" si="309"/>
        <v>4.6844629566959075E-6</v>
      </c>
      <c r="Q241" s="52">
        <f t="shared" si="309"/>
        <v>3.9673396843641374E-6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4.3821253939024365E-7</v>
      </c>
      <c r="C242" s="52">
        <f t="shared" si="310"/>
        <v>4.3325613981375162E-7</v>
      </c>
      <c r="D242" s="52">
        <f t="shared" si="310"/>
        <v>4.3624482303931219E-7</v>
      </c>
      <c r="E242" s="52">
        <f t="shared" si="310"/>
        <v>4.4301959244010822E-7</v>
      </c>
      <c r="F242" s="52">
        <f t="shared" si="310"/>
        <v>4.0865000079187056E-7</v>
      </c>
      <c r="G242" s="52">
        <f t="shared" si="310"/>
        <v>3.3807247425556925E-7</v>
      </c>
      <c r="H242" s="52">
        <f t="shared" si="310"/>
        <v>3.0996146949828776E-7</v>
      </c>
      <c r="I242" s="52">
        <f t="shared" si="310"/>
        <v>2.875156604601569E-7</v>
      </c>
      <c r="J242" s="52">
        <f t="shared" si="310"/>
        <v>2.3007585185205502E-7</v>
      </c>
      <c r="K242" s="52">
        <f t="shared" si="310"/>
        <v>2.78134369297069E-7</v>
      </c>
      <c r="L242" s="52">
        <f t="shared" si="310"/>
        <v>2.3288360320022816E-7</v>
      </c>
      <c r="M242" s="52">
        <f t="shared" si="310"/>
        <v>2.3532197485741107E-7</v>
      </c>
      <c r="N242" s="52">
        <f t="shared" si="310"/>
        <v>6.2577719003030415E-7</v>
      </c>
      <c r="O242" s="52">
        <f t="shared" si="310"/>
        <v>4.8061967003026755E-6</v>
      </c>
      <c r="P242" s="52">
        <f t="shared" si="310"/>
        <v>6.1374776144826042E-6</v>
      </c>
      <c r="Q242" s="52">
        <f t="shared" si="310"/>
        <v>7.2888968531305643E-6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3.6970557416000106E-7</v>
      </c>
      <c r="P243" s="52">
        <f t="shared" si="311"/>
        <v>3.7982380016739583E-7</v>
      </c>
      <c r="Q243" s="52">
        <f t="shared" si="311"/>
        <v>7.7190688036539344E-7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0.9714256965614021</v>
      </c>
      <c r="C244" s="50">
        <f t="shared" si="312"/>
        <v>0.97023959895865131</v>
      </c>
      <c r="D244" s="50">
        <f t="shared" si="312"/>
        <v>0.96790104932152821</v>
      </c>
      <c r="E244" s="50">
        <f t="shared" si="312"/>
        <v>0.96579052122626141</v>
      </c>
      <c r="F244" s="50">
        <f t="shared" si="312"/>
        <v>0.96753347911477405</v>
      </c>
      <c r="G244" s="50">
        <f t="shared" si="312"/>
        <v>0.96703969019525071</v>
      </c>
      <c r="H244" s="50">
        <f t="shared" si="312"/>
        <v>0.96861948731915393</v>
      </c>
      <c r="I244" s="50">
        <f t="shared" si="312"/>
        <v>0.96924803041570318</v>
      </c>
      <c r="J244" s="50">
        <f t="shared" si="312"/>
        <v>0.96829314311927339</v>
      </c>
      <c r="K244" s="50">
        <f t="shared" si="312"/>
        <v>0.9617153431861869</v>
      </c>
      <c r="L244" s="50">
        <f t="shared" si="312"/>
        <v>0.96011685231677901</v>
      </c>
      <c r="M244" s="50">
        <f t="shared" si="312"/>
        <v>0.96006519976162596</v>
      </c>
      <c r="N244" s="50">
        <f t="shared" si="312"/>
        <v>0.95790232666979702</v>
      </c>
      <c r="O244" s="50">
        <f t="shared" si="312"/>
        <v>0.95807827870298545</v>
      </c>
      <c r="P244" s="50">
        <f t="shared" si="312"/>
        <v>0.95829150305513755</v>
      </c>
      <c r="Q244" s="50">
        <f t="shared" si="312"/>
        <v>0.95923398769361878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0.58662684321523417</v>
      </c>
      <c r="C245" s="52">
        <f t="shared" si="313"/>
        <v>0.56536409471252025</v>
      </c>
      <c r="D245" s="52">
        <f t="shared" si="313"/>
        <v>0.53723935558171099</v>
      </c>
      <c r="E245" s="52">
        <f t="shared" si="313"/>
        <v>0.5215130511481838</v>
      </c>
      <c r="F245" s="52">
        <f t="shared" si="313"/>
        <v>0.49506734911408307</v>
      </c>
      <c r="G245" s="52">
        <f t="shared" si="313"/>
        <v>0.4961294229722501</v>
      </c>
      <c r="H245" s="52">
        <f t="shared" si="313"/>
        <v>0.49619740119626343</v>
      </c>
      <c r="I245" s="52">
        <f t="shared" si="313"/>
        <v>0.48859795803973399</v>
      </c>
      <c r="J245" s="52">
        <f t="shared" si="313"/>
        <v>0.46421902361716871</v>
      </c>
      <c r="K245" s="52">
        <f t="shared" si="313"/>
        <v>0.52387155630040272</v>
      </c>
      <c r="L245" s="52">
        <f t="shared" si="313"/>
        <v>0.51057158523300683</v>
      </c>
      <c r="M245" s="52">
        <f t="shared" si="313"/>
        <v>0.47990817601631092</v>
      </c>
      <c r="N245" s="52">
        <f t="shared" si="313"/>
        <v>0.44508818532439892</v>
      </c>
      <c r="O245" s="52">
        <f t="shared" si="313"/>
        <v>0.44152440494740319</v>
      </c>
      <c r="P245" s="52">
        <f t="shared" si="313"/>
        <v>0.44485397767989665</v>
      </c>
      <c r="Q245" s="52">
        <f t="shared" si="313"/>
        <v>0.4502834784048767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0.38479885334616787</v>
      </c>
      <c r="C246" s="46">
        <f t="shared" si="314"/>
        <v>0.40487550424613106</v>
      </c>
      <c r="D246" s="46">
        <f t="shared" si="314"/>
        <v>0.43066169373981716</v>
      </c>
      <c r="E246" s="46">
        <f t="shared" si="314"/>
        <v>0.44427747007807761</v>
      </c>
      <c r="F246" s="46">
        <f t="shared" si="314"/>
        <v>0.47246613000069093</v>
      </c>
      <c r="G246" s="46">
        <f t="shared" si="314"/>
        <v>0.47091026722300067</v>
      </c>
      <c r="H246" s="46">
        <f t="shared" si="314"/>
        <v>0.47242208612289049</v>
      </c>
      <c r="I246" s="46">
        <f t="shared" si="314"/>
        <v>0.48065007237596913</v>
      </c>
      <c r="J246" s="46">
        <f t="shared" si="314"/>
        <v>0.50407411950210468</v>
      </c>
      <c r="K246" s="46">
        <f t="shared" si="314"/>
        <v>0.43784378688578413</v>
      </c>
      <c r="L246" s="46">
        <f t="shared" si="314"/>
        <v>0.44954526708377224</v>
      </c>
      <c r="M246" s="46">
        <f t="shared" si="314"/>
        <v>0.48015702374531505</v>
      </c>
      <c r="N246" s="46">
        <f t="shared" si="314"/>
        <v>0.51281414134539816</v>
      </c>
      <c r="O246" s="46">
        <f t="shared" si="314"/>
        <v>0.51655387375558226</v>
      </c>
      <c r="P246" s="46">
        <f t="shared" si="314"/>
        <v>0.5134375253752409</v>
      </c>
      <c r="Q246" s="46">
        <f t="shared" si="314"/>
        <v>0.50895050928874208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1.1852100864018876E-2</v>
      </c>
      <c r="C250" s="54">
        <f t="shared" si="316"/>
        <v>1.1279865347241076E-2</v>
      </c>
      <c r="D250" s="54">
        <f t="shared" si="316"/>
        <v>1.1198933593051614E-2</v>
      </c>
      <c r="E250" s="54">
        <f t="shared" si="316"/>
        <v>1.1242670119729724E-2</v>
      </c>
      <c r="F250" s="54">
        <f t="shared" si="316"/>
        <v>1.1837796549698451E-2</v>
      </c>
      <c r="G250" s="54">
        <f t="shared" si="316"/>
        <v>1.1864755666037778E-2</v>
      </c>
      <c r="H250" s="54">
        <f t="shared" si="316"/>
        <v>1.2256339344661979E-2</v>
      </c>
      <c r="I250" s="54">
        <f t="shared" si="316"/>
        <v>1.210199553977228E-2</v>
      </c>
      <c r="J250" s="54">
        <f t="shared" si="316"/>
        <v>1.2291652494458285E-2</v>
      </c>
      <c r="K250" s="54">
        <f t="shared" si="316"/>
        <v>1.1369756545900066E-2</v>
      </c>
      <c r="L250" s="54">
        <f t="shared" si="316"/>
        <v>1.2570524760761707E-2</v>
      </c>
      <c r="M250" s="54">
        <f t="shared" si="316"/>
        <v>1.4322093664971298E-2</v>
      </c>
      <c r="N250" s="54">
        <f t="shared" si="316"/>
        <v>1.4466311811876241E-2</v>
      </c>
      <c r="O250" s="54">
        <f t="shared" si="316"/>
        <v>1.532623853714659E-2</v>
      </c>
      <c r="P250" s="54">
        <f t="shared" si="316"/>
        <v>1.4987018077380591E-2</v>
      </c>
      <c r="Q250" s="54">
        <f t="shared" si="316"/>
        <v>1.4112106670774692E-2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0.95498648437958211</v>
      </c>
      <c r="C251" s="50">
        <f t="shared" si="317"/>
        <v>0.95768738847961798</v>
      </c>
      <c r="D251" s="50">
        <f t="shared" si="317"/>
        <v>0.95938601167035287</v>
      </c>
      <c r="E251" s="50">
        <f t="shared" si="317"/>
        <v>0.96107986693511094</v>
      </c>
      <c r="F251" s="50">
        <f t="shared" si="317"/>
        <v>0.96262147349376193</v>
      </c>
      <c r="G251" s="50">
        <f t="shared" si="317"/>
        <v>0.96465539802239464</v>
      </c>
      <c r="H251" s="50">
        <f t="shared" si="317"/>
        <v>0.96289155844923557</v>
      </c>
      <c r="I251" s="50">
        <f t="shared" si="317"/>
        <v>0.96385257300697269</v>
      </c>
      <c r="J251" s="50">
        <f t="shared" si="317"/>
        <v>0.9660890549587734</v>
      </c>
      <c r="K251" s="50">
        <f t="shared" si="317"/>
        <v>0.96911470434142499</v>
      </c>
      <c r="L251" s="50">
        <f t="shared" si="317"/>
        <v>0.96593515636303018</v>
      </c>
      <c r="M251" s="50">
        <f t="shared" si="317"/>
        <v>0.96227375923023428</v>
      </c>
      <c r="N251" s="50">
        <f t="shared" si="317"/>
        <v>0.96245002702242399</v>
      </c>
      <c r="O251" s="50">
        <f t="shared" si="317"/>
        <v>0.96048491563104066</v>
      </c>
      <c r="P251" s="50">
        <f t="shared" si="317"/>
        <v>0.96173738480291426</v>
      </c>
      <c r="Q251" s="50">
        <f t="shared" si="317"/>
        <v>0.96409054045653209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0.81944336940855433</v>
      </c>
      <c r="C252" s="52">
        <f t="shared" si="318"/>
        <v>0.81247294123610658</v>
      </c>
      <c r="D252" s="52">
        <f t="shared" si="318"/>
        <v>0.79898440316285235</v>
      </c>
      <c r="E252" s="52">
        <f t="shared" si="318"/>
        <v>0.76581169857407183</v>
      </c>
      <c r="F252" s="52">
        <f t="shared" si="318"/>
        <v>0.74175714039754403</v>
      </c>
      <c r="G252" s="52">
        <f t="shared" si="318"/>
        <v>0.78103822347574658</v>
      </c>
      <c r="H252" s="52">
        <f t="shared" si="318"/>
        <v>0.73009339440808074</v>
      </c>
      <c r="I252" s="52">
        <f t="shared" si="318"/>
        <v>0.71457260556574387</v>
      </c>
      <c r="J252" s="52">
        <f t="shared" si="318"/>
        <v>0.69940553684594353</v>
      </c>
      <c r="K252" s="52">
        <f t="shared" si="318"/>
        <v>0.6983023573569942</v>
      </c>
      <c r="L252" s="52">
        <f t="shared" si="318"/>
        <v>0.66094387062457183</v>
      </c>
      <c r="M252" s="52">
        <f t="shared" si="318"/>
        <v>0.62405161949357479</v>
      </c>
      <c r="N252" s="52">
        <f t="shared" si="318"/>
        <v>0.61065602485413795</v>
      </c>
      <c r="O252" s="52">
        <f t="shared" si="318"/>
        <v>0.58748115676254453</v>
      </c>
      <c r="P252" s="52">
        <f t="shared" si="318"/>
        <v>0.61309836590300437</v>
      </c>
      <c r="Q252" s="52">
        <f t="shared" si="318"/>
        <v>0.59185148942701349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0.13554311497102789</v>
      </c>
      <c r="C253" s="52">
        <f t="shared" si="319"/>
        <v>0.14404984635229048</v>
      </c>
      <c r="D253" s="52">
        <f t="shared" si="319"/>
        <v>0.15928963478842842</v>
      </c>
      <c r="E253" s="52">
        <f t="shared" si="319"/>
        <v>0.17710708757362542</v>
      </c>
      <c r="F253" s="52">
        <f t="shared" si="319"/>
        <v>0.20462914361852774</v>
      </c>
      <c r="G253" s="52">
        <f t="shared" si="319"/>
        <v>0.16776894090737207</v>
      </c>
      <c r="H253" s="52">
        <f t="shared" si="319"/>
        <v>0.21825644374966455</v>
      </c>
      <c r="I253" s="52">
        <f t="shared" si="319"/>
        <v>0.23452611038887153</v>
      </c>
      <c r="J253" s="52">
        <f t="shared" si="319"/>
        <v>0.25307650487680583</v>
      </c>
      <c r="K253" s="52">
        <f t="shared" si="319"/>
        <v>0.25961610537032453</v>
      </c>
      <c r="L253" s="52">
        <f t="shared" si="319"/>
        <v>0.2939123567156865</v>
      </c>
      <c r="M253" s="52">
        <f t="shared" si="319"/>
        <v>0.32662808449879482</v>
      </c>
      <c r="N253" s="52">
        <f t="shared" si="319"/>
        <v>0.34002447298798377</v>
      </c>
      <c r="O253" s="52">
        <f t="shared" si="319"/>
        <v>0.36023362601373188</v>
      </c>
      <c r="P253" s="52">
        <f t="shared" si="319"/>
        <v>0.33539155179662117</v>
      </c>
      <c r="Q253" s="52">
        <f t="shared" si="319"/>
        <v>0.35915234855233552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1.1646008912208979E-3</v>
      </c>
      <c r="D254" s="52">
        <f t="shared" si="320"/>
        <v>1.1119737190721445E-3</v>
      </c>
      <c r="E254" s="52">
        <f t="shared" si="320"/>
        <v>1.8161080787413766E-2</v>
      </c>
      <c r="F254" s="52">
        <f t="shared" si="320"/>
        <v>1.6235189477690232E-2</v>
      </c>
      <c r="G254" s="52">
        <f t="shared" si="320"/>
        <v>1.584823363927609E-2</v>
      </c>
      <c r="H254" s="52">
        <f t="shared" si="320"/>
        <v>1.4541720291490354E-2</v>
      </c>
      <c r="I254" s="52">
        <f t="shared" si="320"/>
        <v>1.4753857052357239E-2</v>
      </c>
      <c r="J254" s="52">
        <f t="shared" si="320"/>
        <v>1.3607013236024087E-2</v>
      </c>
      <c r="K254" s="52">
        <f t="shared" si="320"/>
        <v>1.119624161410619E-2</v>
      </c>
      <c r="L254" s="52">
        <f t="shared" si="320"/>
        <v>1.1032617014946971E-2</v>
      </c>
      <c r="M254" s="52">
        <f t="shared" si="320"/>
        <v>1.1451299367555623E-2</v>
      </c>
      <c r="N254" s="52">
        <f t="shared" si="320"/>
        <v>1.1631661630065637E-2</v>
      </c>
      <c r="O254" s="52">
        <f t="shared" si="320"/>
        <v>1.2515723624250082E-2</v>
      </c>
      <c r="P254" s="52">
        <f t="shared" si="320"/>
        <v>1.2921208217202558E-2</v>
      </c>
      <c r="Q254" s="52">
        <f t="shared" si="320"/>
        <v>1.2682278343563589E-2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5.8345445217710194E-7</v>
      </c>
      <c r="M255" s="52">
        <f t="shared" si="321"/>
        <v>1.5312271457078836E-6</v>
      </c>
      <c r="N255" s="52">
        <f t="shared" si="321"/>
        <v>2.3143807678383687E-6</v>
      </c>
      <c r="O255" s="52">
        <f t="shared" si="321"/>
        <v>1.132983639315361E-4</v>
      </c>
      <c r="P255" s="52">
        <f t="shared" si="321"/>
        <v>1.8157750740767855E-4</v>
      </c>
      <c r="Q255" s="52">
        <f t="shared" si="321"/>
        <v>2.1936744629104117E-4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3.130397621905033E-6</v>
      </c>
      <c r="Q256" s="52">
        <f t="shared" si="322"/>
        <v>2.3678413239754908E-5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4.5728553372587614E-5</v>
      </c>
      <c r="M257" s="52">
        <f t="shared" si="323"/>
        <v>1.4122464316326908E-4</v>
      </c>
      <c r="N257" s="52">
        <f t="shared" si="323"/>
        <v>1.3555316946885831E-4</v>
      </c>
      <c r="O257" s="52">
        <f t="shared" si="323"/>
        <v>1.4111086658256025E-4</v>
      </c>
      <c r="P257" s="52">
        <f t="shared" si="323"/>
        <v>1.4155098105663233E-4</v>
      </c>
      <c r="Q257" s="52">
        <f t="shared" si="323"/>
        <v>1.6137827408875741E-4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3.3161414756398895E-2</v>
      </c>
      <c r="C258" s="50">
        <f t="shared" si="324"/>
        <v>3.1032746173140856E-2</v>
      </c>
      <c r="D258" s="50">
        <f t="shared" si="324"/>
        <v>2.941505473659542E-2</v>
      </c>
      <c r="E258" s="50">
        <f t="shared" si="324"/>
        <v>2.7677462945159392E-2</v>
      </c>
      <c r="F258" s="50">
        <f t="shared" si="324"/>
        <v>2.5540729956539672E-2</v>
      </c>
      <c r="G258" s="50">
        <f t="shared" si="324"/>
        <v>2.3479846311567545E-2</v>
      </c>
      <c r="H258" s="50">
        <f t="shared" si="324"/>
        <v>2.4852102206102445E-2</v>
      </c>
      <c r="I258" s="50">
        <f t="shared" si="324"/>
        <v>2.4045431453255075E-2</v>
      </c>
      <c r="J258" s="50">
        <f t="shared" si="324"/>
        <v>2.1619292546768299E-2</v>
      </c>
      <c r="K258" s="50">
        <f t="shared" si="324"/>
        <v>1.9515539112674986E-2</v>
      </c>
      <c r="L258" s="50">
        <f t="shared" si="324"/>
        <v>2.149431887620807E-2</v>
      </c>
      <c r="M258" s="50">
        <f t="shared" si="324"/>
        <v>2.3404147104794375E-2</v>
      </c>
      <c r="N258" s="50">
        <f t="shared" si="324"/>
        <v>2.3083661165699765E-2</v>
      </c>
      <c r="O258" s="50">
        <f t="shared" si="324"/>
        <v>2.4188845831812789E-2</v>
      </c>
      <c r="P258" s="50">
        <f t="shared" si="324"/>
        <v>2.327559711970522E-2</v>
      </c>
      <c r="Q258" s="50">
        <f t="shared" si="324"/>
        <v>2.1797352872693142E-2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1.625482861900864E-3</v>
      </c>
      <c r="C259" s="52">
        <f t="shared" si="325"/>
        <v>1.3905720938778014E-3</v>
      </c>
      <c r="D259" s="52">
        <f t="shared" si="325"/>
        <v>1.1922573087762716E-3</v>
      </c>
      <c r="E259" s="52">
        <f t="shared" si="325"/>
        <v>1.0077773614920861E-3</v>
      </c>
      <c r="F259" s="52">
        <f t="shared" si="325"/>
        <v>8.4745008422934466E-4</v>
      </c>
      <c r="G259" s="52">
        <f t="shared" si="325"/>
        <v>6.8400141031838718E-4</v>
      </c>
      <c r="H259" s="52">
        <f t="shared" si="325"/>
        <v>5.6967540759915241E-4</v>
      </c>
      <c r="I259" s="52">
        <f t="shared" si="325"/>
        <v>4.6036123577010955E-4</v>
      </c>
      <c r="J259" s="52">
        <f t="shared" si="325"/>
        <v>3.773096973119058E-4</v>
      </c>
      <c r="K259" s="52">
        <f t="shared" si="325"/>
        <v>2.8242126125551601E-4</v>
      </c>
      <c r="L259" s="52">
        <f t="shared" si="325"/>
        <v>2.5245156306074397E-4</v>
      </c>
      <c r="M259" s="52">
        <f t="shared" si="325"/>
        <v>2.1828917389098043E-4</v>
      </c>
      <c r="N259" s="52">
        <f t="shared" si="325"/>
        <v>1.8044490625577215E-4</v>
      </c>
      <c r="O259" s="52">
        <f t="shared" si="325"/>
        <v>1.8548735606667739E-4</v>
      </c>
      <c r="P259" s="52">
        <f t="shared" si="325"/>
        <v>1.5423153575515219E-4</v>
      </c>
      <c r="Q259" s="52">
        <f t="shared" si="325"/>
        <v>1.1130027483889209E-4</v>
      </c>
    </row>
    <row r="260" spans="1:17" ht="11.45" customHeight="1" x14ac:dyDescent="0.25">
      <c r="A260" s="53" t="s">
        <v>58</v>
      </c>
      <c r="B260" s="52">
        <f t="shared" ref="B260:Q260" si="326">IF(B42=0,0,B42/B$31)</f>
        <v>3.0818631260715344E-2</v>
      </c>
      <c r="C260" s="52">
        <f t="shared" si="326"/>
        <v>2.8971267027705937E-2</v>
      </c>
      <c r="D260" s="52">
        <f t="shared" si="326"/>
        <v>2.7577055071774711E-2</v>
      </c>
      <c r="E260" s="52">
        <f t="shared" si="326"/>
        <v>2.6045948461420582E-2</v>
      </c>
      <c r="F260" s="52">
        <f t="shared" si="326"/>
        <v>2.4104840053750295E-2</v>
      </c>
      <c r="G260" s="52">
        <f t="shared" si="326"/>
        <v>2.2390681322681599E-2</v>
      </c>
      <c r="H260" s="52">
        <f t="shared" si="326"/>
        <v>2.3922137791580846E-2</v>
      </c>
      <c r="I260" s="52">
        <f t="shared" si="326"/>
        <v>2.3299694591934615E-2</v>
      </c>
      <c r="J260" s="52">
        <f t="shared" si="326"/>
        <v>2.1024840892739694E-2</v>
      </c>
      <c r="K260" s="52">
        <f t="shared" si="326"/>
        <v>1.9056128676017303E-2</v>
      </c>
      <c r="L260" s="52">
        <f t="shared" si="326"/>
        <v>2.110307786721357E-2</v>
      </c>
      <c r="M260" s="52">
        <f t="shared" si="326"/>
        <v>2.3055099450094697E-2</v>
      </c>
      <c r="N260" s="52">
        <f t="shared" si="326"/>
        <v>2.2773159982454629E-2</v>
      </c>
      <c r="O260" s="52">
        <f t="shared" si="326"/>
        <v>2.3902849888237675E-2</v>
      </c>
      <c r="P260" s="52">
        <f t="shared" si="326"/>
        <v>2.3019903934680685E-2</v>
      </c>
      <c r="Q260" s="52">
        <f t="shared" si="326"/>
        <v>2.1463169750054703E-2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7.8088263685257976E-7</v>
      </c>
      <c r="Q261" s="52">
        <f t="shared" si="327"/>
        <v>1.4742884161672176E-6</v>
      </c>
    </row>
    <row r="262" spans="1:17" ht="11.45" customHeight="1" x14ac:dyDescent="0.25">
      <c r="A262" s="53" t="s">
        <v>56</v>
      </c>
      <c r="B262" s="52">
        <f t="shared" ref="B262:Q262" si="328">IF(B44=0,0,B44/B$31)</f>
        <v>1.7802705535640512E-4</v>
      </c>
      <c r="C262" s="52">
        <f t="shared" si="328"/>
        <v>1.8000246343283756E-4</v>
      </c>
      <c r="D262" s="52">
        <f t="shared" si="328"/>
        <v>1.8041837163541405E-4</v>
      </c>
      <c r="E262" s="52">
        <f t="shared" si="328"/>
        <v>1.8092259837605574E-4</v>
      </c>
      <c r="F262" s="52">
        <f t="shared" si="328"/>
        <v>1.7340753566302806E-4</v>
      </c>
      <c r="G262" s="52">
        <f t="shared" si="328"/>
        <v>1.8794413303101375E-4</v>
      </c>
      <c r="H262" s="52">
        <f t="shared" si="328"/>
        <v>1.8203657016054359E-4</v>
      </c>
      <c r="I262" s="52">
        <f t="shared" si="328"/>
        <v>1.4519891423294266E-4</v>
      </c>
      <c r="J262" s="52">
        <f t="shared" si="328"/>
        <v>1.0685167031954063E-4</v>
      </c>
      <c r="K262" s="52">
        <f t="shared" si="328"/>
        <v>9.5606090682246698E-5</v>
      </c>
      <c r="L262" s="52">
        <f t="shared" si="328"/>
        <v>6.9915266983575883E-5</v>
      </c>
      <c r="M262" s="52">
        <f t="shared" si="328"/>
        <v>7.3084254351309864E-5</v>
      </c>
      <c r="N262" s="52">
        <f t="shared" si="328"/>
        <v>8.7899210889134572E-5</v>
      </c>
      <c r="O262" s="52">
        <f t="shared" si="328"/>
        <v>6.7383993484086192E-5</v>
      </c>
      <c r="P262" s="52">
        <f t="shared" si="328"/>
        <v>7.7026120761429222E-5</v>
      </c>
      <c r="Q262" s="52">
        <f t="shared" si="328"/>
        <v>1.757152843887165E-4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5.3927357842627958E-4</v>
      </c>
      <c r="C263" s="52">
        <f t="shared" si="329"/>
        <v>4.9090458812428139E-4</v>
      </c>
      <c r="D263" s="52">
        <f t="shared" si="329"/>
        <v>4.6532398440902361E-4</v>
      </c>
      <c r="E263" s="52">
        <f t="shared" si="329"/>
        <v>4.4281452387066937E-4</v>
      </c>
      <c r="F263" s="52">
        <f t="shared" si="329"/>
        <v>4.1503228289700223E-4</v>
      </c>
      <c r="G263" s="52">
        <f t="shared" si="329"/>
        <v>2.1721944553654298E-4</v>
      </c>
      <c r="H263" s="52">
        <f t="shared" si="329"/>
        <v>1.7825243676190691E-4</v>
      </c>
      <c r="I263" s="52">
        <f t="shared" si="329"/>
        <v>1.4017671131740655E-4</v>
      </c>
      <c r="J263" s="52">
        <f t="shared" si="329"/>
        <v>1.1029028639715861E-4</v>
      </c>
      <c r="K263" s="52">
        <f t="shared" si="329"/>
        <v>8.1383084719918381E-5</v>
      </c>
      <c r="L263" s="52">
        <f t="shared" si="329"/>
        <v>6.8874178950177137E-5</v>
      </c>
      <c r="M263" s="52">
        <f t="shared" si="329"/>
        <v>5.7674226457387419E-5</v>
      </c>
      <c r="N263" s="52">
        <f t="shared" si="329"/>
        <v>4.2157066100233221E-5</v>
      </c>
      <c r="O263" s="52">
        <f t="shared" si="329"/>
        <v>3.3124594024349258E-5</v>
      </c>
      <c r="P263" s="52">
        <f t="shared" si="329"/>
        <v>2.36546458710993E-5</v>
      </c>
      <c r="Q263" s="52">
        <f t="shared" si="329"/>
        <v>4.5693274994669483E-5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0.68986247336317552</v>
      </c>
      <c r="C265" s="54">
        <f t="shared" si="331"/>
        <v>0.6946479169277201</v>
      </c>
      <c r="D265" s="54">
        <f t="shared" si="331"/>
        <v>0.70884777873553317</v>
      </c>
      <c r="E265" s="54">
        <f t="shared" si="331"/>
        <v>0.71653072489282721</v>
      </c>
      <c r="F265" s="54">
        <f t="shared" si="331"/>
        <v>0.70204094773271086</v>
      </c>
      <c r="G265" s="54">
        <f t="shared" si="331"/>
        <v>0.66830291727093216</v>
      </c>
      <c r="H265" s="54">
        <f t="shared" si="331"/>
        <v>0.65859486051257632</v>
      </c>
      <c r="I265" s="54">
        <f t="shared" si="331"/>
        <v>0.65475370892441109</v>
      </c>
      <c r="J265" s="54">
        <f t="shared" si="331"/>
        <v>0.66951147310843218</v>
      </c>
      <c r="K265" s="54">
        <f t="shared" si="331"/>
        <v>0.68462514284334497</v>
      </c>
      <c r="L265" s="54">
        <f t="shared" si="331"/>
        <v>0.71551200762953593</v>
      </c>
      <c r="M265" s="54">
        <f t="shared" si="331"/>
        <v>0.71723875939565085</v>
      </c>
      <c r="N265" s="54">
        <f t="shared" si="331"/>
        <v>0.73223991545443501</v>
      </c>
      <c r="O265" s="54">
        <f t="shared" si="331"/>
        <v>0.73122988627425289</v>
      </c>
      <c r="P265" s="54">
        <f t="shared" si="331"/>
        <v>0.73229864643392351</v>
      </c>
      <c r="Q265" s="54">
        <f t="shared" si="331"/>
        <v>0.7299859341977748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0.19161731579981936</v>
      </c>
      <c r="C266" s="52">
        <f t="shared" si="332"/>
        <v>0.17077176978140249</v>
      </c>
      <c r="D266" s="52">
        <f t="shared" si="332"/>
        <v>0.14729194725259542</v>
      </c>
      <c r="E266" s="52">
        <f t="shared" si="332"/>
        <v>0.12826334211528445</v>
      </c>
      <c r="F266" s="52">
        <f t="shared" si="332"/>
        <v>0.11080910801415353</v>
      </c>
      <c r="G266" s="52">
        <f t="shared" si="332"/>
        <v>9.1036357479365226E-2</v>
      </c>
      <c r="H266" s="52">
        <f t="shared" si="332"/>
        <v>7.8223800372126159E-2</v>
      </c>
      <c r="I266" s="52">
        <f t="shared" si="332"/>
        <v>6.5833616468645148E-2</v>
      </c>
      <c r="J266" s="52">
        <f t="shared" si="332"/>
        <v>5.1494530939369121E-2</v>
      </c>
      <c r="K266" s="52">
        <f t="shared" si="332"/>
        <v>4.7680678040811234E-2</v>
      </c>
      <c r="L266" s="52">
        <f t="shared" si="332"/>
        <v>4.5175213479958162E-2</v>
      </c>
      <c r="M266" s="52">
        <f t="shared" si="332"/>
        <v>4.0518294462900319E-2</v>
      </c>
      <c r="N266" s="52">
        <f t="shared" si="332"/>
        <v>3.9759211040070019E-2</v>
      </c>
      <c r="O266" s="52">
        <f t="shared" si="332"/>
        <v>3.7403177616861433E-2</v>
      </c>
      <c r="P266" s="52">
        <f t="shared" si="332"/>
        <v>3.3485968746047749E-2</v>
      </c>
      <c r="Q266" s="52">
        <f t="shared" si="332"/>
        <v>2.9021459946151441E-2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0.49823299342147792</v>
      </c>
      <c r="C267" s="52">
        <f t="shared" si="333"/>
        <v>0.52356691082654305</v>
      </c>
      <c r="D267" s="52">
        <f t="shared" si="333"/>
        <v>0.56127318983903807</v>
      </c>
      <c r="E267" s="52">
        <f t="shared" si="333"/>
        <v>0.58799549571036913</v>
      </c>
      <c r="F267" s="52">
        <f t="shared" si="333"/>
        <v>0.59097627691728982</v>
      </c>
      <c r="G267" s="52">
        <f t="shared" si="333"/>
        <v>0.57704102465763996</v>
      </c>
      <c r="H267" s="52">
        <f t="shared" si="333"/>
        <v>0.58016043662439654</v>
      </c>
      <c r="I267" s="52">
        <f t="shared" si="333"/>
        <v>0.58872846672020207</v>
      </c>
      <c r="J267" s="52">
        <f t="shared" si="333"/>
        <v>0.61784197386614348</v>
      </c>
      <c r="K267" s="52">
        <f t="shared" si="333"/>
        <v>0.63677590380137616</v>
      </c>
      <c r="L267" s="52">
        <f t="shared" si="333"/>
        <v>0.67017255777251639</v>
      </c>
      <c r="M267" s="52">
        <f t="shared" si="333"/>
        <v>0.67656864049356669</v>
      </c>
      <c r="N267" s="52">
        <f t="shared" si="333"/>
        <v>0.69232908147481531</v>
      </c>
      <c r="O267" s="52">
        <f t="shared" si="333"/>
        <v>0.69358086607013136</v>
      </c>
      <c r="P267" s="52">
        <f t="shared" si="333"/>
        <v>0.69855496233237957</v>
      </c>
      <c r="Q267" s="52">
        <f t="shared" si="333"/>
        <v>0.70066972567086139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2.9750143996831957E-4</v>
      </c>
      <c r="D268" s="52">
        <f t="shared" si="334"/>
        <v>2.7134392481410004E-4</v>
      </c>
      <c r="E268" s="52">
        <f t="shared" si="334"/>
        <v>2.60912808615352E-4</v>
      </c>
      <c r="F268" s="52">
        <f t="shared" si="334"/>
        <v>2.4504138810861018E-4</v>
      </c>
      <c r="G268" s="52">
        <f t="shared" si="334"/>
        <v>2.1731905692239063E-4</v>
      </c>
      <c r="H268" s="52">
        <f t="shared" si="334"/>
        <v>2.0278075369240512E-4</v>
      </c>
      <c r="I268" s="52">
        <f t="shared" si="334"/>
        <v>1.842015767138038E-4</v>
      </c>
      <c r="J268" s="52">
        <f t="shared" si="334"/>
        <v>1.6903540817776177E-4</v>
      </c>
      <c r="K268" s="52">
        <f t="shared" si="334"/>
        <v>1.6246415193778209E-4</v>
      </c>
      <c r="L268" s="52">
        <f t="shared" si="334"/>
        <v>1.5909657847167988E-4</v>
      </c>
      <c r="M268" s="52">
        <f t="shared" si="334"/>
        <v>1.4660612792074322E-4</v>
      </c>
      <c r="N268" s="52">
        <f t="shared" si="334"/>
        <v>1.3814872088967648E-4</v>
      </c>
      <c r="O268" s="52">
        <f t="shared" si="334"/>
        <v>1.2087923012776661E-4</v>
      </c>
      <c r="P268" s="52">
        <f t="shared" si="334"/>
        <v>1.0217234909740984E-4</v>
      </c>
      <c r="Q268" s="52">
        <f t="shared" si="334"/>
        <v>8.8688362294694925E-5</v>
      </c>
    </row>
    <row r="269" spans="1:17" ht="11.45" customHeight="1" x14ac:dyDescent="0.25">
      <c r="A269" s="53" t="s">
        <v>56</v>
      </c>
      <c r="B269" s="52">
        <f t="shared" ref="B269:Q269" si="335">IF(B51=0,0,B51/B$46)</f>
        <v>1.2164141878174225E-5</v>
      </c>
      <c r="C269" s="52">
        <f t="shared" si="335"/>
        <v>1.1734879806211086E-5</v>
      </c>
      <c r="D269" s="52">
        <f t="shared" si="335"/>
        <v>1.1297719085435222E-5</v>
      </c>
      <c r="E269" s="52">
        <f t="shared" si="335"/>
        <v>1.0974258558306449E-5</v>
      </c>
      <c r="F269" s="52">
        <f t="shared" si="335"/>
        <v>1.0521413158911683E-5</v>
      </c>
      <c r="G269" s="52">
        <f t="shared" si="335"/>
        <v>8.2160770046710864E-6</v>
      </c>
      <c r="H269" s="52">
        <f t="shared" si="335"/>
        <v>7.8427623612454725E-6</v>
      </c>
      <c r="I269" s="52">
        <f t="shared" si="335"/>
        <v>7.4241588501421182E-6</v>
      </c>
      <c r="J269" s="52">
        <f t="shared" si="335"/>
        <v>5.9328947417224783E-6</v>
      </c>
      <c r="K269" s="52">
        <f t="shared" si="335"/>
        <v>6.0968492198308374E-6</v>
      </c>
      <c r="L269" s="52">
        <f t="shared" si="335"/>
        <v>5.1397985895494755E-6</v>
      </c>
      <c r="M269" s="52">
        <f t="shared" si="335"/>
        <v>5.218311263170276E-6</v>
      </c>
      <c r="N269" s="52">
        <f t="shared" si="335"/>
        <v>1.3474218660012416E-5</v>
      </c>
      <c r="O269" s="52">
        <f t="shared" si="335"/>
        <v>1.040471412549631E-4</v>
      </c>
      <c r="P269" s="52">
        <f t="shared" si="335"/>
        <v>1.341332513071695E-4</v>
      </c>
      <c r="Q269" s="52">
        <f t="shared" si="335"/>
        <v>1.6294050327649547E-4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2.0916215877361784E-5</v>
      </c>
      <c r="P270" s="52">
        <f t="shared" si="336"/>
        <v>2.1409755091608144E-5</v>
      </c>
      <c r="Q270" s="52">
        <f t="shared" si="336"/>
        <v>4.3119715190790662E-5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0.31013752663682453</v>
      </c>
      <c r="C271" s="50">
        <f t="shared" si="337"/>
        <v>0.3053520830722799</v>
      </c>
      <c r="D271" s="50">
        <f t="shared" si="337"/>
        <v>0.29115222126446694</v>
      </c>
      <c r="E271" s="50">
        <f t="shared" si="337"/>
        <v>0.28346927510717279</v>
      </c>
      <c r="F271" s="50">
        <f t="shared" si="337"/>
        <v>0.29795905226728908</v>
      </c>
      <c r="G271" s="50">
        <f t="shared" si="337"/>
        <v>0.33169708272906789</v>
      </c>
      <c r="H271" s="50">
        <f t="shared" si="337"/>
        <v>0.34140513948742368</v>
      </c>
      <c r="I271" s="50">
        <f t="shared" si="337"/>
        <v>0.34524629107558891</v>
      </c>
      <c r="J271" s="50">
        <f t="shared" si="337"/>
        <v>0.33048852689156788</v>
      </c>
      <c r="K271" s="50">
        <f t="shared" si="337"/>
        <v>0.31537485715665503</v>
      </c>
      <c r="L271" s="50">
        <f t="shared" si="337"/>
        <v>0.28448799237046413</v>
      </c>
      <c r="M271" s="50">
        <f t="shared" si="337"/>
        <v>0.2827612406043491</v>
      </c>
      <c r="N271" s="50">
        <f t="shared" si="337"/>
        <v>0.2677600845455651</v>
      </c>
      <c r="O271" s="50">
        <f t="shared" si="337"/>
        <v>0.26877011372574716</v>
      </c>
      <c r="P271" s="50">
        <f t="shared" si="337"/>
        <v>0.26770135356607661</v>
      </c>
      <c r="Q271" s="50">
        <f t="shared" si="337"/>
        <v>0.27001406580222526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0.20801296290611598</v>
      </c>
      <c r="C272" s="48">
        <f t="shared" si="338"/>
        <v>0.20053763550030923</v>
      </c>
      <c r="D272" s="48">
        <f t="shared" si="338"/>
        <v>0.18534451455129247</v>
      </c>
      <c r="E272" s="48">
        <f t="shared" si="338"/>
        <v>0.17865957422151341</v>
      </c>
      <c r="F272" s="48">
        <f t="shared" si="338"/>
        <v>0.18078758626929939</v>
      </c>
      <c r="G272" s="48">
        <f t="shared" si="338"/>
        <v>0.22152104742386619</v>
      </c>
      <c r="H272" s="48">
        <f t="shared" si="338"/>
        <v>0.22727638267776132</v>
      </c>
      <c r="I272" s="48">
        <f t="shared" si="338"/>
        <v>0.22694042902108164</v>
      </c>
      <c r="J272" s="48">
        <f t="shared" si="338"/>
        <v>0.20499433828290384</v>
      </c>
      <c r="K272" s="48">
        <f t="shared" si="338"/>
        <v>0.22156398815545914</v>
      </c>
      <c r="L272" s="48">
        <f t="shared" si="338"/>
        <v>0.19055807105050265</v>
      </c>
      <c r="M272" s="48">
        <f t="shared" si="338"/>
        <v>0.1815952353193859</v>
      </c>
      <c r="N272" s="48">
        <f t="shared" si="338"/>
        <v>0.16249361631269868</v>
      </c>
      <c r="O272" s="48">
        <f t="shared" si="338"/>
        <v>0.16231717566126519</v>
      </c>
      <c r="P272" s="48">
        <f t="shared" si="338"/>
        <v>0.16108382289354051</v>
      </c>
      <c r="Q272" s="48">
        <f t="shared" si="338"/>
        <v>0.16105464092414939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0.10212456373070851</v>
      </c>
      <c r="C273" s="46">
        <f t="shared" si="339"/>
        <v>0.10481444757197067</v>
      </c>
      <c r="D273" s="46">
        <f t="shared" si="339"/>
        <v>0.10580770671317442</v>
      </c>
      <c r="E273" s="46">
        <f t="shared" si="339"/>
        <v>0.1048097008856594</v>
      </c>
      <c r="F273" s="46">
        <f t="shared" si="339"/>
        <v>0.11717146599798971</v>
      </c>
      <c r="G273" s="46">
        <f t="shared" si="339"/>
        <v>0.11017603530520174</v>
      </c>
      <c r="H273" s="46">
        <f t="shared" si="339"/>
        <v>0.11412875680966231</v>
      </c>
      <c r="I273" s="46">
        <f t="shared" si="339"/>
        <v>0.11830586205450729</v>
      </c>
      <c r="J273" s="46">
        <f t="shared" si="339"/>
        <v>0.12549418860866399</v>
      </c>
      <c r="K273" s="46">
        <f t="shared" si="339"/>
        <v>9.3810869001195896E-2</v>
      </c>
      <c r="L273" s="46">
        <f t="shared" si="339"/>
        <v>9.3929921319961515E-2</v>
      </c>
      <c r="M273" s="46">
        <f t="shared" si="339"/>
        <v>0.10116600528496326</v>
      </c>
      <c r="N273" s="46">
        <f t="shared" si="339"/>
        <v>0.10526646823286641</v>
      </c>
      <c r="O273" s="46">
        <f t="shared" si="339"/>
        <v>0.106452938064482</v>
      </c>
      <c r="P273" s="46">
        <f t="shared" si="339"/>
        <v>0.10661753067253607</v>
      </c>
      <c r="Q273" s="46">
        <f t="shared" si="339"/>
        <v>0.10895942487807579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2906.1778869269988</v>
      </c>
      <c r="C4" s="96">
        <f t="shared" ref="C4:Q4" si="0">C5+C9+C10+C15</f>
        <v>3066.7911089692811</v>
      </c>
      <c r="D4" s="96">
        <f t="shared" si="0"/>
        <v>3269.4249314133408</v>
      </c>
      <c r="E4" s="96">
        <f t="shared" si="0"/>
        <v>3418.5994217586685</v>
      </c>
      <c r="F4" s="96">
        <f t="shared" si="0"/>
        <v>3586.1173885121207</v>
      </c>
      <c r="G4" s="96">
        <f t="shared" si="0"/>
        <v>3891.4029073974016</v>
      </c>
      <c r="H4" s="96">
        <f t="shared" si="0"/>
        <v>4167.481626647651</v>
      </c>
      <c r="I4" s="96">
        <f t="shared" si="0"/>
        <v>4255.6862347230317</v>
      </c>
      <c r="J4" s="96">
        <f t="shared" si="0"/>
        <v>4359.5209577050364</v>
      </c>
      <c r="K4" s="96">
        <f t="shared" si="0"/>
        <v>4336.2404850232797</v>
      </c>
      <c r="L4" s="96">
        <f t="shared" si="0"/>
        <v>3911.3053085908796</v>
      </c>
      <c r="M4" s="96">
        <f t="shared" si="0"/>
        <v>3620.5400296827211</v>
      </c>
      <c r="N4" s="96">
        <f t="shared" si="0"/>
        <v>3504.3377269206303</v>
      </c>
      <c r="O4" s="96">
        <f t="shared" si="0"/>
        <v>3269.5147606082769</v>
      </c>
      <c r="P4" s="96">
        <f t="shared" si="0"/>
        <v>3678.6964327110031</v>
      </c>
      <c r="Q4" s="96">
        <f t="shared" si="0"/>
        <v>3995.9694390009868</v>
      </c>
    </row>
    <row r="5" spans="1:17" ht="11.45" customHeight="1" x14ac:dyDescent="0.25">
      <c r="A5" s="95" t="s">
        <v>91</v>
      </c>
      <c r="B5" s="94">
        <f>SUM(B6:B8)</f>
        <v>2901.0829222980947</v>
      </c>
      <c r="C5" s="94">
        <f t="shared" ref="C5:Q5" si="1">SUM(C6:C8)</f>
        <v>3061.6413199999997</v>
      </c>
      <c r="D5" s="94">
        <f t="shared" si="1"/>
        <v>3264.1651899999997</v>
      </c>
      <c r="E5" s="94">
        <f t="shared" si="1"/>
        <v>3413.2166399999996</v>
      </c>
      <c r="F5" s="94">
        <f t="shared" si="1"/>
        <v>3580.7944200000002</v>
      </c>
      <c r="G5" s="94">
        <f t="shared" si="1"/>
        <v>3884.3022658122136</v>
      </c>
      <c r="H5" s="94">
        <f t="shared" si="1"/>
        <v>4152.3014699999994</v>
      </c>
      <c r="I5" s="94">
        <f t="shared" si="1"/>
        <v>4223.5685899999999</v>
      </c>
      <c r="J5" s="94">
        <f t="shared" si="1"/>
        <v>4192.25785</v>
      </c>
      <c r="K5" s="94">
        <f t="shared" si="1"/>
        <v>4164.8718900000003</v>
      </c>
      <c r="L5" s="94">
        <f t="shared" si="1"/>
        <v>3734.91138205268</v>
      </c>
      <c r="M5" s="94">
        <f t="shared" si="1"/>
        <v>3459.6334480876171</v>
      </c>
      <c r="N5" s="94">
        <f t="shared" si="1"/>
        <v>3348.9113434632868</v>
      </c>
      <c r="O5" s="94">
        <f t="shared" si="1"/>
        <v>3131.1971957616311</v>
      </c>
      <c r="P5" s="94">
        <f t="shared" si="1"/>
        <v>3488.4724941797504</v>
      </c>
      <c r="Q5" s="94">
        <f t="shared" si="1"/>
        <v>3817.3382796935066</v>
      </c>
    </row>
    <row r="6" spans="1:17" ht="11.45" customHeight="1" x14ac:dyDescent="0.25">
      <c r="A6" s="17" t="s">
        <v>90</v>
      </c>
      <c r="B6" s="94">
        <v>0</v>
      </c>
      <c r="C6" s="94">
        <v>2.2001200000000001</v>
      </c>
      <c r="D6" s="94">
        <v>2.1997200000000001</v>
      </c>
      <c r="E6" s="94">
        <v>42.795059999999999</v>
      </c>
      <c r="F6" s="94">
        <v>39.312249999999999</v>
      </c>
      <c r="G6" s="94">
        <v>32.554699490653263</v>
      </c>
      <c r="H6" s="94">
        <v>33.700249999999997</v>
      </c>
      <c r="I6" s="94">
        <v>32.5991</v>
      </c>
      <c r="J6" s="94">
        <v>30.31504</v>
      </c>
      <c r="K6" s="94">
        <v>26.923819999999999</v>
      </c>
      <c r="L6" s="94">
        <v>29.186962697883651</v>
      </c>
      <c r="M6" s="94">
        <v>31.432036882253907</v>
      </c>
      <c r="N6" s="94">
        <v>23.574985314733691</v>
      </c>
      <c r="O6" s="94">
        <v>32.555184671610583</v>
      </c>
      <c r="P6" s="94">
        <v>30.309740259373591</v>
      </c>
      <c r="Q6" s="94">
        <v>30.309722441162432</v>
      </c>
    </row>
    <row r="7" spans="1:17" ht="11.45" customHeight="1" x14ac:dyDescent="0.25">
      <c r="A7" s="17" t="s">
        <v>89</v>
      </c>
      <c r="B7" s="94">
        <v>1432.7409955097023</v>
      </c>
      <c r="C7" s="94">
        <v>1491.73234</v>
      </c>
      <c r="D7" s="94">
        <v>1528.2001</v>
      </c>
      <c r="E7" s="94">
        <v>1527.09527</v>
      </c>
      <c r="F7" s="94">
        <v>1546.37691</v>
      </c>
      <c r="G7" s="94">
        <v>1589.3283653386748</v>
      </c>
      <c r="H7" s="94">
        <v>1619.4049399999999</v>
      </c>
      <c r="I7" s="94">
        <v>1643.98686</v>
      </c>
      <c r="J7" s="94">
        <v>1599.9526900000001</v>
      </c>
      <c r="K7" s="94">
        <v>1600.0152499999999</v>
      </c>
      <c r="L7" s="94">
        <v>1348.3259208257386</v>
      </c>
      <c r="M7" s="94">
        <v>1245.3408656246099</v>
      </c>
      <c r="N7" s="94">
        <v>1233.7826960114623</v>
      </c>
      <c r="O7" s="94">
        <v>1167.5722622671587</v>
      </c>
      <c r="P7" s="94">
        <v>1243.2339934597951</v>
      </c>
      <c r="Q7" s="94">
        <v>1283.1756950415572</v>
      </c>
    </row>
    <row r="8" spans="1:17" ht="11.45" customHeight="1" x14ac:dyDescent="0.25">
      <c r="A8" s="17" t="s">
        <v>88</v>
      </c>
      <c r="B8" s="94">
        <v>1468.3419267883921</v>
      </c>
      <c r="C8" s="94">
        <v>1567.70886</v>
      </c>
      <c r="D8" s="94">
        <v>1733.7653699999998</v>
      </c>
      <c r="E8" s="94">
        <v>1843.3263099999999</v>
      </c>
      <c r="F8" s="94">
        <v>1995.10526</v>
      </c>
      <c r="G8" s="94">
        <v>2262.4192009828853</v>
      </c>
      <c r="H8" s="94">
        <v>2499.1962799999997</v>
      </c>
      <c r="I8" s="94">
        <v>2546.98263</v>
      </c>
      <c r="J8" s="94">
        <v>2561.9901199999999</v>
      </c>
      <c r="K8" s="94">
        <v>2537.93282</v>
      </c>
      <c r="L8" s="94">
        <v>2357.3984985290576</v>
      </c>
      <c r="M8" s="94">
        <v>2182.8605455807533</v>
      </c>
      <c r="N8" s="94">
        <v>2091.5536621370907</v>
      </c>
      <c r="O8" s="94">
        <v>1931.0697488228618</v>
      </c>
      <c r="P8" s="94">
        <v>2214.928760460582</v>
      </c>
      <c r="Q8" s="94">
        <v>2503.852862210787</v>
      </c>
    </row>
    <row r="9" spans="1:17" ht="11.45" customHeight="1" x14ac:dyDescent="0.25">
      <c r="A9" s="95" t="s">
        <v>25</v>
      </c>
      <c r="B9" s="94">
        <v>1.6719235042896263</v>
      </c>
      <c r="C9" s="94">
        <v>1.79999</v>
      </c>
      <c r="D9" s="94">
        <v>1.89998</v>
      </c>
      <c r="E9" s="94">
        <v>2.0000399999999998</v>
      </c>
      <c r="F9" s="94">
        <v>2</v>
      </c>
      <c r="G9" s="94">
        <v>2.6750566688152597</v>
      </c>
      <c r="H9" s="94">
        <v>2.7999900000000002</v>
      </c>
      <c r="I9" s="94">
        <v>2.1000299999999998</v>
      </c>
      <c r="J9" s="94">
        <v>1.6000099999999999</v>
      </c>
      <c r="K9" s="94">
        <v>1.39995</v>
      </c>
      <c r="L9" s="94">
        <v>0.93149616040826544</v>
      </c>
      <c r="M9" s="94">
        <v>0.859847416067133</v>
      </c>
      <c r="N9" s="94">
        <v>1.1225757141492301</v>
      </c>
      <c r="O9" s="94">
        <v>1.0986965151888768</v>
      </c>
      <c r="P9" s="94">
        <v>1.4330611934118309</v>
      </c>
      <c r="Q9" s="94">
        <v>2.9138785589294045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2.5556510939142099</v>
      </c>
      <c r="H10" s="94">
        <f t="shared" si="2"/>
        <v>10.80128</v>
      </c>
      <c r="I10" s="94">
        <f t="shared" si="2"/>
        <v>28.702780000000004</v>
      </c>
      <c r="J10" s="94">
        <f t="shared" si="2"/>
        <v>164.6</v>
      </c>
      <c r="K10" s="94">
        <f t="shared" si="2"/>
        <v>169.11619999999999</v>
      </c>
      <c r="L10" s="94">
        <f t="shared" si="2"/>
        <v>174.76549655770617</v>
      </c>
      <c r="M10" s="94">
        <f t="shared" si="2"/>
        <v>159.42947379415676</v>
      </c>
      <c r="N10" s="94">
        <f t="shared" si="2"/>
        <v>153.81675742810711</v>
      </c>
      <c r="O10" s="94">
        <f t="shared" si="2"/>
        <v>136.81009684377801</v>
      </c>
      <c r="P10" s="94">
        <f t="shared" si="2"/>
        <v>188.44739034386106</v>
      </c>
      <c r="Q10" s="94">
        <f t="shared" si="2"/>
        <v>175.13966749583713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2.5556510939142099</v>
      </c>
      <c r="H12" s="94">
        <v>10.80128</v>
      </c>
      <c r="I12" s="94">
        <v>26.902060000000002</v>
      </c>
      <c r="J12" s="94">
        <v>46.4</v>
      </c>
      <c r="K12" s="94">
        <v>46.40446</v>
      </c>
      <c r="L12" s="94">
        <v>56.535466247173311</v>
      </c>
      <c r="M12" s="94">
        <v>54.639455629825349</v>
      </c>
      <c r="N12" s="94">
        <v>50.8264068023311</v>
      </c>
      <c r="O12" s="94">
        <v>31.121368144969736</v>
      </c>
      <c r="P12" s="94">
        <v>60.35800047752484</v>
      </c>
      <c r="Q12" s="94">
        <v>42.581406097747866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1.8007200000000001</v>
      </c>
      <c r="J13" s="94">
        <v>118.2</v>
      </c>
      <c r="K13" s="94">
        <v>122.71173999999999</v>
      </c>
      <c r="L13" s="94">
        <v>118.23003031053287</v>
      </c>
      <c r="M13" s="94">
        <v>104.79001816433141</v>
      </c>
      <c r="N13" s="94">
        <v>102.990350625776</v>
      </c>
      <c r="O13" s="94">
        <v>105.68872869880828</v>
      </c>
      <c r="P13" s="94">
        <v>128.08938986633623</v>
      </c>
      <c r="Q13" s="94">
        <v>132.55826139808926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3.4230411246144308</v>
      </c>
      <c r="C15" s="92">
        <v>3.3497989692814594</v>
      </c>
      <c r="D15" s="92">
        <v>3.3597614133407712</v>
      </c>
      <c r="E15" s="92">
        <v>3.3827417586690309</v>
      </c>
      <c r="F15" s="92">
        <v>3.3229685121205752</v>
      </c>
      <c r="G15" s="92">
        <v>1.8699338224588018</v>
      </c>
      <c r="H15" s="92">
        <v>1.5788866476515198</v>
      </c>
      <c r="I15" s="92">
        <v>1.3148347230322468</v>
      </c>
      <c r="J15" s="92">
        <v>1.0630977050361101</v>
      </c>
      <c r="K15" s="92">
        <v>0.85244502327898108</v>
      </c>
      <c r="L15" s="92">
        <v>0.69693382008505667</v>
      </c>
      <c r="M15" s="92">
        <v>0.61726038487992074</v>
      </c>
      <c r="N15" s="92">
        <v>0.48705031508712288</v>
      </c>
      <c r="O15" s="92">
        <v>0.40877148767929472</v>
      </c>
      <c r="P15" s="92">
        <v>0.34348699397972954</v>
      </c>
      <c r="Q15" s="92">
        <v>0.57761325271359443</v>
      </c>
    </row>
    <row r="17" spans="1:17" ht="11.45" customHeight="1" x14ac:dyDescent="0.25">
      <c r="A17" s="27" t="s">
        <v>81</v>
      </c>
      <c r="B17" s="71">
        <f t="shared" ref="B17:Q17" si="3">B18+B42</f>
        <v>2906.1778869269988</v>
      </c>
      <c r="C17" s="71">
        <f t="shared" si="3"/>
        <v>3066.7911089692816</v>
      </c>
      <c r="D17" s="71">
        <f t="shared" si="3"/>
        <v>3269.4249314133408</v>
      </c>
      <c r="E17" s="71">
        <f t="shared" si="3"/>
        <v>3418.5994217586695</v>
      </c>
      <c r="F17" s="71">
        <f t="shared" si="3"/>
        <v>3586.1173885121207</v>
      </c>
      <c r="G17" s="71">
        <f t="shared" si="3"/>
        <v>3891.4029073974016</v>
      </c>
      <c r="H17" s="71">
        <f t="shared" si="3"/>
        <v>4167.481626647651</v>
      </c>
      <c r="I17" s="71">
        <f t="shared" si="3"/>
        <v>4255.6862347230326</v>
      </c>
      <c r="J17" s="71">
        <f t="shared" si="3"/>
        <v>4359.5209577050355</v>
      </c>
      <c r="K17" s="71">
        <f t="shared" si="3"/>
        <v>4336.2404850232788</v>
      </c>
      <c r="L17" s="71">
        <f t="shared" si="3"/>
        <v>3911.3053085908791</v>
      </c>
      <c r="M17" s="71">
        <f t="shared" si="3"/>
        <v>3620.5400296827206</v>
      </c>
      <c r="N17" s="71">
        <f t="shared" si="3"/>
        <v>3504.3377269206303</v>
      </c>
      <c r="O17" s="71">
        <f t="shared" si="3"/>
        <v>3269.5147606082774</v>
      </c>
      <c r="P17" s="71">
        <f t="shared" si="3"/>
        <v>3678.6964327110031</v>
      </c>
      <c r="Q17" s="71">
        <f t="shared" si="3"/>
        <v>3995.9694390009868</v>
      </c>
    </row>
    <row r="18" spans="1:17" ht="11.45" customHeight="1" x14ac:dyDescent="0.25">
      <c r="A18" s="25" t="s">
        <v>39</v>
      </c>
      <c r="B18" s="24">
        <f t="shared" ref="B18:Q18" si="4">B19+B21+B33</f>
        <v>1908.0407325001815</v>
      </c>
      <c r="C18" s="24">
        <f t="shared" si="4"/>
        <v>2006.9168912295313</v>
      </c>
      <c r="D18" s="24">
        <f t="shared" si="4"/>
        <v>2105.4854578258778</v>
      </c>
      <c r="E18" s="24">
        <f t="shared" si="4"/>
        <v>2200.0586762202097</v>
      </c>
      <c r="F18" s="24">
        <f t="shared" si="4"/>
        <v>2271.2544193901126</v>
      </c>
      <c r="G18" s="24">
        <f t="shared" si="4"/>
        <v>2300.5917860991876</v>
      </c>
      <c r="H18" s="24">
        <f t="shared" si="4"/>
        <v>2460.5051075570427</v>
      </c>
      <c r="I18" s="24">
        <f t="shared" si="4"/>
        <v>2571.0141117252233</v>
      </c>
      <c r="J18" s="24">
        <f t="shared" si="4"/>
        <v>2559.3674558992857</v>
      </c>
      <c r="K18" s="24">
        <f t="shared" si="4"/>
        <v>2616.5128631385546</v>
      </c>
      <c r="L18" s="24">
        <f t="shared" si="4"/>
        <v>2359.1271113215903</v>
      </c>
      <c r="M18" s="24">
        <f t="shared" si="4"/>
        <v>2185.8868672532308</v>
      </c>
      <c r="N18" s="24">
        <f t="shared" si="4"/>
        <v>2189.3294634925714</v>
      </c>
      <c r="O18" s="24">
        <f t="shared" si="4"/>
        <v>2100.1076523854294</v>
      </c>
      <c r="P18" s="24">
        <f t="shared" si="4"/>
        <v>2249.8554927653236</v>
      </c>
      <c r="Q18" s="24">
        <f t="shared" si="4"/>
        <v>2371.377079908531</v>
      </c>
    </row>
    <row r="19" spans="1:17" ht="11.45" customHeight="1" x14ac:dyDescent="0.25">
      <c r="A19" s="91" t="s">
        <v>80</v>
      </c>
      <c r="B19" s="90">
        <v>11.815843089607139</v>
      </c>
      <c r="C19" s="90">
        <v>12.041439030237504</v>
      </c>
      <c r="D19" s="90">
        <v>12.540157703599364</v>
      </c>
      <c r="E19" s="90">
        <v>13.190428873783709</v>
      </c>
      <c r="F19" s="90">
        <v>14.33355910009487</v>
      </c>
      <c r="G19" s="90">
        <v>15.284385495430014</v>
      </c>
      <c r="H19" s="90">
        <v>16.07672072252932</v>
      </c>
      <c r="I19" s="90">
        <v>16.617803630418738</v>
      </c>
      <c r="J19" s="90">
        <v>17.116115884314365</v>
      </c>
      <c r="K19" s="90">
        <v>17.004785562329744</v>
      </c>
      <c r="L19" s="90">
        <v>16.89818386139952</v>
      </c>
      <c r="M19" s="90">
        <v>17.412445998498342</v>
      </c>
      <c r="N19" s="90">
        <v>17.743610015096476</v>
      </c>
      <c r="O19" s="90">
        <v>18.273907681312185</v>
      </c>
      <c r="P19" s="90">
        <v>18.607295607805643</v>
      </c>
      <c r="Q19" s="90">
        <v>18.515750951157493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2.4537941274603108E-2</v>
      </c>
      <c r="H20" s="88">
        <v>0.10651975184209608</v>
      </c>
      <c r="I20" s="88">
        <v>0.26755408153268667</v>
      </c>
      <c r="J20" s="88">
        <v>0.48239224915542639</v>
      </c>
      <c r="K20" s="88">
        <v>0.47928112536730272</v>
      </c>
      <c r="L20" s="88">
        <v>0.68002915599039027</v>
      </c>
      <c r="M20" s="88">
        <v>0.73186228667185227</v>
      </c>
      <c r="N20" s="88">
        <v>0.7020376383709418</v>
      </c>
      <c r="O20" s="88">
        <v>0.47444066938253132</v>
      </c>
      <c r="P20" s="88">
        <v>0.86154192600494006</v>
      </c>
      <c r="Q20" s="88">
        <v>0.59469921735923925</v>
      </c>
    </row>
    <row r="21" spans="1:17" ht="11.45" customHeight="1" x14ac:dyDescent="0.25">
      <c r="A21" s="19" t="s">
        <v>29</v>
      </c>
      <c r="B21" s="21">
        <f>B22+B24+B26+B27+B29+B32</f>
        <v>1533.5735121002824</v>
      </c>
      <c r="C21" s="21">
        <f t="shared" ref="C21:Q21" si="5">C22+C24+C26+C27+C29+C32</f>
        <v>1626.6288933824771</v>
      </c>
      <c r="D21" s="21">
        <f t="shared" si="5"/>
        <v>1709.2007911419671</v>
      </c>
      <c r="E21" s="21">
        <f t="shared" si="5"/>
        <v>1800.287751132254</v>
      </c>
      <c r="F21" s="21">
        <f t="shared" si="5"/>
        <v>1883.7241061972099</v>
      </c>
      <c r="G21" s="21">
        <f t="shared" si="5"/>
        <v>1906.515117091601</v>
      </c>
      <c r="H21" s="21">
        <f t="shared" si="5"/>
        <v>2036.5663552568465</v>
      </c>
      <c r="I21" s="21">
        <f t="shared" si="5"/>
        <v>2152.9460564115589</v>
      </c>
      <c r="J21" s="21">
        <f t="shared" si="5"/>
        <v>2168.6392484217927</v>
      </c>
      <c r="K21" s="21">
        <f t="shared" si="5"/>
        <v>2231.2184530211598</v>
      </c>
      <c r="L21" s="21">
        <f t="shared" si="5"/>
        <v>1975.4066004108763</v>
      </c>
      <c r="M21" s="21">
        <f t="shared" si="5"/>
        <v>1822.4124215103336</v>
      </c>
      <c r="N21" s="21">
        <f t="shared" si="5"/>
        <v>1830.3087090612985</v>
      </c>
      <c r="O21" s="21">
        <f t="shared" si="5"/>
        <v>1752.2210734228233</v>
      </c>
      <c r="P21" s="21">
        <f t="shared" si="5"/>
        <v>1868.2114263467365</v>
      </c>
      <c r="Q21" s="21">
        <f t="shared" si="5"/>
        <v>1975.2740427288788</v>
      </c>
    </row>
    <row r="22" spans="1:17" ht="11.45" customHeight="1" x14ac:dyDescent="0.25">
      <c r="A22" s="62" t="s">
        <v>59</v>
      </c>
      <c r="B22" s="70">
        <v>1328.3520978583897</v>
      </c>
      <c r="C22" s="70">
        <v>1394.4592231409501</v>
      </c>
      <c r="D22" s="70">
        <v>1439.2644287928986</v>
      </c>
      <c r="E22" s="70">
        <v>1445.4572037855266</v>
      </c>
      <c r="F22" s="70">
        <v>1470.5228434235366</v>
      </c>
      <c r="G22" s="70">
        <v>1521.3251078041883</v>
      </c>
      <c r="H22" s="70">
        <v>1564.5619021334203</v>
      </c>
      <c r="I22" s="70">
        <v>1610.383748873935</v>
      </c>
      <c r="J22" s="70">
        <v>1593.5275512930336</v>
      </c>
      <c r="K22" s="70">
        <v>1597.4673329471893</v>
      </c>
      <c r="L22" s="70">
        <v>1359.455582416241</v>
      </c>
      <c r="M22" s="70">
        <v>1257.5890022691956</v>
      </c>
      <c r="N22" s="70">
        <v>1243.2960827650434</v>
      </c>
      <c r="O22" s="70">
        <v>1159.0934708073451</v>
      </c>
      <c r="P22" s="70">
        <v>1266.0712763137512</v>
      </c>
      <c r="Q22" s="70">
        <v>1290.7097014671035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2.4425162628435149</v>
      </c>
      <c r="H23" s="70">
        <v>10.368501230036362</v>
      </c>
      <c r="I23" s="70">
        <v>25.927899644718178</v>
      </c>
      <c r="J23" s="70">
        <v>44.911202094854147</v>
      </c>
      <c r="K23" s="70">
        <v>45.024733670768882</v>
      </c>
      <c r="L23" s="70">
        <v>54.708212426822044</v>
      </c>
      <c r="M23" s="70">
        <v>52.857706664157405</v>
      </c>
      <c r="N23" s="70">
        <v>49.191829903700018</v>
      </c>
      <c r="O23" s="70">
        <v>30.093239593693209</v>
      </c>
      <c r="P23" s="70">
        <v>58.620742575686798</v>
      </c>
      <c r="Q23" s="70">
        <v>41.455734165212405</v>
      </c>
    </row>
    <row r="24" spans="1:17" ht="11.45" customHeight="1" x14ac:dyDescent="0.25">
      <c r="A24" s="62" t="s">
        <v>58</v>
      </c>
      <c r="B24" s="70">
        <v>205.22141424189263</v>
      </c>
      <c r="C24" s="70">
        <v>230.13205639840007</v>
      </c>
      <c r="D24" s="70">
        <v>267.89092506035843</v>
      </c>
      <c r="E24" s="70">
        <v>312.18853269221484</v>
      </c>
      <c r="F24" s="70">
        <v>374.03924411864648</v>
      </c>
      <c r="G24" s="70">
        <v>352.78186450508349</v>
      </c>
      <c r="H24" s="70">
        <v>438.4477625608007</v>
      </c>
      <c r="I24" s="70">
        <v>510.10126064023029</v>
      </c>
      <c r="J24" s="70">
        <v>544.92905138918093</v>
      </c>
      <c r="K24" s="70">
        <v>606.95137462642936</v>
      </c>
      <c r="L24" s="70">
        <v>586.83601233495983</v>
      </c>
      <c r="M24" s="70">
        <v>533.37528577877617</v>
      </c>
      <c r="N24" s="70">
        <v>563.41341760587579</v>
      </c>
      <c r="O24" s="70">
        <v>560.31020289114383</v>
      </c>
      <c r="P24" s="70">
        <v>571.39849402646064</v>
      </c>
      <c r="Q24" s="70">
        <v>653.68761378395948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0.36932357714573122</v>
      </c>
      <c r="J25" s="70">
        <v>24.058452798605909</v>
      </c>
      <c r="K25" s="70">
        <v>28.016338697205661</v>
      </c>
      <c r="L25" s="70">
        <v>28.08012475344529</v>
      </c>
      <c r="M25" s="70">
        <v>24.49819536496069</v>
      </c>
      <c r="N25" s="70">
        <v>26.494382568261578</v>
      </c>
      <c r="O25" s="70">
        <v>29.100285479918782</v>
      </c>
      <c r="P25" s="70">
        <v>31.300058857251841</v>
      </c>
      <c r="Q25" s="70">
        <v>32.894916212436144</v>
      </c>
    </row>
    <row r="26" spans="1:17" ht="11.45" customHeight="1" x14ac:dyDescent="0.25">
      <c r="A26" s="62" t="s">
        <v>57</v>
      </c>
      <c r="B26" s="70">
        <v>0</v>
      </c>
      <c r="C26" s="70">
        <v>2.0376138431269668</v>
      </c>
      <c r="D26" s="70">
        <v>2.0454372887099277</v>
      </c>
      <c r="E26" s="70">
        <v>42.642014654512515</v>
      </c>
      <c r="F26" s="70">
        <v>39.162018655026699</v>
      </c>
      <c r="G26" s="70">
        <v>32.408144782329231</v>
      </c>
      <c r="H26" s="70">
        <v>33.55669056262537</v>
      </c>
      <c r="I26" s="70">
        <v>32.461046897393189</v>
      </c>
      <c r="J26" s="70">
        <v>30.182645739578096</v>
      </c>
      <c r="K26" s="70">
        <v>26.799745447541117</v>
      </c>
      <c r="L26" s="70">
        <v>29.071430129113992</v>
      </c>
      <c r="M26" s="70">
        <v>31.326967551060125</v>
      </c>
      <c r="N26" s="70">
        <v>23.479015108206017</v>
      </c>
      <c r="O26" s="70">
        <v>32.470199292580546</v>
      </c>
      <c r="P26" s="70">
        <v>30.226449740773372</v>
      </c>
      <c r="Q26" s="70">
        <v>30.224413919573816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1.8772704727828501E-3</v>
      </c>
      <c r="M27" s="70">
        <v>3.6704168132608251E-3</v>
      </c>
      <c r="N27" s="70">
        <v>5.228469972945445E-3</v>
      </c>
      <c r="O27" s="70">
        <v>0.2296619676306966</v>
      </c>
      <c r="P27" s="70">
        <v>0.38810836950375033</v>
      </c>
      <c r="Q27" s="70">
        <v>0.47877177366778717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2.8247625730471681E-3</v>
      </c>
      <c r="Q29" s="70">
        <v>2.1055409792452386E-2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8.5784753723951651E-5</v>
      </c>
      <c r="Q30" s="70">
        <v>4.4150433064725546E-4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9.7201203009190669E-4</v>
      </c>
      <c r="Q31" s="70">
        <v>7.3093277538343005E-3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4.1698260088987561E-2</v>
      </c>
      <c r="M32" s="70">
        <v>0.11749549448844725</v>
      </c>
      <c r="N32" s="70">
        <v>0.11496511220021249</v>
      </c>
      <c r="O32" s="70">
        <v>0.11753846412326605</v>
      </c>
      <c r="P32" s="70">
        <v>0.12427313367445619</v>
      </c>
      <c r="Q32" s="70">
        <v>0.15248637478165827</v>
      </c>
    </row>
    <row r="33" spans="1:17" ht="11.45" customHeight="1" x14ac:dyDescent="0.25">
      <c r="A33" s="19" t="s">
        <v>28</v>
      </c>
      <c r="B33" s="21">
        <f>B34+B36+B38+B39+B41</f>
        <v>362.65137731029193</v>
      </c>
      <c r="C33" s="21">
        <f t="shared" ref="C33:Q33" si="6">C34+C36+C38+C39+C41</f>
        <v>368.2465588168165</v>
      </c>
      <c r="D33" s="21">
        <f t="shared" si="6"/>
        <v>383.74450898031148</v>
      </c>
      <c r="E33" s="21">
        <f t="shared" si="6"/>
        <v>386.58049621417189</v>
      </c>
      <c r="F33" s="21">
        <f t="shared" si="6"/>
        <v>373.19675409280796</v>
      </c>
      <c r="G33" s="21">
        <f t="shared" si="6"/>
        <v>378.79228351215653</v>
      </c>
      <c r="H33" s="21">
        <f t="shared" si="6"/>
        <v>407.8620315776671</v>
      </c>
      <c r="I33" s="21">
        <f t="shared" si="6"/>
        <v>401.45025168324577</v>
      </c>
      <c r="J33" s="21">
        <f t="shared" si="6"/>
        <v>373.61209159317889</v>
      </c>
      <c r="K33" s="21">
        <f t="shared" si="6"/>
        <v>368.28962455506525</v>
      </c>
      <c r="L33" s="21">
        <f t="shared" si="6"/>
        <v>366.82232704931454</v>
      </c>
      <c r="M33" s="21">
        <f t="shared" si="6"/>
        <v>346.06199974439886</v>
      </c>
      <c r="N33" s="21">
        <f t="shared" si="6"/>
        <v>341.27714441617627</v>
      </c>
      <c r="O33" s="21">
        <f t="shared" si="6"/>
        <v>329.61267128129379</v>
      </c>
      <c r="P33" s="21">
        <f t="shared" si="6"/>
        <v>363.03677081078149</v>
      </c>
      <c r="Q33" s="21">
        <f t="shared" si="6"/>
        <v>377.58728622849469</v>
      </c>
    </row>
    <row r="34" spans="1:17" ht="11.45" customHeight="1" x14ac:dyDescent="0.25">
      <c r="A34" s="62" t="s">
        <v>59</v>
      </c>
      <c r="B34" s="20">
        <v>6.8957919409997679</v>
      </c>
      <c r="C34" s="20">
        <v>6.3391800851136555</v>
      </c>
      <c r="D34" s="20">
        <v>5.7506886426686865</v>
      </c>
      <c r="E34" s="20">
        <v>5.144187709908068</v>
      </c>
      <c r="F34" s="20">
        <v>4.5324412433763284</v>
      </c>
      <c r="G34" s="20">
        <v>3.9331842605732472</v>
      </c>
      <c r="H34" s="20">
        <v>3.3702199442112515</v>
      </c>
      <c r="I34" s="20">
        <v>2.8830265662619103</v>
      </c>
      <c r="J34" s="20">
        <v>2.4220622262723239</v>
      </c>
      <c r="K34" s="20">
        <v>1.9682560502850273</v>
      </c>
      <c r="L34" s="20">
        <v>1.5917975649370479</v>
      </c>
      <c r="M34" s="20">
        <v>1.2426127306043855</v>
      </c>
      <c r="N34" s="20">
        <v>1.0361530794433949</v>
      </c>
      <c r="O34" s="20">
        <v>1.0410066094971153</v>
      </c>
      <c r="P34" s="20">
        <v>0.90674627798459606</v>
      </c>
      <c r="Q34" s="20">
        <v>0.69039436695437861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6.3043129588552394E-3</v>
      </c>
      <c r="H35" s="20">
        <v>2.2183134007011007E-2</v>
      </c>
      <c r="I35" s="20">
        <v>4.6418019018985353E-2</v>
      </c>
      <c r="J35" s="20">
        <v>6.8262218649538478E-2</v>
      </c>
      <c r="K35" s="20">
        <v>5.547544080069932E-2</v>
      </c>
      <c r="L35" s="20">
        <v>6.4058289545800243E-2</v>
      </c>
      <c r="M35" s="20">
        <v>5.2228239188572868E-2</v>
      </c>
      <c r="N35" s="20">
        <v>4.0996080293938114E-2</v>
      </c>
      <c r="O35" s="20">
        <v>2.7027381403843549E-2</v>
      </c>
      <c r="P35" s="20">
        <v>4.1983528998429588E-2</v>
      </c>
      <c r="Q35" s="20">
        <v>2.2174471388173946E-2</v>
      </c>
    </row>
    <row r="36" spans="1:17" ht="11.45" customHeight="1" x14ac:dyDescent="0.25">
      <c r="A36" s="62" t="s">
        <v>58</v>
      </c>
      <c r="B36" s="20">
        <v>350.66773734069449</v>
      </c>
      <c r="C36" s="20">
        <v>356.7643817694676</v>
      </c>
      <c r="D36" s="20">
        <v>372.74088546845752</v>
      </c>
      <c r="E36" s="20">
        <v>376.0603475979504</v>
      </c>
      <c r="F36" s="20">
        <v>363.34817926494577</v>
      </c>
      <c r="G36" s="20">
        <v>370.31997966728727</v>
      </c>
      <c r="H36" s="20">
        <v>400.11881817486631</v>
      </c>
      <c r="I36" s="20">
        <v>395.1582561406737</v>
      </c>
      <c r="J36" s="20">
        <v>368.53184542156697</v>
      </c>
      <c r="K36" s="20">
        <v>364.07390714310941</v>
      </c>
      <c r="L36" s="20">
        <v>363.64962986995732</v>
      </c>
      <c r="M36" s="20">
        <v>343.46740783659732</v>
      </c>
      <c r="N36" s="20">
        <v>338.75947972974421</v>
      </c>
      <c r="O36" s="20">
        <v>327.47325955506278</v>
      </c>
      <c r="P36" s="20">
        <v>360.93487849196839</v>
      </c>
      <c r="Q36" s="20">
        <v>374.13431380422213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0.27904657586082704</v>
      </c>
      <c r="J37" s="20">
        <v>16.252396089697267</v>
      </c>
      <c r="K37" s="20">
        <v>16.791200043066919</v>
      </c>
      <c r="L37" s="20">
        <v>17.366167332790443</v>
      </c>
      <c r="M37" s="20">
        <v>15.732788504673383</v>
      </c>
      <c r="N37" s="20">
        <v>15.897693170733874</v>
      </c>
      <c r="O37" s="20">
        <v>16.99268364674953</v>
      </c>
      <c r="P37" s="20">
        <v>19.731373445125239</v>
      </c>
      <c r="Q37" s="20">
        <v>18.811255944554862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9.5687409332569119E-3</v>
      </c>
      <c r="Q38" s="20">
        <v>1.9361184031189266E-2</v>
      </c>
    </row>
    <row r="39" spans="1:17" ht="11.45" customHeight="1" x14ac:dyDescent="0.25">
      <c r="A39" s="62" t="s">
        <v>56</v>
      </c>
      <c r="B39" s="20">
        <v>1.6648069039832953</v>
      </c>
      <c r="C39" s="20">
        <v>1.7931979929538369</v>
      </c>
      <c r="D39" s="20">
        <v>1.8931734558444526</v>
      </c>
      <c r="E39" s="20">
        <v>1.9932191476443581</v>
      </c>
      <c r="F39" s="20">
        <v>1.9931650723652858</v>
      </c>
      <c r="G39" s="20">
        <v>2.6691857618372667</v>
      </c>
      <c r="H39" s="20">
        <v>2.7941068109379756</v>
      </c>
      <c r="I39" s="20">
        <v>2.0941342532779657</v>
      </c>
      <c r="J39" s="20">
        <v>1.5950862403035095</v>
      </c>
      <c r="K39" s="20">
        <v>1.3950163383918308</v>
      </c>
      <c r="L39" s="20">
        <v>0.92566405442410038</v>
      </c>
      <c r="M39" s="20">
        <v>0.85221428680568967</v>
      </c>
      <c r="N39" s="20">
        <v>1.1094264041017494</v>
      </c>
      <c r="O39" s="20">
        <v>0.81347546933325177</v>
      </c>
      <c r="P39" s="20">
        <v>0.97396084496480606</v>
      </c>
      <c r="Q39" s="20">
        <v>2.3393576701958367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3.4230411246144308</v>
      </c>
      <c r="C41" s="20">
        <v>3.3497989692814594</v>
      </c>
      <c r="D41" s="20">
        <v>3.3597614133407712</v>
      </c>
      <c r="E41" s="20">
        <v>3.3827417586690309</v>
      </c>
      <c r="F41" s="20">
        <v>3.3229685121205752</v>
      </c>
      <c r="G41" s="20">
        <v>1.8699338224588018</v>
      </c>
      <c r="H41" s="20">
        <v>1.5788866476515198</v>
      </c>
      <c r="I41" s="20">
        <v>1.3148347230322468</v>
      </c>
      <c r="J41" s="20">
        <v>1.0630977050361101</v>
      </c>
      <c r="K41" s="20">
        <v>0.85244502327898108</v>
      </c>
      <c r="L41" s="20">
        <v>0.65523555999606908</v>
      </c>
      <c r="M41" s="20">
        <v>0.49976489039147348</v>
      </c>
      <c r="N41" s="20">
        <v>0.37208520288691038</v>
      </c>
      <c r="O41" s="20">
        <v>0.28492964740063903</v>
      </c>
      <c r="P41" s="20">
        <v>0.21161645493044812</v>
      </c>
      <c r="Q41" s="20">
        <v>0.40385920309113582</v>
      </c>
    </row>
    <row r="42" spans="1:17" ht="11.45" customHeight="1" x14ac:dyDescent="0.25">
      <c r="A42" s="25" t="s">
        <v>18</v>
      </c>
      <c r="B42" s="24">
        <f t="shared" ref="B42" si="7">B43+B52</f>
        <v>998.13715442681723</v>
      </c>
      <c r="C42" s="24">
        <f t="shared" ref="C42:Q42" si="8">C43+C52</f>
        <v>1059.8742177397501</v>
      </c>
      <c r="D42" s="24">
        <f t="shared" si="8"/>
        <v>1163.939473587463</v>
      </c>
      <c r="E42" s="24">
        <f t="shared" si="8"/>
        <v>1218.5407455384595</v>
      </c>
      <c r="F42" s="24">
        <f t="shared" si="8"/>
        <v>1314.8629691220081</v>
      </c>
      <c r="G42" s="24">
        <f t="shared" si="8"/>
        <v>1590.8111212982139</v>
      </c>
      <c r="H42" s="24">
        <f t="shared" si="8"/>
        <v>1706.9765190906085</v>
      </c>
      <c r="I42" s="24">
        <f t="shared" si="8"/>
        <v>1684.6721229978091</v>
      </c>
      <c r="J42" s="24">
        <f t="shared" si="8"/>
        <v>1800.15350180575</v>
      </c>
      <c r="K42" s="24">
        <f t="shared" si="8"/>
        <v>1719.7276218847242</v>
      </c>
      <c r="L42" s="24">
        <f t="shared" si="8"/>
        <v>1552.1781972692888</v>
      </c>
      <c r="M42" s="24">
        <f t="shared" si="8"/>
        <v>1434.6531624294898</v>
      </c>
      <c r="N42" s="24">
        <f t="shared" si="8"/>
        <v>1315.0082634280589</v>
      </c>
      <c r="O42" s="24">
        <f t="shared" si="8"/>
        <v>1169.4071082228479</v>
      </c>
      <c r="P42" s="24">
        <f t="shared" si="8"/>
        <v>1428.8409399456796</v>
      </c>
      <c r="Q42" s="24">
        <f t="shared" si="8"/>
        <v>1624.5923590924558</v>
      </c>
    </row>
    <row r="43" spans="1:17" ht="11.45" customHeight="1" x14ac:dyDescent="0.25">
      <c r="A43" s="23" t="s">
        <v>27</v>
      </c>
      <c r="B43" s="22">
        <f>B44+B46+B48+B49+B51</f>
        <v>316.10829187874612</v>
      </c>
      <c r="C43" s="22">
        <f t="shared" ref="C43:Q43" si="9">C44+C46+C48+C49+C51</f>
        <v>329.70399184860366</v>
      </c>
      <c r="D43" s="22">
        <f t="shared" si="9"/>
        <v>358.92873979447222</v>
      </c>
      <c r="E43" s="22">
        <f t="shared" si="9"/>
        <v>377.09235341408601</v>
      </c>
      <c r="F43" s="22">
        <f t="shared" si="9"/>
        <v>385.03193968893197</v>
      </c>
      <c r="G43" s="22">
        <f t="shared" si="9"/>
        <v>412.51558270651736</v>
      </c>
      <c r="H43" s="22">
        <f t="shared" si="9"/>
        <v>421.91284558731491</v>
      </c>
      <c r="I43" s="22">
        <f t="shared" si="9"/>
        <v>429.30163576835201</v>
      </c>
      <c r="J43" s="22">
        <f t="shared" si="9"/>
        <v>463.8578998857397</v>
      </c>
      <c r="K43" s="22">
        <f t="shared" si="9"/>
        <v>460.94970749909191</v>
      </c>
      <c r="L43" s="22">
        <f t="shared" si="9"/>
        <v>454.08821150853004</v>
      </c>
      <c r="M43" s="22">
        <f t="shared" si="9"/>
        <v>428.61241033783085</v>
      </c>
      <c r="N43" s="22">
        <f t="shared" si="9"/>
        <v>418.5934087185467</v>
      </c>
      <c r="O43" s="22">
        <f t="shared" si="9"/>
        <v>398.77111868170806</v>
      </c>
      <c r="P43" s="22">
        <f t="shared" si="9"/>
        <v>439.10556527896642</v>
      </c>
      <c r="Q43" s="22">
        <f t="shared" si="9"/>
        <v>468.32799306736558</v>
      </c>
    </row>
    <row r="44" spans="1:17" ht="11.45" customHeight="1" x14ac:dyDescent="0.25">
      <c r="A44" s="62" t="s">
        <v>59</v>
      </c>
      <c r="B44" s="70">
        <v>85.677262620705747</v>
      </c>
      <c r="C44" s="70">
        <v>78.892497743698556</v>
      </c>
      <c r="D44" s="70">
        <v>70.644824860833566</v>
      </c>
      <c r="E44" s="70">
        <v>63.303449630781671</v>
      </c>
      <c r="F44" s="70">
        <v>56.988066232992232</v>
      </c>
      <c r="G44" s="70">
        <v>51.341338872397372</v>
      </c>
      <c r="H44" s="70">
        <v>46.197377199838868</v>
      </c>
      <c r="I44" s="70">
        <v>41.004340929384099</v>
      </c>
      <c r="J44" s="70">
        <v>33.286960596379664</v>
      </c>
      <c r="K44" s="70">
        <v>29.979335440195928</v>
      </c>
      <c r="L44" s="70">
        <v>26.915823230334361</v>
      </c>
      <c r="M44" s="70">
        <v>23.736260256136738</v>
      </c>
      <c r="N44" s="70">
        <v>22.533256954210163</v>
      </c>
      <c r="O44" s="70">
        <v>20.285245313974027</v>
      </c>
      <c r="P44" s="70">
        <v>18.004822987235382</v>
      </c>
      <c r="Q44" s="70">
        <v>15.827508272050945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8.2292576837236439E-2</v>
      </c>
      <c r="H45" s="70">
        <v>0.30407588411453063</v>
      </c>
      <c r="I45" s="70">
        <v>0.66018825473015097</v>
      </c>
      <c r="J45" s="70">
        <v>0.93814343734088734</v>
      </c>
      <c r="K45" s="70">
        <v>0.8449697630631221</v>
      </c>
      <c r="L45" s="70">
        <v>1.0831663748150804</v>
      </c>
      <c r="M45" s="70">
        <v>0.99765843980751345</v>
      </c>
      <c r="N45" s="70">
        <v>0.89154317996620425</v>
      </c>
      <c r="O45" s="70">
        <v>0.52666050049015112</v>
      </c>
      <c r="P45" s="70">
        <v>0.83364666208095517</v>
      </c>
      <c r="Q45" s="70">
        <v>0.50835673945739479</v>
      </c>
    </row>
    <row r="46" spans="1:17" ht="11.45" customHeight="1" x14ac:dyDescent="0.25">
      <c r="A46" s="62" t="s">
        <v>58</v>
      </c>
      <c r="B46" s="70">
        <v>230.42391265773404</v>
      </c>
      <c r="C46" s="70">
        <v>250.64219594098594</v>
      </c>
      <c r="D46" s="70">
        <v>288.12282567819301</v>
      </c>
      <c r="E46" s="70">
        <v>313.62903758546116</v>
      </c>
      <c r="F46" s="70">
        <v>327.88680718333171</v>
      </c>
      <c r="G46" s="70">
        <v>361.02181821881794</v>
      </c>
      <c r="H46" s="70">
        <v>375.56602576103938</v>
      </c>
      <c r="I46" s="70">
        <v>388.15334598963904</v>
      </c>
      <c r="J46" s="70">
        <v>430.4336212692416</v>
      </c>
      <c r="K46" s="70">
        <v>430.84136384482895</v>
      </c>
      <c r="L46" s="70">
        <v>427.05290087391467</v>
      </c>
      <c r="M46" s="70">
        <v>404.76711803805216</v>
      </c>
      <c r="N46" s="70">
        <v>395.95626071773432</v>
      </c>
      <c r="O46" s="70">
        <v>378.33902553432364</v>
      </c>
      <c r="P46" s="70">
        <v>420.94940314177609</v>
      </c>
      <c r="Q46" s="70">
        <v>452.32482999560455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0.26586014990654949</v>
      </c>
      <c r="J47" s="70">
        <v>18.958185602375021</v>
      </c>
      <c r="K47" s="70">
        <v>19.849533750620306</v>
      </c>
      <c r="L47" s="70">
        <v>20.348529649372679</v>
      </c>
      <c r="M47" s="70">
        <v>18.510163372617754</v>
      </c>
      <c r="N47" s="70">
        <v>18.555959764123074</v>
      </c>
      <c r="O47" s="70">
        <v>19.62043178751756</v>
      </c>
      <c r="P47" s="70">
        <v>22.976578370306953</v>
      </c>
      <c r="Q47" s="70">
        <v>22.726584200139524</v>
      </c>
    </row>
    <row r="48" spans="1:17" ht="11.45" customHeight="1" x14ac:dyDescent="0.25">
      <c r="A48" s="62" t="s">
        <v>57</v>
      </c>
      <c r="B48" s="70">
        <v>0</v>
      </c>
      <c r="C48" s="70">
        <v>0.16250615687303344</v>
      </c>
      <c r="D48" s="70">
        <v>0.15428271129007246</v>
      </c>
      <c r="E48" s="70">
        <v>0.15304534548748105</v>
      </c>
      <c r="F48" s="70">
        <v>0.15023134497329677</v>
      </c>
      <c r="G48" s="70">
        <v>0.14655470832403292</v>
      </c>
      <c r="H48" s="70">
        <v>0.14355943737462434</v>
      </c>
      <c r="I48" s="70">
        <v>0.13805310260680831</v>
      </c>
      <c r="J48" s="70">
        <v>0.1323942604219043</v>
      </c>
      <c r="K48" s="70">
        <v>0.12407455245888079</v>
      </c>
      <c r="L48" s="70">
        <v>0.11553256876965885</v>
      </c>
      <c r="M48" s="70">
        <v>0.10506933119378047</v>
      </c>
      <c r="N48" s="70">
        <v>9.5970206527675114E-2</v>
      </c>
      <c r="O48" s="70">
        <v>8.4985379030037417E-2</v>
      </c>
      <c r="P48" s="70">
        <v>7.3721777666961169E-2</v>
      </c>
      <c r="Q48" s="70">
        <v>6.5947337557425961E-2</v>
      </c>
    </row>
    <row r="49" spans="1:17" ht="11.45" customHeight="1" x14ac:dyDescent="0.25">
      <c r="A49" s="62" t="s">
        <v>56</v>
      </c>
      <c r="B49" s="70">
        <v>7.116600306330937E-3</v>
      </c>
      <c r="C49" s="70">
        <v>6.7920070461631073E-3</v>
      </c>
      <c r="D49" s="70">
        <v>6.8065441555474095E-3</v>
      </c>
      <c r="E49" s="70">
        <v>6.8208523556417466E-3</v>
      </c>
      <c r="F49" s="70">
        <v>6.8349276347141781E-3</v>
      </c>
      <c r="G49" s="70">
        <v>5.8709069779931851E-3</v>
      </c>
      <c r="H49" s="70">
        <v>5.8831890620246619E-3</v>
      </c>
      <c r="I49" s="70">
        <v>5.8957467220342296E-3</v>
      </c>
      <c r="J49" s="70">
        <v>4.9237596964903825E-3</v>
      </c>
      <c r="K49" s="70">
        <v>4.9336616081692543E-3</v>
      </c>
      <c r="L49" s="70">
        <v>3.954835511382193E-3</v>
      </c>
      <c r="M49" s="70">
        <v>3.9627124481824575E-3</v>
      </c>
      <c r="N49" s="70">
        <v>7.9208400745351577E-3</v>
      </c>
      <c r="O49" s="70">
        <v>5.5559078224928518E-2</v>
      </c>
      <c r="P49" s="70">
        <v>7.0991978943274539E-2</v>
      </c>
      <c r="Q49" s="70">
        <v>9.5749115065780613E-2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6.3033761553896927E-3</v>
      </c>
      <c r="P51" s="70">
        <v>6.6253933447333402E-3</v>
      </c>
      <c r="Q51" s="70">
        <v>1.395834708696597E-2</v>
      </c>
    </row>
    <row r="52" spans="1:17" ht="11.45" customHeight="1" x14ac:dyDescent="0.25">
      <c r="A52" s="19" t="s">
        <v>76</v>
      </c>
      <c r="B52" s="21">
        <f>B53+B55</f>
        <v>682.02886254807106</v>
      </c>
      <c r="C52" s="21">
        <f t="shared" ref="C52:Q52" si="10">C53+C55</f>
        <v>730.1702258911464</v>
      </c>
      <c r="D52" s="21">
        <f t="shared" si="10"/>
        <v>805.01073379299089</v>
      </c>
      <c r="E52" s="21">
        <f t="shared" si="10"/>
        <v>841.44839212437353</v>
      </c>
      <c r="F52" s="21">
        <f t="shared" si="10"/>
        <v>929.83102943307608</v>
      </c>
      <c r="G52" s="21">
        <f t="shared" si="10"/>
        <v>1178.2955385916966</v>
      </c>
      <c r="H52" s="21">
        <f t="shared" si="10"/>
        <v>1285.0636735032936</v>
      </c>
      <c r="I52" s="21">
        <f t="shared" si="10"/>
        <v>1255.370487229457</v>
      </c>
      <c r="J52" s="21">
        <f t="shared" si="10"/>
        <v>1336.2956019200103</v>
      </c>
      <c r="K52" s="21">
        <f t="shared" si="10"/>
        <v>1258.7779143856324</v>
      </c>
      <c r="L52" s="21">
        <f t="shared" si="10"/>
        <v>1098.0899857607587</v>
      </c>
      <c r="M52" s="21">
        <f t="shared" si="10"/>
        <v>1006.0407520916589</v>
      </c>
      <c r="N52" s="21">
        <f t="shared" si="10"/>
        <v>896.41485470951216</v>
      </c>
      <c r="O52" s="21">
        <f t="shared" si="10"/>
        <v>770.63598954113991</v>
      </c>
      <c r="P52" s="21">
        <f t="shared" si="10"/>
        <v>989.73537466671314</v>
      </c>
      <c r="Q52" s="21">
        <f t="shared" si="10"/>
        <v>1156.2643660250901</v>
      </c>
    </row>
    <row r="53" spans="1:17" ht="11.45" customHeight="1" x14ac:dyDescent="0.25">
      <c r="A53" s="17" t="s">
        <v>23</v>
      </c>
      <c r="B53" s="20">
        <v>475.3173289152457</v>
      </c>
      <c r="C53" s="20">
        <v>485.33039988350663</v>
      </c>
      <c r="D53" s="20">
        <v>487.03095201091753</v>
      </c>
      <c r="E53" s="20">
        <v>492.6586914433534</v>
      </c>
      <c r="F53" s="20">
        <v>522.19370060135498</v>
      </c>
      <c r="G53" s="20">
        <v>713.41165994114715</v>
      </c>
      <c r="H53" s="20">
        <v>768.47619243951158</v>
      </c>
      <c r="I53" s="20">
        <v>779.17048998954442</v>
      </c>
      <c r="J53" s="20">
        <v>752.03689712777282</v>
      </c>
      <c r="K53" s="20">
        <v>797.95573339386476</v>
      </c>
      <c r="L53" s="20">
        <v>654.53596862048994</v>
      </c>
      <c r="M53" s="20">
        <v>594.66266840086257</v>
      </c>
      <c r="N53" s="20">
        <v>507.02322318924053</v>
      </c>
      <c r="O53" s="20">
        <v>478.10818147618897</v>
      </c>
      <c r="P53" s="20">
        <v>531.91850826267103</v>
      </c>
      <c r="Q53" s="20">
        <v>578.97244850262109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0.55021734115661536</v>
      </c>
      <c r="J54" s="20">
        <v>33.165012578576921</v>
      </c>
      <c r="K54" s="20">
        <v>36.801610720804746</v>
      </c>
      <c r="L54" s="20">
        <v>31.254934003089129</v>
      </c>
      <c r="M54" s="20">
        <v>27.219120500275579</v>
      </c>
      <c r="N54" s="20">
        <v>23.779648465034914</v>
      </c>
      <c r="O54" s="20">
        <v>24.800984550955853</v>
      </c>
      <c r="P54" s="20">
        <v>29.06523024415732</v>
      </c>
      <c r="Q54" s="20">
        <v>29.104992735964913</v>
      </c>
    </row>
    <row r="55" spans="1:17" ht="11.45" customHeight="1" x14ac:dyDescent="0.25">
      <c r="A55" s="17" t="s">
        <v>22</v>
      </c>
      <c r="B55" s="20">
        <v>206.71153363282536</v>
      </c>
      <c r="C55" s="20">
        <v>244.8398260076398</v>
      </c>
      <c r="D55" s="20">
        <v>317.97978178207336</v>
      </c>
      <c r="E55" s="20">
        <v>348.78970068102012</v>
      </c>
      <c r="F55" s="20">
        <v>407.63732883172116</v>
      </c>
      <c r="G55" s="20">
        <v>464.88387865054949</v>
      </c>
      <c r="H55" s="20">
        <v>516.58748106378198</v>
      </c>
      <c r="I55" s="20">
        <v>476.19999723991259</v>
      </c>
      <c r="J55" s="20">
        <v>584.25870479223749</v>
      </c>
      <c r="K55" s="20">
        <v>460.82218099176765</v>
      </c>
      <c r="L55" s="20">
        <v>443.55401714026891</v>
      </c>
      <c r="M55" s="20">
        <v>411.3780836907963</v>
      </c>
      <c r="N55" s="20">
        <v>389.39163152027169</v>
      </c>
      <c r="O55" s="20">
        <v>292.52780806495088</v>
      </c>
      <c r="P55" s="20">
        <v>457.81686640404217</v>
      </c>
      <c r="Q55" s="20">
        <v>577.29191752246891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0.33627235593027688</v>
      </c>
      <c r="J56" s="69">
        <v>25.76595293074487</v>
      </c>
      <c r="K56" s="69">
        <v>21.253056788302356</v>
      </c>
      <c r="L56" s="69">
        <v>21.18027457183533</v>
      </c>
      <c r="M56" s="69">
        <v>18.829750421804007</v>
      </c>
      <c r="N56" s="69">
        <v>18.262666657622564</v>
      </c>
      <c r="O56" s="69">
        <v>15.174343233666553</v>
      </c>
      <c r="P56" s="69">
        <v>25.016148949494877</v>
      </c>
      <c r="Q56" s="69">
        <v>29.020512304993815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11.098229707689455</v>
      </c>
      <c r="C60" s="71">
        <f>IF(C17=0,"",C17/TrRoad_act!C30*100)</f>
        <v>11.000921580511669</v>
      </c>
      <c r="D60" s="71">
        <f>IF(D17=0,"",D17/TrRoad_act!D30*100)</f>
        <v>11.149165677558749</v>
      </c>
      <c r="E60" s="71">
        <f>IF(E17=0,"",E17/TrRoad_act!E30*100)</f>
        <v>11.100310143905473</v>
      </c>
      <c r="F60" s="71">
        <f>IF(F17=0,"",F17/TrRoad_act!F30*100)</f>
        <v>11.143918864297865</v>
      </c>
      <c r="G60" s="71">
        <f>IF(G17=0,"",G17/TrRoad_act!G30*100)</f>
        <v>11.220866433645311</v>
      </c>
      <c r="H60" s="71">
        <f>IF(H17=0,"",H17/TrRoad_act!H30*100)</f>
        <v>11.658833131100293</v>
      </c>
      <c r="I60" s="71">
        <f>IF(I17=0,"",I17/TrRoad_act!I30*100)</f>
        <v>11.270308124772541</v>
      </c>
      <c r="J60" s="71">
        <f>IF(J17=0,"",J17/TrRoad_act!J30*100)</f>
        <v>11.22158930032198</v>
      </c>
      <c r="K60" s="71">
        <f>IF(K17=0,"",K17/TrRoad_act!K30*100)</f>
        <v>10.522767975514528</v>
      </c>
      <c r="L60" s="71">
        <f>IF(L17=0,"",L17/TrRoad_act!L30*100)</f>
        <v>10.379175677995491</v>
      </c>
      <c r="M60" s="71">
        <f>IF(M17=0,"",M17/TrRoad_act!M30*100)</f>
        <v>10.396127668397998</v>
      </c>
      <c r="N60" s="71">
        <f>IF(N17=0,"",N17/TrRoad_act!N30*100)</f>
        <v>9.9993855050830796</v>
      </c>
      <c r="O60" s="71">
        <f>IF(O17=0,"",O17/TrRoad_act!O30*100)</f>
        <v>9.4646645135351051</v>
      </c>
      <c r="P60" s="71">
        <f>IF(P17=0,"",P17/TrRoad_act!P30*100)</f>
        <v>10.189767305883947</v>
      </c>
      <c r="Q60" s="71">
        <f>IF(Q17=0,"",Q17/TrRoad_act!Q30*100)</f>
        <v>10.404476252387747</v>
      </c>
    </row>
    <row r="61" spans="1:17" ht="11.45" customHeight="1" x14ac:dyDescent="0.25">
      <c r="A61" s="25" t="s">
        <v>39</v>
      </c>
      <c r="B61" s="24">
        <f>IF(B18=0,"",B18/TrRoad_act!B31*100)</f>
        <v>9.2716071931180775</v>
      </c>
      <c r="C61" s="24">
        <f>IF(C18=0,"",C18/TrRoad_act!C31*100)</f>
        <v>9.0941575177408005</v>
      </c>
      <c r="D61" s="24">
        <f>IF(D18=0,"",D18/TrRoad_act!D31*100)</f>
        <v>9.0393742010895792</v>
      </c>
      <c r="E61" s="24">
        <f>IF(E18=0,"",E18/TrRoad_act!E31*100)</f>
        <v>8.9469661951908357</v>
      </c>
      <c r="F61" s="24">
        <f>IF(F18=0,"",F18/TrRoad_act!F31*100)</f>
        <v>8.8346936017387332</v>
      </c>
      <c r="G61" s="24">
        <f>IF(G18=0,"",G18/TrRoad_act!G31*100)</f>
        <v>8.3417785823869597</v>
      </c>
      <c r="H61" s="24">
        <f>IF(H18=0,"",H18/TrRoad_act!H31*100)</f>
        <v>8.6914799643107425</v>
      </c>
      <c r="I61" s="24">
        <f>IF(I18=0,"",I18/TrRoad_act!I31*100)</f>
        <v>8.596444487667581</v>
      </c>
      <c r="J61" s="24">
        <f>IF(J18=0,"",J18/TrRoad_act!J31*100)</f>
        <v>8.3465394180026209</v>
      </c>
      <c r="K61" s="24">
        <f>IF(K18=0,"",K18/TrRoad_act!K31*100)</f>
        <v>7.8700185322281566</v>
      </c>
      <c r="L61" s="24">
        <f>IF(L18=0,"",L18/TrRoad_act!L31*100)</f>
        <v>7.8291372372341543</v>
      </c>
      <c r="M61" s="24">
        <f>IF(M18=0,"",M18/TrRoad_act!M31*100)</f>
        <v>7.9800960852687561</v>
      </c>
      <c r="N61" s="24">
        <f>IF(N18=0,"",N18/TrRoad_act!N31*100)</f>
        <v>7.8607513588191029</v>
      </c>
      <c r="O61" s="24">
        <f>IF(O18=0,"",O18/TrRoad_act!O31*100)</f>
        <v>7.6980943315443433</v>
      </c>
      <c r="P61" s="24">
        <f>IF(P18=0,"",P18/TrRoad_act!P31*100)</f>
        <v>7.8488586716014064</v>
      </c>
      <c r="Q61" s="24">
        <f>IF(Q18=0,"",Q18/TrRoad_act!Q31*100)</f>
        <v>7.7288450791702799</v>
      </c>
    </row>
    <row r="62" spans="1:17" ht="11.45" customHeight="1" x14ac:dyDescent="0.25">
      <c r="A62" s="23" t="s">
        <v>30</v>
      </c>
      <c r="B62" s="22">
        <f>IF(B19=0,"",B19/TrRoad_act!B32*100)</f>
        <v>4.844363891154396</v>
      </c>
      <c r="C62" s="22">
        <f>IF(C19=0,"",C19/TrRoad_act!C32*100)</f>
        <v>4.8373505394246017</v>
      </c>
      <c r="D62" s="22">
        <f>IF(D19=0,"",D19/TrRoad_act!D32*100)</f>
        <v>4.8074242269560665</v>
      </c>
      <c r="E62" s="22">
        <f>IF(E19=0,"",E19/TrRoad_act!E32*100)</f>
        <v>4.7712369077299854</v>
      </c>
      <c r="F62" s="22">
        <f>IF(F19=0,"",F19/TrRoad_act!F32*100)</f>
        <v>4.7098695287902119</v>
      </c>
      <c r="G62" s="22">
        <f>IF(G19=0,"",G19/TrRoad_act!G32*100)</f>
        <v>4.6709828940316518</v>
      </c>
      <c r="H62" s="22">
        <f>IF(H19=0,"",H19/TrRoad_act!H32*100)</f>
        <v>4.633467840439768</v>
      </c>
      <c r="I62" s="22">
        <f>IF(I19=0,"",I19/TrRoad_act!I32*100)</f>
        <v>4.5912510088096177</v>
      </c>
      <c r="J62" s="22">
        <f>IF(J19=0,"",J19/TrRoad_act!J32*100)</f>
        <v>4.5411803517711933</v>
      </c>
      <c r="K62" s="22">
        <f>IF(K19=0,"",K19/TrRoad_act!K32*100)</f>
        <v>4.498553347622761</v>
      </c>
      <c r="L62" s="22">
        <f>IF(L19=0,"",L19/TrRoad_act!L32*100)</f>
        <v>4.4611742587999466</v>
      </c>
      <c r="M62" s="22">
        <f>IF(M19=0,"",M19/TrRoad_act!M32*100)</f>
        <v>4.4384743314211086</v>
      </c>
      <c r="N62" s="22">
        <f>IF(N19=0,"",N19/TrRoad_act!N32*100)</f>
        <v>4.4038964578814763</v>
      </c>
      <c r="O62" s="22">
        <f>IF(O19=0,"",O19/TrRoad_act!O32*100)</f>
        <v>4.370564331315995</v>
      </c>
      <c r="P62" s="22">
        <f>IF(P19=0,"",P19/TrRoad_act!P32*100)</f>
        <v>4.3313164086454865</v>
      </c>
      <c r="Q62" s="22">
        <f>IF(Q19=0,"",Q19/TrRoad_act!Q32*100)</f>
        <v>4.2762537128241975</v>
      </c>
    </row>
    <row r="63" spans="1:17" ht="11.45" customHeight="1" x14ac:dyDescent="0.25">
      <c r="A63" s="19" t="s">
        <v>29</v>
      </c>
      <c r="B63" s="21">
        <f>IF(B21=0,"",B21/TrRoad_act!B33*100)</f>
        <v>7.8032362476554189</v>
      </c>
      <c r="C63" s="21">
        <f>IF(C21=0,"",C21/TrRoad_act!C33*100)</f>
        <v>7.6965801785514794</v>
      </c>
      <c r="D63" s="21">
        <f>IF(D21=0,"",D21/TrRoad_act!D33*100)</f>
        <v>7.648668210823403</v>
      </c>
      <c r="E63" s="21">
        <f>IF(E21=0,"",E21/TrRoad_act!E33*100)</f>
        <v>7.6177020073556978</v>
      </c>
      <c r="F63" s="21">
        <f>IF(F21=0,"",F21/TrRoad_act!F33*100)</f>
        <v>7.6118015478592982</v>
      </c>
      <c r="G63" s="21">
        <f>IF(G21=0,"",G21/TrRoad_act!G33*100)</f>
        <v>7.1661706769631319</v>
      </c>
      <c r="H63" s="21">
        <f>IF(H21=0,"",H21/TrRoad_act!H33*100)</f>
        <v>7.4712049127163009</v>
      </c>
      <c r="I63" s="21">
        <f>IF(I21=0,"",I21/TrRoad_act!I33*100)</f>
        <v>7.4685611290395828</v>
      </c>
      <c r="J63" s="21">
        <f>IF(J21=0,"",J21/TrRoad_act!J33*100)</f>
        <v>7.3205541422350526</v>
      </c>
      <c r="K63" s="21">
        <f>IF(K21=0,"",K21/TrRoad_act!K33*100)</f>
        <v>6.9250002082643061</v>
      </c>
      <c r="L63" s="21">
        <f>IF(L21=0,"",L21/TrRoad_act!L33*100)</f>
        <v>6.7868943991043222</v>
      </c>
      <c r="M63" s="21">
        <f>IF(M21=0,"",M21/TrRoad_act!M33*100)</f>
        <v>6.9139854878790512</v>
      </c>
      <c r="N63" s="21">
        <f>IF(N21=0,"",N21/TrRoad_act!N33*100)</f>
        <v>6.8280877678167204</v>
      </c>
      <c r="O63" s="21">
        <f>IF(O21=0,"",O21/TrRoad_act!O33*100)</f>
        <v>6.6871339346434358</v>
      </c>
      <c r="P63" s="21">
        <f>IF(P21=0,"",P21/TrRoad_act!P33*100)</f>
        <v>6.7767491555264483</v>
      </c>
      <c r="Q63" s="21">
        <f>IF(Q21=0,"",Q21/TrRoad_act!Q33*100)</f>
        <v>6.6776479532070585</v>
      </c>
    </row>
    <row r="64" spans="1:17" ht="11.45" customHeight="1" x14ac:dyDescent="0.25">
      <c r="A64" s="62" t="s">
        <v>59</v>
      </c>
      <c r="B64" s="70">
        <f>IF(B22=0,"",B22/TrRoad_act!B34*100)</f>
        <v>7.8770144571616196</v>
      </c>
      <c r="C64" s="70">
        <f>IF(C22=0,"",C22/TrRoad_act!C34*100)</f>
        <v>7.7773205121598785</v>
      </c>
      <c r="D64" s="70">
        <f>IF(D22=0,"",D22/TrRoad_act!D34*100)</f>
        <v>7.7337193771544754</v>
      </c>
      <c r="E64" s="70">
        <f>IF(E22=0,"",E22/TrRoad_act!E34*100)</f>
        <v>7.6758198644714479</v>
      </c>
      <c r="F64" s="70">
        <f>IF(F22=0,"",F22/TrRoad_act!F34*100)</f>
        <v>7.7114446640319825</v>
      </c>
      <c r="G64" s="70">
        <f>IF(G22=0,"",G22/TrRoad_act!G34*100)</f>
        <v>7.0626687495372487</v>
      </c>
      <c r="H64" s="70">
        <f>IF(H22=0,"",H22/TrRoad_act!H34*100)</f>
        <v>7.5697893474059352</v>
      </c>
      <c r="I64" s="70">
        <f>IF(I22=0,"",I22/TrRoad_act!I34*100)</f>
        <v>7.5352457230089014</v>
      </c>
      <c r="J64" s="70">
        <f>IF(J22=0,"",J22/TrRoad_act!J34*100)</f>
        <v>7.4302652200126769</v>
      </c>
      <c r="K64" s="70">
        <f>IF(K22=0,"",K22/TrRoad_act!K34*100)</f>
        <v>6.8808384050904197</v>
      </c>
      <c r="L64" s="70">
        <f>IF(L22=0,"",L22/TrRoad_act!L34*100)</f>
        <v>6.8259484996415267</v>
      </c>
      <c r="M64" s="70">
        <f>IF(M22=0,"",M22/TrRoad_act!M34*100)</f>
        <v>7.3569644232960627</v>
      </c>
      <c r="N64" s="70">
        <f>IF(N22=0,"",N22/TrRoad_act!N34*100)</f>
        <v>7.3102268939118238</v>
      </c>
      <c r="O64" s="70">
        <f>IF(O22=0,"",O22/TrRoad_act!O34*100)</f>
        <v>7.2321294196711321</v>
      </c>
      <c r="P64" s="70">
        <f>IF(P22=0,"",P22/TrRoad_act!P34*100)</f>
        <v>7.2041024783772816</v>
      </c>
      <c r="Q64" s="70">
        <f>IF(Q22=0,"",Q22/TrRoad_act!Q34*100)</f>
        <v>7.1077118620704756</v>
      </c>
    </row>
    <row r="65" spans="1:17" ht="11.45" customHeight="1" x14ac:dyDescent="0.25">
      <c r="A65" s="62" t="s">
        <v>58</v>
      </c>
      <c r="B65" s="70">
        <f>IF(B24=0,"",B24/TrRoad_act!B35*100)</f>
        <v>7.357200574064664</v>
      </c>
      <c r="C65" s="70">
        <f>IF(C24=0,"",C24/TrRoad_act!C35*100)</f>
        <v>7.239313810273873</v>
      </c>
      <c r="D65" s="70">
        <f>IF(D24=0,"",D24/TrRoad_act!D35*100)</f>
        <v>7.2203226385704271</v>
      </c>
      <c r="E65" s="70">
        <f>IF(E24=0,"",E24/TrRoad_act!E35*100)</f>
        <v>7.168405061660188</v>
      </c>
      <c r="F65" s="70">
        <f>IF(F24=0,"",F24/TrRoad_act!F35*100)</f>
        <v>7.1100947924774891</v>
      </c>
      <c r="G65" s="70">
        <f>IF(G24=0,"",G24/TrRoad_act!G35*100)</f>
        <v>7.6245423583846463</v>
      </c>
      <c r="H65" s="70">
        <f>IF(H24=0,"",H24/TrRoad_act!H35*100)</f>
        <v>7.0961084806346362</v>
      </c>
      <c r="I65" s="70">
        <f>IF(I24=0,"",I24/TrRoad_act!I35*100)</f>
        <v>7.2724308192010048</v>
      </c>
      <c r="J65" s="70">
        <f>IF(J24=0,"",J24/TrRoad_act!J35*100)</f>
        <v>7.022018013215849</v>
      </c>
      <c r="K65" s="70">
        <f>IF(K24=0,"",K24/TrRoad_act!K35*100)</f>
        <v>7.031939890200829</v>
      </c>
      <c r="L65" s="70">
        <f>IF(L24=0,"",L24/TrRoad_act!L35*100)</f>
        <v>6.6261532566191663</v>
      </c>
      <c r="M65" s="70">
        <f>IF(M24=0,"",M24/TrRoad_act!M35*100)</f>
        <v>5.9615584214544803</v>
      </c>
      <c r="N65" s="70">
        <f>IF(N24=0,"",N24/TrRoad_act!N35*100)</f>
        <v>5.9493558600680565</v>
      </c>
      <c r="O65" s="70">
        <f>IF(O24=0,"",O24/TrRoad_act!O35*100)</f>
        <v>5.7014583007006152</v>
      </c>
      <c r="P65" s="70">
        <f>IF(P24=0,"",P24/TrRoad_act!P35*100)</f>
        <v>5.9434533347580034</v>
      </c>
      <c r="Q65" s="70">
        <f>IF(Q24=0,"",Q24/TrRoad_act!Q35*100)</f>
        <v>5.9320599233161344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>
        <f>IF(C26=0,"",C26/TrRoad_act!C36*100)</f>
        <v>7.928259349753132</v>
      </c>
      <c r="D66" s="70">
        <f>IF(D26=0,"",D26/TrRoad_act!D36*100)</f>
        <v>7.8972841568101773</v>
      </c>
      <c r="E66" s="70">
        <f>IF(E26=0,"",E26/TrRoad_act!E36*100)</f>
        <v>9.5485528770275732</v>
      </c>
      <c r="F66" s="70">
        <f>IF(F26=0,"",F26/TrRoad_act!F36*100)</f>
        <v>9.3828206559743812</v>
      </c>
      <c r="G66" s="70">
        <f>IF(G26=0,"",G26/TrRoad_act!G36*100)</f>
        <v>7.4146797587101725</v>
      </c>
      <c r="H66" s="70">
        <f>IF(H26=0,"",H26/TrRoad_act!H36*100)</f>
        <v>8.1514111450395408</v>
      </c>
      <c r="I66" s="70">
        <f>IF(I26=0,"",I26/TrRoad_act!I36*100)</f>
        <v>7.3565019324459264</v>
      </c>
      <c r="J66" s="70">
        <f>IF(J26=0,"",J26/TrRoad_act!J36*100)</f>
        <v>7.2338301037626467</v>
      </c>
      <c r="K66" s="70">
        <f>IF(K26=0,"",K26/TrRoad_act!K36*100)</f>
        <v>7.1996484012513173</v>
      </c>
      <c r="L66" s="70">
        <f>IF(L26=0,"",L26/TrRoad_act!L36*100)</f>
        <v>8.74481082170721</v>
      </c>
      <c r="M66" s="70">
        <f>IF(M26=0,"",M26/TrRoad_act!M36*100)</f>
        <v>9.9872064737903763</v>
      </c>
      <c r="N66" s="70">
        <f>IF(N26=0,"",N26/TrRoad_act!N36*100)</f>
        <v>7.2475472117538811</v>
      </c>
      <c r="O66" s="70">
        <f>IF(O26=0,"",O26/TrRoad_act!O36*100)</f>
        <v>9.5097841813601054</v>
      </c>
      <c r="P66" s="70">
        <f>IF(P26=0,"",P26/TrRoad_act!P36*100)</f>
        <v>8.1608594763651432</v>
      </c>
      <c r="Q66" s="70">
        <f>IF(Q26=0,"",Q26/TrRoad_act!Q36*100)</f>
        <v>7.7673807039935872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10.677816555174708</v>
      </c>
      <c r="M67" s="70">
        <f>IF(M27=0,"",M27/TrRoad_act!M37*100)</f>
        <v>8.7509702139361885</v>
      </c>
      <c r="N67" s="70">
        <f>IF(N27=0,"",N27/TrRoad_act!N37*100)</f>
        <v>8.1113425821120444</v>
      </c>
      <c r="O67" s="70">
        <f>IF(O27=0,"",O27/TrRoad_act!O37*100)</f>
        <v>7.430313090016341</v>
      </c>
      <c r="P67" s="70">
        <f>IF(P27=0,"",P27/TrRoad_act!P37*100)</f>
        <v>7.4566342778281296</v>
      </c>
      <c r="Q67" s="70">
        <f>IF(Q27=0,"",Q27/TrRoad_act!Q37*100)</f>
        <v>7.1132871877368702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3.1479971469409409</v>
      </c>
      <c r="Q68" s="70">
        <f>IF(Q29=0,"",Q29/TrRoad_act!Q38*100)</f>
        <v>2.8981782099038704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3.0261680069582066</v>
      </c>
      <c r="M69" s="70">
        <f>IF(M32=0,"",M32/TrRoad_act!M39*100)</f>
        <v>3.0373243159888514</v>
      </c>
      <c r="N69" s="70">
        <f>IF(N32=0,"",N32/TrRoad_act!N39*100)</f>
        <v>3.0451544760104206</v>
      </c>
      <c r="O69" s="70">
        <f>IF(O32=0,"",O32/TrRoad_act!O39*100)</f>
        <v>3.0532419709238701</v>
      </c>
      <c r="P69" s="70">
        <f>IF(P32=0,"",P32/TrRoad_act!P39*100)</f>
        <v>3.0627831605018785</v>
      </c>
      <c r="Q69" s="70">
        <f>IF(Q32=0,"",Q32/TrRoad_act!Q39*100)</f>
        <v>3.0796400391464274</v>
      </c>
    </row>
    <row r="70" spans="1:17" ht="11.45" customHeight="1" x14ac:dyDescent="0.25">
      <c r="A70" s="19" t="s">
        <v>28</v>
      </c>
      <c r="B70" s="21">
        <f>IF(B33=0,"",B33/TrRoad_act!B40*100)</f>
        <v>53.140258510421212</v>
      </c>
      <c r="C70" s="21">
        <f>IF(C33=0,"",C33/TrRoad_act!C40*100)</f>
        <v>53.771428228997124</v>
      </c>
      <c r="D70" s="21">
        <f>IF(D33=0,"",D33/TrRoad_act!D40*100)</f>
        <v>56.009104922620367</v>
      </c>
      <c r="E70" s="21">
        <f>IF(E33=0,"",E33/TrRoad_act!E40*100)</f>
        <v>56.800896964739934</v>
      </c>
      <c r="F70" s="21">
        <f>IF(F33=0,"",F33/TrRoad_act!F40*100)</f>
        <v>56.836883871722698</v>
      </c>
      <c r="G70" s="21">
        <f>IF(G33=0,"",G33/TrRoad_act!G40*100)</f>
        <v>58.495837950612753</v>
      </c>
      <c r="H70" s="21">
        <f>IF(H33=0,"",H33/TrRoad_act!H40*100)</f>
        <v>57.972177012171642</v>
      </c>
      <c r="I70" s="21">
        <f>IF(I33=0,"",I33/TrRoad_act!I40*100)</f>
        <v>55.8230502189896</v>
      </c>
      <c r="J70" s="21">
        <f>IF(J33=0,"",J33/TrRoad_act!J40*100)</f>
        <v>56.357698639853218</v>
      </c>
      <c r="K70" s="21">
        <f>IF(K33=0,"",K33/TrRoad_act!K40*100)</f>
        <v>56.762538819186801</v>
      </c>
      <c r="L70" s="21">
        <f>IF(L33=0,"",L33/TrRoad_act!L40*100)</f>
        <v>56.636269339109724</v>
      </c>
      <c r="M70" s="21">
        <f>IF(M33=0,"",M33/TrRoad_act!M40*100)</f>
        <v>53.981075568487888</v>
      </c>
      <c r="N70" s="21">
        <f>IF(N33=0,"",N33/TrRoad_act!N40*100)</f>
        <v>53.082999010843388</v>
      </c>
      <c r="O70" s="21">
        <f>IF(O33=0,"",O33/TrRoad_act!O40*100)</f>
        <v>49.949416992941011</v>
      </c>
      <c r="P70" s="21">
        <f>IF(P33=0,"",P33/TrRoad_act!P40*100)</f>
        <v>54.412874456939321</v>
      </c>
      <c r="Q70" s="21">
        <f>IF(Q33=0,"",Q33/TrRoad_act!Q40*100)</f>
        <v>56.458273333706366</v>
      </c>
    </row>
    <row r="71" spans="1:17" ht="11.45" customHeight="1" x14ac:dyDescent="0.25">
      <c r="A71" s="62" t="s">
        <v>59</v>
      </c>
      <c r="B71" s="20">
        <f>IF(B34=0,"",B34/TrRoad_act!B41*100)</f>
        <v>20.61432585048944</v>
      </c>
      <c r="C71" s="20">
        <f>IF(C34=0,"",C34/TrRoad_act!C41*100)</f>
        <v>20.657257531784502</v>
      </c>
      <c r="D71" s="20">
        <f>IF(D34=0,"",D34/TrRoad_act!D41*100)</f>
        <v>20.707896227291673</v>
      </c>
      <c r="E71" s="20">
        <f>IF(E34=0,"",E34/TrRoad_act!E41*100)</f>
        <v>20.758393580573063</v>
      </c>
      <c r="F71" s="20">
        <f>IF(F34=0,"",F34/TrRoad_act!F41*100)</f>
        <v>20.803852333128432</v>
      </c>
      <c r="G71" s="20">
        <f>IF(G34=0,"",G34/TrRoad_act!G41*100)</f>
        <v>20.85001580948764</v>
      </c>
      <c r="H71" s="20">
        <f>IF(H34=0,"",H34/TrRoad_act!H41*100)</f>
        <v>20.89778395563992</v>
      </c>
      <c r="I71" s="20">
        <f>IF(I34=0,"",I34/TrRoad_act!I41*100)</f>
        <v>20.939403208631088</v>
      </c>
      <c r="J71" s="20">
        <f>IF(J34=0,"",J34/TrRoad_act!J41*100)</f>
        <v>20.934429727768674</v>
      </c>
      <c r="K71" s="20">
        <f>IF(K34=0,"",K34/TrRoad_act!K41*100)</f>
        <v>20.962210983093961</v>
      </c>
      <c r="L71" s="20">
        <f>IF(L34=0,"",L34/TrRoad_act!L41*100)</f>
        <v>20.925330993641648</v>
      </c>
      <c r="M71" s="20">
        <f>IF(M34=0,"",M34/TrRoad_act!M41*100)</f>
        <v>20.78184211576615</v>
      </c>
      <c r="N71" s="20">
        <f>IF(N34=0,"",N34/TrRoad_act!N41*100)</f>
        <v>20.617321005485937</v>
      </c>
      <c r="O71" s="20">
        <f>IF(O34=0,"",O34/TrRoad_act!O41*100)</f>
        <v>20.572205183418717</v>
      </c>
      <c r="P71" s="20">
        <f>IF(P34=0,"",P34/TrRoad_act!P41*100)</f>
        <v>20.509944405427905</v>
      </c>
      <c r="Q71" s="20">
        <f>IF(Q34=0,"",Q34/TrRoad_act!Q41*100)</f>
        <v>20.216919726848683</v>
      </c>
    </row>
    <row r="72" spans="1:17" ht="11.45" customHeight="1" x14ac:dyDescent="0.25">
      <c r="A72" s="62" t="s">
        <v>58</v>
      </c>
      <c r="B72" s="20">
        <f>IF(B36=0,"",B36/TrRoad_act!B42*100)</f>
        <v>55.290414598776181</v>
      </c>
      <c r="C72" s="20">
        <f>IF(C36=0,"",C36/TrRoad_act!C42*100)</f>
        <v>55.801655587533297</v>
      </c>
      <c r="D72" s="20">
        <f>IF(D36=0,"",D36/TrRoad_act!D42*100)</f>
        <v>58.029023865076624</v>
      </c>
      <c r="E72" s="20">
        <f>IF(E36=0,"",E36/TrRoad_act!E42*100)</f>
        <v>58.716329500794551</v>
      </c>
      <c r="F72" s="20">
        <f>IF(F36=0,"",F36/TrRoad_act!F42*100)</f>
        <v>58.633313935325162</v>
      </c>
      <c r="G72" s="20">
        <f>IF(G36=0,"",G36/TrRoad_act!G42*100)</f>
        <v>59.969292926853413</v>
      </c>
      <c r="H72" s="20">
        <f>IF(H36=0,"",H36/TrRoad_act!H42*100)</f>
        <v>59.082444033903101</v>
      </c>
      <c r="I72" s="20">
        <f>IF(I36=0,"",I36/TrRoad_act!I42*100)</f>
        <v>56.706812266290697</v>
      </c>
      <c r="J72" s="20">
        <f>IF(J36=0,"",J36/TrRoad_act!J42*100)</f>
        <v>57.163144296016618</v>
      </c>
      <c r="K72" s="20">
        <f>IF(K36=0,"",K36/TrRoad_act!K42*100)</f>
        <v>57.46557528143309</v>
      </c>
      <c r="L72" s="20">
        <f>IF(L36=0,"",L36/TrRoad_act!L42*100)</f>
        <v>57.187342162580116</v>
      </c>
      <c r="M72" s="20">
        <f>IF(M36=0,"",M36/TrRoad_act!M42*100)</f>
        <v>54.38748446369712</v>
      </c>
      <c r="N72" s="20">
        <f>IF(N36=0,"",N36/TrRoad_act!N42*100)</f>
        <v>53.409817969781791</v>
      </c>
      <c r="O72" s="20">
        <f>IF(O36=0,"",O36/TrRoad_act!O42*100)</f>
        <v>50.218973320222261</v>
      </c>
      <c r="P72" s="20">
        <f>IF(P36=0,"",P36/TrRoad_act!P42*100)</f>
        <v>54.698728285596673</v>
      </c>
      <c r="Q72" s="20">
        <f>IF(Q36=0,"",Q36/TrRoad_act!Q42*100)</f>
        <v>56.812992483603651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>
        <f>IF(P38=0,"",P38/TrRoad_act!P43*100)</f>
        <v>42.748503400399301</v>
      </c>
      <c r="Q73" s="20">
        <f>IF(Q38=0,"",Q38/TrRoad_act!Q43*100)</f>
        <v>42.801939029649802</v>
      </c>
    </row>
    <row r="74" spans="1:17" ht="11.45" customHeight="1" x14ac:dyDescent="0.25">
      <c r="A74" s="62" t="s">
        <v>56</v>
      </c>
      <c r="B74" s="20">
        <f>IF(B39=0,"",B39/TrRoad_act!B44*100)</f>
        <v>45.440723946238265</v>
      </c>
      <c r="C74" s="20">
        <f>IF(C39=0,"",C39/TrRoad_act!C44*100)</f>
        <v>45.142216514781907</v>
      </c>
      <c r="D74" s="20">
        <f>IF(D39=0,"",D39/TrRoad_act!D44*100)</f>
        <v>45.05010077420922</v>
      </c>
      <c r="E74" s="20">
        <f>IF(E39=0,"",E39/TrRoad_act!E44*100)</f>
        <v>44.802656633718115</v>
      </c>
      <c r="F74" s="20">
        <f>IF(F39=0,"",F39/TrRoad_act!F44*100)</f>
        <v>44.709623075712535</v>
      </c>
      <c r="G74" s="20">
        <f>IF(G39=0,"",G39/TrRoad_act!G44*100)</f>
        <v>51.495481069794934</v>
      </c>
      <c r="H74" s="20">
        <f>IF(H39=0,"",H39/TrRoad_act!H44*100)</f>
        <v>54.219289510493198</v>
      </c>
      <c r="I74" s="20">
        <f>IF(I39=0,"",I39/TrRoad_act!I44*100)</f>
        <v>48.223147631268368</v>
      </c>
      <c r="J74" s="20">
        <f>IF(J39=0,"",J39/TrRoad_act!J44*100)</f>
        <v>48.682924409974127</v>
      </c>
      <c r="K74" s="20">
        <f>IF(K39=0,"",K39/TrRoad_act!K44*100)</f>
        <v>43.888083310357999</v>
      </c>
      <c r="L74" s="20">
        <f>IF(L39=0,"",L39/TrRoad_act!L44*100)</f>
        <v>43.938370167027962</v>
      </c>
      <c r="M74" s="20">
        <f>IF(M39=0,"",M39/TrRoad_act!M44*100)</f>
        <v>42.570174449989253</v>
      </c>
      <c r="N74" s="20">
        <f>IF(N39=0,"",N39/TrRoad_act!N44*100)</f>
        <v>45.317553826002445</v>
      </c>
      <c r="O74" s="20">
        <f>IF(O39=0,"",O39/TrRoad_act!O44*100)</f>
        <v>44.251641631205132</v>
      </c>
      <c r="P74" s="20">
        <f>IF(P39=0,"",P39/TrRoad_act!P44*100)</f>
        <v>44.111858562628747</v>
      </c>
      <c r="Q74" s="20">
        <f>IF(Q39=0,"",Q39/TrRoad_act!Q44*100)</f>
        <v>43.391141136496202</v>
      </c>
    </row>
    <row r="75" spans="1:17" ht="11.45" customHeight="1" x14ac:dyDescent="0.25">
      <c r="A75" s="62" t="s">
        <v>55</v>
      </c>
      <c r="B75" s="20">
        <f>IF(B41=0,"",B41/TrRoad_act!B45*100)</f>
        <v>30.843975976156173</v>
      </c>
      <c r="C75" s="20">
        <f>IF(C41=0,"",C41/TrRoad_act!C45*100)</f>
        <v>30.921085916096562</v>
      </c>
      <c r="D75" s="20">
        <f>IF(D41=0,"",D41/TrRoad_act!D45*100)</f>
        <v>30.998388630886804</v>
      </c>
      <c r="E75" s="20">
        <f>IF(E41=0,"",E41/TrRoad_act!E45*100)</f>
        <v>31.06622765646528</v>
      </c>
      <c r="F75" s="20">
        <f>IF(F41=0,"",F41/TrRoad_act!F45*100)</f>
        <v>31.143688983235897</v>
      </c>
      <c r="G75" s="20">
        <f>IF(G41=0,"",G41/TrRoad_act!G45*100)</f>
        <v>31.213798998307858</v>
      </c>
      <c r="H75" s="20">
        <f>IF(H41=0,"",H41/TrRoad_act!H45*100)</f>
        <v>31.288514108383147</v>
      </c>
      <c r="I75" s="20">
        <f>IF(I41=0,"",I41/TrRoad_act!I45*100)</f>
        <v>31.362429678220629</v>
      </c>
      <c r="J75" s="20">
        <f>IF(J41=0,"",J41/TrRoad_act!J45*100)</f>
        <v>31.434729069525197</v>
      </c>
      <c r="K75" s="20">
        <f>IF(K41=0,"",K41/TrRoad_act!K45*100)</f>
        <v>31.505408373967974</v>
      </c>
      <c r="L75" s="20">
        <f>IF(L41=0,"",L41/TrRoad_act!L45*100)</f>
        <v>31.572108632036294</v>
      </c>
      <c r="M75" s="20">
        <f>IF(M41=0,"",M41/TrRoad_act!M45*100)</f>
        <v>31.634749805910939</v>
      </c>
      <c r="N75" s="20">
        <f>IF(N41=0,"",N41/TrRoad_act!N45*100)</f>
        <v>31.690198408865616</v>
      </c>
      <c r="O75" s="20">
        <f>IF(O41=0,"",O41/TrRoad_act!O45*100)</f>
        <v>31.530346800805876</v>
      </c>
      <c r="P75" s="20">
        <f>IF(P41=0,"",P41/TrRoad_act!P45*100)</f>
        <v>31.209360418661685</v>
      </c>
      <c r="Q75" s="20">
        <f>IF(Q41=0,"",Q41/TrRoad_act!Q45*100)</f>
        <v>28.806578738339606</v>
      </c>
    </row>
    <row r="76" spans="1:17" ht="11.45" customHeight="1" x14ac:dyDescent="0.25">
      <c r="A76" s="25" t="s">
        <v>18</v>
      </c>
      <c r="B76" s="24">
        <f>IF(B42=0,"",B42/TrRoad_act!B46*100)</f>
        <v>17.803012155566758</v>
      </c>
      <c r="C76" s="24">
        <f>IF(C42=0,"",C42/TrRoad_act!C46*100)</f>
        <v>18.244177644057459</v>
      </c>
      <c r="D76" s="24">
        <f>IF(D42=0,"",D42/TrRoad_act!D46*100)</f>
        <v>19.2960462163824</v>
      </c>
      <c r="E76" s="24">
        <f>IF(E42=0,"",E42/TrRoad_act!E46*100)</f>
        <v>19.63065561492035</v>
      </c>
      <c r="F76" s="24">
        <f>IF(F42=0,"",F42/TrRoad_act!F46*100)</f>
        <v>20.317171150636941</v>
      </c>
      <c r="G76" s="24">
        <f>IF(G42=0,"",G42/TrRoad_act!G46*100)</f>
        <v>22.402933620058196</v>
      </c>
      <c r="H76" s="24">
        <f>IF(H42=0,"",H42/TrRoad_act!H46*100)</f>
        <v>22.955943702650302</v>
      </c>
      <c r="I76" s="24">
        <f>IF(I42=0,"",I42/TrRoad_act!I46*100)</f>
        <v>21.454557483332167</v>
      </c>
      <c r="J76" s="24">
        <f>IF(J42=0,"",J42/TrRoad_act!J46*100)</f>
        <v>21.991732771771268</v>
      </c>
      <c r="K76" s="24">
        <f>IF(K42=0,"",K42/TrRoad_act!K46*100)</f>
        <v>21.600323721421937</v>
      </c>
      <c r="L76" s="24">
        <f>IF(L42=0,"",L42/TrRoad_act!L46*100)</f>
        <v>20.554557553737475</v>
      </c>
      <c r="M76" s="24">
        <f>IF(M42=0,"",M42/TrRoad_act!M46*100)</f>
        <v>19.298235454302546</v>
      </c>
      <c r="N76" s="24">
        <f>IF(N42=0,"",N42/TrRoad_act!N46*100)</f>
        <v>18.278909170702068</v>
      </c>
      <c r="O76" s="24">
        <f>IF(O42=0,"",O42/TrRoad_act!O46*100)</f>
        <v>16.099648770563203</v>
      </c>
      <c r="P76" s="24">
        <f>IF(P42=0,"",P42/TrRoad_act!P46*100)</f>
        <v>19.212283882575111</v>
      </c>
      <c r="Q76" s="24">
        <f>IF(Q42=0,"",Q42/TrRoad_act!Q46*100)</f>
        <v>21.032808604642465</v>
      </c>
    </row>
    <row r="77" spans="1:17" ht="11.45" customHeight="1" x14ac:dyDescent="0.25">
      <c r="A77" s="23" t="s">
        <v>27</v>
      </c>
      <c r="B77" s="22">
        <f>IF(B43=0,"",B43/TrRoad_act!B47*100)</f>
        <v>8.1729084338003943</v>
      </c>
      <c r="C77" s="22">
        <f>IF(C43=0,"",C43/TrRoad_act!C47*100)</f>
        <v>8.1701387534909617</v>
      </c>
      <c r="D77" s="22">
        <f>IF(D43=0,"",D43/TrRoad_act!D47*100)</f>
        <v>8.3944681370863368</v>
      </c>
      <c r="E77" s="22">
        <f>IF(E43=0,"",E43/TrRoad_act!E47*100)</f>
        <v>8.478278076617876</v>
      </c>
      <c r="F77" s="22">
        <f>IF(F43=0,"",F43/TrRoad_act!F47*100)</f>
        <v>8.474558033199818</v>
      </c>
      <c r="G77" s="22">
        <f>IF(G43=0,"",G43/TrRoad_act!G47*100)</f>
        <v>8.6926716510212501</v>
      </c>
      <c r="H77" s="22">
        <f>IF(H43=0,"",H43/TrRoad_act!H47*100)</f>
        <v>8.6153319355167088</v>
      </c>
      <c r="I77" s="22">
        <f>IF(I43=0,"",I43/TrRoad_act!I47*100)</f>
        <v>8.3500436909940827</v>
      </c>
      <c r="J77" s="22">
        <f>IF(J43=0,"",J43/TrRoad_act!J47*100)</f>
        <v>8.464023172179731</v>
      </c>
      <c r="K77" s="22">
        <f>IF(K43=0,"",K43/TrRoad_act!K47*100)</f>
        <v>8.4567071636820081</v>
      </c>
      <c r="L77" s="22">
        <f>IF(L43=0,"",L43/TrRoad_act!L47*100)</f>
        <v>8.4040737519802615</v>
      </c>
      <c r="M77" s="22">
        <f>IF(M43=0,"",M43/TrRoad_act!M47*100)</f>
        <v>8.0384381017299553</v>
      </c>
      <c r="N77" s="22">
        <f>IF(N43=0,"",N43/TrRoad_act!N47*100)</f>
        <v>7.9462235571101729</v>
      </c>
      <c r="O77" s="22">
        <f>IF(O43=0,"",O43/TrRoad_act!O47*100)</f>
        <v>7.5079338169915566</v>
      </c>
      <c r="P77" s="22">
        <f>IF(P43=0,"",P43/TrRoad_act!P47*100)</f>
        <v>8.0626131004510455</v>
      </c>
      <c r="Q77" s="22">
        <f>IF(Q43=0,"",Q43/TrRoad_act!Q47*100)</f>
        <v>8.3059342508446274</v>
      </c>
    </row>
    <row r="78" spans="1:17" ht="11.45" customHeight="1" x14ac:dyDescent="0.25">
      <c r="A78" s="62" t="s">
        <v>59</v>
      </c>
      <c r="B78" s="70">
        <f>IF(B44=0,"",B44/TrRoad_act!B48*100)</f>
        <v>7.975062523669596</v>
      </c>
      <c r="C78" s="70">
        <f>IF(C44=0,"",C44/TrRoad_act!C48*100)</f>
        <v>7.9522420650514558</v>
      </c>
      <c r="D78" s="70">
        <f>IF(D44=0,"",D44/TrRoad_act!D48*100)</f>
        <v>7.9513209291135576</v>
      </c>
      <c r="E78" s="70">
        <f>IF(E44=0,"",E44/TrRoad_act!E48*100)</f>
        <v>7.9509600883536926</v>
      </c>
      <c r="F78" s="70">
        <f>IF(F44=0,"",F44/TrRoad_act!F48*100)</f>
        <v>7.9467802937341192</v>
      </c>
      <c r="G78" s="70">
        <f>IF(G44=0,"",G44/TrRoad_act!G48*100)</f>
        <v>7.9421592514200059</v>
      </c>
      <c r="H78" s="70">
        <f>IF(H44=0,"",H44/TrRoad_act!H48*100)</f>
        <v>7.9422949646258569</v>
      </c>
      <c r="I78" s="70">
        <f>IF(I44=0,"",I44/TrRoad_act!I48*100)</f>
        <v>7.9320655510654063</v>
      </c>
      <c r="J78" s="70">
        <f>IF(J44=0,"",J44/TrRoad_act!J48*100)</f>
        <v>7.8970146806230659</v>
      </c>
      <c r="K78" s="70">
        <f>IF(K44=0,"",K44/TrRoad_act!K48*100)</f>
        <v>7.8973279265451239</v>
      </c>
      <c r="L78" s="70">
        <f>IF(L44=0,"",L44/TrRoad_act!L48*100)</f>
        <v>7.8899455830685996</v>
      </c>
      <c r="M78" s="70">
        <f>IF(M44=0,"",M44/TrRoad_act!M48*100)</f>
        <v>7.8801016492860434</v>
      </c>
      <c r="N78" s="70">
        <f>IF(N44=0,"",N44/TrRoad_act!N48*100)</f>
        <v>7.8778553846450716</v>
      </c>
      <c r="O78" s="70">
        <f>IF(O44=0,"",O44/TrRoad_act!O48*100)</f>
        <v>7.4665922761054828</v>
      </c>
      <c r="P78" s="70">
        <f>IF(P44=0,"",P44/TrRoad_act!P48*100)</f>
        <v>7.2297136816346326</v>
      </c>
      <c r="Q78" s="70">
        <f>IF(Q44=0,"",Q44/TrRoad_act!Q48*100)</f>
        <v>7.0606739431961776</v>
      </c>
    </row>
    <row r="79" spans="1:17" ht="11.45" customHeight="1" x14ac:dyDescent="0.25">
      <c r="A79" s="62" t="s">
        <v>58</v>
      </c>
      <c r="B79" s="70">
        <f>IF(B46=0,"",B46/TrRoad_act!B49*100)</f>
        <v>8.248943513331735</v>
      </c>
      <c r="C79" s="70">
        <f>IF(C46=0,"",C46/TrRoad_act!C49*100)</f>
        <v>8.2404695685398774</v>
      </c>
      <c r="D79" s="70">
        <f>IF(D46=0,"",D46/TrRoad_act!D49*100)</f>
        <v>8.5102300678184672</v>
      </c>
      <c r="E79" s="70">
        <f>IF(E46=0,"",E46/TrRoad_act!E49*100)</f>
        <v>8.5928457262573978</v>
      </c>
      <c r="F79" s="70">
        <f>IF(F46=0,"",F46/TrRoad_act!F49*100)</f>
        <v>8.5730753298900542</v>
      </c>
      <c r="G79" s="70">
        <f>IF(G46=0,"",G46/TrRoad_act!G49*100)</f>
        <v>8.8107531203345193</v>
      </c>
      <c r="H79" s="70">
        <f>IF(H46=0,"",H46/TrRoad_act!H49*100)</f>
        <v>8.7057420144837501</v>
      </c>
      <c r="I79" s="70">
        <f>IF(I46=0,"",I46/TrRoad_act!I49*100)</f>
        <v>8.3963874415036379</v>
      </c>
      <c r="J79" s="70">
        <f>IF(J46=0,"",J46/TrRoad_act!J49*100)</f>
        <v>8.5109627063972102</v>
      </c>
      <c r="K79" s="70">
        <f>IF(K46=0,"",K46/TrRoad_act!K49*100)</f>
        <v>8.4982864196487302</v>
      </c>
      <c r="L79" s="70">
        <f>IF(L46=0,"",L46/TrRoad_act!L49*100)</f>
        <v>8.4384287918607477</v>
      </c>
      <c r="M79" s="70">
        <f>IF(M46=0,"",M46/TrRoad_act!M49*100)</f>
        <v>8.0475566295116465</v>
      </c>
      <c r="N79" s="70">
        <f>IF(N46=0,"",N46/TrRoad_act!N49*100)</f>
        <v>7.9498042034219489</v>
      </c>
      <c r="O79" s="70">
        <f>IF(O46=0,"",O46/TrRoad_act!O49*100)</f>
        <v>7.5099096037163804</v>
      </c>
      <c r="P79" s="70">
        <f>IF(P46=0,"",P46/TrRoad_act!P49*100)</f>
        <v>8.1026004872992097</v>
      </c>
      <c r="Q79" s="70">
        <f>IF(Q46=0,"",Q46/TrRoad_act!Q49*100)</f>
        <v>8.357760832932783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>
        <f>IF(C48=0,"",C48/TrRoad_act!C50*100)</f>
        <v>9.4026595644718594</v>
      </c>
      <c r="D80" s="70">
        <f>IF(D48=0,"",D48/TrRoad_act!D50*100)</f>
        <v>9.4261662133830395</v>
      </c>
      <c r="E80" s="70">
        <f>IF(E48=0,"",E48/TrRoad_act!E50*100)</f>
        <v>9.4497316289164957</v>
      </c>
      <c r="F80" s="70">
        <f>IF(F48=0,"",F48/TrRoad_act!F50*100)</f>
        <v>9.4733559579887849</v>
      </c>
      <c r="G80" s="70">
        <f>IF(G48=0,"",G48/TrRoad_act!G50*100)</f>
        <v>9.4970393478837583</v>
      </c>
      <c r="H80" s="70">
        <f>IF(H48=0,"",H48/TrRoad_act!H50*100)</f>
        <v>9.5207819462534662</v>
      </c>
      <c r="I80" s="70">
        <f>IF(I48=0,"",I48/TrRoad_act!I50*100)</f>
        <v>9.5445839011191005</v>
      </c>
      <c r="J80" s="70">
        <f>IF(J48=0,"",J48/TrRoad_act!J50*100)</f>
        <v>9.5684453608718982</v>
      </c>
      <c r="K80" s="70">
        <f>IF(K48=0,"",K48/TrRoad_act!K50*100)</f>
        <v>9.5923664742740797</v>
      </c>
      <c r="L80" s="70">
        <f>IF(L48=0,"",L48/TrRoad_act!L50*100)</f>
        <v>9.6163473904597634</v>
      </c>
      <c r="M80" s="70">
        <f>IF(M48=0,"",M48/TrRoad_act!M50*100)</f>
        <v>9.6403882589359107</v>
      </c>
      <c r="N80" s="70">
        <f>IF(N48=0,"",N48/TrRoad_act!N50*100)</f>
        <v>9.6563134354086646</v>
      </c>
      <c r="O80" s="70">
        <f>IF(O48=0,"",O48/TrRoad_act!O50*100)</f>
        <v>9.6792833284743249</v>
      </c>
      <c r="P80" s="70">
        <f>IF(P48=0,"",P48/TrRoad_act!P50*100)</f>
        <v>9.701916446463283</v>
      </c>
      <c r="Q80" s="70">
        <f>IF(Q48=0,"",Q48/TrRoad_act!Q50*100)</f>
        <v>9.6268342623273764</v>
      </c>
    </row>
    <row r="81" spans="1:17" ht="11.45" customHeight="1" x14ac:dyDescent="0.25">
      <c r="A81" s="62" t="s">
        <v>56</v>
      </c>
      <c r="B81" s="70">
        <f>IF(B49=0,"",B49/TrRoad_act!B51*100)</f>
        <v>10.435045917288456</v>
      </c>
      <c r="C81" s="70">
        <f>IF(C49=0,"",C49/TrRoad_act!C51*100)</f>
        <v>9.9629843162682619</v>
      </c>
      <c r="D81" s="70">
        <f>IF(D49=0,"",D49/TrRoad_act!D51*100)</f>
        <v>9.9878917770589322</v>
      </c>
      <c r="E81" s="70">
        <f>IF(E49=0,"",E49/TrRoad_act!E51*100)</f>
        <v>10.012861506501578</v>
      </c>
      <c r="F81" s="70">
        <f>IF(F49=0,"",F49/TrRoad_act!F51*100)</f>
        <v>10.037893660267832</v>
      </c>
      <c r="G81" s="70">
        <f>IF(G49=0,"",G49/TrRoad_act!G51*100)</f>
        <v>10.0629883944185</v>
      </c>
      <c r="H81" s="70">
        <f>IF(H49=0,"",H49/TrRoad_act!H51*100)</f>
        <v>10.088145865404547</v>
      </c>
      <c r="I81" s="70">
        <f>IF(I49=0,"",I49/TrRoad_act!I51*100)</f>
        <v>10.113366230068058</v>
      </c>
      <c r="J81" s="70">
        <f>IF(J49=0,"",J49/TrRoad_act!J51*100)</f>
        <v>10.13864964564323</v>
      </c>
      <c r="K81" s="70">
        <f>IF(K49=0,"",K49/TrRoad_act!K51*100)</f>
        <v>10.163996269757337</v>
      </c>
      <c r="L81" s="70">
        <f>IF(L49=0,"",L49/TrRoad_act!L51*100)</f>
        <v>10.189406260431731</v>
      </c>
      <c r="M81" s="70">
        <f>IF(M49=0,"",M49/TrRoad_act!M51*100)</f>
        <v>10.21487977608281</v>
      </c>
      <c r="N81" s="70">
        <f>IF(N49=0,"",N49/TrRoad_act!N51*100)</f>
        <v>8.1712678530482581</v>
      </c>
      <c r="O81" s="70">
        <f>IF(O49=0,"",O49/TrRoad_act!O51*100)</f>
        <v>7.3514930627451447</v>
      </c>
      <c r="P81" s="70">
        <f>IF(P49=0,"",P49/TrRoad_act!P51*100)</f>
        <v>7.1165243656051329</v>
      </c>
      <c r="Q81" s="70">
        <f>IF(Q49=0,"",Q49/TrRoad_act!Q51*100)</f>
        <v>7.6077911005713954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>
        <f>IF(O51=0,"",O51/TrRoad_act!O52*100)</f>
        <v>4.1489746486557779</v>
      </c>
      <c r="P82" s="70">
        <f>IF(P51=0,"",P51/TrRoad_act!P52*100)</f>
        <v>4.160974722987052</v>
      </c>
      <c r="Q82" s="70">
        <f>IF(Q51=0,"",Q51/TrRoad_act!Q52*100)</f>
        <v>4.1909354634744487</v>
      </c>
    </row>
    <row r="83" spans="1:17" ht="11.45" customHeight="1" x14ac:dyDescent="0.25">
      <c r="A83" s="19" t="s">
        <v>24</v>
      </c>
      <c r="B83" s="21">
        <f>IF(B52=0,"",B52/TrRoad_act!B53*100)</f>
        <v>39.223983826696497</v>
      </c>
      <c r="C83" s="21">
        <f>IF(C52=0,"",C52/TrRoad_act!C53*100)</f>
        <v>41.161689979234097</v>
      </c>
      <c r="D83" s="21">
        <f>IF(D52=0,"",D52/TrRoad_act!D53*100)</f>
        <v>45.837349499800247</v>
      </c>
      <c r="E83" s="21">
        <f>IF(E52=0,"",E52/TrRoad_act!E53*100)</f>
        <v>47.820734270806945</v>
      </c>
      <c r="F83" s="21">
        <f>IF(F52=0,"",F52/TrRoad_act!F53*100)</f>
        <v>48.220331914952901</v>
      </c>
      <c r="G83" s="21">
        <f>IF(G52=0,"",G52/TrRoad_act!G53*100)</f>
        <v>50.026354348000424</v>
      </c>
      <c r="H83" s="21">
        <f>IF(H52=0,"",H52/TrRoad_act!H53*100)</f>
        <v>50.620006465795299</v>
      </c>
      <c r="I83" s="21">
        <f>IF(I52=0,"",I52/TrRoad_act!I53*100)</f>
        <v>46.307044623609322</v>
      </c>
      <c r="J83" s="21">
        <f>IF(J52=0,"",J52/TrRoad_act!J53*100)</f>
        <v>49.396486779395758</v>
      </c>
      <c r="K83" s="21">
        <f>IF(K52=0,"",K52/TrRoad_act!K53*100)</f>
        <v>50.132878422988028</v>
      </c>
      <c r="L83" s="21">
        <f>IF(L52=0,"",L52/TrRoad_act!L53*100)</f>
        <v>51.114079543488977</v>
      </c>
      <c r="M83" s="21">
        <f>IF(M52=0,"",M52/TrRoad_act!M53*100)</f>
        <v>47.859303679016584</v>
      </c>
      <c r="N83" s="21">
        <f>IF(N52=0,"",N52/TrRoad_act!N53*100)</f>
        <v>46.535566069188619</v>
      </c>
      <c r="O83" s="21">
        <f>IF(O52=0,"",O52/TrRoad_act!O53*100)</f>
        <v>39.474713286894321</v>
      </c>
      <c r="P83" s="21">
        <f>IF(P52=0,"",P52/TrRoad_act!P53*100)</f>
        <v>49.712274686386934</v>
      </c>
      <c r="Q83" s="21">
        <f>IF(Q52=0,"",Q52/TrRoad_act!Q53*100)</f>
        <v>55.440050453219705</v>
      </c>
    </row>
    <row r="84" spans="1:17" ht="11.45" customHeight="1" x14ac:dyDescent="0.25">
      <c r="A84" s="17" t="s">
        <v>23</v>
      </c>
      <c r="B84" s="20">
        <f>IF(B53=0,"",B53/TrRoad_act!B54*100)</f>
        <v>40.756465532049134</v>
      </c>
      <c r="C84" s="20">
        <f>IF(C53=0,"",C53/TrRoad_act!C54*100)</f>
        <v>41.659261792575677</v>
      </c>
      <c r="D84" s="20">
        <f>IF(D53=0,"",D53/TrRoad_act!D54*100)</f>
        <v>43.562696959831619</v>
      </c>
      <c r="E84" s="20">
        <f>IF(E53=0,"",E53/TrRoad_act!E54*100)</f>
        <v>44.423687235649538</v>
      </c>
      <c r="F84" s="20">
        <f>IF(F53=0,"",F53/TrRoad_act!F54*100)</f>
        <v>44.631940222338038</v>
      </c>
      <c r="G84" s="20">
        <f>IF(G53=0,"",G53/TrRoad_act!G54*100)</f>
        <v>45.35357024419244</v>
      </c>
      <c r="H84" s="20">
        <f>IF(H53=0,"",H53/TrRoad_act!H54*100)</f>
        <v>45.471964049675236</v>
      </c>
      <c r="I84" s="20">
        <f>IF(I53=0,"",I53/TrRoad_act!I54*100)</f>
        <v>43.72449438774099</v>
      </c>
      <c r="J84" s="20">
        <f>IF(J53=0,"",J53/TrRoad_act!J54*100)</f>
        <v>44.817455132763577</v>
      </c>
      <c r="K84" s="20">
        <f>IF(K53=0,"",K53/TrRoad_act!K54*100)</f>
        <v>45.235585793302988</v>
      </c>
      <c r="L84" s="20">
        <f>IF(L53=0,"",L53/TrRoad_act!L54*100)</f>
        <v>45.485473844370397</v>
      </c>
      <c r="M84" s="20">
        <f>IF(M53=0,"",M53/TrRoad_act!M54*100)</f>
        <v>44.049086548212038</v>
      </c>
      <c r="N84" s="20">
        <f>IF(N53=0,"",N53/TrRoad_act!N54*100)</f>
        <v>43.372388638942731</v>
      </c>
      <c r="O84" s="20">
        <f>IF(O53=0,"",O53/TrRoad_act!O54*100)</f>
        <v>40.552008606971071</v>
      </c>
      <c r="P84" s="20">
        <f>IF(P53=0,"",P53/TrRoad_act!P54*100)</f>
        <v>44.400543260657017</v>
      </c>
      <c r="Q84" s="20">
        <f>IF(Q53=0,"",Q53/TrRoad_act!Q54*100)</f>
        <v>46.541193609535455</v>
      </c>
    </row>
    <row r="85" spans="1:17" ht="11.45" customHeight="1" x14ac:dyDescent="0.25">
      <c r="A85" s="15" t="s">
        <v>22</v>
      </c>
      <c r="B85" s="69">
        <f>IF(B55=0,"",B55/TrRoad_act!B55*100)</f>
        <v>36.102540282806338</v>
      </c>
      <c r="C85" s="69">
        <f>IF(C55=0,"",C55/TrRoad_act!C55*100)</f>
        <v>40.209704091309575</v>
      </c>
      <c r="D85" s="69">
        <f>IF(D55=0,"",D55/TrRoad_act!D55*100)</f>
        <v>49.821883177826329</v>
      </c>
      <c r="E85" s="69">
        <f>IF(E55=0,"",E55/TrRoad_act!E55*100)</f>
        <v>53.611371700196997</v>
      </c>
      <c r="F85" s="69">
        <f>IF(F55=0,"",F55/TrRoad_act!F55*100)</f>
        <v>53.756975731526623</v>
      </c>
      <c r="G85" s="69">
        <f>IF(G55=0,"",G55/TrRoad_act!G55*100)</f>
        <v>59.421501180010864</v>
      </c>
      <c r="H85" s="69">
        <f>IF(H55=0,"",H55/TrRoad_act!H55*100)</f>
        <v>60.871835110163673</v>
      </c>
      <c r="I85" s="69">
        <f>IF(I55=0,"",I55/TrRoad_act!I55*100)</f>
        <v>51.261026178863347</v>
      </c>
      <c r="J85" s="69">
        <f>IF(J55=0,"",J55/TrRoad_act!J55*100)</f>
        <v>56.876319692654945</v>
      </c>
      <c r="K85" s="69">
        <f>IF(K55=0,"",K55/TrRoad_act!K55*100)</f>
        <v>61.699381300000312</v>
      </c>
      <c r="L85" s="69">
        <f>IF(L55=0,"",L55/TrRoad_act!L55*100)</f>
        <v>62.532978118675651</v>
      </c>
      <c r="M85" s="69">
        <f>IF(M55=0,"",M55/TrRoad_act!M55*100)</f>
        <v>54.698728390286142</v>
      </c>
      <c r="N85" s="69">
        <f>IF(N55=0,"",N55/TrRoad_act!N55*100)</f>
        <v>51.418375840504623</v>
      </c>
      <c r="O85" s="69">
        <f>IF(O55=0,"",O55/TrRoad_act!O55*100)</f>
        <v>37.832076297372829</v>
      </c>
      <c r="P85" s="69">
        <f>IF(P55=0,"",P55/TrRoad_act!P55*100)</f>
        <v>57.737540314309975</v>
      </c>
      <c r="Q85" s="69">
        <f>IF(Q55=0,"",Q55/TrRoad_act!Q55*100)</f>
        <v>68.593590821101699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29.267255432682969</v>
      </c>
      <c r="C88" s="79">
        <f>IF(TrRoad_act!C4=0,"",C18/TrRoad_act!C4*1000)</f>
        <v>30.835562392035751</v>
      </c>
      <c r="D88" s="79">
        <f>IF(TrRoad_act!D4=0,"",D18/TrRoad_act!D4*1000)</f>
        <v>32.145204019067101</v>
      </c>
      <c r="E88" s="79">
        <f>IF(TrRoad_act!E4=0,"",E18/TrRoad_act!E4*1000)</f>
        <v>33.06202870926338</v>
      </c>
      <c r="F88" s="79">
        <f>IF(TrRoad_act!F4=0,"",F18/TrRoad_act!F4*1000)</f>
        <v>33.550984222739196</v>
      </c>
      <c r="G88" s="79">
        <f>IF(TrRoad_act!G4=0,"",G18/TrRoad_act!G4*1000)</f>
        <v>34.019481489428834</v>
      </c>
      <c r="H88" s="79">
        <f>IF(TrRoad_act!H4=0,"",H18/TrRoad_act!H4*1000)</f>
        <v>34.828839202757528</v>
      </c>
      <c r="I88" s="79">
        <f>IF(TrRoad_act!I4=0,"",I18/TrRoad_act!I4*1000)</f>
        <v>35.953418593157004</v>
      </c>
      <c r="J88" s="79">
        <f>IF(TrRoad_act!J4=0,"",J18/TrRoad_act!J4*1000)</f>
        <v>35.499869946056833</v>
      </c>
      <c r="K88" s="79">
        <f>IF(TrRoad_act!K4=0,"",K18/TrRoad_act!K4*1000)</f>
        <v>36.78825073505682</v>
      </c>
      <c r="L88" s="79">
        <f>IF(TrRoad_act!L4=0,"",L18/TrRoad_act!L4*1000)</f>
        <v>33.947328855864058</v>
      </c>
      <c r="M88" s="79">
        <f>IF(TrRoad_act!M4=0,"",M18/TrRoad_act!M4*1000)</f>
        <v>31.606374336056785</v>
      </c>
      <c r="N88" s="79">
        <f>IF(TrRoad_act!N4=0,"",N18/TrRoad_act!N4*1000)</f>
        <v>31.577605521836389</v>
      </c>
      <c r="O88" s="79">
        <f>IF(TrRoad_act!O4=0,"",O18/TrRoad_act!O4*1000)</f>
        <v>30.236743663762827</v>
      </c>
      <c r="P88" s="79">
        <f>IF(TrRoad_act!P4=0,"",P18/TrRoad_act!P4*1000)</f>
        <v>31.756034639116844</v>
      </c>
      <c r="Q88" s="79">
        <f>IF(TrRoad_act!Q4=0,"",Q18/TrRoad_act!Q4*1000)</f>
        <v>32.522417695791155</v>
      </c>
    </row>
    <row r="89" spans="1:17" ht="11.45" customHeight="1" x14ac:dyDescent="0.25">
      <c r="A89" s="23" t="s">
        <v>30</v>
      </c>
      <c r="B89" s="78">
        <f>IF(TrRoad_act!B5=0,"",B19/TrRoad_act!B5*1000)</f>
        <v>41.944459482758177</v>
      </c>
      <c r="C89" s="78">
        <f>IF(TrRoad_act!C5=0,"",C19/TrRoad_act!C5*1000)</f>
        <v>41.884538405383942</v>
      </c>
      <c r="D89" s="78">
        <f>IF(TrRoad_act!D5=0,"",D19/TrRoad_act!D5*1000)</f>
        <v>41.632653553907943</v>
      </c>
      <c r="E89" s="78">
        <f>IF(TrRoad_act!E5=0,"",E19/TrRoad_act!E5*1000)</f>
        <v>41.301923112081951</v>
      </c>
      <c r="F89" s="78">
        <f>IF(TrRoad_act!F5=0,"",F19/TrRoad_act!F5*1000)</f>
        <v>40.765240907899233</v>
      </c>
      <c r="G89" s="78">
        <f>IF(TrRoad_act!G5=0,"",G19/TrRoad_act!G5*1000)</f>
        <v>40.465308597861622</v>
      </c>
      <c r="H89" s="78">
        <f>IF(TrRoad_act!H5=0,"",H19/TrRoad_act!H5*1000)</f>
        <v>40.129117188644486</v>
      </c>
      <c r="I89" s="78">
        <f>IF(TrRoad_act!I5=0,"",I19/TrRoad_act!I5*1000)</f>
        <v>39.699768659775081</v>
      </c>
      <c r="J89" s="78">
        <f>IF(TrRoad_act!J5=0,"",J19/TrRoad_act!J5*1000)</f>
        <v>39.246161872890347</v>
      </c>
      <c r="K89" s="78">
        <f>IF(TrRoad_act!K5=0,"",K19/TrRoad_act!K5*1000)</f>
        <v>38.859119143301584</v>
      </c>
      <c r="L89" s="78">
        <f>IF(TrRoad_act!L5=0,"",L19/TrRoad_act!L5*1000)</f>
        <v>38.602552315987687</v>
      </c>
      <c r="M89" s="78">
        <f>IF(TrRoad_act!M5=0,"",M19/TrRoad_act!M5*1000)</f>
        <v>38.439803138384725</v>
      </c>
      <c r="N89" s="78">
        <f>IF(TrRoad_act!N5=0,"",N19/TrRoad_act!N5*1000)</f>
        <v>38.21073002759401</v>
      </c>
      <c r="O89" s="78">
        <f>IF(TrRoad_act!O5=0,"",O19/TrRoad_act!O5*1000)</f>
        <v>37.9403665900712</v>
      </c>
      <c r="P89" s="78">
        <f>IF(TrRoad_act!P5=0,"",P19/TrRoad_act!P5*1000)</f>
        <v>37.585977782815313</v>
      </c>
      <c r="Q89" s="78">
        <f>IF(TrRoad_act!Q5=0,"",Q19/TrRoad_act!Q5*1000)</f>
        <v>37.107360930537212</v>
      </c>
    </row>
    <row r="90" spans="1:17" ht="11.45" customHeight="1" x14ac:dyDescent="0.25">
      <c r="A90" s="19" t="s">
        <v>29</v>
      </c>
      <c r="B90" s="76">
        <f>IF(TrRoad_act!B6=0,"",B21/TrRoad_act!B6*1000)</f>
        <v>33.208607884371638</v>
      </c>
      <c r="C90" s="76">
        <f>IF(TrRoad_act!C6=0,"",C21/TrRoad_act!C6*1000)</f>
        <v>35.223665945917652</v>
      </c>
      <c r="D90" s="76">
        <f>IF(TrRoad_act!D6=0,"",D21/TrRoad_act!D6*1000)</f>
        <v>36.915783825960411</v>
      </c>
      <c r="E90" s="76">
        <f>IF(TrRoad_act!E6=0,"",E21/TrRoad_act!E6*1000)</f>
        <v>37.887235118636568</v>
      </c>
      <c r="F90" s="76">
        <f>IF(TrRoad_act!F6=0,"",F21/TrRoad_act!F6*1000)</f>
        <v>38.348651415834574</v>
      </c>
      <c r="G90" s="76">
        <f>IF(TrRoad_act!G6=0,"",G21/TrRoad_act!G6*1000)</f>
        <v>38.591079835062672</v>
      </c>
      <c r="H90" s="76">
        <f>IF(TrRoad_act!H6=0,"",H21/TrRoad_act!H6*1000)</f>
        <v>38.928918192809839</v>
      </c>
      <c r="I90" s="76">
        <f>IF(TrRoad_act!I6=0,"",I21/TrRoad_act!I6*1000)</f>
        <v>39.909280695724597</v>
      </c>
      <c r="J90" s="76">
        <f>IF(TrRoad_act!J6=0,"",J21/TrRoad_act!J6*1000)</f>
        <v>40.156267908930516</v>
      </c>
      <c r="K90" s="76">
        <f>IF(TrRoad_act!K6=0,"",K21/TrRoad_act!K6*1000)</f>
        <v>41.018061126207066</v>
      </c>
      <c r="L90" s="76">
        <f>IF(TrRoad_act!L6=0,"",L21/TrRoad_act!L6*1000)</f>
        <v>37.558828793818357</v>
      </c>
      <c r="M90" s="76">
        <f>IF(TrRoad_act!M6=0,"",M21/TrRoad_act!M6*1000)</f>
        <v>34.878039109497109</v>
      </c>
      <c r="N90" s="76">
        <f>IF(TrRoad_act!N6=0,"",N21/TrRoad_act!N6*1000)</f>
        <v>35.338920492369603</v>
      </c>
      <c r="O90" s="76">
        <f>IF(TrRoad_act!O6=0,"",O21/TrRoad_act!O6*1000)</f>
        <v>33.810996322607735</v>
      </c>
      <c r="P90" s="76">
        <f>IF(TrRoad_act!P6=0,"",P21/TrRoad_act!P6*1000)</f>
        <v>35.434467430660938</v>
      </c>
      <c r="Q90" s="76">
        <f>IF(TrRoad_act!Q6=0,"",Q21/TrRoad_act!Q6*1000)</f>
        <v>36.17519262181343</v>
      </c>
    </row>
    <row r="91" spans="1:17" ht="11.45" customHeight="1" x14ac:dyDescent="0.25">
      <c r="A91" s="62" t="s">
        <v>59</v>
      </c>
      <c r="B91" s="77">
        <f>IF(TrRoad_act!B7=0,"",B22/TrRoad_act!B7*1000)</f>
        <v>33.686367498317367</v>
      </c>
      <c r="C91" s="77">
        <f>IF(TrRoad_act!C7=0,"",C22/TrRoad_act!C7*1000)</f>
        <v>35.776381154974999</v>
      </c>
      <c r="D91" s="77">
        <f>IF(TrRoad_act!D7=0,"",D22/TrRoad_act!D7*1000)</f>
        <v>37.538545886541776</v>
      </c>
      <c r="E91" s="77">
        <f>IF(TrRoad_act!E7=0,"",E22/TrRoad_act!E7*1000)</f>
        <v>38.400927663276285</v>
      </c>
      <c r="F91" s="77">
        <f>IF(TrRoad_act!F7=0,"",F22/TrRoad_act!F7*1000)</f>
        <v>39.119683985947368</v>
      </c>
      <c r="G91" s="77">
        <f>IF(TrRoad_act!G7=0,"",G22/TrRoad_act!G7*1000)</f>
        <v>38.246033148301407</v>
      </c>
      <c r="H91" s="77">
        <f>IF(TrRoad_act!H7=0,"",H22/TrRoad_act!H7*1000)</f>
        <v>39.736781260229648</v>
      </c>
      <c r="I91" s="77">
        <f>IF(TrRoad_act!I7=0,"",I22/TrRoad_act!I7*1000)</f>
        <v>40.589183550870246</v>
      </c>
      <c r="J91" s="77">
        <f>IF(TrRoad_act!J7=0,"",J22/TrRoad_act!J7*1000)</f>
        <v>41.113233514016045</v>
      </c>
      <c r="K91" s="77">
        <f>IF(TrRoad_act!K7=0,"",K22/TrRoad_act!K7*1000)</f>
        <v>41.122285929964576</v>
      </c>
      <c r="L91" s="77">
        <f>IF(TrRoad_act!L7=0,"",L22/TrRoad_act!L7*1000)</f>
        <v>38.161604639637815</v>
      </c>
      <c r="M91" s="77">
        <f>IF(TrRoad_act!M7=0,"",M22/TrRoad_act!M7*1000)</f>
        <v>37.536914188685309</v>
      </c>
      <c r="N91" s="77">
        <f>IF(TrRoad_act!N7=0,"",N22/TrRoad_act!N7*1000)</f>
        <v>38.284901102205282</v>
      </c>
      <c r="O91" s="77">
        <f>IF(TrRoad_act!O7=0,"",O22/TrRoad_act!O7*1000)</f>
        <v>37.029104928491222</v>
      </c>
      <c r="P91" s="77">
        <f>IF(TrRoad_act!P7=0,"",P22/TrRoad_act!P7*1000)</f>
        <v>38.110596800409319</v>
      </c>
      <c r="Q91" s="77">
        <f>IF(TrRoad_act!Q7=0,"",Q22/TrRoad_act!Q7*1000)</f>
        <v>38.988324310717722</v>
      </c>
    </row>
    <row r="92" spans="1:17" ht="11.45" customHeight="1" x14ac:dyDescent="0.25">
      <c r="A92" s="62" t="s">
        <v>58</v>
      </c>
      <c r="B92" s="77">
        <f>IF(TrRoad_act!B8=0,"",B24/TrRoad_act!B8*1000)</f>
        <v>30.41636558311852</v>
      </c>
      <c r="C92" s="77">
        <f>IF(TrRoad_act!C8=0,"",C24/TrRoad_act!C8*1000)</f>
        <v>32.193337183734954</v>
      </c>
      <c r="D92" s="77">
        <f>IF(TrRoad_act!D8=0,"",D24/TrRoad_act!D8*1000)</f>
        <v>33.880345015350613</v>
      </c>
      <c r="E92" s="77">
        <f>IF(TrRoad_act!E8=0,"",E24/TrRoad_act!E8*1000)</f>
        <v>34.669027802437171</v>
      </c>
      <c r="F92" s="77">
        <f>IF(TrRoad_act!F8=0,"",F24/TrRoad_act!F8*1000)</f>
        <v>34.868813196799067</v>
      </c>
      <c r="G92" s="77">
        <f>IF(TrRoad_act!G8=0,"",G24/TrRoad_act!G8*1000)</f>
        <v>39.914760223118172</v>
      </c>
      <c r="H92" s="77">
        <f>IF(TrRoad_act!H8=0,"",H24/TrRoad_act!H8*1000)</f>
        <v>36.010679920666099</v>
      </c>
      <c r="I92" s="77">
        <f>IF(TrRoad_act!I8=0,"",I24/TrRoad_act!I8*1000)</f>
        <v>37.869945383796335</v>
      </c>
      <c r="J92" s="77">
        <f>IF(TrRoad_act!J8=0,"",J24/TrRoad_act!J8*1000)</f>
        <v>37.561371530975208</v>
      </c>
      <c r="K92" s="77">
        <f>IF(TrRoad_act!K8=0,"",K24/TrRoad_act!K8*1000)</f>
        <v>40.626856790311983</v>
      </c>
      <c r="L92" s="77">
        <f>IF(TrRoad_act!L8=0,"",L24/TrRoad_act!L8*1000)</f>
        <v>35.811893210472114</v>
      </c>
      <c r="M92" s="77">
        <f>IF(TrRoad_act!M8=0,"",M24/TrRoad_act!M8*1000)</f>
        <v>29.405048471947623</v>
      </c>
      <c r="N92" s="77">
        <f>IF(TrRoad_act!N8=0,"",N24/TrRoad_act!N8*1000)</f>
        <v>30.120959594598837</v>
      </c>
      <c r="O92" s="77">
        <f>IF(TrRoad_act!O8=0,"",O24/TrRoad_act!O8*1000)</f>
        <v>28.220529695199701</v>
      </c>
      <c r="P92" s="77">
        <f>IF(TrRoad_act!P8=0,"",P24/TrRoad_act!P8*1000)</f>
        <v>30.395333202948802</v>
      </c>
      <c r="Q92" s="77">
        <f>IF(TrRoad_act!Q8=0,"",Q24/TrRoad_act!Q8*1000)</f>
        <v>31.456649938988416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>
        <f>IF(TrRoad_act!C9=0,"",C26/TrRoad_act!C9*1000)</f>
        <v>37.406137837918401</v>
      </c>
      <c r="D93" s="77">
        <f>IF(TrRoad_act!D9=0,"",D26/TrRoad_act!D9*1000)</f>
        <v>39.294548458687835</v>
      </c>
      <c r="E93" s="77">
        <f>IF(TrRoad_act!E9=0,"",E26/TrRoad_act!E9*1000)</f>
        <v>48.959250027223185</v>
      </c>
      <c r="F93" s="77">
        <f>IF(TrRoad_act!F9=0,"",F26/TrRoad_act!F9*1000)</f>
        <v>48.733131584382662</v>
      </c>
      <c r="G93" s="77">
        <f>IF(TrRoad_act!G9=0,"",G26/TrRoad_act!G9*1000)</f>
        <v>41.164272797449726</v>
      </c>
      <c r="H93" s="77">
        <f>IF(TrRoad_act!H9=0,"",H26/TrRoad_act!H9*1000)</f>
        <v>43.786754051386787</v>
      </c>
      <c r="I93" s="77">
        <f>IF(TrRoad_act!I9=0,"",I26/TrRoad_act!I9*1000)</f>
        <v>40.526264958726266</v>
      </c>
      <c r="J93" s="77">
        <f>IF(TrRoad_act!J9=0,"",J26/TrRoad_act!J9*1000)</f>
        <v>40.90778420727522</v>
      </c>
      <c r="K93" s="77">
        <f>IF(TrRoad_act!K9=0,"",K26/TrRoad_act!K9*1000)</f>
        <v>43.963766322278424</v>
      </c>
      <c r="L93" s="77">
        <f>IF(TrRoad_act!L9=0,"",L26/TrRoad_act!L9*1000)</f>
        <v>49.890704171374651</v>
      </c>
      <c r="M93" s="77">
        <f>IF(TrRoad_act!M9=0,"",M26/TrRoad_act!M9*1000)</f>
        <v>51.939275923654989</v>
      </c>
      <c r="N93" s="77">
        <f>IF(TrRoad_act!N9=0,"",N26/TrRoad_act!N9*1000)</f>
        <v>38.669940409700224</v>
      </c>
      <c r="O93" s="77">
        <f>IF(TrRoad_act!O9=0,"",O26/TrRoad_act!O9*1000)</f>
        <v>49.569766549501651</v>
      </c>
      <c r="P93" s="77">
        <f>IF(TrRoad_act!P9=0,"",P26/TrRoad_act!P9*1000)</f>
        <v>43.991489299430938</v>
      </c>
      <c r="Q93" s="77">
        <f>IF(TrRoad_act!Q9=0,"",Q26/TrRoad_act!Q9*1000)</f>
        <v>43.380064219492283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60.918846366355915</v>
      </c>
      <c r="M94" s="77">
        <f>IF(TrRoad_act!M10=0,"",M27/TrRoad_act!M10*1000)</f>
        <v>45.510129157149308</v>
      </c>
      <c r="N94" s="77">
        <f>IF(TrRoad_act!N10=0,"",N27/TrRoad_act!N10*1000)</f>
        <v>43.278798347700707</v>
      </c>
      <c r="O94" s="77">
        <f>IF(TrRoad_act!O10=0,"",O27/TrRoad_act!O10*1000)</f>
        <v>38.730519876965154</v>
      </c>
      <c r="P94" s="77">
        <f>IF(TrRoad_act!P10=0,"",P27/TrRoad_act!P10*1000)</f>
        <v>40.195330895337321</v>
      </c>
      <c r="Q94" s="77">
        <f>IF(TrRoad_act!Q10=0,"",Q27/TrRoad_act!Q10*1000)</f>
        <v>39.727015679437955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17.342158418051564</v>
      </c>
      <c r="Q95" s="77">
        <f>IF(TrRoad_act!Q11=0,"",Q29/TrRoad_act!Q11*1000)</f>
        <v>16.541570470012758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20.901412761469942</v>
      </c>
      <c r="M96" s="77">
        <f>IF(TrRoad_act!M12=0,"",M32/TrRoad_act!M12*1000)</f>
        <v>19.123017420551601</v>
      </c>
      <c r="N96" s="77">
        <f>IF(TrRoad_act!N12=0,"",N32/TrRoad_act!N12*1000)</f>
        <v>19.670036671667638</v>
      </c>
      <c r="O96" s="77">
        <f>IF(TrRoad_act!O12=0,"",O32/TrRoad_act!O12*1000)</f>
        <v>19.267298578618334</v>
      </c>
      <c r="P96" s="77">
        <f>IF(TrRoad_act!P12=0,"",P32/TrRoad_act!P12*1000)</f>
        <v>19.987680887758362</v>
      </c>
      <c r="Q96" s="77">
        <f>IF(TrRoad_act!Q12=0,"",Q32/TrRoad_act!Q12*1000)</f>
        <v>20.82231189272472</v>
      </c>
    </row>
    <row r="97" spans="1:17" ht="11.45" customHeight="1" x14ac:dyDescent="0.25">
      <c r="A97" s="19" t="s">
        <v>28</v>
      </c>
      <c r="B97" s="76">
        <f>IF(TrRoad_act!B13=0,"",B33/TrRoad_act!B13*1000)</f>
        <v>19.359992382569505</v>
      </c>
      <c r="C97" s="76">
        <f>IF(TrRoad_act!C13=0,"",C33/TrRoad_act!C13*1000)</f>
        <v>19.780123479444406</v>
      </c>
      <c r="D97" s="76">
        <f>IF(TrRoad_act!D13=0,"",D33/TrRoad_act!D13*1000)</f>
        <v>20.306091066796032</v>
      </c>
      <c r="E97" s="76">
        <f>IF(TrRoad_act!E13=0,"",E33/TrRoad_act!E13*1000)</f>
        <v>20.665018239919387</v>
      </c>
      <c r="F97" s="76">
        <f>IF(TrRoad_act!F13=0,"",F33/TrRoad_act!F13*1000)</f>
        <v>20.479435553575588</v>
      </c>
      <c r="G97" s="76">
        <f>IF(TrRoad_act!G13=0,"",G33/TrRoad_act!G13*1000)</f>
        <v>21.226802102110202</v>
      </c>
      <c r="H97" s="76">
        <f>IF(TrRoad_act!H13=0,"",H33/TrRoad_act!H13*1000)</f>
        <v>22.747464114761122</v>
      </c>
      <c r="I97" s="76">
        <f>IF(TrRoad_act!I13=0,"",I33/TrRoad_act!I13*1000)</f>
        <v>23.415004472630258</v>
      </c>
      <c r="J97" s="76">
        <f>IF(TrRoad_act!J13=0,"",J33/TrRoad_act!J13*1000)</f>
        <v>21.163027732705274</v>
      </c>
      <c r="K97" s="76">
        <f>IF(TrRoad_act!K13=0,"",K33/TrRoad_act!K13*1000)</f>
        <v>22.608325632600689</v>
      </c>
      <c r="L97" s="76">
        <f>IF(TrRoad_act!L13=0,"",L33/TrRoad_act!L13*1000)</f>
        <v>22.284328233358515</v>
      </c>
      <c r="M97" s="76">
        <f>IF(TrRoad_act!M13=0,"",M33/TrRoad_act!M13*1000)</f>
        <v>21.029910791203609</v>
      </c>
      <c r="N97" s="76">
        <f>IF(TrRoad_act!N13=0,"",N33/TrRoad_act!N13*1000)</f>
        <v>19.987708839346318</v>
      </c>
      <c r="O97" s="76">
        <f>IF(TrRoad_act!O13=0,"",O33/TrRoad_act!O13*1000)</f>
        <v>19.219582205511649</v>
      </c>
      <c r="P97" s="76">
        <f>IF(TrRoad_act!P13=0,"",P33/TrRoad_act!P13*1000)</f>
        <v>20.591913465433784</v>
      </c>
      <c r="Q97" s="76">
        <f>IF(TrRoad_act!Q13=0,"",Q33/TrRoad_act!Q13*1000)</f>
        <v>21.197078644909713</v>
      </c>
    </row>
    <row r="98" spans="1:17" ht="11.45" customHeight="1" x14ac:dyDescent="0.25">
      <c r="A98" s="62" t="s">
        <v>59</v>
      </c>
      <c r="B98" s="75">
        <f>IF(TrRoad_act!B14=0,"",B34/TrRoad_act!B14*1000)</f>
        <v>19.526481933343273</v>
      </c>
      <c r="C98" s="75">
        <f>IF(TrRoad_act!C14=0,"",C34/TrRoad_act!C14*1000)</f>
        <v>19.757110928161836</v>
      </c>
      <c r="D98" s="75">
        <f>IF(TrRoad_act!D14=0,"",D34/TrRoad_act!D14*1000)</f>
        <v>19.519874682029329</v>
      </c>
      <c r="E98" s="75">
        <f>IF(TrRoad_act!E14=0,"",E34/TrRoad_act!E14*1000)</f>
        <v>19.635758812482742</v>
      </c>
      <c r="F98" s="75">
        <f>IF(TrRoad_act!F14=0,"",F34/TrRoad_act!F14*1000)</f>
        <v>19.489685617148574</v>
      </c>
      <c r="G98" s="75">
        <f>IF(TrRoad_act!G14=0,"",G34/TrRoad_act!G14*1000)</f>
        <v>19.671584420203871</v>
      </c>
      <c r="H98" s="75">
        <f>IF(TrRoad_act!H14=0,"",H34/TrRoad_act!H14*1000)</f>
        <v>21.319988299279675</v>
      </c>
      <c r="I98" s="75">
        <f>IF(TrRoad_act!I14=0,"",I34/TrRoad_act!I14*1000)</f>
        <v>22.835910371045056</v>
      </c>
      <c r="J98" s="75">
        <f>IF(TrRoad_act!J14=0,"",J34/TrRoad_act!J14*1000)</f>
        <v>20.438971280456094</v>
      </c>
      <c r="K98" s="75">
        <f>IF(TrRoad_act!K14=0,"",K34/TrRoad_act!K14*1000)</f>
        <v>21.707860580835565</v>
      </c>
      <c r="L98" s="75">
        <f>IF(TrRoad_act!L14=0,"",L34/TrRoad_act!L14*1000)</f>
        <v>21.406742873565957</v>
      </c>
      <c r="M98" s="75">
        <f>IF(TrRoad_act!M14=0,"",M34/TrRoad_act!M14*1000)</f>
        <v>21.05005746993815</v>
      </c>
      <c r="N98" s="75">
        <f>IF(TrRoad_act!N14=0,"",N34/TrRoad_act!N14*1000)</f>
        <v>20.184274516481491</v>
      </c>
      <c r="O98" s="75">
        <f>IF(TrRoad_act!O14=0,"",O34/TrRoad_act!O14*1000)</f>
        <v>20.581058847810791</v>
      </c>
      <c r="P98" s="75">
        <f>IF(TrRoad_act!P14=0,"",P34/TrRoad_act!P14*1000)</f>
        <v>20.180543886728564</v>
      </c>
      <c r="Q98" s="75">
        <f>IF(TrRoad_act!Q14=0,"",Q34/TrRoad_act!Q14*1000)</f>
        <v>19.734982872655173</v>
      </c>
    </row>
    <row r="99" spans="1:17" ht="11.45" customHeight="1" x14ac:dyDescent="0.25">
      <c r="A99" s="62" t="s">
        <v>58</v>
      </c>
      <c r="B99" s="75">
        <f>IF(TrRoad_act!B15=0,"",B36/TrRoad_act!B15*1000)</f>
        <v>19.524045820937523</v>
      </c>
      <c r="C99" s="75">
        <f>IF(TrRoad_act!C15=0,"",C36/TrRoad_act!C15*1000)</f>
        <v>19.9509911019498</v>
      </c>
      <c r="D99" s="75">
        <f>IF(TrRoad_act!D15=0,"",D36/TrRoad_act!D15*1000)</f>
        <v>20.50534309751108</v>
      </c>
      <c r="E99" s="75">
        <f>IF(TrRoad_act!E15=0,"",E36/TrRoad_act!E15*1000)</f>
        <v>20.876425761494026</v>
      </c>
      <c r="F99" s="75">
        <f>IF(TrRoad_act!F15=0,"",F36/TrRoad_act!F15*1000)</f>
        <v>20.689768367924756</v>
      </c>
      <c r="G99" s="75">
        <f>IF(TrRoad_act!G15=0,"",G36/TrRoad_act!G15*1000)</f>
        <v>21.366945816217616</v>
      </c>
      <c r="H99" s="75">
        <f>IF(TrRoad_act!H15=0,"",H36/TrRoad_act!H15*1000)</f>
        <v>22.853181991380861</v>
      </c>
      <c r="I99" s="75">
        <f>IF(TrRoad_act!I15=0,"",I36/TrRoad_act!I15*1000)</f>
        <v>23.503380890024982</v>
      </c>
      <c r="J99" s="75">
        <f>IF(TrRoad_act!J15=0,"",J36/TrRoad_act!J15*1000)</f>
        <v>21.233386136213714</v>
      </c>
      <c r="K99" s="75">
        <f>IF(TrRoad_act!K15=0,"",K36/TrRoad_act!K15*1000)</f>
        <v>22.683367205600778</v>
      </c>
      <c r="L99" s="75">
        <f>IF(TrRoad_act!L15=0,"",L36/TrRoad_act!L15*1000)</f>
        <v>22.337785572979143</v>
      </c>
      <c r="M99" s="75">
        <f>IF(TrRoad_act!M15=0,"",M36/TrRoad_act!M15*1000)</f>
        <v>21.066188214280626</v>
      </c>
      <c r="N99" s="75">
        <f>IF(TrRoad_act!N15=0,"",N36/TrRoad_act!N15*1000)</f>
        <v>20.013734469232698</v>
      </c>
      <c r="O99" s="75">
        <f>IF(TrRoad_act!O15=0,"",O36/TrRoad_act!O15*1000)</f>
        <v>19.231846814413469</v>
      </c>
      <c r="P99" s="75">
        <f>IF(TrRoad_act!P15=0,"",P36/TrRoad_act!P15*1000)</f>
        <v>20.615466331102887</v>
      </c>
      <c r="Q99" s="75">
        <f>IF(TrRoad_act!Q15=0,"",Q36/TrRoad_act!Q15*1000)</f>
        <v>21.263100179765836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>
        <f>IF(TrRoad_act!P16=0,"",P38/TrRoad_act!P16*1000)</f>
        <v>16.111532391659434</v>
      </c>
      <c r="Q100" s="75">
        <f>IF(TrRoad_act!Q16=0,"",Q38/TrRoad_act!Q16*1000)</f>
        <v>16.019256822958766</v>
      </c>
    </row>
    <row r="101" spans="1:17" ht="11.45" customHeight="1" x14ac:dyDescent="0.25">
      <c r="A101" s="62" t="s">
        <v>56</v>
      </c>
      <c r="B101" s="75">
        <f>IF(TrRoad_act!B17=0,"",B39/TrRoad_act!B17*1000)</f>
        <v>16.045941830983597</v>
      </c>
      <c r="C101" s="75">
        <f>IF(TrRoad_act!C17=0,"",C39/TrRoad_act!C17*1000)</f>
        <v>16.139878835600644</v>
      </c>
      <c r="D101" s="75">
        <f>IF(TrRoad_act!D17=0,"",D39/TrRoad_act!D17*1000)</f>
        <v>15.919064485738442</v>
      </c>
      <c r="E101" s="75">
        <f>IF(TrRoad_act!E17=0,"",E39/TrRoad_act!E17*1000)</f>
        <v>15.929458518330359</v>
      </c>
      <c r="F101" s="75">
        <f>IF(TrRoad_act!F17=0,"",F39/TrRoad_act!F17*1000)</f>
        <v>15.776555735431602</v>
      </c>
      <c r="G101" s="75">
        <f>IF(TrRoad_act!G17=0,"",G39/TrRoad_act!G17*1000)</f>
        <v>18.34774265456895</v>
      </c>
      <c r="H101" s="75">
        <f>IF(TrRoad_act!H17=0,"",H39/TrRoad_act!H17*1000)</f>
        <v>20.972106196481121</v>
      </c>
      <c r="I101" s="75">
        <f>IF(TrRoad_act!I17=0,"",I39/TrRoad_act!I17*1000)</f>
        <v>19.987140189986643</v>
      </c>
      <c r="J101" s="75">
        <f>IF(TrRoad_act!J17=0,"",J39/TrRoad_act!J17*1000)</f>
        <v>18.083388255973137</v>
      </c>
      <c r="K101" s="75">
        <f>IF(TrRoad_act!K17=0,"",K39/TrRoad_act!K17*1000)</f>
        <v>17.323928365866397</v>
      </c>
      <c r="L101" s="75">
        <f>IF(TrRoad_act!L17=0,"",L39/TrRoad_act!L17*1000)</f>
        <v>17.162642187967926</v>
      </c>
      <c r="M101" s="75">
        <f>IF(TrRoad_act!M17=0,"",M39/TrRoad_act!M17*1000)</f>
        <v>16.488927850245197</v>
      </c>
      <c r="N101" s="75">
        <f>IF(TrRoad_act!N17=0,"",N39/TrRoad_act!N17*1000)</f>
        <v>16.98140011602213</v>
      </c>
      <c r="O101" s="75">
        <f>IF(TrRoad_act!O17=0,"",O39/TrRoad_act!O17*1000)</f>
        <v>16.946598802627463</v>
      </c>
      <c r="P101" s="75">
        <f>IF(TrRoad_act!P17=0,"",P39/TrRoad_act!P17*1000)</f>
        <v>16.625368879731454</v>
      </c>
      <c r="Q101" s="75">
        <f>IF(TrRoad_act!Q17=0,"",Q39/TrRoad_act!Q17*1000)</f>
        <v>16.239774399596186</v>
      </c>
    </row>
    <row r="102" spans="1:17" ht="11.45" customHeight="1" x14ac:dyDescent="0.25">
      <c r="A102" s="62" t="s">
        <v>55</v>
      </c>
      <c r="B102" s="75">
        <f>IF(TrRoad_act!B18=0,"",B41/TrRoad_act!B18*1000)</f>
        <v>10.891566008833992</v>
      </c>
      <c r="C102" s="75">
        <f>IF(TrRoad_act!C18=0,"",C41/TrRoad_act!C18*1000)</f>
        <v>11.055340625278713</v>
      </c>
      <c r="D102" s="75">
        <f>IF(TrRoad_act!D18=0,"",D41/TrRoad_act!D18*1000)</f>
        <v>10.953701303406916</v>
      </c>
      <c r="E102" s="75">
        <f>IF(TrRoad_act!E18=0,"",E41/TrRoad_act!E18*1000)</f>
        <v>11.045509841535541</v>
      </c>
      <c r="F102" s="75">
        <f>IF(TrRoad_act!F18=0,"",F41/TrRoad_act!F18*1000)</f>
        <v>10.989583701453245</v>
      </c>
      <c r="G102" s="75">
        <f>IF(TrRoad_act!G18=0,"",G41/TrRoad_act!G18*1000)</f>
        <v>11.121417634999389</v>
      </c>
      <c r="H102" s="75">
        <f>IF(TrRoad_act!H18=0,"",H41/TrRoad_act!H18*1000)</f>
        <v>12.102446316344956</v>
      </c>
      <c r="I102" s="75">
        <f>IF(TrRoad_act!I18=0,"",I41/TrRoad_act!I18*1000)</f>
        <v>12.998846186281311</v>
      </c>
      <c r="J102" s="75">
        <f>IF(TrRoad_act!J18=0,"",J41/TrRoad_act!J18*1000)</f>
        <v>11.676505004064348</v>
      </c>
      <c r="K102" s="75">
        <f>IF(TrRoad_act!K18=0,"",K41/TrRoad_act!K18*1000)</f>
        <v>12.4361192524253</v>
      </c>
      <c r="L102" s="75">
        <f>IF(TrRoad_act!L18=0,"",L41/TrRoad_act!L18*1000)</f>
        <v>12.332291833116587</v>
      </c>
      <c r="M102" s="75">
        <f>IF(TrRoad_act!M18=0,"",M41/TrRoad_act!M18*1000)</f>
        <v>12.253252749128809</v>
      </c>
      <c r="N102" s="75">
        <f>IF(TrRoad_act!N18=0,"",N41/TrRoad_act!N18*1000)</f>
        <v>11.874955585716036</v>
      </c>
      <c r="O102" s="75">
        <f>IF(TrRoad_act!O18=0,"",O41/TrRoad_act!O18*1000)</f>
        <v>12.074854573624856</v>
      </c>
      <c r="P102" s="75">
        <f>IF(TrRoad_act!P18=0,"",P41/TrRoad_act!P18*1000)</f>
        <v>11.76253158148093</v>
      </c>
      <c r="Q102" s="75">
        <f>IF(TrRoad_act!Q18=0,"",Q41/TrRoad_act!Q18*1000)</f>
        <v>10.781286863676494</v>
      </c>
    </row>
    <row r="103" spans="1:17" ht="11.45" customHeight="1" x14ac:dyDescent="0.25">
      <c r="A103" s="25" t="s">
        <v>36</v>
      </c>
      <c r="B103" s="79">
        <f>IF(TrRoad_act!B19=0,"",B42/TrRoad_act!B19*1000)</f>
        <v>48.211943021592468</v>
      </c>
      <c r="C103" s="79">
        <f>IF(TrRoad_act!C19=0,"",C42/TrRoad_act!C19*1000)</f>
        <v>50.630741666377219</v>
      </c>
      <c r="D103" s="79">
        <f>IF(TrRoad_act!D19=0,"",D42/TrRoad_act!D19*1000)</f>
        <v>56.00162034087807</v>
      </c>
      <c r="E103" s="79">
        <f>IF(TrRoad_act!E19=0,"",E42/TrRoad_act!E19*1000)</f>
        <v>59.55809767142874</v>
      </c>
      <c r="F103" s="79">
        <f>IF(TrRoad_act!F19=0,"",F42/TrRoad_act!F19*1000)</f>
        <v>59.300876794343168</v>
      </c>
      <c r="G103" s="79">
        <f>IF(TrRoad_act!G19=0,"",G42/TrRoad_act!G19*1000)</f>
        <v>69.268755807224935</v>
      </c>
      <c r="H103" s="79">
        <f>IF(TrRoad_act!H19=0,"",H42/TrRoad_act!H19*1000)</f>
        <v>68.168797800869527</v>
      </c>
      <c r="I103" s="79">
        <f>IF(TrRoad_act!I19=0,"",I42/TrRoad_act!I19*1000)</f>
        <v>62.424340911815044</v>
      </c>
      <c r="J103" s="79">
        <f>IF(TrRoad_act!J19=0,"",J42/TrRoad_act!J19*1000)</f>
        <v>64.07003764235931</v>
      </c>
      <c r="K103" s="79">
        <f>IF(TrRoad_act!K19=0,"",K42/TrRoad_act!K19*1000)</f>
        <v>74.02155826879806</v>
      </c>
      <c r="L103" s="79">
        <f>IF(TrRoad_act!L19=0,"",L42/TrRoad_act!L19*1000)</f>
        <v>69.953048172291602</v>
      </c>
      <c r="M103" s="79">
        <f>IF(TrRoad_act!M19=0,"",M42/TrRoad_act!M19*1000)</f>
        <v>65.359956559480608</v>
      </c>
      <c r="N103" s="79">
        <f>IF(TrRoad_act!N19=0,"",N42/TrRoad_act!N19*1000)</f>
        <v>63.750641722664618</v>
      </c>
      <c r="O103" s="79">
        <f>IF(TrRoad_act!O19=0,"",O42/TrRoad_act!O19*1000)</f>
        <v>55.842718753986205</v>
      </c>
      <c r="P103" s="79">
        <f>IF(TrRoad_act!P19=0,"",P42/TrRoad_act!P19*1000)</f>
        <v>66.004732669441111</v>
      </c>
      <c r="Q103" s="79">
        <f>IF(TrRoad_act!Q19=0,"",Q42/TrRoad_act!Q19*1000)</f>
        <v>70.637997145822283</v>
      </c>
    </row>
    <row r="104" spans="1:17" ht="11.45" customHeight="1" x14ac:dyDescent="0.25">
      <c r="A104" s="23" t="s">
        <v>27</v>
      </c>
      <c r="B104" s="78">
        <f>IF(TrRoad_act!B20=0,"",B43/TrRoad_act!B20*1000)</f>
        <v>534.34856616404409</v>
      </c>
      <c r="C104" s="78">
        <f>IF(TrRoad_act!C20=0,"",C43/TrRoad_act!C20*1000)</f>
        <v>529.23113672072679</v>
      </c>
      <c r="D104" s="78">
        <f>IF(TrRoad_act!D20=0,"",D43/TrRoad_act!D20*1000)</f>
        <v>538.00658915541806</v>
      </c>
      <c r="E104" s="78">
        <f>IF(TrRoad_act!E20=0,"",E43/TrRoad_act!E20*1000)</f>
        <v>538.76829490764214</v>
      </c>
      <c r="F104" s="78">
        <f>IF(TrRoad_act!F20=0,"",F43/TrRoad_act!F20*1000)</f>
        <v>534.86185399485669</v>
      </c>
      <c r="G104" s="78">
        <f>IF(TrRoad_act!G20=0,"",G43/TrRoad_act!G20*1000)</f>
        <v>544.96403515677059</v>
      </c>
      <c r="H104" s="78">
        <f>IF(TrRoad_act!H20=0,"",H43/TrRoad_act!H20*1000)</f>
        <v>536.93387145314455</v>
      </c>
      <c r="I104" s="78">
        <f>IF(TrRoad_act!I20=0,"",I43/TrRoad_act!I20*1000)</f>
        <v>517.28297269028621</v>
      </c>
      <c r="J104" s="78">
        <f>IF(TrRoad_act!J20=0,"",J43/TrRoad_act!J20*1000)</f>
        <v>520.68756330798124</v>
      </c>
      <c r="K104" s="78">
        <f>IF(TrRoad_act!K20=0,"",K43/TrRoad_act!K20*1000)</f>
        <v>518.23571756130161</v>
      </c>
      <c r="L104" s="78">
        <f>IF(TrRoad_act!L20=0,"",L43/TrRoad_act!L20*1000)</f>
        <v>513.11636428178929</v>
      </c>
      <c r="M104" s="78">
        <f>IF(TrRoad_act!M20=0,"",M43/TrRoad_act!M20*1000)</f>
        <v>488.96532284441508</v>
      </c>
      <c r="N104" s="78">
        <f>IF(TrRoad_act!N20=0,"",N43/TrRoad_act!N20*1000)</f>
        <v>482.04809472924575</v>
      </c>
      <c r="O104" s="78">
        <f>IF(TrRoad_act!O20=0,"",O43/TrRoad_act!O20*1000)</f>
        <v>454.24004171425065</v>
      </c>
      <c r="P104" s="78">
        <f>IF(TrRoad_act!P20=0,"",P43/TrRoad_act!P20*1000)</f>
        <v>486.33507570655746</v>
      </c>
      <c r="Q104" s="78">
        <f>IF(TrRoad_act!Q20=0,"",Q43/TrRoad_act!Q20*1000)</f>
        <v>499.51192033629115</v>
      </c>
    </row>
    <row r="105" spans="1:17" ht="11.45" customHeight="1" x14ac:dyDescent="0.25">
      <c r="A105" s="62" t="s">
        <v>59</v>
      </c>
      <c r="B105" s="77">
        <f>IF(TrRoad_act!B21=0,"",B44/TrRoad_act!B21*1000)</f>
        <v>632.29656017622187</v>
      </c>
      <c r="C105" s="77">
        <f>IF(TrRoad_act!C21=0,"",C44/TrRoad_act!C21*1000)</f>
        <v>629.45442432035065</v>
      </c>
      <c r="D105" s="77">
        <f>IF(TrRoad_act!D21=0,"",D44/TrRoad_act!D21*1000)</f>
        <v>628.43366461939968</v>
      </c>
      <c r="E105" s="77">
        <f>IF(TrRoad_act!E21=0,"",E44/TrRoad_act!E21*1000)</f>
        <v>627.35831458072141</v>
      </c>
      <c r="F105" s="77">
        <f>IF(TrRoad_act!F21=0,"",F44/TrRoad_act!F21*1000)</f>
        <v>625.88282132079189</v>
      </c>
      <c r="G105" s="77">
        <f>IF(TrRoad_act!G21=0,"",G44/TrRoad_act!G21*1000)</f>
        <v>624.51360059526451</v>
      </c>
      <c r="H105" s="77">
        <f>IF(TrRoad_act!H21=0,"",H44/TrRoad_act!H21*1000)</f>
        <v>622.7391550253144</v>
      </c>
      <c r="I105" s="77">
        <f>IF(TrRoad_act!I21=0,"",I44/TrRoad_act!I21*1000)</f>
        <v>619.13891361226217</v>
      </c>
      <c r="J105" s="77">
        <f>IF(TrRoad_act!J21=0,"",J44/TrRoad_act!J21*1000)</f>
        <v>613.70845252001288</v>
      </c>
      <c r="K105" s="77">
        <f>IF(TrRoad_act!K21=0,"",K44/TrRoad_act!K21*1000)</f>
        <v>610.65548383734131</v>
      </c>
      <c r="L105" s="77">
        <f>IF(TrRoad_act!L21=0,"",L44/TrRoad_act!L21*1000)</f>
        <v>607.00549359421905</v>
      </c>
      <c r="M105" s="77">
        <f>IF(TrRoad_act!M21=0,"",M44/TrRoad_act!M21*1000)</f>
        <v>603.1595193565721</v>
      </c>
      <c r="N105" s="77">
        <f>IF(TrRoad_act!N21=0,"",N44/TrRoad_act!N21*1000)</f>
        <v>599.93143563835474</v>
      </c>
      <c r="O105" s="77">
        <f>IF(TrRoad_act!O21=0,"",O44/TrRoad_act!O21*1000)</f>
        <v>565.8427773623805</v>
      </c>
      <c r="P105" s="77">
        <f>IF(TrRoad_act!P21=0,"",P44/TrRoad_act!P21*1000)</f>
        <v>545.30821119713357</v>
      </c>
      <c r="Q105" s="77">
        <f>IF(TrRoad_act!Q21=0,"",Q44/TrRoad_act!Q21*1000)</f>
        <v>530.09598212002959</v>
      </c>
    </row>
    <row r="106" spans="1:17" ht="11.45" customHeight="1" x14ac:dyDescent="0.25">
      <c r="A106" s="62" t="s">
        <v>58</v>
      </c>
      <c r="B106" s="77">
        <f>IF(TrRoad_act!B22=0,"",B46/TrRoad_act!B22*1000)</f>
        <v>505.24228711025978</v>
      </c>
      <c r="C106" s="77">
        <f>IF(TrRoad_act!C22=0,"",C46/TrRoad_act!C22*1000)</f>
        <v>503.89645039824694</v>
      </c>
      <c r="D106" s="77">
        <f>IF(TrRoad_act!D22=0,"",D46/TrRoad_act!D22*1000)</f>
        <v>519.60832463084171</v>
      </c>
      <c r="E106" s="77">
        <f>IF(TrRoad_act!E22=0,"",E46/TrRoad_act!E22*1000)</f>
        <v>523.77858682810506</v>
      </c>
      <c r="F106" s="77">
        <f>IF(TrRoad_act!F22=0,"",F46/TrRoad_act!F22*1000)</f>
        <v>521.61864347606149</v>
      </c>
      <c r="G106" s="77">
        <f>IF(TrRoad_act!G22=0,"",G46/TrRoad_act!G22*1000)</f>
        <v>535.21833457071614</v>
      </c>
      <c r="H106" s="77">
        <f>IF(TrRoad_act!H22=0,"",H46/TrRoad_act!H22*1000)</f>
        <v>527.9360106061672</v>
      </c>
      <c r="I106" s="77">
        <f>IF(TrRoad_act!I22=0,"",I46/TrRoad_act!I22*1000)</f>
        <v>508.39681041080411</v>
      </c>
      <c r="J106" s="77">
        <f>IF(TrRoad_act!J22=0,"",J46/TrRoad_act!J22*1000)</f>
        <v>514.61162899875796</v>
      </c>
      <c r="K106" s="77">
        <f>IF(TrRoad_act!K22=0,"",K46/TrRoad_act!K22*1000)</f>
        <v>512.79338153744573</v>
      </c>
      <c r="L106" s="77">
        <f>IF(TrRoad_act!L22=0,"",L46/TrRoad_act!L22*1000)</f>
        <v>508.12243379038478</v>
      </c>
      <c r="M106" s="77">
        <f>IF(TrRoad_act!M22=0,"",M46/TrRoad_act!M22*1000)</f>
        <v>483.55489346127973</v>
      </c>
      <c r="N106" s="77">
        <f>IF(TrRoad_act!N22=0,"",N46/TrRoad_act!N22*1000)</f>
        <v>476.67747507812635</v>
      </c>
      <c r="O106" s="77">
        <f>IF(TrRoad_act!O22=0,"",O46/TrRoad_act!O22*1000)</f>
        <v>449.44426262763147</v>
      </c>
      <c r="P106" s="77">
        <f>IF(TrRoad_act!P22=0,"",P46/TrRoad_act!P22*1000)</f>
        <v>484.06798957674164</v>
      </c>
      <c r="Q106" s="77">
        <f>IF(TrRoad_act!Q22=0,"",Q46/TrRoad_act!Q22*1000)</f>
        <v>498.48546931155323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>
        <f>IF(TrRoad_act!C23=0,"",C48/TrRoad_act!C23*1000)</f>
        <v>692.02714594873919</v>
      </c>
      <c r="D107" s="77">
        <f>IF(TrRoad_act!D23=0,"",D48/TrRoad_act!D23*1000)</f>
        <v>693.70742583591277</v>
      </c>
      <c r="E107" s="77">
        <f>IF(TrRoad_act!E23=0,"",E48/TrRoad_act!E23*1000)</f>
        <v>695.38648373322826</v>
      </c>
      <c r="F107" s="77">
        <f>IF(TrRoad_act!F23=0,"",F48/TrRoad_act!F23*1000)</f>
        <v>697.06424131024687</v>
      </c>
      <c r="G107" s="77">
        <f>IF(TrRoad_act!G23=0,"",G48/TrRoad_act!G23*1000)</f>
        <v>699.4325030869536</v>
      </c>
      <c r="H107" s="77">
        <f>IF(TrRoad_act!H23=0,"",H48/TrRoad_act!H23*1000)</f>
        <v>702.53472854838799</v>
      </c>
      <c r="I107" s="77">
        <f>IF(TrRoad_act!I23=0,"",I48/TrRoad_act!I23*1000)</f>
        <v>705.65669517613242</v>
      </c>
      <c r="J107" s="77">
        <f>IF(TrRoad_act!J23=0,"",J48/TrRoad_act!J23*1000)</f>
        <v>708.79686485723062</v>
      </c>
      <c r="K107" s="77">
        <f>IF(TrRoad_act!K23=0,"",K48/TrRoad_act!K23*1000)</f>
        <v>711.92911789040033</v>
      </c>
      <c r="L107" s="77">
        <f>IF(TrRoad_act!L23=0,"",L48/TrRoad_act!L23*1000)</f>
        <v>715.07408318264515</v>
      </c>
      <c r="M107" s="77">
        <f>IF(TrRoad_act!M23=0,"",M48/TrRoad_act!M23*1000)</f>
        <v>718.23130568043268</v>
      </c>
      <c r="N107" s="77">
        <f>IF(TrRoad_act!N23=0,"",N48/TrRoad_act!N23*1000)</f>
        <v>720.79309721663697</v>
      </c>
      <c r="O107" s="77">
        <f>IF(TrRoad_act!O23=0,"",O48/TrRoad_act!O23*1000)</f>
        <v>723.89577901034602</v>
      </c>
      <c r="P107" s="77">
        <f>IF(TrRoad_act!P23=0,"",P48/TrRoad_act!P23*1000)</f>
        <v>726.98789733992021</v>
      </c>
      <c r="Q107" s="77">
        <f>IF(TrRoad_act!Q23=0,"",Q48/TrRoad_act!Q23*1000)</f>
        <v>722.75624169172784</v>
      </c>
    </row>
    <row r="108" spans="1:17" ht="11.45" customHeight="1" x14ac:dyDescent="0.25">
      <c r="A108" s="62" t="s">
        <v>56</v>
      </c>
      <c r="B108" s="77">
        <f>IF(TrRoad_act!B24=0,"",B49/TrRoad_act!B24*1000)</f>
        <v>784.42637375838967</v>
      </c>
      <c r="C108" s="77">
        <f>IF(TrRoad_act!C24=0,"",C49/TrRoad_act!C24*1000)</f>
        <v>748.88195037136404</v>
      </c>
      <c r="D108" s="77">
        <f>IF(TrRoad_act!D24=0,"",D49/TrRoad_act!D24*1000)</f>
        <v>750.70027684373292</v>
      </c>
      <c r="E108" s="77">
        <f>IF(TrRoad_act!E24=0,"",E49/TrRoad_act!E24*1000)</f>
        <v>752.51728093134614</v>
      </c>
      <c r="F108" s="77">
        <f>IF(TrRoad_act!F24=0,"",F49/TrRoad_act!F24*1000)</f>
        <v>754.332877868379</v>
      </c>
      <c r="G108" s="77">
        <f>IF(TrRoad_act!G24=0,"",G49/TrRoad_act!G24*1000)</f>
        <v>756.16079343012507</v>
      </c>
      <c r="H108" s="77">
        <f>IF(TrRoad_act!H24=0,"",H49/TrRoad_act!H24*1000)</f>
        <v>757.98948642418031</v>
      </c>
      <c r="I108" s="77">
        <f>IF(TrRoad_act!I24=0,"",I49/TrRoad_act!I24*1000)</f>
        <v>759.82904284487086</v>
      </c>
      <c r="J108" s="77">
        <f>IF(TrRoad_act!J24=0,"",J49/TrRoad_act!J24*1000)</f>
        <v>761.67771613926573</v>
      </c>
      <c r="K108" s="77">
        <f>IF(TrRoad_act!K24=0,"",K49/TrRoad_act!K24*1000)</f>
        <v>763.50741095788271</v>
      </c>
      <c r="L108" s="77">
        <f>IF(TrRoad_act!L24=0,"",L49/TrRoad_act!L24*1000)</f>
        <v>765.340292132738</v>
      </c>
      <c r="M108" s="77">
        <f>IF(TrRoad_act!M24=0,"",M49/TrRoad_act!M24*1000)</f>
        <v>767.175826104507</v>
      </c>
      <c r="N108" s="77">
        <f>IF(TrRoad_act!N24=0,"",N49/TrRoad_act!N24*1000)</f>
        <v>613.63142848470113</v>
      </c>
      <c r="O108" s="77">
        <f>IF(TrRoad_act!O24=0,"",O49/TrRoad_act!O24*1000)</f>
        <v>552.01936814038902</v>
      </c>
      <c r="P108" s="77">
        <f>IF(TrRoad_act!P24=0,"",P49/TrRoad_act!P24*1000)</f>
        <v>534.33122313236379</v>
      </c>
      <c r="Q108" s="77">
        <f>IF(TrRoad_act!Q24=0,"",Q49/TrRoad_act!Q24*1000)</f>
        <v>571.1720336707474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>
        <f>IF(TrRoad_act!O25=0,"",O51/TrRoad_act!O25*1000)</f>
        <v>245.47693191852576</v>
      </c>
      <c r="P109" s="77">
        <f>IF(TrRoad_act!P25=0,"",P51/TrRoad_act!P25*1000)</f>
        <v>246.20741877055923</v>
      </c>
      <c r="Q109" s="77">
        <f>IF(TrRoad_act!Q25=0,"",Q51/TrRoad_act!Q25*1000)</f>
        <v>247.99977486394164</v>
      </c>
    </row>
    <row r="110" spans="1:17" ht="11.45" customHeight="1" x14ac:dyDescent="0.25">
      <c r="A110" s="19" t="s">
        <v>24</v>
      </c>
      <c r="B110" s="76">
        <f>IF(TrRoad_act!B26=0,"",B52/TrRoad_act!B26*1000)</f>
        <v>33.912326044752753</v>
      </c>
      <c r="C110" s="76">
        <f>IF(TrRoad_act!C26=0,"",C52/TrRoad_act!C26*1000)</f>
        <v>35.950512462526312</v>
      </c>
      <c r="D110" s="76">
        <f>IF(TrRoad_act!D26=0,"",D52/TrRoad_act!D26*1000)</f>
        <v>40.016666371046519</v>
      </c>
      <c r="E110" s="76">
        <f>IF(TrRoad_act!E26=0,"",E52/TrRoad_act!E26*1000)</f>
        <v>42.583887726091433</v>
      </c>
      <c r="F110" s="76">
        <f>IF(TrRoad_act!F26=0,"",F52/TrRoad_act!F26*1000)</f>
        <v>43.342968637402358</v>
      </c>
      <c r="G110" s="76">
        <f>IF(TrRoad_act!G26=0,"",G52/TrRoad_act!G26*1000)</f>
        <v>53.055291211110912</v>
      </c>
      <c r="H110" s="76">
        <f>IF(TrRoad_act!H26=0,"",H52/TrRoad_act!H26*1000)</f>
        <v>52.982144496179146</v>
      </c>
      <c r="I110" s="76">
        <f>IF(TrRoad_act!I26=0,"",I52/TrRoad_act!I26*1000)</f>
        <v>47.992742011782042</v>
      </c>
      <c r="J110" s="76">
        <f>IF(TrRoad_act!J26=0,"",J52/TrRoad_act!J26*1000)</f>
        <v>49.118050593404277</v>
      </c>
      <c r="K110" s="76">
        <f>IF(TrRoad_act!K26=0,"",K52/TrRoad_act!K26*1000)</f>
        <v>56.337961182775963</v>
      </c>
      <c r="L110" s="76">
        <f>IF(TrRoad_act!L26=0,"",L52/TrRoad_act!L26*1000)</f>
        <v>51.54409311486129</v>
      </c>
      <c r="M110" s="76">
        <f>IF(TrRoad_act!M26=0,"",M52/TrRoad_act!M26*1000)</f>
        <v>47.739699428306281</v>
      </c>
      <c r="N110" s="76">
        <f>IF(TrRoad_act!N26=0,"",N52/TrRoad_act!N26*1000)</f>
        <v>45.367400507720625</v>
      </c>
      <c r="O110" s="76">
        <f>IF(TrRoad_act!O26=0,"",O52/TrRoad_act!O26*1000)</f>
        <v>38.410425474958046</v>
      </c>
      <c r="P110" s="76">
        <f>IF(TrRoad_act!P26=0,"",P52/TrRoad_act!P26*1000)</f>
        <v>47.71035483920398</v>
      </c>
      <c r="Q110" s="76">
        <f>IF(TrRoad_act!Q26=0,"",Q52/TrRoad_act!Q26*1000)</f>
        <v>52.41149573430959</v>
      </c>
    </row>
    <row r="111" spans="1:17" ht="11.45" customHeight="1" x14ac:dyDescent="0.25">
      <c r="A111" s="17" t="s">
        <v>23</v>
      </c>
      <c r="B111" s="75">
        <f>IF(TrRoad_act!B27=0,"",B53/TrRoad_act!B27*1000)</f>
        <v>39.136873521222377</v>
      </c>
      <c r="C111" s="75">
        <f>IF(TrRoad_act!C27=0,"",C53/TrRoad_act!C27*1000)</f>
        <v>41.008060826658777</v>
      </c>
      <c r="D111" s="75">
        <f>IF(TrRoad_act!D27=0,"",D53/TrRoad_act!D27*1000)</f>
        <v>43.617316139254662</v>
      </c>
      <c r="E111" s="75">
        <f>IF(TrRoad_act!E27=0,"",E53/TrRoad_act!E27*1000)</f>
        <v>46.17232347172947</v>
      </c>
      <c r="F111" s="75">
        <f>IF(TrRoad_act!F27=0,"",F53/TrRoad_act!F27*1000)</f>
        <v>47.571622538157506</v>
      </c>
      <c r="G111" s="75">
        <f>IF(TrRoad_act!G27=0,"",G53/TrRoad_act!G27*1000)</f>
        <v>62.612924340981841</v>
      </c>
      <c r="H111" s="75">
        <f>IF(TrRoad_act!H27=0,"",H53/TrRoad_act!H27*1000)</f>
        <v>61.849190538391277</v>
      </c>
      <c r="I111" s="75">
        <f>IF(TrRoad_act!I27=0,"",I53/TrRoad_act!I27*1000)</f>
        <v>59.09073941980467</v>
      </c>
      <c r="J111" s="75">
        <f>IF(TrRoad_act!J27=0,"",J53/TrRoad_act!J27*1000)</f>
        <v>57.65827624992508</v>
      </c>
      <c r="K111" s="75">
        <f>IF(TrRoad_act!K27=0,"",K53/TrRoad_act!K27*1000)</f>
        <v>65.56205187690945</v>
      </c>
      <c r="L111" s="75">
        <f>IF(TrRoad_act!L27=0,"",L53/TrRoad_act!L27*1000)</f>
        <v>57.775264244018878</v>
      </c>
      <c r="M111" s="75">
        <f>IF(TrRoad_act!M27=0,"",M53/TrRoad_act!M27*1000)</f>
        <v>56.451743725162572</v>
      </c>
      <c r="N111" s="75">
        <f>IF(TrRoad_act!N27=0,"",N53/TrRoad_act!N27*1000)</f>
        <v>55.225272104263205</v>
      </c>
      <c r="O111" s="75">
        <f>IF(TrRoad_act!O27=0,"",O53/TrRoad_act!O27*1000)</f>
        <v>51.709731935560129</v>
      </c>
      <c r="P111" s="75">
        <f>IF(TrRoad_act!P27=0,"",P53/TrRoad_act!P27*1000)</f>
        <v>55.235566797785147</v>
      </c>
      <c r="Q111" s="75">
        <f>IF(TrRoad_act!Q27=0,"",Q53/TrRoad_act!Q27*1000)</f>
        <v>55.906957174837878</v>
      </c>
    </row>
    <row r="112" spans="1:17" ht="11.45" customHeight="1" x14ac:dyDescent="0.25">
      <c r="A112" s="15" t="s">
        <v>22</v>
      </c>
      <c r="B112" s="74">
        <f>IF(TrRoad_act!B28=0,"",B55/TrRoad_act!B28*1000)</f>
        <v>25.947489957800272</v>
      </c>
      <c r="C112" s="74">
        <f>IF(TrRoad_act!C28=0,"",C55/TrRoad_act!C28*1000)</f>
        <v>28.888202635517658</v>
      </c>
      <c r="D112" s="74">
        <f>IF(TrRoad_act!D28=0,"",D55/TrRoad_act!D28*1000)</f>
        <v>35.524948650927563</v>
      </c>
      <c r="E112" s="74">
        <f>IF(TrRoad_act!E28=0,"",E55/TrRoad_act!E28*1000)</f>
        <v>38.371619041325545</v>
      </c>
      <c r="F112" s="74">
        <f>IF(TrRoad_act!F28=0,"",F55/TrRoad_act!F28*1000)</f>
        <v>38.912029901191325</v>
      </c>
      <c r="G112" s="74">
        <f>IF(TrRoad_act!G28=0,"",G55/TrRoad_act!G28*1000)</f>
        <v>42.985808042552549</v>
      </c>
      <c r="H112" s="74">
        <f>IF(TrRoad_act!H28=0,"",H55/TrRoad_act!H28*1000)</f>
        <v>43.668851719073977</v>
      </c>
      <c r="I112" s="74">
        <f>IF(TrRoad_act!I28=0,"",I55/TrRoad_act!I28*1000)</f>
        <v>36.711231441970625</v>
      </c>
      <c r="J112" s="74">
        <f>IF(TrRoad_act!J28=0,"",J55/TrRoad_act!J28*1000)</f>
        <v>41.253065936671</v>
      </c>
      <c r="K112" s="74">
        <f>IF(TrRoad_act!K28=0,"",K55/TrRoad_act!K28*1000)</f>
        <v>45.301516468642554</v>
      </c>
      <c r="L112" s="74">
        <f>IF(TrRoad_act!L28=0,"",L55/TrRoad_act!L28*1000)</f>
        <v>44.467032907086335</v>
      </c>
      <c r="M112" s="74">
        <f>IF(TrRoad_act!M28=0,"",M55/TrRoad_act!M28*1000)</f>
        <v>39.032170263648503</v>
      </c>
      <c r="N112" s="74">
        <f>IF(TrRoad_act!N28=0,"",N55/TrRoad_act!N28*1000)</f>
        <v>36.811430954004955</v>
      </c>
      <c r="O112" s="74">
        <f>IF(TrRoad_act!O28=0,"",O55/TrRoad_act!O28*1000)</f>
        <v>27.042843757801215</v>
      </c>
      <c r="P112" s="74">
        <f>IF(TrRoad_act!P28=0,"",P55/TrRoad_act!P28*1000)</f>
        <v>41.19033963343464</v>
      </c>
      <c r="Q112" s="74">
        <f>IF(TrRoad_act!Q28=0,"",Q55/TrRoad_act!Q28*1000)</f>
        <v>49.31895823342213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129.56962803731798</v>
      </c>
      <c r="C116" s="78">
        <f>IF(C19=0,"",1000000*C19/TrRoad_act!C86)</f>
        <v>129.35543819007287</v>
      </c>
      <c r="D116" s="78">
        <f>IF(D19=0,"",1000000*D19/TrRoad_act!D86)</f>
        <v>128.49443816256661</v>
      </c>
      <c r="E116" s="78">
        <f>IF(E19=0,"",1000000*E19/TrRoad_act!E86)</f>
        <v>127.45237720216545</v>
      </c>
      <c r="F116" s="78">
        <f>IF(F19=0,"",1000000*F19/TrRoad_act!F86)</f>
        <v>125.69107753639024</v>
      </c>
      <c r="G116" s="78">
        <f>IF(G19=0,"",1000000*G19/TrRoad_act!G86)</f>
        <v>124.56204307428396</v>
      </c>
      <c r="H116" s="78">
        <f>IF(H19=0,"",1000000*H19/TrRoad_act!H86)</f>
        <v>123.48849911304669</v>
      </c>
      <c r="I116" s="78">
        <f>IF(I19=0,"",1000000*I19/TrRoad_act!I86)</f>
        <v>122.3111443743329</v>
      </c>
      <c r="J116" s="78">
        <f>IF(J19=0,"",1000000*J19/TrRoad_act!J86)</f>
        <v>120.92776518520817</v>
      </c>
      <c r="K116" s="78">
        <f>IF(K19=0,"",1000000*K19/TrRoad_act!K86)</f>
        <v>119.78912876052962</v>
      </c>
      <c r="L116" s="78">
        <f>IF(L19=0,"",1000000*L19/TrRoad_act!L86)</f>
        <v>118.79131859459351</v>
      </c>
      <c r="M116" s="78">
        <f>IF(M19=0,"",1000000*M19/TrRoad_act!M86)</f>
        <v>118.14499734362637</v>
      </c>
      <c r="N116" s="78">
        <f>IF(N19=0,"",1000000*N19/TrRoad_act!N86)</f>
        <v>117.19302542912371</v>
      </c>
      <c r="O116" s="78">
        <f>IF(O19=0,"",1000000*O19/TrRoad_act!O86)</f>
        <v>116.26250290315556</v>
      </c>
      <c r="P116" s="78">
        <f>IF(P19=0,"",1000000*P19/TrRoad_act!P86)</f>
        <v>115.18692341095483</v>
      </c>
      <c r="Q116" s="78">
        <f>IF(Q19=0,"",1000000*Q19/TrRoad_act!Q86)</f>
        <v>113.71355633648692</v>
      </c>
    </row>
    <row r="117" spans="1:17" ht="11.45" customHeight="1" x14ac:dyDescent="0.25">
      <c r="A117" s="19" t="s">
        <v>29</v>
      </c>
      <c r="B117" s="76">
        <f>IF(B21=0,"",1000000*B21/TrRoad_act!B87)</f>
        <v>648.99429204413138</v>
      </c>
      <c r="C117" s="76">
        <f>IF(C21=0,"",1000000*C21/TrRoad_act!C87)</f>
        <v>655.15905162819274</v>
      </c>
      <c r="D117" s="76">
        <f>IF(D21=0,"",1000000*D21/TrRoad_act!D87)</f>
        <v>650.00980838256976</v>
      </c>
      <c r="E117" s="76">
        <f>IF(E21=0,"",1000000*E21/TrRoad_act!E87)</f>
        <v>648.05174626791006</v>
      </c>
      <c r="F117" s="76">
        <f>IF(F21=0,"",1000000*F21/TrRoad_act!F87)</f>
        <v>665.86217963846229</v>
      </c>
      <c r="G117" s="76">
        <f>IF(G21=0,"",1000000*G21/TrRoad_act!G87)</f>
        <v>654.48510713752182</v>
      </c>
      <c r="H117" s="76">
        <f>IF(H21=0,"",1000000*H21/TrRoad_act!H87)</f>
        <v>633.65474650181909</v>
      </c>
      <c r="I117" s="76">
        <f>IF(I21=0,"",1000000*I21/TrRoad_act!I87)</f>
        <v>660.00798786375185</v>
      </c>
      <c r="J117" s="76">
        <f>IF(J21=0,"",1000000*J21/TrRoad_act!J87)</f>
        <v>709.63326191812587</v>
      </c>
      <c r="K117" s="76">
        <f>IF(K21=0,"",1000000*K21/TrRoad_act!K87)</f>
        <v>740.35114393829565</v>
      </c>
      <c r="L117" s="76">
        <f>IF(L21=0,"",1000000*L21/TrRoad_act!L87)</f>
        <v>661.98622025390785</v>
      </c>
      <c r="M117" s="76">
        <f>IF(M21=0,"",1000000*M21/TrRoad_act!M87)</f>
        <v>614.05966740132737</v>
      </c>
      <c r="N117" s="76">
        <f>IF(N21=0,"",1000000*N21/TrRoad_act!N87)</f>
        <v>612.95724057069026</v>
      </c>
      <c r="O117" s="76">
        <f>IF(O21=0,"",1000000*O21/TrRoad_act!O87)</f>
        <v>574.36274869451347</v>
      </c>
      <c r="P117" s="76">
        <f>IF(P21=0,"",1000000*P21/TrRoad_act!P87)</f>
        <v>598.84655791846046</v>
      </c>
      <c r="Q117" s="76">
        <f>IF(Q21=0,"",1000000*Q21/TrRoad_act!Q87)</f>
        <v>617.88020565483043</v>
      </c>
    </row>
    <row r="118" spans="1:17" ht="11.45" customHeight="1" x14ac:dyDescent="0.25">
      <c r="A118" s="62" t="s">
        <v>59</v>
      </c>
      <c r="B118" s="77">
        <f>IF(B22=0,"",1000000*B22/TrRoad_act!B88)</f>
        <v>623.16903382722785</v>
      </c>
      <c r="C118" s="77">
        <f>IF(C22=0,"",1000000*C22/TrRoad_act!C88)</f>
        <v>627.33592094254311</v>
      </c>
      <c r="D118" s="77">
        <f>IF(D22=0,"",1000000*D22/TrRoad_act!D88)</f>
        <v>617.4013545986229</v>
      </c>
      <c r="E118" s="77">
        <f>IF(E22=0,"",1000000*E22/TrRoad_act!E88)</f>
        <v>605.95348746325681</v>
      </c>
      <c r="F118" s="77">
        <f>IF(F22=0,"",1000000*F22/TrRoad_act!F88)</f>
        <v>615.11629236980548</v>
      </c>
      <c r="G118" s="77">
        <f>IF(G22=0,"",1000000*G22/TrRoad_act!G88)</f>
        <v>607.55600932752145</v>
      </c>
      <c r="H118" s="77">
        <f>IF(H22=0,"",1000000*H22/TrRoad_act!H88)</f>
        <v>585.36196615975473</v>
      </c>
      <c r="I118" s="77">
        <f>IF(I22=0,"",1000000*I22/TrRoad_act!I88)</f>
        <v>603.07696269713199</v>
      </c>
      <c r="J118" s="77">
        <f>IF(J22=0,"",1000000*J22/TrRoad_act!J88)</f>
        <v>655.96728547566318</v>
      </c>
      <c r="K118" s="77">
        <f>IF(K22=0,"",1000000*K22/TrRoad_act!K88)</f>
        <v>671.34015807691856</v>
      </c>
      <c r="L118" s="77">
        <f>IF(L22=0,"",1000000*L22/TrRoad_act!L88)</f>
        <v>582.81698323568992</v>
      </c>
      <c r="M118" s="77">
        <f>IF(M22=0,"",1000000*M22/TrRoad_act!M88)</f>
        <v>549.80221735791645</v>
      </c>
      <c r="N118" s="77">
        <f>IF(N22=0,"",1000000*N22/TrRoad_act!N88)</f>
        <v>549.55276384629065</v>
      </c>
      <c r="O118" s="77">
        <f>IF(O22=0,"",1000000*O22/TrRoad_act!O88)</f>
        <v>512.12904381745511</v>
      </c>
      <c r="P118" s="77">
        <f>IF(P22=0,"",1000000*P22/TrRoad_act!P88)</f>
        <v>560.23108731977754</v>
      </c>
      <c r="Q118" s="77">
        <f>IF(Q22=0,"",1000000*Q22/TrRoad_act!Q88)</f>
        <v>571.03898116612095</v>
      </c>
    </row>
    <row r="119" spans="1:17" ht="11.45" customHeight="1" x14ac:dyDescent="0.25">
      <c r="A119" s="62" t="s">
        <v>58</v>
      </c>
      <c r="B119" s="77">
        <f>IF(B24=0,"",1000000*B24/TrRoad_act!B89)</f>
        <v>886.8993493374561</v>
      </c>
      <c r="C119" s="77">
        <f>IF(C24=0,"",1000000*C24/TrRoad_act!C89)</f>
        <v>896.9457284998814</v>
      </c>
      <c r="D119" s="77">
        <f>IF(D24=0,"",1000000*D24/TrRoad_act!D89)</f>
        <v>908.22798026972623</v>
      </c>
      <c r="E119" s="77">
        <f>IF(E24=0,"",1000000*E24/TrRoad_act!E89)</f>
        <v>919.91694127347716</v>
      </c>
      <c r="F119" s="77">
        <f>IF(F24=0,"",1000000*F24/TrRoad_act!F89)</f>
        <v>964.23736341914275</v>
      </c>
      <c r="G119" s="77">
        <f>IF(G24=0,"",1000000*G24/TrRoad_act!G89)</f>
        <v>983.09552931905296</v>
      </c>
      <c r="H119" s="77">
        <f>IF(H24=0,"",1000000*H24/TrRoad_act!H89)</f>
        <v>892.00792335915207</v>
      </c>
      <c r="I119" s="77">
        <f>IF(I24=0,"",1000000*I24/TrRoad_act!I89)</f>
        <v>939.86302951732011</v>
      </c>
      <c r="J119" s="77">
        <f>IF(J24=0,"",1000000*J24/TrRoad_act!J89)</f>
        <v>933.7068385182472</v>
      </c>
      <c r="K119" s="77">
        <f>IF(K24=0,"",1000000*K24/TrRoad_act!K89)</f>
        <v>1014.6532593982964</v>
      </c>
      <c r="L119" s="77">
        <f>IF(L24=0,"",1000000*L24/TrRoad_act!L89)</f>
        <v>956.42878943716266</v>
      </c>
      <c r="M119" s="77">
        <f>IF(M24=0,"",1000000*M24/TrRoad_act!M89)</f>
        <v>838.57446077946099</v>
      </c>
      <c r="N119" s="77">
        <f>IF(N24=0,"",1000000*N24/TrRoad_act!N89)</f>
        <v>831.00304665228475</v>
      </c>
      <c r="O119" s="77">
        <f>IF(O24=0,"",1000000*O24/TrRoad_act!O89)</f>
        <v>760.27870890817087</v>
      </c>
      <c r="P119" s="77">
        <f>IF(P24=0,"",1000000*P24/TrRoad_act!P89)</f>
        <v>708.00440369796434</v>
      </c>
      <c r="Q119" s="77">
        <f>IF(Q24=0,"",1000000*Q24/TrRoad_act!Q89)</f>
        <v>739.5693669518796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>
        <f>IF(C26=0,"",1000000*C26/TrRoad_act!C90)</f>
        <v>599.29818915499027</v>
      </c>
      <c r="D120" s="77">
        <f>IF(D26=0,"",1000000*D26/TrRoad_act!D90)</f>
        <v>606.0554929510896</v>
      </c>
      <c r="E120" s="77">
        <f>IF(E26=0,"",1000000*E26/TrRoad_act!E90)</f>
        <v>801.42111439092832</v>
      </c>
      <c r="F120" s="77">
        <f>IF(F26=0,"",1000000*F26/TrRoad_act!F90)</f>
        <v>776.31563761302573</v>
      </c>
      <c r="G120" s="77">
        <f>IF(G26=0,"",1000000*G26/TrRoad_act!G90)</f>
        <v>646.30154719067548</v>
      </c>
      <c r="H120" s="77">
        <f>IF(H26=0,"",1000000*H26/TrRoad_act!H90)</f>
        <v>675.7287668672044</v>
      </c>
      <c r="I120" s="77">
        <f>IF(I26=0,"",1000000*I26/TrRoad_act!I90)</f>
        <v>662.72732074463954</v>
      </c>
      <c r="J120" s="77">
        <f>IF(J26=0,"",1000000*J26/TrRoad_act!J90)</f>
        <v>700.26090992478521</v>
      </c>
      <c r="K120" s="77">
        <f>IF(K26=0,"",1000000*K26/TrRoad_act!K90)</f>
        <v>743.94141260107483</v>
      </c>
      <c r="L120" s="77">
        <f>IF(L26=0,"",1000000*L26/TrRoad_act!L90)</f>
        <v>770.0837098120312</v>
      </c>
      <c r="M120" s="77">
        <f>IF(M26=0,"",1000000*M26/TrRoad_act!M90)</f>
        <v>713.3870961004742</v>
      </c>
      <c r="N120" s="77">
        <f>IF(N26=0,"",1000000*N26/TrRoad_act!N90)</f>
        <v>519.7922317512955</v>
      </c>
      <c r="O120" s="77">
        <f>IF(O26=0,"",1000000*O26/TrRoad_act!O90)</f>
        <v>655.5795451670848</v>
      </c>
      <c r="P120" s="77">
        <f>IF(P26=0,"",1000000*P26/TrRoad_act!P90)</f>
        <v>586.93275094221974</v>
      </c>
      <c r="Q120" s="77">
        <f>IF(Q26=0,"",1000000*Q26/TrRoad_act!Q90)</f>
        <v>590.80522928132098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938.635236391425</v>
      </c>
      <c r="M121" s="77">
        <f>IF(M27=0,"",1000000*M27/TrRoad_act!M91)</f>
        <v>611.73613554347082</v>
      </c>
      <c r="N121" s="77">
        <f>IF(N27=0,"",1000000*N27/TrRoad_act!N91)</f>
        <v>580.94110810504947</v>
      </c>
      <c r="O121" s="77">
        <f>IF(O27=0,"",1000000*O27/TrRoad_act!O91)</f>
        <v>521.9590173424923</v>
      </c>
      <c r="P121" s="77">
        <f>IF(P27=0,"",1000000*P27/TrRoad_act!P91)</f>
        <v>557.62696767780221</v>
      </c>
      <c r="Q121" s="77">
        <f>IF(Q27=0,"",1000000*Q27/TrRoad_act!Q91)</f>
        <v>574.06687490142349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256.79659754974256</v>
      </c>
      <c r="Q122" s="77">
        <f>IF(Q29=0,"",1000000*Q29/TrRoad_act!Q92)</f>
        <v>263.19262240565479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235.58339033326305</v>
      </c>
      <c r="M123" s="77">
        <f>IF(M32=0,"",1000000*M32/TrRoad_act!M93)</f>
        <v>238.32757502727637</v>
      </c>
      <c r="N123" s="77">
        <f>IF(N32=0,"",1000000*N32/TrRoad_act!N93)</f>
        <v>239.01270727694904</v>
      </c>
      <c r="O123" s="77">
        <f>IF(O32=0,"",1000000*O32/TrRoad_act!O93)</f>
        <v>240.36495730729254</v>
      </c>
      <c r="P123" s="77">
        <f>IF(P32=0,"",1000000*P32/TrRoad_act!P93)</f>
        <v>242.24782392681522</v>
      </c>
      <c r="Q123" s="77">
        <f>IF(Q32=0,"",1000000*Q32/TrRoad_act!Q93)</f>
        <v>243.97819965065321</v>
      </c>
    </row>
    <row r="124" spans="1:17" ht="11.45" customHeight="1" x14ac:dyDescent="0.25">
      <c r="A124" s="19" t="s">
        <v>28</v>
      </c>
      <c r="B124" s="76">
        <f>IF(B33=0,"",1000000*B33/TrRoad_act!B94)</f>
        <v>19985.19658934707</v>
      </c>
      <c r="C124" s="76">
        <f>IF(C33=0,"",1000000*C33/TrRoad_act!C94)</f>
        <v>20035.177302329517</v>
      </c>
      <c r="D124" s="76">
        <f>IF(D33=0,"",1000000*D33/TrRoad_act!D94)</f>
        <v>20672.548024581774</v>
      </c>
      <c r="E124" s="76">
        <f>IF(E33=0,"",1000000*E33/TrRoad_act!E94)</f>
        <v>20760.458418676328</v>
      </c>
      <c r="F124" s="76">
        <f>IF(F33=0,"",1000000*F33/TrRoad_act!F94)</f>
        <v>20542.563664490997</v>
      </c>
      <c r="G124" s="76">
        <f>IF(G33=0,"",1000000*G33/TrRoad_act!G94)</f>
        <v>20928.906763476243</v>
      </c>
      <c r="H124" s="76">
        <f>IF(H33=0,"",1000000*H33/TrRoad_act!H94)</f>
        <v>20627.220531920655</v>
      </c>
      <c r="I124" s="76">
        <f>IF(I33=0,"",1000000*I33/TrRoad_act!I94)</f>
        <v>20074.520036165904</v>
      </c>
      <c r="J124" s="76">
        <f>IF(J33=0,"",1000000*J33/TrRoad_act!J94)</f>
        <v>20382.547277314723</v>
      </c>
      <c r="K124" s="76">
        <f>IF(K33=0,"",1000000*K33/TrRoad_act!K94)</f>
        <v>20502.679093417875</v>
      </c>
      <c r="L124" s="76">
        <f>IF(L33=0,"",1000000*L33/TrRoad_act!L94)</f>
        <v>20652.084621625636</v>
      </c>
      <c r="M124" s="76">
        <f>IF(M33=0,"",1000000*M33/TrRoad_act!M94)</f>
        <v>19863.505897394032</v>
      </c>
      <c r="N124" s="76">
        <f>IF(N33=0,"",1000000*N33/TrRoad_act!N94)</f>
        <v>19723.582293022959</v>
      </c>
      <c r="O124" s="76">
        <f>IF(O33=0,"",1000000*O33/TrRoad_act!O94)</f>
        <v>18761.037696015355</v>
      </c>
      <c r="P124" s="76">
        <f>IF(P33=0,"",1000000*P33/TrRoad_act!P94)</f>
        <v>20255.357407285694</v>
      </c>
      <c r="Q124" s="76">
        <f>IF(Q33=0,"",1000000*Q33/TrRoad_act!Q94)</f>
        <v>20820.914597656174</v>
      </c>
    </row>
    <row r="125" spans="1:17" ht="11.45" customHeight="1" x14ac:dyDescent="0.25">
      <c r="A125" s="62" t="s">
        <v>59</v>
      </c>
      <c r="B125" s="75">
        <f>IF(B34=0,"",1000000*B34/TrRoad_act!B95)</f>
        <v>2928.1494441612604</v>
      </c>
      <c r="C125" s="75">
        <f>IF(C34=0,"",1000000*C34/TrRoad_act!C95)</f>
        <v>2965.0047170784169</v>
      </c>
      <c r="D125" s="75">
        <f>IF(D34=0,"",1000000*D34/TrRoad_act!D95)</f>
        <v>3002.9705705841707</v>
      </c>
      <c r="E125" s="75">
        <f>IF(E34=0,"",1000000*E34/TrRoad_act!E95)</f>
        <v>3040.3000649574869</v>
      </c>
      <c r="F125" s="75">
        <f>IF(F34=0,"",1000000*F34/TrRoad_act!F95)</f>
        <v>3072.8415209331042</v>
      </c>
      <c r="G125" s="75">
        <f>IF(G34=0,"",1000000*G34/TrRoad_act!G95)</f>
        <v>3109.2365696231204</v>
      </c>
      <c r="H125" s="75">
        <f>IF(H34=0,"",1000000*H34/TrRoad_act!H95)</f>
        <v>3161.5571709298797</v>
      </c>
      <c r="I125" s="75">
        <f>IF(I34=0,"",1000000*I34/TrRoad_act!I95)</f>
        <v>3268.7376034715535</v>
      </c>
      <c r="J125" s="75">
        <f>IF(J34=0,"",1000000*J34/TrRoad_act!J95)</f>
        <v>3354.6568230918615</v>
      </c>
      <c r="K125" s="75">
        <f>IF(K34=0,"",1000000*K34/TrRoad_act!K95)</f>
        <v>3423.0540004956997</v>
      </c>
      <c r="L125" s="75">
        <f>IF(L34=0,"",1000000*L34/TrRoad_act!L95)</f>
        <v>3521.6760286217873</v>
      </c>
      <c r="M125" s="75">
        <f>IF(M34=0,"",1000000*M34/TrRoad_act!M95)</f>
        <v>3530.1498028533679</v>
      </c>
      <c r="N125" s="75">
        <f>IF(N34=0,"",1000000*N34/TrRoad_act!N95)</f>
        <v>3610.2894754125259</v>
      </c>
      <c r="O125" s="75">
        <f>IF(O34=0,"",1000000*O34/TrRoad_act!O95)</f>
        <v>3717.8807482039833</v>
      </c>
      <c r="P125" s="75">
        <f>IF(P34=0,"",1000000*P34/TrRoad_act!P95)</f>
        <v>3746.885446217339</v>
      </c>
      <c r="Q125" s="75">
        <f>IF(Q34=0,"",1000000*Q34/TrRoad_act!Q95)</f>
        <v>3731.8614429966415</v>
      </c>
    </row>
    <row r="126" spans="1:17" ht="11.45" customHeight="1" x14ac:dyDescent="0.25">
      <c r="A126" s="62" t="s">
        <v>58</v>
      </c>
      <c r="B126" s="75">
        <f>IF(B36=0,"",1000000*B36/TrRoad_act!B96)</f>
        <v>22698.410080956339</v>
      </c>
      <c r="C126" s="75">
        <f>IF(C36=0,"",1000000*C36/TrRoad_act!C96)</f>
        <v>22443.657635220658</v>
      </c>
      <c r="D126" s="75">
        <f>IF(D36=0,"",1000000*D36/TrRoad_act!D96)</f>
        <v>22864.733497022298</v>
      </c>
      <c r="E126" s="75">
        <f>IF(E36=0,"",1000000*E36/TrRoad_act!E96)</f>
        <v>22692.514337312961</v>
      </c>
      <c r="F126" s="75">
        <f>IF(F36=0,"",1000000*F36/TrRoad_act!F96)</f>
        <v>22236.730677169264</v>
      </c>
      <c r="G126" s="75">
        <f>IF(G36=0,"",1000000*G36/TrRoad_act!G96)</f>
        <v>22333.99551699459</v>
      </c>
      <c r="H126" s="75">
        <f>IF(H36=0,"",1000000*H36/TrRoad_act!H96)</f>
        <v>21657.310861968406</v>
      </c>
      <c r="I126" s="75">
        <f>IF(I36=0,"",1000000*I36/TrRoad_act!I96)</f>
        <v>20882.431757156566</v>
      </c>
      <c r="J126" s="75">
        <f>IF(J36=0,"",1000000*J36/TrRoad_act!J96)</f>
        <v>21109.625697191372</v>
      </c>
      <c r="K126" s="75">
        <f>IF(K36=0,"",1000000*K36/TrRoad_act!K96)</f>
        <v>21102.06382328345</v>
      </c>
      <c r="L126" s="75">
        <f>IF(L36=0,"",1000000*L36/TrRoad_act!L96)</f>
        <v>21131.363232608364</v>
      </c>
      <c r="M126" s="75">
        <f>IF(M36=0,"",1000000*M36/TrRoad_act!M96)</f>
        <v>20227.762534546368</v>
      </c>
      <c r="N126" s="75">
        <f>IF(N36=0,"",1000000*N36/TrRoad_act!N96)</f>
        <v>20003.512236772614</v>
      </c>
      <c r="O126" s="75">
        <f>IF(O36=0,"",1000000*O36/TrRoad_act!O96)</f>
        <v>19017.030171606431</v>
      </c>
      <c r="P126" s="75">
        <f>IF(P36=0,"",1000000*P36/TrRoad_act!P96)</f>
        <v>20499.510336341704</v>
      </c>
      <c r="Q126" s="75">
        <f>IF(Q36=0,"",1000000*Q36/TrRoad_act!Q96)</f>
        <v>21037.691959301737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>
        <f>IF(P38=0,"",1000000*P38/TrRoad_act!P97)</f>
        <v>9568.7409332569114</v>
      </c>
      <c r="Q127" s="75">
        <f>IF(Q38=0,"",1000000*Q38/TrRoad_act!Q97)</f>
        <v>9680.5920155946333</v>
      </c>
    </row>
    <row r="128" spans="1:17" ht="11.45" customHeight="1" x14ac:dyDescent="0.25">
      <c r="A128" s="62" t="s">
        <v>56</v>
      </c>
      <c r="B128" s="75">
        <f>IF(B39=0,"",1000000*B39/TrRoad_act!B98)</f>
        <v>17524.283199824164</v>
      </c>
      <c r="C128" s="75">
        <f>IF(C39=0,"",1000000*C39/TrRoad_act!C98)</f>
        <v>17078.076123369876</v>
      </c>
      <c r="D128" s="75">
        <f>IF(D39=0,"",1000000*D39/TrRoad_act!D98)</f>
        <v>18030.223388994786</v>
      </c>
      <c r="E128" s="75">
        <f>IF(E39=0,"",1000000*E39/TrRoad_act!E98)</f>
        <v>17332.340414298767</v>
      </c>
      <c r="F128" s="75">
        <f>IF(F39=0,"",1000000*F39/TrRoad_act!F98)</f>
        <v>17331.870194480747</v>
      </c>
      <c r="G128" s="75">
        <f>IF(G39=0,"",1000000*G39/TrRoad_act!G98)</f>
        <v>22243.214681977224</v>
      </c>
      <c r="H128" s="75">
        <f>IF(H39=0,"",1000000*H39/TrRoad_act!H98)</f>
        <v>23284.223424483131</v>
      </c>
      <c r="I128" s="75">
        <f>IF(I39=0,"",1000000*I39/TrRoad_act!I98)</f>
        <v>20941.342532779658</v>
      </c>
      <c r="J128" s="75">
        <f>IF(J39=0,"",1000000*J39/TrRoad_act!J98)</f>
        <v>21267.816537380128</v>
      </c>
      <c r="K128" s="75">
        <f>IF(K39=0,"",1000000*K39/TrRoad_act!K98)</f>
        <v>18600.217845224412</v>
      </c>
      <c r="L128" s="75">
        <f>IF(L39=0,"",1000000*L39/TrRoad_act!L98)</f>
        <v>16830.255534983644</v>
      </c>
      <c r="M128" s="75">
        <f>IF(M39=0,"",1000000*M39/TrRoad_act!M98)</f>
        <v>15494.805214648903</v>
      </c>
      <c r="N128" s="75">
        <f>IF(N39=0,"",1000000*N39/TrRoad_act!N98)</f>
        <v>20171.389165486355</v>
      </c>
      <c r="O128" s="75">
        <f>IF(O39=0,"",1000000*O39/TrRoad_act!O98)</f>
        <v>16601.540190474527</v>
      </c>
      <c r="P128" s="75">
        <f>IF(P39=0,"",1000000*P39/TrRoad_act!P98)</f>
        <v>16792.428361462175</v>
      </c>
      <c r="Q128" s="75">
        <f>IF(Q39=0,"",1000000*Q39/TrRoad_act!Q98)</f>
        <v>17589.155415006291</v>
      </c>
    </row>
    <row r="129" spans="1:17" ht="11.45" customHeight="1" x14ac:dyDescent="0.25">
      <c r="A129" s="62" t="s">
        <v>55</v>
      </c>
      <c r="B129" s="75">
        <f>IF(B41=0,"",1000000*B41/TrRoad_act!B99)</f>
        <v>13858.4660915564</v>
      </c>
      <c r="C129" s="75">
        <f>IF(C41=0,"",1000000*C41/TrRoad_act!C99)</f>
        <v>13899.580785400245</v>
      </c>
      <c r="D129" s="75">
        <f>IF(D41=0,"",1000000*D41/TrRoad_act!D99)</f>
        <v>13940.918727555067</v>
      </c>
      <c r="E129" s="75">
        <f>IF(E41=0,"",1000000*E41/TrRoad_act!E99)</f>
        <v>13978.271730037317</v>
      </c>
      <c r="F129" s="75">
        <f>IF(F41=0,"",1000000*F41/TrRoad_act!F99)</f>
        <v>14020.964186162764</v>
      </c>
      <c r="G129" s="75">
        <f>IF(G41=0,"",1000000*G41/TrRoad_act!G99)</f>
        <v>14059.652800442118</v>
      </c>
      <c r="H129" s="75">
        <f>IF(H41=0,"",1000000*H41/TrRoad_act!H99)</f>
        <v>14097.202211174284</v>
      </c>
      <c r="I129" s="75">
        <f>IF(I41=0,"",1000000*I41/TrRoad_act!I99)</f>
        <v>14138.007774540289</v>
      </c>
      <c r="J129" s="75">
        <f>IF(J41=0,"",1000000*J41/TrRoad_act!J99)</f>
        <v>14174.636067148134</v>
      </c>
      <c r="K129" s="75">
        <f>IF(K41=0,"",1000000*K41/TrRoad_act!K99)</f>
        <v>14207.417054649684</v>
      </c>
      <c r="L129" s="75">
        <f>IF(L41=0,"",1000000*L41/TrRoad_act!L99)</f>
        <v>14244.25130426237</v>
      </c>
      <c r="M129" s="75">
        <f>IF(M41=0,"",1000000*M41/TrRoad_act!M99)</f>
        <v>14278.996868327813</v>
      </c>
      <c r="N129" s="75">
        <f>IF(N41=0,"",1000000*N41/TrRoad_act!N99)</f>
        <v>14310.969341804246</v>
      </c>
      <c r="O129" s="75">
        <f>IF(O41=0,"",1000000*O41/TrRoad_act!O99)</f>
        <v>14246.48237003195</v>
      </c>
      <c r="P129" s="75">
        <f>IF(P41=0,"",1000000*P41/TrRoad_act!P99)</f>
        <v>14107.763662029874</v>
      </c>
      <c r="Q129" s="75">
        <f>IF(Q41=0,"",1000000*Q41/TrRoad_act!Q99)</f>
        <v>13027.716228746318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1290.6066707987836</v>
      </c>
      <c r="C131" s="78">
        <f>IF(C43=0,"",1000000*C43/TrRoad_act!C101)</f>
        <v>1289.6341263826284</v>
      </c>
      <c r="D131" s="78">
        <f>IF(D43=0,"",1000000*D43/TrRoad_act!D101)</f>
        <v>1328.1900088235682</v>
      </c>
      <c r="E131" s="78">
        <f>IF(E43=0,"",1000000*E43/TrRoad_act!E101)</f>
        <v>1340.3915452105568</v>
      </c>
      <c r="F131" s="78">
        <f>IF(F43=0,"",1000000*F43/TrRoad_act!F101)</f>
        <v>1335.048316726705</v>
      </c>
      <c r="G131" s="78">
        <f>IF(G43=0,"",1000000*G43/TrRoad_act!G101)</f>
        <v>1366.2758968443277</v>
      </c>
      <c r="H131" s="78">
        <f>IF(H43=0,"",1000000*H43/TrRoad_act!H101)</f>
        <v>1347.7318468612921</v>
      </c>
      <c r="I131" s="78">
        <f>IF(I43=0,"",1000000*I43/TrRoad_act!I101)</f>
        <v>1300.3584400857574</v>
      </c>
      <c r="J131" s="78">
        <f>IF(J43=0,"",1000000*J43/TrRoad_act!J101)</f>
        <v>1316.1329584773002</v>
      </c>
      <c r="K131" s="78">
        <f>IF(K43=0,"",1000000*K43/TrRoad_act!K101)</f>
        <v>1302.8354814066843</v>
      </c>
      <c r="L131" s="78">
        <f>IF(L43=0,"",1000000*L43/TrRoad_act!L101)</f>
        <v>1282.5357967223454</v>
      </c>
      <c r="M131" s="78">
        <f>IF(M43=0,"",1000000*M43/TrRoad_act!M101)</f>
        <v>1215.2494657929112</v>
      </c>
      <c r="N131" s="78">
        <f>IF(N43=0,"",1000000*N43/TrRoad_act!N101)</f>
        <v>1188.4194247418475</v>
      </c>
      <c r="O131" s="78">
        <f>IF(O43=0,"",1000000*O43/TrRoad_act!O101)</f>
        <v>1112.3508864352207</v>
      </c>
      <c r="P131" s="78">
        <f>IF(P43=0,"",1000000*P43/TrRoad_act!P101)</f>
        <v>1185.6694459177586</v>
      </c>
      <c r="Q131" s="78">
        <f>IF(Q43=0,"",1000000*Q43/TrRoad_act!Q101)</f>
        <v>1213.4704347746563</v>
      </c>
    </row>
    <row r="132" spans="1:17" ht="11.45" customHeight="1" x14ac:dyDescent="0.25">
      <c r="A132" s="62" t="s">
        <v>59</v>
      </c>
      <c r="B132" s="77">
        <f>IF(B44=0,"",1000000*B44/TrRoad_act!B102)</f>
        <v>1063.0065214296176</v>
      </c>
      <c r="C132" s="77">
        <f>IF(C44=0,"",1000000*C44/TrRoad_act!C102)</f>
        <v>1051.3112356240313</v>
      </c>
      <c r="D132" s="77">
        <f>IF(D44=0,"",1000000*D44/TrRoad_act!D102)</f>
        <v>1043.2978137260729</v>
      </c>
      <c r="E132" s="77">
        <f>IF(E44=0,"",1000000*E44/TrRoad_act!E102)</f>
        <v>1034.5898578257093</v>
      </c>
      <c r="F132" s="77">
        <f>IF(F44=0,"",1000000*F44/TrRoad_act!F102)</f>
        <v>1024.6335041352122</v>
      </c>
      <c r="G132" s="77">
        <f>IF(G44=0,"",1000000*G44/TrRoad_act!G102)</f>
        <v>1015.8354380086934</v>
      </c>
      <c r="H132" s="77">
        <f>IF(H44=0,"",1000000*H44/TrRoad_act!H102)</f>
        <v>1001.4171767935244</v>
      </c>
      <c r="I132" s="77">
        <f>IF(I44=0,"",1000000*I44/TrRoad_act!I102)</f>
        <v>977.83042231564116</v>
      </c>
      <c r="J132" s="77">
        <f>IF(J44=0,"",1000000*J44/TrRoad_act!J102)</f>
        <v>952.41661219970422</v>
      </c>
      <c r="K132" s="77">
        <f>IF(K44=0,"",1000000*K44/TrRoad_act!K102)</f>
        <v>928.81418471964332</v>
      </c>
      <c r="L132" s="77">
        <f>IF(L44=0,"",1000000*L44/TrRoad_act!L102)</f>
        <v>904.76396619497666</v>
      </c>
      <c r="M132" s="77">
        <f>IF(M44=0,"",1000000*M44/TrRoad_act!M102)</f>
        <v>880.84982581128656</v>
      </c>
      <c r="N132" s="77">
        <f>IF(N44=0,"",1000000*N44/TrRoad_act!N102)</f>
        <v>858.50790392083525</v>
      </c>
      <c r="O132" s="77">
        <f>IF(O44=0,"",1000000*O44/TrRoad_act!O102)</f>
        <v>794.06738095882042</v>
      </c>
      <c r="P132" s="77">
        <f>IF(P44=0,"",1000000*P44/TrRoad_act!P102)</f>
        <v>750.92059003358975</v>
      </c>
      <c r="Q132" s="77">
        <f>IF(Q44=0,"",1000000*Q44/TrRoad_act!Q102)</f>
        <v>716.56593046228477</v>
      </c>
    </row>
    <row r="133" spans="1:17" ht="11.45" customHeight="1" x14ac:dyDescent="0.25">
      <c r="A133" s="62" t="s">
        <v>58</v>
      </c>
      <c r="B133" s="77">
        <f>IF(B46=0,"",1000000*B46/TrRoad_act!B103)</f>
        <v>1402.2535518715101</v>
      </c>
      <c r="C133" s="77">
        <f>IF(C46=0,"",1000000*C46/TrRoad_act!C103)</f>
        <v>1389.3768587463676</v>
      </c>
      <c r="D133" s="77">
        <f>IF(D46=0,"",1000000*D46/TrRoad_act!D103)</f>
        <v>1424.0875918871152</v>
      </c>
      <c r="E133" s="77">
        <f>IF(E46=0,"",1000000*E46/TrRoad_act!E103)</f>
        <v>1425.9754368712429</v>
      </c>
      <c r="F133" s="77">
        <f>IF(F46=0,"",1000000*F46/TrRoad_act!F103)</f>
        <v>1409.7443835111817</v>
      </c>
      <c r="G133" s="77">
        <f>IF(G46=0,"",1000000*G46/TrRoad_act!G103)</f>
        <v>1437.2230953717763</v>
      </c>
      <c r="H133" s="77">
        <f>IF(H46=0,"",1000000*H46/TrRoad_act!H103)</f>
        <v>1408.006514910021</v>
      </c>
      <c r="I133" s="77">
        <f>IF(I46=0,"",1000000*I46/TrRoad_act!I103)</f>
        <v>1347.6142970858557</v>
      </c>
      <c r="J133" s="77">
        <f>IF(J46=0,"",1000000*J46/TrRoad_act!J103)</f>
        <v>1356.4526405877973</v>
      </c>
      <c r="K133" s="77">
        <f>IF(K46=0,"",1000000*K46/TrRoad_act!K103)</f>
        <v>1340.6271337194753</v>
      </c>
      <c r="L133" s="77">
        <f>IF(L46=0,"",1000000*L46/TrRoad_act!L103)</f>
        <v>1317.3976779467018</v>
      </c>
      <c r="M133" s="77">
        <f>IF(M46=0,"",1000000*M46/TrRoad_act!M103)</f>
        <v>1243.0658990174195</v>
      </c>
      <c r="N133" s="77">
        <f>IF(N46=0,"",1000000*N46/TrRoad_act!N103)</f>
        <v>1215.1190417842568</v>
      </c>
      <c r="O133" s="77">
        <f>IF(O46=0,"",1000000*O46/TrRoad_act!O103)</f>
        <v>1137.0034215804719</v>
      </c>
      <c r="P133" s="77">
        <f>IF(P46=0,"",1000000*P46/TrRoad_act!P103)</f>
        <v>1216.0614607831571</v>
      </c>
      <c r="Q133" s="77">
        <f>IF(Q46=0,"",1000000*Q46/TrRoad_act!Q103)</f>
        <v>1244.0108415124355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>
        <f>IF(C48=0,"",1000000*C48/TrRoad_act!C104)</f>
        <v>777.54142044513605</v>
      </c>
      <c r="D134" s="77">
        <f>IF(D48=0,"",1000000*D48/TrRoad_act!D104)</f>
        <v>779.20561257612349</v>
      </c>
      <c r="E134" s="77">
        <f>IF(E48=0,"",1000000*E48/TrRoad_act!E104)</f>
        <v>780.84359942592368</v>
      </c>
      <c r="F134" s="77">
        <f>IF(F48=0,"",1000000*F48/TrRoad_act!F104)</f>
        <v>782.45492173592072</v>
      </c>
      <c r="G134" s="77">
        <f>IF(G48=0,"",1000000*G48/TrRoad_act!G104)</f>
        <v>787.92853937652114</v>
      </c>
      <c r="H134" s="77">
        <f>IF(H48=0,"",1000000*H48/TrRoad_act!H104)</f>
        <v>797.55242985902407</v>
      </c>
      <c r="I134" s="77">
        <f>IF(I48=0,"",1000000*I48/TrRoad_act!I104)</f>
        <v>807.32808541993154</v>
      </c>
      <c r="J134" s="77">
        <f>IF(J48=0,"",1000000*J48/TrRoad_act!J104)</f>
        <v>817.24852112286601</v>
      </c>
      <c r="K134" s="77">
        <f>IF(K48=0,"",1000000*K48/TrRoad_act!K104)</f>
        <v>827.16368305920525</v>
      </c>
      <c r="L134" s="77">
        <f>IF(L48=0,"",1000000*L48/TrRoad_act!L104)</f>
        <v>837.19252731636857</v>
      </c>
      <c r="M134" s="77">
        <f>IF(M48=0,"",1000000*M48/TrRoad_act!M104)</f>
        <v>847.33331607887476</v>
      </c>
      <c r="N134" s="77">
        <f>IF(N48=0,"",1000000*N48/TrRoad_act!N104)</f>
        <v>856.87684399709917</v>
      </c>
      <c r="O134" s="77">
        <f>IF(O48=0,"",1000000*O48/TrRoad_act!O104)</f>
        <v>867.19774520446356</v>
      </c>
      <c r="P134" s="77">
        <f>IF(P48=0,"",1000000*P48/TrRoad_act!P104)</f>
        <v>877.64021032096628</v>
      </c>
      <c r="Q134" s="77">
        <f>IF(Q48=0,"",1000000*Q48/TrRoad_act!Q104)</f>
        <v>879.29783409901279</v>
      </c>
    </row>
    <row r="135" spans="1:17" ht="11.45" customHeight="1" x14ac:dyDescent="0.25">
      <c r="A135" s="62" t="s">
        <v>56</v>
      </c>
      <c r="B135" s="77">
        <f>IF(B49=0,"",1000000*B49/TrRoad_act!B105)</f>
        <v>1016.6571866187053</v>
      </c>
      <c r="C135" s="77">
        <f>IF(C49=0,"",1000000*C49/TrRoad_act!C105)</f>
        <v>970.28672088044391</v>
      </c>
      <c r="D135" s="77">
        <f>IF(D49=0,"",1000000*D49/TrRoad_act!D105)</f>
        <v>972.36345079248713</v>
      </c>
      <c r="E135" s="77">
        <f>IF(E49=0,"",1000000*E49/TrRoad_act!E105)</f>
        <v>974.40747937739241</v>
      </c>
      <c r="F135" s="77">
        <f>IF(F49=0,"",1000000*F49/TrRoad_act!F105)</f>
        <v>976.41823353059681</v>
      </c>
      <c r="G135" s="77">
        <f>IF(G49=0,"",1000000*G49/TrRoad_act!G105)</f>
        <v>978.48449633219752</v>
      </c>
      <c r="H135" s="77">
        <f>IF(H49=0,"",1000000*H49/TrRoad_act!H105)</f>
        <v>980.53151033744371</v>
      </c>
      <c r="I135" s="77">
        <f>IF(I49=0,"",1000000*I49/TrRoad_act!I105)</f>
        <v>982.6244536723716</v>
      </c>
      <c r="J135" s="77">
        <f>IF(J49=0,"",1000000*J49/TrRoad_act!J105)</f>
        <v>984.75193929807642</v>
      </c>
      <c r="K135" s="77">
        <f>IF(K49=0,"",1000000*K49/TrRoad_act!K105)</f>
        <v>986.73232163385092</v>
      </c>
      <c r="L135" s="77">
        <f>IF(L49=0,"",1000000*L49/TrRoad_act!L105)</f>
        <v>988.70887784554827</v>
      </c>
      <c r="M135" s="77">
        <f>IF(M49=0,"",1000000*M49/TrRoad_act!M105)</f>
        <v>990.6781120456144</v>
      </c>
      <c r="N135" s="77">
        <f>IF(N49=0,"",1000000*N49/TrRoad_act!N105)</f>
        <v>792.08400745351571</v>
      </c>
      <c r="O135" s="77">
        <f>IF(O49=0,"",1000000*O49/TrRoad_act!O105)</f>
        <v>712.29587467857073</v>
      </c>
      <c r="P135" s="77">
        <f>IF(P49=0,"",1000000*P49/TrRoad_act!P105)</f>
        <v>689.24251401237427</v>
      </c>
      <c r="Q135" s="77">
        <f>IF(Q49=0,"",1000000*Q49/TrRoad_act!Q105)</f>
        <v>736.53165435215851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>
        <f>IF(O51=0,"",1000000*O51/TrRoad_act!O106)</f>
        <v>300.16076930427107</v>
      </c>
      <c r="P136" s="77">
        <f>IF(P51=0,"",1000000*P51/TrRoad_act!P106)</f>
        <v>301.15424294242456</v>
      </c>
      <c r="Q136" s="77">
        <f>IF(Q51=0,"",1000000*Q51/TrRoad_act!Q106)</f>
        <v>303.44232797752107</v>
      </c>
    </row>
    <row r="137" spans="1:17" ht="11.45" customHeight="1" x14ac:dyDescent="0.25">
      <c r="A137" s="19" t="s">
        <v>24</v>
      </c>
      <c r="B137" s="76">
        <f>IF(B52=0,"",1000000*B52/TrRoad_act!B107)</f>
        <v>6477.432169338741</v>
      </c>
      <c r="C137" s="76">
        <f>IF(C52=0,"",1000000*C52/TrRoad_act!C107)</f>
        <v>6683.565035941263</v>
      </c>
      <c r="D137" s="76">
        <f>IF(D52=0,"",1000000*D52/TrRoad_act!D107)</f>
        <v>7177.3024662627813</v>
      </c>
      <c r="E137" s="76">
        <f>IF(E52=0,"",1000000*E52/TrRoad_act!E107)</f>
        <v>7481.4705826443687</v>
      </c>
      <c r="F137" s="76">
        <f>IF(F52=0,"",1000000*F52/TrRoad_act!F107)</f>
        <v>8526.1687946660677</v>
      </c>
      <c r="G137" s="76">
        <f>IF(G52=0,"",1000000*G52/TrRoad_act!G107)</f>
        <v>10770.711729093091</v>
      </c>
      <c r="H137" s="76">
        <f>IF(H52=0,"",1000000*H52/TrRoad_act!H107)</f>
        <v>11455.873627120887</v>
      </c>
      <c r="I137" s="76">
        <f>IF(I52=0,"",1000000*I52/TrRoad_act!I107)</f>
        <v>11729.795916424055</v>
      </c>
      <c r="J137" s="76">
        <f>IF(J52=0,"",1000000*J52/TrRoad_act!J107)</f>
        <v>13845.868613644816</v>
      </c>
      <c r="K137" s="76">
        <f>IF(K52=0,"",1000000*K52/TrRoad_act!K107)</f>
        <v>14273.985190535757</v>
      </c>
      <c r="L137" s="76">
        <f>IF(L52=0,"",1000000*L52/TrRoad_act!L107)</f>
        <v>12613.336985395501</v>
      </c>
      <c r="M137" s="76">
        <f>IF(M52=0,"",1000000*M52/TrRoad_act!M107)</f>
        <v>11326.481947804667</v>
      </c>
      <c r="N137" s="76">
        <f>IF(N52=0,"",1000000*N52/TrRoad_act!N107)</f>
        <v>9937.9242019326648</v>
      </c>
      <c r="O137" s="76">
        <f>IF(O52=0,"",1000000*O52/TrRoad_act!O107)</f>
        <v>8472.4574981511378</v>
      </c>
      <c r="P137" s="76">
        <f>IF(P52=0,"",1000000*P52/TrRoad_act!P107)</f>
        <v>10526.90929749086</v>
      </c>
      <c r="Q137" s="76">
        <f>IF(Q52=0,"",1000000*Q52/TrRoad_act!Q107)</f>
        <v>11951.013586599118</v>
      </c>
    </row>
    <row r="138" spans="1:17" ht="11.45" customHeight="1" x14ac:dyDescent="0.25">
      <c r="A138" s="17" t="s">
        <v>23</v>
      </c>
      <c r="B138" s="75">
        <f>IF(B53=0,"",1000000*B53/TrRoad_act!B108)</f>
        <v>4822.7657996412809</v>
      </c>
      <c r="C138" s="75">
        <f>IF(C53=0,"",1000000*C53/TrRoad_act!C108)</f>
        <v>4754.1793591958331</v>
      </c>
      <c r="D138" s="75">
        <f>IF(D53=0,"",1000000*D53/TrRoad_act!D108)</f>
        <v>4653.8140887027248</v>
      </c>
      <c r="E138" s="75">
        <f>IF(E53=0,"",1000000*E53/TrRoad_act!E108)</f>
        <v>4700.1792785841362</v>
      </c>
      <c r="F138" s="75">
        <f>IF(F53=0,"",1000000*F53/TrRoad_act!F108)</f>
        <v>5214.8968952050227</v>
      </c>
      <c r="G138" s="75">
        <f>IF(G53=0,"",1000000*G53/TrRoad_act!G108)</f>
        <v>7120.3032111817793</v>
      </c>
      <c r="H138" s="75">
        <f>IF(H53=0,"",1000000*H53/TrRoad_act!H108)</f>
        <v>7519.998751744396</v>
      </c>
      <c r="I138" s="75">
        <f>IF(I53=0,"",1000000*I53/TrRoad_act!I108)</f>
        <v>8108.3353971543202</v>
      </c>
      <c r="J138" s="75">
        <f>IF(J53=0,"",1000000*J53/TrRoad_act!J108)</f>
        <v>8907.5402078455099</v>
      </c>
      <c r="K138" s="75">
        <f>IF(K53=0,"",1000000*K53/TrRoad_act!K108)</f>
        <v>10049.820319821974</v>
      </c>
      <c r="L138" s="75">
        <f>IF(L53=0,"",1000000*L53/TrRoad_act!L108)</f>
        <v>8315.4748087417574</v>
      </c>
      <c r="M138" s="75">
        <f>IF(M53=0,"",1000000*M53/TrRoad_act!M108)</f>
        <v>7435.6999574969686</v>
      </c>
      <c r="N138" s="75">
        <f>IF(N53=0,"",1000000*N53/TrRoad_act!N108)</f>
        <v>6237.0617427205689</v>
      </c>
      <c r="O138" s="75">
        <f>IF(O53=0,"",1000000*O53/TrRoad_act!O108)</f>
        <v>5840.4879182539789</v>
      </c>
      <c r="P138" s="75">
        <f>IF(P53=0,"",1000000*P53/TrRoad_act!P108)</f>
        <v>6280.6969838905088</v>
      </c>
      <c r="Q138" s="75">
        <f>IF(Q53=0,"",1000000*Q53/TrRoad_act!Q108)</f>
        <v>6666.426193768737</v>
      </c>
    </row>
    <row r="139" spans="1:17" ht="11.45" customHeight="1" x14ac:dyDescent="0.25">
      <c r="A139" s="15" t="s">
        <v>22</v>
      </c>
      <c r="B139" s="74">
        <f>IF(B55=0,"",1000000*B55/TrRoad_act!B109)</f>
        <v>30687.159240385394</v>
      </c>
      <c r="C139" s="74">
        <f>IF(C55=0,"",1000000*C55/TrRoad_act!C109)</f>
        <v>34178.248477613131</v>
      </c>
      <c r="D139" s="74">
        <f>IF(D55=0,"",1000000*D55/TrRoad_act!D109)</f>
        <v>42348.600701152376</v>
      </c>
      <c r="E139" s="74">
        <f>IF(E55=0,"",1000000*E55/TrRoad_act!E109)</f>
        <v>45569.66594516745</v>
      </c>
      <c r="F139" s="74">
        <f>IF(F55=0,"",1000000*F55/TrRoad_act!F109)</f>
        <v>45693.42937179764</v>
      </c>
      <c r="G139" s="74">
        <f>IF(G55=0,"",1000000*G55/TrRoad_act!G109)</f>
        <v>50508.276003009225</v>
      </c>
      <c r="H139" s="74">
        <f>IF(H55=0,"",1000000*H55/TrRoad_act!H109)</f>
        <v>51741.059843639123</v>
      </c>
      <c r="I139" s="74">
        <f>IF(I55=0,"",1000000*I55/TrRoad_act!I109)</f>
        <v>43571.872252033834</v>
      </c>
      <c r="J139" s="74">
        <f>IF(J55=0,"",1000000*J55/TrRoad_act!J109)</f>
        <v>48344.871738756709</v>
      </c>
      <c r="K139" s="74">
        <f>IF(K55=0,"",1000000*K55/TrRoad_act!K109)</f>
        <v>52444.474105000256</v>
      </c>
      <c r="L139" s="74">
        <f>IF(L55=0,"",1000000*L55/TrRoad_act!L109)</f>
        <v>53153.031400874308</v>
      </c>
      <c r="M139" s="74">
        <f>IF(M55=0,"",1000000*M55/TrRoad_act!M109)</f>
        <v>46493.91913174322</v>
      </c>
      <c r="N139" s="74">
        <f>IF(N55=0,"",1000000*N55/TrRoad_act!N109)</f>
        <v>43705.619464428928</v>
      </c>
      <c r="O139" s="74">
        <f>IF(O55=0,"",1000000*O55/TrRoad_act!O109)</f>
        <v>32157.264852766904</v>
      </c>
      <c r="P139" s="74">
        <f>IF(P55=0,"",1000000*P55/TrRoad_act!P109)</f>
        <v>49076.909267163486</v>
      </c>
      <c r="Q139" s="74">
        <f>IF(Q55=0,"",1000000*Q55/TrRoad_act!Q109)</f>
        <v>58304.552197936449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0.65654643546880387</v>
      </c>
      <c r="C142" s="56">
        <f t="shared" si="12"/>
        <v>0.6544028660315363</v>
      </c>
      <c r="D142" s="56">
        <f t="shared" si="12"/>
        <v>0.64399259869707326</v>
      </c>
      <c r="E142" s="56">
        <f t="shared" si="12"/>
        <v>0.64355556319857099</v>
      </c>
      <c r="F142" s="56">
        <f t="shared" si="12"/>
        <v>0.63334636692761903</v>
      </c>
      <c r="G142" s="56">
        <f t="shared" si="12"/>
        <v>0.5911985576527824</v>
      </c>
      <c r="H142" s="56">
        <f t="shared" si="12"/>
        <v>0.59040574811994762</v>
      </c>
      <c r="I142" s="56">
        <f t="shared" si="12"/>
        <v>0.60413620034949533</v>
      </c>
      <c r="J142" s="56">
        <f t="shared" si="12"/>
        <v>0.58707538757804323</v>
      </c>
      <c r="K142" s="56">
        <f t="shared" si="12"/>
        <v>0.6034058471100936</v>
      </c>
      <c r="L142" s="56">
        <f t="shared" si="12"/>
        <v>0.60315596078371847</v>
      </c>
      <c r="M142" s="56">
        <f t="shared" si="12"/>
        <v>0.6037460846537821</v>
      </c>
      <c r="N142" s="56">
        <f t="shared" si="12"/>
        <v>0.62474842155593346</v>
      </c>
      <c r="O142" s="56">
        <f t="shared" si="12"/>
        <v>0.64233007224433347</v>
      </c>
      <c r="P142" s="56">
        <f t="shared" si="12"/>
        <v>0.61159041902984645</v>
      </c>
      <c r="Q142" s="56">
        <f t="shared" si="12"/>
        <v>0.59344224627037878</v>
      </c>
    </row>
    <row r="143" spans="1:17" ht="11.45" customHeight="1" x14ac:dyDescent="0.25">
      <c r="A143" s="55" t="s">
        <v>30</v>
      </c>
      <c r="B143" s="54">
        <f t="shared" ref="B143:Q143" si="13">IF(B19=0,0,B19/B$17)</f>
        <v>4.0657673237274707E-3</v>
      </c>
      <c r="C143" s="54">
        <f t="shared" si="13"/>
        <v>3.926396876207364E-3</v>
      </c>
      <c r="D143" s="54">
        <f t="shared" si="13"/>
        <v>3.8355851462166394E-3</v>
      </c>
      <c r="E143" s="54">
        <f t="shared" si="13"/>
        <v>3.8584306748048313E-3</v>
      </c>
      <c r="F143" s="54">
        <f t="shared" si="13"/>
        <v>3.9969575859427906E-3</v>
      </c>
      <c r="G143" s="54">
        <f t="shared" si="13"/>
        <v>3.9277314272379779E-3</v>
      </c>
      <c r="H143" s="54">
        <f t="shared" si="13"/>
        <v>3.8576584524648611E-3</v>
      </c>
      <c r="I143" s="54">
        <f t="shared" si="13"/>
        <v>3.9048470008974366E-3</v>
      </c>
      <c r="J143" s="54">
        <f t="shared" si="13"/>
        <v>3.926146026219525E-3</v>
      </c>
      <c r="K143" s="54">
        <f t="shared" si="13"/>
        <v>3.9215503893434214E-3</v>
      </c>
      <c r="L143" s="54">
        <f t="shared" si="13"/>
        <v>4.3203438566362922E-3</v>
      </c>
      <c r="M143" s="54">
        <f t="shared" si="13"/>
        <v>4.8093504990260388E-3</v>
      </c>
      <c r="N143" s="54">
        <f t="shared" si="13"/>
        <v>5.063327623587334E-3</v>
      </c>
      <c r="O143" s="54">
        <f t="shared" si="13"/>
        <v>5.5891803583454115E-3</v>
      </c>
      <c r="P143" s="54">
        <f t="shared" si="13"/>
        <v>5.0581220680101235E-3</v>
      </c>
      <c r="Q143" s="54">
        <f t="shared" si="13"/>
        <v>4.6336067464486236E-3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0.52769430219630764</v>
      </c>
      <c r="C144" s="50">
        <f t="shared" si="14"/>
        <v>0.53040094208736999</v>
      </c>
      <c r="D144" s="50">
        <f t="shared" si="14"/>
        <v>0.52278331113205778</v>
      </c>
      <c r="E144" s="50">
        <f t="shared" si="14"/>
        <v>0.52661558990322166</v>
      </c>
      <c r="F144" s="50">
        <f t="shared" si="14"/>
        <v>0.52528233242770861</v>
      </c>
      <c r="G144" s="50">
        <f t="shared" si="14"/>
        <v>0.48993002330018098</v>
      </c>
      <c r="H144" s="50">
        <f t="shared" si="14"/>
        <v>0.48868034407990263</v>
      </c>
      <c r="I144" s="50">
        <f t="shared" si="14"/>
        <v>0.50589868182602904</v>
      </c>
      <c r="J144" s="50">
        <f t="shared" si="14"/>
        <v>0.49744897878949995</v>
      </c>
      <c r="K144" s="50">
        <f t="shared" si="14"/>
        <v>0.51455136326674045</v>
      </c>
      <c r="L144" s="50">
        <f t="shared" si="14"/>
        <v>0.5050504740890589</v>
      </c>
      <c r="M144" s="50">
        <f t="shared" si="14"/>
        <v>0.50335375567440899</v>
      </c>
      <c r="N144" s="50">
        <f t="shared" si="14"/>
        <v>0.52229803508968509</v>
      </c>
      <c r="O144" s="50">
        <f t="shared" si="14"/>
        <v>0.53592694993578527</v>
      </c>
      <c r="P144" s="50">
        <f t="shared" si="14"/>
        <v>0.50784604289024315</v>
      </c>
      <c r="Q144" s="50">
        <f t="shared" si="14"/>
        <v>0.4943166039885199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0.45707873005082739</v>
      </c>
      <c r="C145" s="52">
        <f t="shared" si="15"/>
        <v>0.45469651293257279</v>
      </c>
      <c r="D145" s="52">
        <f t="shared" si="15"/>
        <v>0.44021944500518578</v>
      </c>
      <c r="E145" s="52">
        <f t="shared" si="15"/>
        <v>0.42282146149838273</v>
      </c>
      <c r="F145" s="52">
        <f t="shared" si="15"/>
        <v>0.41005987370470776</v>
      </c>
      <c r="G145" s="52">
        <f t="shared" si="15"/>
        <v>0.39094515371621119</v>
      </c>
      <c r="H145" s="52">
        <f t="shared" si="15"/>
        <v>0.37542142768652442</v>
      </c>
      <c r="I145" s="52">
        <f t="shared" si="15"/>
        <v>0.3784075375986316</v>
      </c>
      <c r="J145" s="52">
        <f t="shared" si="15"/>
        <v>0.36552813181838856</v>
      </c>
      <c r="K145" s="52">
        <f t="shared" si="15"/>
        <v>0.36839915555066671</v>
      </c>
      <c r="L145" s="52">
        <f t="shared" si="15"/>
        <v>0.34757081719759952</v>
      </c>
      <c r="M145" s="52">
        <f t="shared" si="15"/>
        <v>0.34734845961070676</v>
      </c>
      <c r="N145" s="52">
        <f t="shared" si="15"/>
        <v>0.35478774583109773</v>
      </c>
      <c r="O145" s="52">
        <f t="shared" si="15"/>
        <v>0.35451544209933505</v>
      </c>
      <c r="P145" s="52">
        <f t="shared" si="15"/>
        <v>0.34416302064389809</v>
      </c>
      <c r="Q145" s="52">
        <f t="shared" si="15"/>
        <v>0.32300289608565869</v>
      </c>
    </row>
    <row r="146" spans="1:17" ht="11.45" customHeight="1" x14ac:dyDescent="0.25">
      <c r="A146" s="53" t="s">
        <v>58</v>
      </c>
      <c r="B146" s="52">
        <f t="shared" ref="B146:Q146" si="16">IF(B24=0,0,B24/B$17)</f>
        <v>7.0615572145480185E-2</v>
      </c>
      <c r="C146" s="52">
        <f t="shared" si="16"/>
        <v>7.5040016819321348E-2</v>
      </c>
      <c r="D146" s="52">
        <f t="shared" si="16"/>
        <v>8.193824011262793E-2</v>
      </c>
      <c r="E146" s="52">
        <f t="shared" si="16"/>
        <v>9.132059483342804E-2</v>
      </c>
      <c r="F146" s="52">
        <f t="shared" si="16"/>
        <v>0.10430200788096211</v>
      </c>
      <c r="G146" s="52">
        <f t="shared" si="16"/>
        <v>9.0656730464599086E-2</v>
      </c>
      <c r="H146" s="52">
        <f t="shared" si="16"/>
        <v>0.10520688555824322</v>
      </c>
      <c r="I146" s="52">
        <f t="shared" si="16"/>
        <v>0.11986345621023646</v>
      </c>
      <c r="J146" s="52">
        <f t="shared" si="16"/>
        <v>0.12499746111463717</v>
      </c>
      <c r="K146" s="52">
        <f t="shared" si="16"/>
        <v>0.13997179739517399</v>
      </c>
      <c r="L146" s="52">
        <f t="shared" si="16"/>
        <v>0.15003584891366573</v>
      </c>
      <c r="M146" s="52">
        <f t="shared" si="16"/>
        <v>0.14731926215590482</v>
      </c>
      <c r="N146" s="52">
        <f t="shared" si="16"/>
        <v>0.16077600434389769</v>
      </c>
      <c r="O146" s="52">
        <f t="shared" si="16"/>
        <v>0.17137411631899188</v>
      </c>
      <c r="P146" s="52">
        <f t="shared" si="16"/>
        <v>0.15532635118939955</v>
      </c>
      <c r="Q146" s="52">
        <f t="shared" si="16"/>
        <v>0.16358674002956961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6.6441233547588727E-4</v>
      </c>
      <c r="D147" s="52">
        <f t="shared" si="17"/>
        <v>6.2562601424394988E-4</v>
      </c>
      <c r="E147" s="52">
        <f t="shared" si="17"/>
        <v>1.247353357141086E-2</v>
      </c>
      <c r="F147" s="52">
        <f t="shared" si="17"/>
        <v>1.0920450842038668E-2</v>
      </c>
      <c r="G147" s="52">
        <f t="shared" si="17"/>
        <v>8.328139119370713E-3</v>
      </c>
      <c r="H147" s="52">
        <f t="shared" si="17"/>
        <v>8.0520308351349802E-3</v>
      </c>
      <c r="I147" s="52">
        <f t="shared" si="17"/>
        <v>7.6276880171608349E-3</v>
      </c>
      <c r="J147" s="52">
        <f t="shared" si="17"/>
        <v>6.9233858564742446E-3</v>
      </c>
      <c r="K147" s="52">
        <f t="shared" si="17"/>
        <v>6.1804103208997286E-3</v>
      </c>
      <c r="L147" s="52">
        <f t="shared" si="17"/>
        <v>7.4326670600888267E-3</v>
      </c>
      <c r="M147" s="52">
        <f t="shared" si="17"/>
        <v>8.6525676540594437E-3</v>
      </c>
      <c r="N147" s="52">
        <f t="shared" si="17"/>
        <v>6.6999863990956582E-3</v>
      </c>
      <c r="O147" s="52">
        <f t="shared" si="17"/>
        <v>9.9311982572421915E-3</v>
      </c>
      <c r="P147" s="52">
        <f t="shared" si="17"/>
        <v>8.2166197438852239E-3</v>
      </c>
      <c r="Q147" s="52">
        <f t="shared" si="17"/>
        <v>7.5637249936351056E-3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4.7996009635442447E-7</v>
      </c>
      <c r="M148" s="52">
        <f t="shared" si="18"/>
        <v>1.0137760619049073E-6</v>
      </c>
      <c r="N148" s="52">
        <f t="shared" si="18"/>
        <v>1.4919994533574431E-6</v>
      </c>
      <c r="O148" s="52">
        <f t="shared" si="18"/>
        <v>7.0243441136191444E-5</v>
      </c>
      <c r="P148" s="52">
        <f t="shared" si="18"/>
        <v>1.0550160270162199E-4</v>
      </c>
      <c r="Q148" s="52">
        <f t="shared" si="18"/>
        <v>1.1981367249582434E-4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7.6787052824727604E-7</v>
      </c>
      <c r="Q149" s="52">
        <f t="shared" si="19"/>
        <v>5.2691618676934499E-6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1.0660957608550927E-5</v>
      </c>
      <c r="M150" s="52">
        <f t="shared" si="20"/>
        <v>3.2452477676028832E-5</v>
      </c>
      <c r="N150" s="52">
        <f t="shared" si="20"/>
        <v>3.2806516140564991E-5</v>
      </c>
      <c r="O150" s="52">
        <f t="shared" si="20"/>
        <v>3.5949819080002741E-5</v>
      </c>
      <c r="P150" s="52">
        <f t="shared" si="20"/>
        <v>3.3781839830386198E-5</v>
      </c>
      <c r="Q150" s="52">
        <f t="shared" si="20"/>
        <v>3.8160045292984187E-5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0.12478636594876874</v>
      </c>
      <c r="C151" s="50">
        <f t="shared" si="21"/>
        <v>0.12007552706795885</v>
      </c>
      <c r="D151" s="50">
        <f t="shared" si="21"/>
        <v>0.11737370241879891</v>
      </c>
      <c r="E151" s="50">
        <f t="shared" si="21"/>
        <v>0.11308154262054454</v>
      </c>
      <c r="F151" s="50">
        <f t="shared" si="21"/>
        <v>0.10406707691396773</v>
      </c>
      <c r="G151" s="50">
        <f t="shared" si="21"/>
        <v>9.7340802925363373E-2</v>
      </c>
      <c r="H151" s="50">
        <f t="shared" si="21"/>
        <v>9.7867745587580171E-2</v>
      </c>
      <c r="I151" s="50">
        <f t="shared" si="21"/>
        <v>9.433267152256887E-2</v>
      </c>
      <c r="J151" s="50">
        <f t="shared" si="21"/>
        <v>8.5700262762323759E-2</v>
      </c>
      <c r="K151" s="50">
        <f t="shared" si="21"/>
        <v>8.493293345400979E-2</v>
      </c>
      <c r="L151" s="50">
        <f t="shared" si="21"/>
        <v>9.3785142838023333E-2</v>
      </c>
      <c r="M151" s="50">
        <f t="shared" si="21"/>
        <v>9.5582978480347136E-2</v>
      </c>
      <c r="N151" s="50">
        <f t="shared" si="21"/>
        <v>9.7387058842660981E-2</v>
      </c>
      <c r="O151" s="50">
        <f t="shared" si="21"/>
        <v>0.10081394195020271</v>
      </c>
      <c r="P151" s="50">
        <f t="shared" si="21"/>
        <v>9.8686254071593163E-2</v>
      </c>
      <c r="Q151" s="50">
        <f t="shared" si="21"/>
        <v>9.4492035535410274E-2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2.3728044907434759E-3</v>
      </c>
      <c r="C152" s="52">
        <f t="shared" si="22"/>
        <v>2.0670400623550105E-3</v>
      </c>
      <c r="D152" s="52">
        <f t="shared" si="22"/>
        <v>1.7589297088349783E-3</v>
      </c>
      <c r="E152" s="52">
        <f t="shared" si="22"/>
        <v>1.5047646931566157E-3</v>
      </c>
      <c r="F152" s="52">
        <f t="shared" si="22"/>
        <v>1.2638853535290537E-3</v>
      </c>
      <c r="G152" s="52">
        <f t="shared" si="22"/>
        <v>1.0107368355757819E-3</v>
      </c>
      <c r="H152" s="52">
        <f t="shared" si="22"/>
        <v>8.086946137114174E-4</v>
      </c>
      <c r="I152" s="52">
        <f t="shared" si="22"/>
        <v>6.7745280249720827E-4</v>
      </c>
      <c r="J152" s="52">
        <f t="shared" si="22"/>
        <v>5.555799019595401E-4</v>
      </c>
      <c r="K152" s="52">
        <f t="shared" si="22"/>
        <v>4.5390841607680364E-4</v>
      </c>
      <c r="L152" s="52">
        <f t="shared" si="22"/>
        <v>4.0697348822163996E-4</v>
      </c>
      <c r="M152" s="52">
        <f t="shared" si="22"/>
        <v>3.43211985067675E-4</v>
      </c>
      <c r="N152" s="52">
        <f t="shared" si="22"/>
        <v>2.9567728917323689E-4</v>
      </c>
      <c r="O152" s="52">
        <f t="shared" si="22"/>
        <v>3.1839789256783816E-4</v>
      </c>
      <c r="P152" s="52">
        <f t="shared" si="22"/>
        <v>2.4648575781404514E-4</v>
      </c>
      <c r="Q152" s="52">
        <f t="shared" si="22"/>
        <v>1.727726844495039E-4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0.12066286063152576</v>
      </c>
      <c r="C153" s="52">
        <f t="shared" si="23"/>
        <v>0.11633149082963548</v>
      </c>
      <c r="D153" s="52">
        <f t="shared" si="23"/>
        <v>0.11400808805459413</v>
      </c>
      <c r="E153" s="52">
        <f t="shared" si="23"/>
        <v>0.11000421552885227</v>
      </c>
      <c r="F153" s="52">
        <f t="shared" si="23"/>
        <v>0.10132077115738224</v>
      </c>
      <c r="G153" s="52">
        <f t="shared" si="23"/>
        <v>9.5163617975235551E-2</v>
      </c>
      <c r="H153" s="52">
        <f t="shared" si="23"/>
        <v>9.6009737779389911E-2</v>
      </c>
      <c r="I153" s="52">
        <f t="shared" si="23"/>
        <v>9.2854180112362364E-2</v>
      </c>
      <c r="J153" s="52">
        <f t="shared" si="23"/>
        <v>8.4534940649894627E-2</v>
      </c>
      <c r="K153" s="52">
        <f t="shared" si="23"/>
        <v>8.3960727824152245E-2</v>
      </c>
      <c r="L153" s="52">
        <f t="shared" si="23"/>
        <v>9.2973982131036692E-2</v>
      </c>
      <c r="M153" s="52">
        <f t="shared" si="23"/>
        <v>9.4866347290930644E-2</v>
      </c>
      <c r="N153" s="52">
        <f t="shared" si="23"/>
        <v>9.6668616477049038E-2</v>
      </c>
      <c r="O153" s="52">
        <f t="shared" si="23"/>
        <v>0.10015959049964282</v>
      </c>
      <c r="P153" s="52">
        <f t="shared" si="23"/>
        <v>9.8114885284507874E-2</v>
      </c>
      <c r="Q153" s="52">
        <f t="shared" si="23"/>
        <v>9.3627921713474782E-2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2.6011227368944006E-6</v>
      </c>
      <c r="Q154" s="52">
        <f t="shared" si="24"/>
        <v>4.8451782043732704E-6</v>
      </c>
    </row>
    <row r="155" spans="1:17" ht="11.45" customHeight="1" x14ac:dyDescent="0.25">
      <c r="A155" s="53" t="s">
        <v>56</v>
      </c>
      <c r="B155" s="52">
        <f t="shared" ref="B155:Q155" si="25">IF(B39=0,0,B39/B$17)</f>
        <v>5.7285099837562498E-4</v>
      </c>
      <c r="C155" s="52">
        <f t="shared" si="25"/>
        <v>5.8471474881656123E-4</v>
      </c>
      <c r="D155" s="52">
        <f t="shared" si="25"/>
        <v>5.7905396073004559E-4</v>
      </c>
      <c r="E155" s="52">
        <f t="shared" si="25"/>
        <v>5.8305139085847136E-4</v>
      </c>
      <c r="F155" s="52">
        <f t="shared" si="25"/>
        <v>5.5580028661366538E-4</v>
      </c>
      <c r="G155" s="52">
        <f t="shared" si="25"/>
        <v>6.8591863277977496E-4</v>
      </c>
      <c r="H155" s="52">
        <f t="shared" si="25"/>
        <v>6.7045450016430506E-4</v>
      </c>
      <c r="I155" s="52">
        <f t="shared" si="25"/>
        <v>4.9207910023805026E-4</v>
      </c>
      <c r="J155" s="52">
        <f t="shared" si="25"/>
        <v>3.6588566858116546E-4</v>
      </c>
      <c r="K155" s="52">
        <f t="shared" si="25"/>
        <v>3.2171101746086432E-4</v>
      </c>
      <c r="L155" s="52">
        <f t="shared" si="25"/>
        <v>2.3666371745282859E-4</v>
      </c>
      <c r="M155" s="52">
        <f t="shared" si="25"/>
        <v>2.3538319693163892E-4</v>
      </c>
      <c r="N155" s="52">
        <f t="shared" si="25"/>
        <v>3.1658661081066425E-4</v>
      </c>
      <c r="O155" s="52">
        <f t="shared" si="25"/>
        <v>2.488061773368194E-4</v>
      </c>
      <c r="P155" s="52">
        <f t="shared" si="25"/>
        <v>2.6475705804489253E-4</v>
      </c>
      <c r="Q155" s="52">
        <f t="shared" si="25"/>
        <v>5.8542931969486948E-4</v>
      </c>
    </row>
    <row r="156" spans="1:17" ht="11.45" customHeight="1" x14ac:dyDescent="0.25">
      <c r="A156" s="53" t="s">
        <v>55</v>
      </c>
      <c r="B156" s="52">
        <f t="shared" ref="B156:Q156" si="26">IF(B41=0,0,B41/B$17)</f>
        <v>1.1778498281238953E-3</v>
      </c>
      <c r="C156" s="52">
        <f t="shared" si="26"/>
        <v>1.0922814271518133E-3</v>
      </c>
      <c r="D156" s="52">
        <f t="shared" si="26"/>
        <v>1.0276306946397386E-3</v>
      </c>
      <c r="E156" s="52">
        <f t="shared" si="26"/>
        <v>9.8951100767717573E-4</v>
      </c>
      <c r="F156" s="52">
        <f t="shared" si="26"/>
        <v>9.2662011644277888E-4</v>
      </c>
      <c r="G156" s="52">
        <f t="shared" si="26"/>
        <v>4.8052948177227609E-4</v>
      </c>
      <c r="H156" s="52">
        <f t="shared" si="26"/>
        <v>3.788586943145293E-4</v>
      </c>
      <c r="I156" s="52">
        <f t="shared" si="26"/>
        <v>3.0895950747125944E-4</v>
      </c>
      <c r="J156" s="52">
        <f t="shared" si="26"/>
        <v>2.4385654188843544E-4</v>
      </c>
      <c r="K156" s="52">
        <f t="shared" si="26"/>
        <v>1.965861963198761E-4</v>
      </c>
      <c r="L156" s="52">
        <f t="shared" si="26"/>
        <v>1.6752350131218213E-4</v>
      </c>
      <c r="M156" s="52">
        <f t="shared" si="26"/>
        <v>1.3803600741717789E-4</v>
      </c>
      <c r="N156" s="52">
        <f t="shared" si="26"/>
        <v>1.0617846562804697E-4</v>
      </c>
      <c r="O156" s="52">
        <f t="shared" si="26"/>
        <v>8.7147380655234978E-5</v>
      </c>
      <c r="P156" s="52">
        <f t="shared" si="26"/>
        <v>5.7524848489468343E-5</v>
      </c>
      <c r="Q156" s="52">
        <f t="shared" si="26"/>
        <v>1.0106663958673886E-4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0.34345356453119613</v>
      </c>
      <c r="C157" s="56">
        <f t="shared" si="27"/>
        <v>0.34559713396846364</v>
      </c>
      <c r="D157" s="56">
        <f t="shared" si="27"/>
        <v>0.35600740130292674</v>
      </c>
      <c r="E157" s="56">
        <f t="shared" si="27"/>
        <v>0.35644443680142895</v>
      </c>
      <c r="F157" s="56">
        <f t="shared" si="27"/>
        <v>0.36665363307238091</v>
      </c>
      <c r="G157" s="56">
        <f t="shared" si="27"/>
        <v>0.40880144234721766</v>
      </c>
      <c r="H157" s="56">
        <f t="shared" si="27"/>
        <v>0.40959425188005238</v>
      </c>
      <c r="I157" s="56">
        <f t="shared" si="27"/>
        <v>0.39586379965050467</v>
      </c>
      <c r="J157" s="56">
        <f t="shared" si="27"/>
        <v>0.41292461242195688</v>
      </c>
      <c r="K157" s="56">
        <f t="shared" si="27"/>
        <v>0.3965941528899064</v>
      </c>
      <c r="L157" s="56">
        <f t="shared" si="27"/>
        <v>0.39684403921628147</v>
      </c>
      <c r="M157" s="56">
        <f t="shared" si="27"/>
        <v>0.39625391534621784</v>
      </c>
      <c r="N157" s="56">
        <f t="shared" si="27"/>
        <v>0.37525157844406659</v>
      </c>
      <c r="O157" s="56">
        <f t="shared" si="27"/>
        <v>0.35766992775566653</v>
      </c>
      <c r="P157" s="56">
        <f t="shared" si="27"/>
        <v>0.3884095809701536</v>
      </c>
      <c r="Q157" s="56">
        <f t="shared" si="27"/>
        <v>0.40655775372962122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0.10877114346672012</v>
      </c>
      <c r="C158" s="54">
        <f t="shared" si="28"/>
        <v>0.10750780869435021</v>
      </c>
      <c r="D158" s="54">
        <f t="shared" si="28"/>
        <v>0.1097834473413986</v>
      </c>
      <c r="E158" s="54">
        <f t="shared" si="28"/>
        <v>0.11030609524297352</v>
      </c>
      <c r="F158" s="54">
        <f t="shared" si="28"/>
        <v>0.10736735526905929</v>
      </c>
      <c r="G158" s="54">
        <f t="shared" si="28"/>
        <v>0.10600690612692448</v>
      </c>
      <c r="H158" s="54">
        <f t="shared" si="28"/>
        <v>0.10123928150985138</v>
      </c>
      <c r="I158" s="54">
        <f t="shared" si="28"/>
        <v>0.10087718221930704</v>
      </c>
      <c r="J158" s="54">
        <f t="shared" si="28"/>
        <v>0.10640111709198584</v>
      </c>
      <c r="K158" s="54">
        <f t="shared" si="28"/>
        <v>0.10630169361942511</v>
      </c>
      <c r="L158" s="54">
        <f t="shared" si="28"/>
        <v>0.11609633502942367</v>
      </c>
      <c r="M158" s="54">
        <f t="shared" si="28"/>
        <v>0.11838355792889591</v>
      </c>
      <c r="N158" s="54">
        <f t="shared" si="28"/>
        <v>0.11945007625916741</v>
      </c>
      <c r="O158" s="54">
        <f t="shared" si="28"/>
        <v>0.1219664530915036</v>
      </c>
      <c r="P158" s="54">
        <f t="shared" si="28"/>
        <v>0.11936444697486741</v>
      </c>
      <c r="Q158" s="54">
        <f t="shared" si="28"/>
        <v>0.11720009379862775</v>
      </c>
    </row>
    <row r="159" spans="1:17" ht="11.45" customHeight="1" x14ac:dyDescent="0.25">
      <c r="A159" s="53" t="s">
        <v>59</v>
      </c>
      <c r="B159" s="52">
        <f t="shared" ref="B159:Q159" si="29">IF(B44=0,0,B44/B$17)</f>
        <v>2.9481079945626158E-2</v>
      </c>
      <c r="C159" s="52">
        <f t="shared" si="29"/>
        <v>2.5724770595873272E-2</v>
      </c>
      <c r="D159" s="52">
        <f t="shared" si="29"/>
        <v>2.1607721951974745E-2</v>
      </c>
      <c r="E159" s="52">
        <f t="shared" si="29"/>
        <v>1.8517363932102859E-2</v>
      </c>
      <c r="F159" s="52">
        <f t="shared" si="29"/>
        <v>1.5891299714713626E-2</v>
      </c>
      <c r="G159" s="52">
        <f t="shared" si="29"/>
        <v>1.3193529453041097E-2</v>
      </c>
      <c r="H159" s="52">
        <f t="shared" si="29"/>
        <v>1.1085202368846515E-2</v>
      </c>
      <c r="I159" s="52">
        <f t="shared" si="29"/>
        <v>9.6351889372907999E-3</v>
      </c>
      <c r="J159" s="52">
        <f t="shared" si="29"/>
        <v>7.6354629142333062E-3</v>
      </c>
      <c r="K159" s="52">
        <f t="shared" si="29"/>
        <v>6.9136699276112646E-3</v>
      </c>
      <c r="L159" s="52">
        <f t="shared" si="29"/>
        <v>6.8815449336608525E-3</v>
      </c>
      <c r="M159" s="52">
        <f t="shared" si="29"/>
        <v>6.5559999507081327E-3</v>
      </c>
      <c r="N159" s="52">
        <f t="shared" si="29"/>
        <v>6.4301042622426779E-3</v>
      </c>
      <c r="O159" s="52">
        <f t="shared" si="29"/>
        <v>6.2043596066224992E-3</v>
      </c>
      <c r="P159" s="52">
        <f t="shared" si="29"/>
        <v>4.894348668494722E-3</v>
      </c>
      <c r="Q159" s="52">
        <f t="shared" si="29"/>
        <v>3.9608681982332443E-3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7.9287614737646006E-2</v>
      </c>
      <c r="C160" s="52">
        <f t="shared" si="30"/>
        <v>8.1727834415570716E-2</v>
      </c>
      <c r="D160" s="52">
        <f t="shared" si="30"/>
        <v>8.8126453955203771E-2</v>
      </c>
      <c r="E160" s="52">
        <f t="shared" si="30"/>
        <v>9.1741967657654772E-2</v>
      </c>
      <c r="F160" s="52">
        <f t="shared" si="30"/>
        <v>9.1432257135166423E-2</v>
      </c>
      <c r="G160" s="52">
        <f t="shared" si="30"/>
        <v>9.2774206837469814E-2</v>
      </c>
      <c r="H160" s="52">
        <f t="shared" si="30"/>
        <v>9.0118219924378434E-2</v>
      </c>
      <c r="I160" s="52">
        <f t="shared" si="30"/>
        <v>9.1208168220348301E-2</v>
      </c>
      <c r="J160" s="52">
        <f t="shared" si="30"/>
        <v>9.8734155758212705E-2</v>
      </c>
      <c r="K160" s="52">
        <f t="shared" si="30"/>
        <v>9.9358272524987967E-2</v>
      </c>
      <c r="L160" s="52">
        <f t="shared" si="30"/>
        <v>0.10918424085584065</v>
      </c>
      <c r="M160" s="52">
        <f t="shared" si="30"/>
        <v>0.11179744312163375</v>
      </c>
      <c r="N160" s="52">
        <f t="shared" si="30"/>
        <v>0.11299032558305198</v>
      </c>
      <c r="O160" s="52">
        <f t="shared" si="30"/>
        <v>0.11571717922568286</v>
      </c>
      <c r="P160" s="52">
        <f t="shared" si="30"/>
        <v>0.1144289589645642</v>
      </c>
      <c r="Q160" s="52">
        <f t="shared" si="30"/>
        <v>0.11319526760662317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5.2988987870011848E-5</v>
      </c>
      <c r="D161" s="52">
        <f t="shared" si="31"/>
        <v>4.7189556122757503E-5</v>
      </c>
      <c r="E161" s="52">
        <f t="shared" si="31"/>
        <v>4.4768434848897324E-5</v>
      </c>
      <c r="F161" s="52">
        <f t="shared" si="31"/>
        <v>4.1892478326156446E-5</v>
      </c>
      <c r="G161" s="52">
        <f t="shared" si="31"/>
        <v>3.7661149927559101E-5</v>
      </c>
      <c r="H161" s="52">
        <f t="shared" si="31"/>
        <v>3.4447527364410839E-5</v>
      </c>
      <c r="I161" s="52">
        <f t="shared" si="31"/>
        <v>3.2439680698356994E-5</v>
      </c>
      <c r="J161" s="52">
        <f t="shared" si="31"/>
        <v>3.0368992764654597E-5</v>
      </c>
      <c r="K161" s="52">
        <f t="shared" si="31"/>
        <v>2.8613392842812939E-5</v>
      </c>
      <c r="L161" s="52">
        <f t="shared" si="31"/>
        <v>2.9538110593386947E-5</v>
      </c>
      <c r="M161" s="52">
        <f t="shared" si="31"/>
        <v>2.9020347885226401E-5</v>
      </c>
      <c r="N161" s="52">
        <f t="shared" si="31"/>
        <v>2.7386118007526373E-5</v>
      </c>
      <c r="O161" s="52">
        <f t="shared" si="31"/>
        <v>2.5993269721231142E-5</v>
      </c>
      <c r="P161" s="52">
        <f t="shared" si="31"/>
        <v>2.0040190598883462E-5</v>
      </c>
      <c r="Q161" s="52">
        <f t="shared" si="31"/>
        <v>1.6503463943886704E-5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2.448783447958876E-6</v>
      </c>
      <c r="C162" s="52">
        <f t="shared" si="32"/>
        <v>2.214695036221699E-6</v>
      </c>
      <c r="D162" s="52">
        <f t="shared" si="32"/>
        <v>2.081878097321845E-6</v>
      </c>
      <c r="E162" s="52">
        <f t="shared" si="32"/>
        <v>1.9952183669804803E-6</v>
      </c>
      <c r="F162" s="52">
        <f t="shared" si="32"/>
        <v>1.9059408530823326E-6</v>
      </c>
      <c r="G162" s="52">
        <f t="shared" si="32"/>
        <v>1.5086864860055548E-6</v>
      </c>
      <c r="H162" s="52">
        <f t="shared" si="32"/>
        <v>1.4116892620249263E-6</v>
      </c>
      <c r="I162" s="52">
        <f t="shared" si="32"/>
        <v>1.3853809695671644E-6</v>
      </c>
      <c r="J162" s="52">
        <f t="shared" si="32"/>
        <v>1.1294267751570524E-6</v>
      </c>
      <c r="K162" s="52">
        <f t="shared" si="32"/>
        <v>1.1377739830642183E-6</v>
      </c>
      <c r="L162" s="52">
        <f t="shared" si="32"/>
        <v>1.0111293287935623E-6</v>
      </c>
      <c r="M162" s="52">
        <f t="shared" si="32"/>
        <v>1.094508668788209E-6</v>
      </c>
      <c r="N162" s="52">
        <f t="shared" si="32"/>
        <v>2.2602958652319861E-6</v>
      </c>
      <c r="O162" s="52">
        <f t="shared" si="32"/>
        <v>1.6993065421913561E-5</v>
      </c>
      <c r="P162" s="52">
        <f t="shared" si="32"/>
        <v>1.9298134608774238E-5</v>
      </c>
      <c r="Q162" s="52">
        <f t="shared" si="32"/>
        <v>2.3961423260964275E-5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1.927924055072007E-6</v>
      </c>
      <c r="P163" s="52">
        <f t="shared" si="33"/>
        <v>1.8010166008318275E-6</v>
      </c>
      <c r="Q163" s="52">
        <f t="shared" si="33"/>
        <v>3.4931065665145903E-6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0.23468242106447601</v>
      </c>
      <c r="C164" s="50">
        <f t="shared" si="34"/>
        <v>0.23808932527411344</v>
      </c>
      <c r="D164" s="50">
        <f t="shared" si="34"/>
        <v>0.24622395396152819</v>
      </c>
      <c r="E164" s="50">
        <f t="shared" si="34"/>
        <v>0.2461383415584554</v>
      </c>
      <c r="F164" s="50">
        <f t="shared" si="34"/>
        <v>0.25928627780332164</v>
      </c>
      <c r="G164" s="50">
        <f t="shared" si="34"/>
        <v>0.30279453622029318</v>
      </c>
      <c r="H164" s="50">
        <f t="shared" si="34"/>
        <v>0.30835497037020104</v>
      </c>
      <c r="I164" s="50">
        <f t="shared" si="34"/>
        <v>0.29498661743119758</v>
      </c>
      <c r="J164" s="50">
        <f t="shared" si="34"/>
        <v>0.30652349532997103</v>
      </c>
      <c r="K164" s="50">
        <f t="shared" si="34"/>
        <v>0.29029245927048131</v>
      </c>
      <c r="L164" s="50">
        <f t="shared" si="34"/>
        <v>0.28074770418685779</v>
      </c>
      <c r="M164" s="50">
        <f t="shared" si="34"/>
        <v>0.27787035741732191</v>
      </c>
      <c r="N164" s="50">
        <f t="shared" si="34"/>
        <v>0.25580150218489917</v>
      </c>
      <c r="O164" s="50">
        <f t="shared" si="34"/>
        <v>0.23570347466416294</v>
      </c>
      <c r="P164" s="50">
        <f t="shared" si="34"/>
        <v>0.26904513399528618</v>
      </c>
      <c r="Q164" s="50">
        <f t="shared" si="34"/>
        <v>0.28935765993099344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0.16355410694348366</v>
      </c>
      <c r="C165" s="48">
        <f t="shared" si="35"/>
        <v>0.15825349123521537</v>
      </c>
      <c r="D165" s="48">
        <f t="shared" si="35"/>
        <v>0.14896532638857035</v>
      </c>
      <c r="E165" s="48">
        <f t="shared" si="35"/>
        <v>0.14411126624186618</v>
      </c>
      <c r="F165" s="48">
        <f t="shared" si="35"/>
        <v>0.14561533938464102</v>
      </c>
      <c r="G165" s="48">
        <f t="shared" si="35"/>
        <v>0.18333019656869251</v>
      </c>
      <c r="H165" s="48">
        <f t="shared" si="35"/>
        <v>0.18439821966478082</v>
      </c>
      <c r="I165" s="48">
        <f t="shared" si="35"/>
        <v>0.18308927092230853</v>
      </c>
      <c r="J165" s="48">
        <f t="shared" si="35"/>
        <v>0.1725044802912622</v>
      </c>
      <c r="K165" s="48">
        <f t="shared" si="35"/>
        <v>0.18402017511479901</v>
      </c>
      <c r="L165" s="48">
        <f t="shared" si="35"/>
        <v>0.16734463739837757</v>
      </c>
      <c r="M165" s="48">
        <f t="shared" si="35"/>
        <v>0.16424695308588391</v>
      </c>
      <c r="N165" s="48">
        <f t="shared" si="35"/>
        <v>0.14468446328510051</v>
      </c>
      <c r="O165" s="48">
        <f t="shared" si="35"/>
        <v>0.14623215262292905</v>
      </c>
      <c r="P165" s="48">
        <f t="shared" si="35"/>
        <v>0.14459429256865194</v>
      </c>
      <c r="Q165" s="48">
        <f t="shared" si="35"/>
        <v>0.14488910822285148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7.1128314120992353E-2</v>
      </c>
      <c r="C166" s="46">
        <f t="shared" si="36"/>
        <v>7.9835834038898087E-2</v>
      </c>
      <c r="D166" s="46">
        <f t="shared" si="36"/>
        <v>9.7258627572957848E-2</v>
      </c>
      <c r="E166" s="46">
        <f t="shared" si="36"/>
        <v>0.10202707531658922</v>
      </c>
      <c r="F166" s="46">
        <f t="shared" si="36"/>
        <v>0.11367093841868066</v>
      </c>
      <c r="G166" s="46">
        <f t="shared" si="36"/>
        <v>0.11946433965160067</v>
      </c>
      <c r="H166" s="46">
        <f t="shared" si="36"/>
        <v>0.12395675070542021</v>
      </c>
      <c r="I166" s="46">
        <f t="shared" si="36"/>
        <v>0.11189734650888906</v>
      </c>
      <c r="J166" s="46">
        <f t="shared" si="36"/>
        <v>0.13401901503870883</v>
      </c>
      <c r="K166" s="46">
        <f t="shared" si="36"/>
        <v>0.10627228415568234</v>
      </c>
      <c r="L166" s="46">
        <f t="shared" si="36"/>
        <v>0.11340306678848028</v>
      </c>
      <c r="M166" s="46">
        <f t="shared" si="36"/>
        <v>0.113623404331438</v>
      </c>
      <c r="N166" s="46">
        <f t="shared" si="36"/>
        <v>0.11111703889979865</v>
      </c>
      <c r="O166" s="46">
        <f t="shared" si="36"/>
        <v>8.9471322041233883E-2</v>
      </c>
      <c r="P166" s="46">
        <f t="shared" si="36"/>
        <v>0.12445084142663426</v>
      </c>
      <c r="Q166" s="46">
        <f t="shared" si="36"/>
        <v>0.14446855170814191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8716.3684037294206</v>
      </c>
      <c r="C4" s="104">
        <f t="shared" ref="C4:Q4" si="0">C5+C9+C10+C15</f>
        <v>9201.9200581777332</v>
      </c>
      <c r="D4" s="104">
        <f t="shared" si="0"/>
        <v>9823.1401656824764</v>
      </c>
      <c r="E4" s="104">
        <f t="shared" si="0"/>
        <v>10267.321137798815</v>
      </c>
      <c r="F4" s="104">
        <f t="shared" si="0"/>
        <v>10784.946538384273</v>
      </c>
      <c r="G4" s="104">
        <f t="shared" si="0"/>
        <v>11722.620931790807</v>
      </c>
      <c r="H4" s="104">
        <f t="shared" si="0"/>
        <v>12547.788182076671</v>
      </c>
      <c r="I4" s="104">
        <f t="shared" si="0"/>
        <v>12762.811565041035</v>
      </c>
      <c r="J4" s="104">
        <f t="shared" si="0"/>
        <v>12674.399400133992</v>
      </c>
      <c r="K4" s="104">
        <f t="shared" si="0"/>
        <v>12590.516030216833</v>
      </c>
      <c r="L4" s="104">
        <f t="shared" si="0"/>
        <v>11305.036977720385</v>
      </c>
      <c r="M4" s="104">
        <f t="shared" si="0"/>
        <v>10470.50382333599</v>
      </c>
      <c r="N4" s="104">
        <f t="shared" si="0"/>
        <v>10133.555932357311</v>
      </c>
      <c r="O4" s="104">
        <f t="shared" si="0"/>
        <v>9467.2296398219914</v>
      </c>
      <c r="P4" s="104">
        <f t="shared" si="0"/>
        <v>10562.261265625106</v>
      </c>
      <c r="Q4" s="104">
        <f t="shared" si="0"/>
        <v>11577.991865637006</v>
      </c>
    </row>
    <row r="5" spans="1:17" ht="11.45" customHeight="1" x14ac:dyDescent="0.25">
      <c r="A5" s="95" t="s">
        <v>91</v>
      </c>
      <c r="B5" s="75">
        <f>SUM(B6:B8)</f>
        <v>8712.4413984965468</v>
      </c>
      <c r="C5" s="75">
        <f t="shared" ref="C5:Q5" si="1">SUM(C6:C8)</f>
        <v>9197.6922510256809</v>
      </c>
      <c r="D5" s="75">
        <f t="shared" si="1"/>
        <v>9818.6775025383722</v>
      </c>
      <c r="E5" s="75">
        <f t="shared" si="1"/>
        <v>10262.623454247023</v>
      </c>
      <c r="F5" s="75">
        <f t="shared" si="1"/>
        <v>10780.248948784272</v>
      </c>
      <c r="G5" s="75">
        <f t="shared" si="1"/>
        <v>11716.337772597388</v>
      </c>
      <c r="H5" s="75">
        <f t="shared" si="1"/>
        <v>12541.211580124618</v>
      </c>
      <c r="I5" s="75">
        <f t="shared" si="1"/>
        <v>12757.87902549719</v>
      </c>
      <c r="J5" s="75">
        <f t="shared" si="1"/>
        <v>12670.641304966044</v>
      </c>
      <c r="K5" s="75">
        <f t="shared" si="1"/>
        <v>12587.227834936573</v>
      </c>
      <c r="L5" s="75">
        <f t="shared" si="1"/>
        <v>11302.849084382598</v>
      </c>
      <c r="M5" s="75">
        <f t="shared" si="1"/>
        <v>10468.484218196338</v>
      </c>
      <c r="N5" s="75">
        <f t="shared" si="1"/>
        <v>10130.919232357312</v>
      </c>
      <c r="O5" s="75">
        <f t="shared" si="1"/>
        <v>9464.6490271603379</v>
      </c>
      <c r="P5" s="75">
        <f t="shared" si="1"/>
        <v>10558.895298945938</v>
      </c>
      <c r="Q5" s="75">
        <f t="shared" si="1"/>
        <v>11571.147762829962</v>
      </c>
    </row>
    <row r="6" spans="1:17" ht="11.45" customHeight="1" x14ac:dyDescent="0.25">
      <c r="A6" s="17" t="s">
        <v>90</v>
      </c>
      <c r="B6" s="75">
        <v>0</v>
      </c>
      <c r="C6" s="75">
        <v>5.8124327844960009</v>
      </c>
      <c r="D6" s="75">
        <v>5.811376036176001</v>
      </c>
      <c r="E6" s="75">
        <v>113.05901939824801</v>
      </c>
      <c r="F6" s="75">
        <v>103.85788535730001</v>
      </c>
      <c r="G6" s="75">
        <v>86.005309987131739</v>
      </c>
      <c r="H6" s="75">
        <v>89.031706427700001</v>
      </c>
      <c r="I6" s="75">
        <v>86.12261039628001</v>
      </c>
      <c r="J6" s="75">
        <v>80.088418976832017</v>
      </c>
      <c r="K6" s="75">
        <v>71.129253882456013</v>
      </c>
      <c r="L6" s="75">
        <v>77.108184492228048</v>
      </c>
      <c r="M6" s="75">
        <v>83.039380423749648</v>
      </c>
      <c r="N6" s="75">
        <v>62.282065313423757</v>
      </c>
      <c r="O6" s="75">
        <v>86.0065917725356</v>
      </c>
      <c r="P6" s="75">
        <v>80.074417746823528</v>
      </c>
      <c r="Q6" s="75">
        <v>80.074370673411764</v>
      </c>
    </row>
    <row r="7" spans="1:17" ht="11.45" customHeight="1" x14ac:dyDescent="0.25">
      <c r="A7" s="17" t="s">
        <v>89</v>
      </c>
      <c r="B7" s="75">
        <v>4157.0298000000148</v>
      </c>
      <c r="C7" s="75">
        <v>4328.1903780506163</v>
      </c>
      <c r="D7" s="75">
        <v>4433.9998478252401</v>
      </c>
      <c r="E7" s="75">
        <v>4430.794236170148</v>
      </c>
      <c r="F7" s="75">
        <v>4486.7389968240841</v>
      </c>
      <c r="G7" s="75">
        <v>4611.3605999999745</v>
      </c>
      <c r="H7" s="75">
        <v>4698.6263497348564</v>
      </c>
      <c r="I7" s="75">
        <v>4769.9496205154646</v>
      </c>
      <c r="J7" s="75">
        <v>4642.1865722869561</v>
      </c>
      <c r="K7" s="75">
        <v>4642.3680871490997</v>
      </c>
      <c r="L7" s="75">
        <v>3912.1034789620494</v>
      </c>
      <c r="M7" s="75">
        <v>3613.2972433846021</v>
      </c>
      <c r="N7" s="75">
        <v>3579.7617644209281</v>
      </c>
      <c r="O7" s="75">
        <v>3387.6553425284774</v>
      </c>
      <c r="P7" s="75">
        <v>3607.1842540855068</v>
      </c>
      <c r="Q7" s="75">
        <v>3723.0731999999944</v>
      </c>
    </row>
    <row r="8" spans="1:17" ht="11.45" customHeight="1" x14ac:dyDescent="0.25">
      <c r="A8" s="17" t="s">
        <v>88</v>
      </c>
      <c r="B8" s="75">
        <v>4555.411598496532</v>
      </c>
      <c r="C8" s="75">
        <v>4863.6894401905683</v>
      </c>
      <c r="D8" s="75">
        <v>5378.8662786769555</v>
      </c>
      <c r="E8" s="75">
        <v>5718.7701986786278</v>
      </c>
      <c r="F8" s="75">
        <v>6189.6520666028882</v>
      </c>
      <c r="G8" s="75">
        <v>7018.9718626102822</v>
      </c>
      <c r="H8" s="75">
        <v>7753.5535239620631</v>
      </c>
      <c r="I8" s="75">
        <v>7901.8067945854445</v>
      </c>
      <c r="J8" s="75">
        <v>7948.3663137022559</v>
      </c>
      <c r="K8" s="75">
        <v>7873.7304939050164</v>
      </c>
      <c r="L8" s="75">
        <v>7313.6374209283213</v>
      </c>
      <c r="M8" s="75">
        <v>6772.1475943879859</v>
      </c>
      <c r="N8" s="75">
        <v>6488.875402622959</v>
      </c>
      <c r="O8" s="75">
        <v>5990.9870928593245</v>
      </c>
      <c r="P8" s="75">
        <v>6871.6366271136067</v>
      </c>
      <c r="Q8" s="75">
        <v>7768.0001921565554</v>
      </c>
    </row>
    <row r="9" spans="1:17" ht="11.45" customHeight="1" x14ac:dyDescent="0.25">
      <c r="A9" s="95" t="s">
        <v>25</v>
      </c>
      <c r="B9" s="75">
        <v>3.9270052328732525</v>
      </c>
      <c r="C9" s="75">
        <v>4.2278071520520006</v>
      </c>
      <c r="D9" s="75">
        <v>4.4626631441040008</v>
      </c>
      <c r="E9" s="75">
        <v>4.6976835517920001</v>
      </c>
      <c r="F9" s="75">
        <v>4.6975896000000006</v>
      </c>
      <c r="G9" s="75">
        <v>6.2831591934186051</v>
      </c>
      <c r="H9" s="75">
        <v>6.5766019520520009</v>
      </c>
      <c r="I9" s="75">
        <v>4.9325395438440003</v>
      </c>
      <c r="J9" s="75">
        <v>3.7580951679480004</v>
      </c>
      <c r="K9" s="75">
        <v>3.2881952802600005</v>
      </c>
      <c r="L9" s="75">
        <v>2.1878933377869001</v>
      </c>
      <c r="M9" s="75">
        <v>2.0196051396519188</v>
      </c>
      <c r="N9" s="75">
        <v>2.6366999999999985</v>
      </c>
      <c r="O9" s="75">
        <v>2.5806126616537552</v>
      </c>
      <c r="P9" s="75">
        <v>3.3659666791675029</v>
      </c>
      <c r="Q9" s="75">
        <v>6.8441028070448802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8716.3684037294206</v>
      </c>
      <c r="C17" s="71">
        <f t="shared" si="3"/>
        <v>9201.9200581777332</v>
      </c>
      <c r="D17" s="71">
        <f t="shared" si="3"/>
        <v>9823.1401656824764</v>
      </c>
      <c r="E17" s="71">
        <f t="shared" si="3"/>
        <v>10267.321137798815</v>
      </c>
      <c r="F17" s="71">
        <f t="shared" si="3"/>
        <v>10784.946538384273</v>
      </c>
      <c r="G17" s="71">
        <f t="shared" si="3"/>
        <v>11722.620931790807</v>
      </c>
      <c r="H17" s="71">
        <f t="shared" si="3"/>
        <v>12547.788182076671</v>
      </c>
      <c r="I17" s="71">
        <f t="shared" si="3"/>
        <v>12762.811565041035</v>
      </c>
      <c r="J17" s="71">
        <f t="shared" si="3"/>
        <v>12674.399400133992</v>
      </c>
      <c r="K17" s="71">
        <f t="shared" si="3"/>
        <v>12590.516030216833</v>
      </c>
      <c r="L17" s="71">
        <f t="shared" si="3"/>
        <v>11305.036977720387</v>
      </c>
      <c r="M17" s="71">
        <f t="shared" si="3"/>
        <v>10470.503823335988</v>
      </c>
      <c r="N17" s="71">
        <f t="shared" si="3"/>
        <v>10133.555932357311</v>
      </c>
      <c r="O17" s="71">
        <f t="shared" si="3"/>
        <v>9467.2296398219914</v>
      </c>
      <c r="P17" s="71">
        <f t="shared" si="3"/>
        <v>10562.261265625104</v>
      </c>
      <c r="Q17" s="71">
        <f t="shared" si="3"/>
        <v>11577.991865637006</v>
      </c>
    </row>
    <row r="18" spans="1:17" ht="11.45" customHeight="1" x14ac:dyDescent="0.25">
      <c r="A18" s="25" t="s">
        <v>39</v>
      </c>
      <c r="B18" s="24">
        <f t="shared" ref="B18:Q18" si="4">SUM(B19,B20,B27)</f>
        <v>5636.9525451286863</v>
      </c>
      <c r="C18" s="24">
        <f t="shared" si="4"/>
        <v>5929.6810611902511</v>
      </c>
      <c r="D18" s="24">
        <f t="shared" si="4"/>
        <v>6226.3858810626916</v>
      </c>
      <c r="E18" s="24">
        <f t="shared" si="4"/>
        <v>6499.6949117399727</v>
      </c>
      <c r="F18" s="24">
        <f t="shared" si="4"/>
        <v>6717.2179697811098</v>
      </c>
      <c r="G18" s="24">
        <f t="shared" si="4"/>
        <v>6797.8871737992895</v>
      </c>
      <c r="H18" s="24">
        <f t="shared" si="4"/>
        <v>7262.2690701046868</v>
      </c>
      <c r="I18" s="24">
        <f t="shared" si="4"/>
        <v>7550.0521934798253</v>
      </c>
      <c r="J18" s="24">
        <f t="shared" si="4"/>
        <v>7340.6903237121078</v>
      </c>
      <c r="K18" s="24">
        <f t="shared" si="4"/>
        <v>7505.4295228670908</v>
      </c>
      <c r="L18" s="24">
        <f t="shared" si="4"/>
        <v>6723.9439158912564</v>
      </c>
      <c r="M18" s="24">
        <f t="shared" si="4"/>
        <v>6227.6142675542469</v>
      </c>
      <c r="N18" s="24">
        <f t="shared" si="4"/>
        <v>6249.0161668504988</v>
      </c>
      <c r="O18" s="24">
        <f t="shared" si="4"/>
        <v>6029.8353466254766</v>
      </c>
      <c r="P18" s="24">
        <f t="shared" si="4"/>
        <v>6374.6094865520836</v>
      </c>
      <c r="Q18" s="24">
        <f t="shared" si="4"/>
        <v>6793.464635757171</v>
      </c>
    </row>
    <row r="19" spans="1:17" ht="11.45" customHeight="1" x14ac:dyDescent="0.25">
      <c r="A19" s="23" t="s">
        <v>30</v>
      </c>
      <c r="B19" s="102">
        <v>34.283106290364046</v>
      </c>
      <c r="C19" s="102">
        <v>34.937662173736278</v>
      </c>
      <c r="D19" s="102">
        <v>36.384670665486865</v>
      </c>
      <c r="E19" s="102">
        <v>38.271401512869041</v>
      </c>
      <c r="F19" s="102">
        <v>41.588139451512106</v>
      </c>
      <c r="G19" s="102">
        <v>44.275721309638342</v>
      </c>
      <c r="H19" s="102">
        <v>46.336777934882782</v>
      </c>
      <c r="I19" s="102">
        <v>47.439470794214358</v>
      </c>
      <c r="J19" s="102">
        <v>48.261957362168616</v>
      </c>
      <c r="K19" s="102">
        <v>47.947964509835316</v>
      </c>
      <c r="L19" s="102">
        <v>47.056203893580616</v>
      </c>
      <c r="M19" s="102">
        <v>48.397919644079877</v>
      </c>
      <c r="N19" s="102">
        <v>49.445311072224001</v>
      </c>
      <c r="O19" s="102">
        <v>51.644306280484123</v>
      </c>
      <c r="P19" s="102">
        <v>51.488459609869487</v>
      </c>
      <c r="Q19" s="102">
        <v>51.99707856355311</v>
      </c>
    </row>
    <row r="20" spans="1:17" ht="11.45" customHeight="1" x14ac:dyDescent="0.25">
      <c r="A20" s="19" t="s">
        <v>29</v>
      </c>
      <c r="B20" s="18">
        <f t="shared" ref="B20" si="5">SUM(B21:B26)</f>
        <v>4490.8331560828947</v>
      </c>
      <c r="C20" s="18">
        <f t="shared" ref="C20:Q20" si="6">SUM(C21:C26)</f>
        <v>4765.3061904513352</v>
      </c>
      <c r="D20" s="18">
        <f t="shared" si="6"/>
        <v>5012.4708544587065</v>
      </c>
      <c r="E20" s="18">
        <f t="shared" si="6"/>
        <v>5275.1195393584758</v>
      </c>
      <c r="F20" s="18">
        <f t="shared" si="6"/>
        <v>5530.5394097512935</v>
      </c>
      <c r="G20" s="18">
        <f t="shared" si="6"/>
        <v>5587.060760668086</v>
      </c>
      <c r="H20" s="18">
        <f t="shared" si="6"/>
        <v>5958.3191954438862</v>
      </c>
      <c r="I20" s="18">
        <f t="shared" si="6"/>
        <v>6264.3830628807355</v>
      </c>
      <c r="J20" s="18">
        <f t="shared" si="6"/>
        <v>6188.934010941085</v>
      </c>
      <c r="K20" s="18">
        <f t="shared" si="6"/>
        <v>6371.2387099235984</v>
      </c>
      <c r="L20" s="18">
        <f t="shared" si="6"/>
        <v>5595.9645299885369</v>
      </c>
      <c r="M20" s="18">
        <f t="shared" si="6"/>
        <v>5156.9907830590873</v>
      </c>
      <c r="N20" s="18">
        <f t="shared" si="6"/>
        <v>5192.4251637235175</v>
      </c>
      <c r="O20" s="18">
        <f t="shared" si="6"/>
        <v>5010.0975651950157</v>
      </c>
      <c r="P20" s="18">
        <f t="shared" si="6"/>
        <v>5259.7428767601959</v>
      </c>
      <c r="Q20" s="18">
        <f t="shared" si="6"/>
        <v>5631.6219933187385</v>
      </c>
    </row>
    <row r="21" spans="1:17" ht="11.45" customHeight="1" x14ac:dyDescent="0.25">
      <c r="A21" s="62" t="s">
        <v>59</v>
      </c>
      <c r="B21" s="101">
        <v>3854.1503823762591</v>
      </c>
      <c r="C21" s="101">
        <v>4045.9570596844455</v>
      </c>
      <c r="D21" s="101">
        <v>4175.9572311557849</v>
      </c>
      <c r="E21" s="101">
        <v>4193.9252730208054</v>
      </c>
      <c r="F21" s="101">
        <v>4266.6520333060453</v>
      </c>
      <c r="G21" s="101">
        <v>4406.9655405458543</v>
      </c>
      <c r="H21" s="101">
        <v>4509.4181731152867</v>
      </c>
      <c r="I21" s="101">
        <v>4597.2232264401509</v>
      </c>
      <c r="J21" s="101">
        <v>4493.2366230602956</v>
      </c>
      <c r="K21" s="101">
        <v>4504.3383055328077</v>
      </c>
      <c r="L21" s="101">
        <v>3785.6623880494881</v>
      </c>
      <c r="M21" s="101">
        <v>3495.4705089883478</v>
      </c>
      <c r="N21" s="101">
        <v>3464.6366503147519</v>
      </c>
      <c r="O21" s="101">
        <v>3275.7404304554052</v>
      </c>
      <c r="P21" s="101">
        <v>3503.3602489955883</v>
      </c>
      <c r="Q21" s="101">
        <v>3624.6509216375939</v>
      </c>
    </row>
    <row r="22" spans="1:17" ht="11.45" customHeight="1" x14ac:dyDescent="0.25">
      <c r="A22" s="62" t="s">
        <v>58</v>
      </c>
      <c r="B22" s="101">
        <v>636.68277370663554</v>
      </c>
      <c r="C22" s="101">
        <v>713.96601825305675</v>
      </c>
      <c r="D22" s="101">
        <v>831.1098422566472</v>
      </c>
      <c r="E22" s="101">
        <v>968.53957296874194</v>
      </c>
      <c r="F22" s="101">
        <v>1160.4263828914784</v>
      </c>
      <c r="G22" s="101">
        <v>1094.4770887396237</v>
      </c>
      <c r="H22" s="101">
        <v>1360.2485813865642</v>
      </c>
      <c r="I22" s="101">
        <v>1581.4019445049305</v>
      </c>
      <c r="J22" s="101">
        <v>1615.9587374346536</v>
      </c>
      <c r="K22" s="101">
        <v>1796.0989394454991</v>
      </c>
      <c r="L22" s="101">
        <v>1733.4947702435775</v>
      </c>
      <c r="M22" s="101">
        <v>1578.7498521891212</v>
      </c>
      <c r="N22" s="101">
        <v>1665.7477083785532</v>
      </c>
      <c r="O22" s="101">
        <v>1648.0356345230321</v>
      </c>
      <c r="P22" s="101">
        <v>1675.6115391195344</v>
      </c>
      <c r="Q22" s="101">
        <v>1925.9589358486085</v>
      </c>
    </row>
    <row r="23" spans="1:17" ht="11.45" customHeight="1" x14ac:dyDescent="0.25">
      <c r="A23" s="62" t="s">
        <v>57</v>
      </c>
      <c r="B23" s="101">
        <v>0</v>
      </c>
      <c r="C23" s="101">
        <v>5.3831125138329154</v>
      </c>
      <c r="D23" s="101">
        <v>5.4037810462739282</v>
      </c>
      <c r="E23" s="101">
        <v>112.65469336892872</v>
      </c>
      <c r="F23" s="101">
        <v>103.46099355377032</v>
      </c>
      <c r="G23" s="101">
        <v>85.61813138260797</v>
      </c>
      <c r="H23" s="101">
        <v>88.652440942035554</v>
      </c>
      <c r="I23" s="101">
        <v>85.757891935653674</v>
      </c>
      <c r="J23" s="101">
        <v>79.738650446135793</v>
      </c>
      <c r="K23" s="101">
        <v>70.801464945291812</v>
      </c>
      <c r="L23" s="101">
        <v>76.802962372346499</v>
      </c>
      <c r="M23" s="101">
        <v>82.761800825693271</v>
      </c>
      <c r="N23" s="101">
        <v>62.028524427128325</v>
      </c>
      <c r="O23" s="101">
        <v>85.78207138124921</v>
      </c>
      <c r="P23" s="101">
        <v>79.854374957816759</v>
      </c>
      <c r="Q23" s="101">
        <v>79.848996581235625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4.4093231246659006E-3</v>
      </c>
      <c r="M24" s="101">
        <v>8.6210559248195984E-3</v>
      </c>
      <c r="N24" s="101">
        <v>1.2280603084410403E-2</v>
      </c>
      <c r="O24" s="101">
        <v>0.53942883532874852</v>
      </c>
      <c r="P24" s="101">
        <v>0.91158692012688747</v>
      </c>
      <c r="Q24" s="101">
        <v>1.1245366523776756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5.1267671298830782E-3</v>
      </c>
      <c r="Q25" s="101">
        <v>3.8602598921778461E-2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1111.8362827554274</v>
      </c>
      <c r="C27" s="18">
        <f t="shared" ref="C27:Q27" si="8">SUM(C28:C32)</f>
        <v>1129.4372085651792</v>
      </c>
      <c r="D27" s="18">
        <f t="shared" si="8"/>
        <v>1177.5303559384986</v>
      </c>
      <c r="E27" s="18">
        <f t="shared" si="8"/>
        <v>1186.3039708686269</v>
      </c>
      <c r="F27" s="18">
        <f t="shared" si="8"/>
        <v>1145.0904205783047</v>
      </c>
      <c r="G27" s="18">
        <f t="shared" si="8"/>
        <v>1166.5506918215651</v>
      </c>
      <c r="H27" s="18">
        <f t="shared" si="8"/>
        <v>1257.613096725918</v>
      </c>
      <c r="I27" s="18">
        <f t="shared" si="8"/>
        <v>1238.2296598048749</v>
      </c>
      <c r="J27" s="18">
        <f t="shared" si="8"/>
        <v>1103.4943554088538</v>
      </c>
      <c r="K27" s="18">
        <f t="shared" si="8"/>
        <v>1086.2428484336569</v>
      </c>
      <c r="L27" s="18">
        <f t="shared" si="8"/>
        <v>1080.9231820091388</v>
      </c>
      <c r="M27" s="18">
        <f t="shared" si="8"/>
        <v>1022.2255648510803</v>
      </c>
      <c r="N27" s="18">
        <f t="shared" si="8"/>
        <v>1007.145692054757</v>
      </c>
      <c r="O27" s="18">
        <f t="shared" si="8"/>
        <v>968.09347514997705</v>
      </c>
      <c r="P27" s="18">
        <f t="shared" si="8"/>
        <v>1063.3781501820188</v>
      </c>
      <c r="Q27" s="18">
        <f t="shared" si="8"/>
        <v>1109.8455638748794</v>
      </c>
    </row>
    <row r="28" spans="1:17" ht="11.45" customHeight="1" x14ac:dyDescent="0.25">
      <c r="A28" s="62" t="s">
        <v>59</v>
      </c>
      <c r="B28" s="16">
        <v>20.007812077114433</v>
      </c>
      <c r="C28" s="16">
        <v>18.392829271985221</v>
      </c>
      <c r="D28" s="16">
        <v>16.685349363923805</v>
      </c>
      <c r="E28" s="16">
        <v>14.925615776963268</v>
      </c>
      <c r="F28" s="16">
        <v>13.150662523453233</v>
      </c>
      <c r="G28" s="16">
        <v>11.39365524851765</v>
      </c>
      <c r="H28" s="16">
        <v>9.7141694382554409</v>
      </c>
      <c r="I28" s="16">
        <v>8.2302846772584992</v>
      </c>
      <c r="J28" s="16">
        <v>6.829438681237149</v>
      </c>
      <c r="K28" s="16">
        <v>5.5498418900617654</v>
      </c>
      <c r="L28" s="16">
        <v>4.4326627871581969</v>
      </c>
      <c r="M28" s="16">
        <v>3.4538439395411888</v>
      </c>
      <c r="N28" s="16">
        <v>2.8874006635589895</v>
      </c>
      <c r="O28" s="16">
        <v>2.9420124649013708</v>
      </c>
      <c r="P28" s="16">
        <v>2.5090679534765106</v>
      </c>
      <c r="Q28" s="16">
        <v>1.9388082197183139</v>
      </c>
    </row>
    <row r="29" spans="1:17" ht="11.45" customHeight="1" x14ac:dyDescent="0.25">
      <c r="A29" s="62" t="s">
        <v>58</v>
      </c>
      <c r="B29" s="16">
        <v>1087.9181808792328</v>
      </c>
      <c r="C29" s="16">
        <v>1106.8325251719737</v>
      </c>
      <c r="D29" s="16">
        <v>1156.3983306059895</v>
      </c>
      <c r="E29" s="16">
        <v>1166.6966923224163</v>
      </c>
      <c r="F29" s="16">
        <v>1127.2582222973381</v>
      </c>
      <c r="G29" s="16">
        <v>1148.8876669354099</v>
      </c>
      <c r="H29" s="16">
        <v>1241.3361437394869</v>
      </c>
      <c r="I29" s="16">
        <v>1225.0806834830153</v>
      </c>
      <c r="J29" s="16">
        <v>1092.9183864608401</v>
      </c>
      <c r="K29" s="16">
        <v>1077.4163994220653</v>
      </c>
      <c r="L29" s="16">
        <v>1074.3163243044023</v>
      </c>
      <c r="M29" s="16">
        <v>1016.7700444262042</v>
      </c>
      <c r="N29" s="16">
        <v>1001.6524764222611</v>
      </c>
      <c r="O29" s="16">
        <v>963.24077573277816</v>
      </c>
      <c r="P29" s="16">
        <v>1058.5561686832211</v>
      </c>
      <c r="Q29" s="16">
        <v>1102.3609347773195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2.5279377264336187E-2</v>
      </c>
      <c r="Q30" s="16">
        <v>5.1149746745425217E-2</v>
      </c>
    </row>
    <row r="31" spans="1:17" ht="11.45" customHeight="1" x14ac:dyDescent="0.25">
      <c r="A31" s="62" t="s">
        <v>56</v>
      </c>
      <c r="B31" s="16">
        <v>3.910289799080064</v>
      </c>
      <c r="C31" s="16">
        <v>4.2118541212204095</v>
      </c>
      <c r="D31" s="16">
        <v>4.4466759685854802</v>
      </c>
      <c r="E31" s="16">
        <v>4.6816627692475015</v>
      </c>
      <c r="F31" s="16">
        <v>4.6815357575132079</v>
      </c>
      <c r="G31" s="16">
        <v>6.2693696376374115</v>
      </c>
      <c r="H31" s="16">
        <v>6.5627835481757009</v>
      </c>
      <c r="I31" s="16">
        <v>4.9186916446011697</v>
      </c>
      <c r="J31" s="16">
        <v>3.7465302667764342</v>
      </c>
      <c r="K31" s="16">
        <v>3.2766071215297732</v>
      </c>
      <c r="L31" s="16">
        <v>2.1741949175782445</v>
      </c>
      <c r="M31" s="16">
        <v>2.0016764853349129</v>
      </c>
      <c r="N31" s="16">
        <v>2.6058149689368881</v>
      </c>
      <c r="O31" s="16">
        <v>1.9106869522975014</v>
      </c>
      <c r="P31" s="16">
        <v>2.2876341680569428</v>
      </c>
      <c r="Q31" s="16">
        <v>5.4946711310960969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3079.4158586007343</v>
      </c>
      <c r="C33" s="24">
        <f t="shared" ref="C33:Q33" si="10">C34+C40</f>
        <v>3272.2389969874816</v>
      </c>
      <c r="D33" s="24">
        <f t="shared" si="10"/>
        <v>3596.7542846197848</v>
      </c>
      <c r="E33" s="24">
        <f t="shared" si="10"/>
        <v>3767.6262260588437</v>
      </c>
      <c r="F33" s="24">
        <f t="shared" si="10"/>
        <v>4067.7285686031628</v>
      </c>
      <c r="G33" s="24">
        <f t="shared" si="10"/>
        <v>4924.7337579915175</v>
      </c>
      <c r="H33" s="24">
        <f t="shared" si="10"/>
        <v>5285.5191119719848</v>
      </c>
      <c r="I33" s="24">
        <f t="shared" si="10"/>
        <v>5212.7593715612093</v>
      </c>
      <c r="J33" s="24">
        <f t="shared" si="10"/>
        <v>5333.7090764218847</v>
      </c>
      <c r="K33" s="24">
        <f t="shared" si="10"/>
        <v>5085.0865073497416</v>
      </c>
      <c r="L33" s="24">
        <f t="shared" si="10"/>
        <v>4581.0930618291304</v>
      </c>
      <c r="M33" s="24">
        <f t="shared" si="10"/>
        <v>4242.8895557817414</v>
      </c>
      <c r="N33" s="24">
        <f t="shared" si="10"/>
        <v>3884.5397655068109</v>
      </c>
      <c r="O33" s="24">
        <f t="shared" si="10"/>
        <v>3437.3942931965148</v>
      </c>
      <c r="P33" s="24">
        <f t="shared" si="10"/>
        <v>4187.6517790730195</v>
      </c>
      <c r="Q33" s="24">
        <f t="shared" si="10"/>
        <v>4784.5272298798363</v>
      </c>
    </row>
    <row r="34" spans="1:17" ht="11.45" customHeight="1" x14ac:dyDescent="0.25">
      <c r="A34" s="23" t="s">
        <v>27</v>
      </c>
      <c r="B34" s="102">
        <f t="shared" ref="B34" si="11">SUM(B35:B39)</f>
        <v>963.47669328898223</v>
      </c>
      <c r="C34" s="102">
        <f t="shared" ref="C34:Q34" si="12">SUM(C35:C39)</f>
        <v>1006.945160982542</v>
      </c>
      <c r="D34" s="102">
        <f t="shared" si="12"/>
        <v>1099.2738498986146</v>
      </c>
      <c r="E34" s="102">
        <f t="shared" si="12"/>
        <v>1157.1009151024157</v>
      </c>
      <c r="F34" s="102">
        <f t="shared" si="12"/>
        <v>1183.003302066634</v>
      </c>
      <c r="G34" s="102">
        <f t="shared" si="12"/>
        <v>1269.1675271085126</v>
      </c>
      <c r="H34" s="102">
        <f t="shared" si="12"/>
        <v>1298.7134120983053</v>
      </c>
      <c r="I34" s="102">
        <f t="shared" si="12"/>
        <v>1320.8246333176303</v>
      </c>
      <c r="J34" s="102">
        <f t="shared" si="12"/>
        <v>1370.7890139661995</v>
      </c>
      <c r="K34" s="102">
        <f t="shared" si="12"/>
        <v>1359.9401326429677</v>
      </c>
      <c r="L34" s="102">
        <f t="shared" si="12"/>
        <v>1337.0340227779866</v>
      </c>
      <c r="M34" s="102">
        <f t="shared" si="12"/>
        <v>1264.5926957938732</v>
      </c>
      <c r="N34" s="102">
        <f t="shared" si="12"/>
        <v>1233.9183364888088</v>
      </c>
      <c r="O34" s="102">
        <f t="shared" si="12"/>
        <v>1170.5789197426539</v>
      </c>
      <c r="P34" s="102">
        <f t="shared" si="12"/>
        <v>1284.8612332222806</v>
      </c>
      <c r="Q34" s="102">
        <f t="shared" si="12"/>
        <v>1377.6405825520808</v>
      </c>
    </row>
    <row r="35" spans="1:17" ht="11.45" customHeight="1" x14ac:dyDescent="0.25">
      <c r="A35" s="62" t="s">
        <v>59</v>
      </c>
      <c r="B35" s="101">
        <v>248.58849925627695</v>
      </c>
      <c r="C35" s="101">
        <v>228.90282692044877</v>
      </c>
      <c r="D35" s="101">
        <v>204.97259664004523</v>
      </c>
      <c r="E35" s="101">
        <v>183.6719458595106</v>
      </c>
      <c r="F35" s="101">
        <v>165.34816154307427</v>
      </c>
      <c r="G35" s="101">
        <v>148.72568289596407</v>
      </c>
      <c r="H35" s="101">
        <v>133.15722924643157</v>
      </c>
      <c r="I35" s="101">
        <v>117.05663860384114</v>
      </c>
      <c r="J35" s="101">
        <v>93.858553183254216</v>
      </c>
      <c r="K35" s="101">
        <v>84.531975216394599</v>
      </c>
      <c r="L35" s="101">
        <v>74.952224231822882</v>
      </c>
      <c r="M35" s="101">
        <v>65.97497081263279</v>
      </c>
      <c r="N35" s="101">
        <v>62.792402370393191</v>
      </c>
      <c r="O35" s="101">
        <v>57.328593327686342</v>
      </c>
      <c r="P35" s="101">
        <v>49.821350759442495</v>
      </c>
      <c r="Q35" s="101">
        <v>44.447788980207243</v>
      </c>
    </row>
    <row r="36" spans="1:17" ht="11.45" customHeight="1" x14ac:dyDescent="0.25">
      <c r="A36" s="62" t="s">
        <v>58</v>
      </c>
      <c r="B36" s="101">
        <v>714.87147859891218</v>
      </c>
      <c r="C36" s="101">
        <v>777.59706076059854</v>
      </c>
      <c r="D36" s="101">
        <v>893.87767109314882</v>
      </c>
      <c r="E36" s="101">
        <v>973.00862243104132</v>
      </c>
      <c r="F36" s="101">
        <v>1017.2421948775434</v>
      </c>
      <c r="G36" s="101">
        <v>1120.0408760522434</v>
      </c>
      <c r="H36" s="101">
        <v>1165.1630989623329</v>
      </c>
      <c r="I36" s="101">
        <v>1203.38942835392</v>
      </c>
      <c r="J36" s="101">
        <v>1276.5691273510774</v>
      </c>
      <c r="K36" s="101">
        <v>1275.0687803306787</v>
      </c>
      <c r="L36" s="101">
        <v>1261.7672873291981</v>
      </c>
      <c r="M36" s="101">
        <v>1198.3308377847916</v>
      </c>
      <c r="N36" s="101">
        <v>1170.8537888041415</v>
      </c>
      <c r="O36" s="101">
        <v>1112.8953091496535</v>
      </c>
      <c r="P36" s="101">
        <v>1234.6783734601117</v>
      </c>
      <c r="Q36" s="101">
        <v>1332.7936742028717</v>
      </c>
    </row>
    <row r="37" spans="1:17" ht="11.45" customHeight="1" x14ac:dyDescent="0.25">
      <c r="A37" s="62" t="s">
        <v>57</v>
      </c>
      <c r="B37" s="101">
        <v>0</v>
      </c>
      <c r="C37" s="101">
        <v>0.42932027066308642</v>
      </c>
      <c r="D37" s="101">
        <v>0.40759498990207282</v>
      </c>
      <c r="E37" s="101">
        <v>0.40432602931928802</v>
      </c>
      <c r="F37" s="101">
        <v>0.39689180352967957</v>
      </c>
      <c r="G37" s="101">
        <v>0.38717860452377956</v>
      </c>
      <c r="H37" s="101">
        <v>0.37926548566444879</v>
      </c>
      <c r="I37" s="101">
        <v>0.36471846062633079</v>
      </c>
      <c r="J37" s="101">
        <v>0.34976853069622471</v>
      </c>
      <c r="K37" s="101">
        <v>0.32778893716418539</v>
      </c>
      <c r="L37" s="101">
        <v>0.30522211988155368</v>
      </c>
      <c r="M37" s="101">
        <v>0.27757959805637777</v>
      </c>
      <c r="N37" s="101">
        <v>0.25354088629543431</v>
      </c>
      <c r="O37" s="101">
        <v>0.2245203912863882</v>
      </c>
      <c r="P37" s="101">
        <v>0.19476341174243686</v>
      </c>
      <c r="Q37" s="101">
        <v>0.174224345430707</v>
      </c>
    </row>
    <row r="38" spans="1:17" ht="11.45" customHeight="1" x14ac:dyDescent="0.25">
      <c r="A38" s="62" t="s">
        <v>56</v>
      </c>
      <c r="B38" s="101">
        <v>1.6715433793188513E-2</v>
      </c>
      <c r="C38" s="101">
        <v>1.5953030831591268E-2</v>
      </c>
      <c r="D38" s="101">
        <v>1.598717551852015E-2</v>
      </c>
      <c r="E38" s="101">
        <v>1.6020782544499085E-2</v>
      </c>
      <c r="F38" s="101">
        <v>1.6053842486792962E-2</v>
      </c>
      <c r="G38" s="101">
        <v>1.378955578119411E-2</v>
      </c>
      <c r="H38" s="101">
        <v>1.3818403876300405E-2</v>
      </c>
      <c r="I38" s="101">
        <v>1.3847899242831046E-2</v>
      </c>
      <c r="J38" s="101">
        <v>1.1564901171566191E-2</v>
      </c>
      <c r="K38" s="101">
        <v>1.1588158730227583E-2</v>
      </c>
      <c r="L38" s="101">
        <v>9.2890970839898373E-3</v>
      </c>
      <c r="M38" s="101">
        <v>9.3075983921862265E-3</v>
      </c>
      <c r="N38" s="101">
        <v>1.8604427978699795E-2</v>
      </c>
      <c r="O38" s="101">
        <v>0.13049687402750534</v>
      </c>
      <c r="P38" s="101">
        <v>0.16674559098367275</v>
      </c>
      <c r="Q38" s="101">
        <v>0.22489502357110719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2115.9391653117518</v>
      </c>
      <c r="C40" s="18">
        <f t="shared" ref="C40:Q40" si="14">SUM(C41:C42)</f>
        <v>2265.2938360049397</v>
      </c>
      <c r="D40" s="18">
        <f t="shared" si="14"/>
        <v>2497.4804347211702</v>
      </c>
      <c r="E40" s="18">
        <f t="shared" si="14"/>
        <v>2610.5253109564283</v>
      </c>
      <c r="F40" s="18">
        <f t="shared" si="14"/>
        <v>2884.7252665365286</v>
      </c>
      <c r="G40" s="18">
        <f t="shared" si="14"/>
        <v>3655.5662308830051</v>
      </c>
      <c r="H40" s="18">
        <f t="shared" si="14"/>
        <v>3986.8056998736797</v>
      </c>
      <c r="I40" s="18">
        <f t="shared" si="14"/>
        <v>3891.9347382435785</v>
      </c>
      <c r="J40" s="18">
        <f t="shared" si="14"/>
        <v>3962.9200624556847</v>
      </c>
      <c r="K40" s="18">
        <f t="shared" si="14"/>
        <v>3725.1463747067737</v>
      </c>
      <c r="L40" s="18">
        <f t="shared" si="14"/>
        <v>3244.0590390511438</v>
      </c>
      <c r="M40" s="18">
        <f t="shared" si="14"/>
        <v>2978.2968599878686</v>
      </c>
      <c r="N40" s="18">
        <f t="shared" si="14"/>
        <v>2650.6214290180023</v>
      </c>
      <c r="O40" s="18">
        <f t="shared" si="14"/>
        <v>2266.815373453861</v>
      </c>
      <c r="P40" s="18">
        <f t="shared" si="14"/>
        <v>2902.7905458507394</v>
      </c>
      <c r="Q40" s="18">
        <f t="shared" si="14"/>
        <v>3406.8866473277553</v>
      </c>
    </row>
    <row r="41" spans="1:17" ht="11.45" customHeight="1" x14ac:dyDescent="0.25">
      <c r="A41" s="17" t="s">
        <v>23</v>
      </c>
      <c r="B41" s="16">
        <v>1474.633417192442</v>
      </c>
      <c r="C41" s="16">
        <v>1505.6981568101089</v>
      </c>
      <c r="D41" s="16">
        <v>1510.9739817005684</v>
      </c>
      <c r="E41" s="16">
        <v>1528.4335863172589</v>
      </c>
      <c r="F41" s="16">
        <v>1620.0635539872151</v>
      </c>
      <c r="G41" s="16">
        <v>2213.3017459406219</v>
      </c>
      <c r="H41" s="16">
        <v>2384.1349867767585</v>
      </c>
      <c r="I41" s="16">
        <v>2415.606171925484</v>
      </c>
      <c r="J41" s="16">
        <v>2230.2416494168551</v>
      </c>
      <c r="K41" s="16">
        <v>2361.4188598784076</v>
      </c>
      <c r="L41" s="16">
        <v>1933.6787994804752</v>
      </c>
      <c r="M41" s="16">
        <v>1760.4475309454815</v>
      </c>
      <c r="N41" s="16">
        <v>1499.2239512035803</v>
      </c>
      <c r="O41" s="16">
        <v>1406.3487699161456</v>
      </c>
      <c r="P41" s="16">
        <v>1560.0614633662638</v>
      </c>
      <c r="Q41" s="16">
        <v>1705.9191322786423</v>
      </c>
    </row>
    <row r="42" spans="1:17" ht="11.45" customHeight="1" x14ac:dyDescent="0.25">
      <c r="A42" s="15" t="s">
        <v>22</v>
      </c>
      <c r="B42" s="14">
        <v>641.30574811930978</v>
      </c>
      <c r="C42" s="14">
        <v>759.59567919483072</v>
      </c>
      <c r="D42" s="14">
        <v>986.50645302060195</v>
      </c>
      <c r="E42" s="14">
        <v>1082.0917246391696</v>
      </c>
      <c r="F42" s="14">
        <v>1264.6617125493137</v>
      </c>
      <c r="G42" s="14">
        <v>1442.2644849423834</v>
      </c>
      <c r="H42" s="14">
        <v>1602.6707130969212</v>
      </c>
      <c r="I42" s="14">
        <v>1476.3285663180945</v>
      </c>
      <c r="J42" s="14">
        <v>1732.6784130388296</v>
      </c>
      <c r="K42" s="14">
        <v>1363.7275148283659</v>
      </c>
      <c r="L42" s="14">
        <v>1310.3802395706687</v>
      </c>
      <c r="M42" s="14">
        <v>1217.8493290423871</v>
      </c>
      <c r="N42" s="14">
        <v>1151.397477814422</v>
      </c>
      <c r="O42" s="14">
        <v>860.4666035377154</v>
      </c>
      <c r="P42" s="14">
        <v>1342.7290824844756</v>
      </c>
      <c r="Q42" s="14">
        <v>1700.967515049113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2.9992549468285077</v>
      </c>
      <c r="C47" s="100">
        <f>IF(C4=0,0,C4/TrRoad_ene!C4)</f>
        <v>3.0005043484263947</v>
      </c>
      <c r="D47" s="100">
        <f>IF(D4=0,0,D4/TrRoad_ene!D4)</f>
        <v>3.0045467847570455</v>
      </c>
      <c r="E47" s="100">
        <f>IF(E4=0,0,E4/TrRoad_ene!E4)</f>
        <v>3.0033706413361769</v>
      </c>
      <c r="F47" s="100">
        <f>IF(F4=0,0,F4/TrRoad_ene!F4)</f>
        <v>3.007415923676426</v>
      </c>
      <c r="G47" s="100">
        <f>IF(G4=0,0,G4/TrRoad_ene!G4)</f>
        <v>3.01244081138619</v>
      </c>
      <c r="H47" s="100">
        <f>IF(H4=0,0,H4/TrRoad_ene!H4)</f>
        <v>3.0108802644368686</v>
      </c>
      <c r="I47" s="100">
        <f>IF(I4=0,0,I4/TrRoad_ene!I4)</f>
        <v>2.9990020083968112</v>
      </c>
      <c r="J47" s="100">
        <f>IF(J4=0,0,J4/TrRoad_ene!J4)</f>
        <v>2.9072917696916227</v>
      </c>
      <c r="K47" s="100">
        <f>IF(K4=0,0,K4/TrRoad_ene!K4)</f>
        <v>2.9035557584277383</v>
      </c>
      <c r="L47" s="100">
        <f>IF(L4=0,0,L4/TrRoad_ene!L4)</f>
        <v>2.8903488952625982</v>
      </c>
      <c r="M47" s="100">
        <f>IF(M4=0,0,M4/TrRoad_ene!M4)</f>
        <v>2.8919729480945837</v>
      </c>
      <c r="N47" s="100">
        <f>IF(N4=0,0,N4/TrRoad_ene!N4)</f>
        <v>2.8917178428638439</v>
      </c>
      <c r="O47" s="100">
        <f>IF(O4=0,0,O4/TrRoad_ene!O4)</f>
        <v>2.8956069426218649</v>
      </c>
      <c r="P47" s="100">
        <f>IF(P4=0,0,P4/TrRoad_ene!P4)</f>
        <v>2.8711967564666057</v>
      </c>
      <c r="Q47" s="100">
        <f>IF(Q4=0,0,Q4/TrRoad_ene!Q4)</f>
        <v>2.8974175209236748</v>
      </c>
    </row>
    <row r="48" spans="1:17" ht="11.45" customHeight="1" x14ac:dyDescent="0.25">
      <c r="A48" s="95" t="s">
        <v>166</v>
      </c>
      <c r="B48" s="20">
        <f>IF(B7=0,0,(B7+B12)/(TrRoad_ene!B7+TrRoad_ene!B12))</f>
        <v>2.9014523999999997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2.8967943345106448</v>
      </c>
      <c r="H48" s="20">
        <f>IF(H7=0,0,(H7+H12)/(TrRoad_ene!H7+TrRoad_ene!H12))</f>
        <v>2.8822282065239926</v>
      </c>
      <c r="I48" s="20">
        <f>IF(I7=0,0,(I7+I12)/(TrRoad_ene!I7+TrRoad_ene!I12))</f>
        <v>2.8547377168049359</v>
      </c>
      <c r="J48" s="20">
        <f>IF(J7=0,0,(J7+J12)/(TrRoad_ene!J7+TrRoad_ene!J12))</f>
        <v>2.8196792828679715</v>
      </c>
      <c r="K48" s="20">
        <f>IF(K7=0,0,(K7+K12)/(TrRoad_ene!K7+TrRoad_ene!K12))</f>
        <v>2.8196747517977054</v>
      </c>
      <c r="L48" s="20">
        <f>IF(L7=0,0,(L7+L12)/(TrRoad_ene!L7+TrRoad_ene!L12))</f>
        <v>2.784690016367438</v>
      </c>
      <c r="M48" s="20">
        <f>IF(M7=0,0,(M7+M12)/(TrRoad_ene!M7+TrRoad_ene!M12))</f>
        <v>2.7795014926825181</v>
      </c>
      <c r="N48" s="20">
        <f>IF(N7=0,0,(N7+N12)/(TrRoad_ene!N7+TrRoad_ene!N12))</f>
        <v>2.7866545212702118</v>
      </c>
      <c r="O48" s="20">
        <f>IF(O7=0,0,(O7+O12)/(TrRoad_ene!O7+TrRoad_ene!O12))</f>
        <v>2.826122752786925</v>
      </c>
      <c r="P48" s="20">
        <f>IF(P7=0,0,(P7+P12)/(TrRoad_ene!P7+TrRoad_ene!P12))</f>
        <v>2.7671113898072539</v>
      </c>
      <c r="Q48" s="20">
        <f>IF(Q7=0,0,(Q7+Q12)/(TrRoad_ene!Q7+TrRoad_ene!Q12))</f>
        <v>2.8082619333515368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3.1024188000000006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3.1002269355633714</v>
      </c>
      <c r="J49" s="20">
        <f>IF(J8=0,0,(J8+J13+J14)/(TrRoad_ene!J8+TrRoad_ene!J13+TrRoad_ene!J14))</f>
        <v>2.9655979456047903</v>
      </c>
      <c r="K49" s="20">
        <f>IF(K8=0,0,(K8+K13+K14)/(TrRoad_ene!K8+TrRoad_ene!K13+TrRoad_ene!K14))</f>
        <v>2.9593319649976153</v>
      </c>
      <c r="L49" s="20">
        <f>IF(L8=0,0,(L8+L13+L14)/(TrRoad_ene!L8+TrRoad_ene!L13+TrRoad_ene!L14))</f>
        <v>2.9542547824638561</v>
      </c>
      <c r="M49" s="20">
        <f>IF(M8=0,0,(M8+M13+M14)/(TrRoad_ene!M8+TrRoad_ene!M13+TrRoad_ene!M14))</f>
        <v>2.9603068325703497</v>
      </c>
      <c r="N49" s="20">
        <f>IF(N8=0,0,(N8+N13+N14)/(TrRoad_ene!N8+TrRoad_ene!N13+TrRoad_ene!N14))</f>
        <v>2.9568217200864679</v>
      </c>
      <c r="O49" s="20">
        <f>IF(O8=0,0,(O8+O13+O14)/(TrRoad_ene!O8+TrRoad_ene!O13+TrRoad_ene!O14))</f>
        <v>2.9414322606130328</v>
      </c>
      <c r="P49" s="20">
        <f>IF(P8=0,0,(P8+P13+P14)/(TrRoad_ene!P8+TrRoad_ene!P13+TrRoad_ene!P14))</f>
        <v>2.9328140826202378</v>
      </c>
      <c r="Q49" s="20">
        <f>IF(Q8=0,0,(Q8+Q13+Q14)/(TrRoad_ene!Q8+TrRoad_ene!Q13+TrRoad_ene!Q14))</f>
        <v>2.9464297592263438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332.864203518267</v>
      </c>
      <c r="C54" s="68">
        <f>IF(TrRoad_act!C30=0,"",C17/TrRoad_act!C30*1000
)</f>
        <v>330.08313039023022</v>
      </c>
      <c r="D54" s="68">
        <f>IF(TrRoad_act!D30=0,"",D17/TrRoad_act!D30*1000
)</f>
        <v>334.98189889232742</v>
      </c>
      <c r="E54" s="68">
        <f>IF(TrRoad_act!E30=0,"",E17/TrRoad_act!E30*1000
)</f>
        <v>333.38345595931838</v>
      </c>
      <c r="F54" s="68">
        <f>IF(TrRoad_act!F30=0,"",F17/TrRoad_act!F30*1000
)</f>
        <v>335.14399044647513</v>
      </c>
      <c r="G54" s="68">
        <f>IF(TrRoad_act!G30=0,"",G17/TrRoad_act!G30*1000
)</f>
        <v>338.02195983826545</v>
      </c>
      <c r="H54" s="68">
        <f>IF(TrRoad_act!H30=0,"",H17/TrRoad_act!H30*1000
)</f>
        <v>351.03350580792574</v>
      </c>
      <c r="I54" s="68">
        <f>IF(TrRoad_act!I30=0,"",I17/TrRoad_act!I30*1000
)</f>
        <v>337.99676701443741</v>
      </c>
      <c r="J54" s="68">
        <f>IF(TrRoad_act!J30=0,"",J17/TrRoad_act!J30*1000
)</f>
        <v>326.2443421568567</v>
      </c>
      <c r="K54" s="68">
        <f>IF(TrRoad_act!K30=0,"",K17/TrRoad_act!K30*1000
)</f>
        <v>305.5344354990421</v>
      </c>
      <c r="L54" s="68">
        <f>IF(TrRoad_act!L30=0,"",L17/TrRoad_act!L30*1000
)</f>
        <v>299.99438954630705</v>
      </c>
      <c r="M54" s="68">
        <f>IF(TrRoad_act!M30=0,"",M17/TrRoad_act!M30*1000
)</f>
        <v>300.65319981944629</v>
      </c>
      <c r="N54" s="68">
        <f>IF(TrRoad_act!N30=0,"",N17/TrRoad_act!N30*1000
)</f>
        <v>289.15401482722825</v>
      </c>
      <c r="O54" s="68">
        <f>IF(TrRoad_act!O30=0,"",O17/TrRoad_act!O30*1000
)</f>
        <v>274.05948274979039</v>
      </c>
      <c r="P54" s="68">
        <f>IF(TrRoad_act!P30=0,"",P17/TrRoad_act!P30*1000
)</f>
        <v>292.56826837803447</v>
      </c>
      <c r="Q54" s="68">
        <f>IF(TrRoad_act!Q30=0,"",Q17/TrRoad_act!Q30*1000
)</f>
        <v>301.46111789702553</v>
      </c>
    </row>
    <row r="55" spans="1:17" ht="11.45" customHeight="1" x14ac:dyDescent="0.25">
      <c r="A55" s="25" t="s">
        <v>39</v>
      </c>
      <c r="B55" s="79">
        <f>IF(TrRoad_act!B31=0,"",B18/TrRoad_act!B31*1000
)</f>
        <v>273.91244261435293</v>
      </c>
      <c r="C55" s="79">
        <f>IF(TrRoad_act!C31=0,"",C18/TrRoad_act!C31*1000
)</f>
        <v>268.69799061480478</v>
      </c>
      <c r="D55" s="79">
        <f>IF(TrRoad_act!D31=0,"",D18/TrRoad_act!D31*1000
)</f>
        <v>267.31427514785071</v>
      </c>
      <c r="E55" s="79">
        <f>IF(TrRoad_act!E31=0,"",E18/TrRoad_act!E31*1000
)</f>
        <v>264.32272594792727</v>
      </c>
      <c r="F55" s="79">
        <f>IF(TrRoad_act!F31=0,"",F18/TrRoad_act!F31*1000
)</f>
        <v>261.28540295826951</v>
      </c>
      <c r="G55" s="79">
        <f>IF(TrRoad_act!G31=0,"",G18/TrRoad_act!G31*1000
)</f>
        <v>246.48644741982525</v>
      </c>
      <c r="H55" s="79">
        <f>IF(TrRoad_act!H31=0,"",H18/TrRoad_act!H31*1000
)</f>
        <v>256.5321483153441</v>
      </c>
      <c r="I55" s="79">
        <f>IF(TrRoad_act!I31=0,"",I18/TrRoad_act!I31*1000
)</f>
        <v>252.44359517221793</v>
      </c>
      <c r="J55" s="79">
        <f>IF(TrRoad_act!J31=0,"",J18/TrRoad_act!J31*1000
)</f>
        <v>239.39259288848498</v>
      </c>
      <c r="K55" s="79">
        <f>IF(TrRoad_act!K31=0,"",K18/TrRoad_act!K31*1000
)</f>
        <v>225.7503499006053</v>
      </c>
      <c r="L55" s="79">
        <f>IF(TrRoad_act!L31=0,"",L18/TrRoad_act!L31*1000
)</f>
        <v>223.14473620494186</v>
      </c>
      <c r="M55" s="79">
        <f>IF(TrRoad_act!M31=0,"",M18/TrRoad_act!M31*1000
)</f>
        <v>227.35376190590469</v>
      </c>
      <c r="N55" s="79">
        <f>IF(TrRoad_act!N31=0,"",N18/TrRoad_act!N31*1000
)</f>
        <v>224.36989564142533</v>
      </c>
      <c r="O55" s="79">
        <f>IF(TrRoad_act!O31=0,"",O18/TrRoad_act!O31*1000
)</f>
        <v>221.0279137323206</v>
      </c>
      <c r="P55" s="79">
        <f>IF(TrRoad_act!P31=0,"",P18/TrRoad_act!P31*1000
)</f>
        <v>222.38498920257439</v>
      </c>
      <c r="Q55" s="79">
        <f>IF(TrRoad_act!Q31=0,"",Q18/TrRoad_act!Q31*1000
)</f>
        <v>221.41411488473344</v>
      </c>
    </row>
    <row r="56" spans="1:17" ht="11.45" customHeight="1" x14ac:dyDescent="0.25">
      <c r="A56" s="23" t="s">
        <v>30</v>
      </c>
      <c r="B56" s="78">
        <f>IF(TrRoad_act!B32=0,"",B19/TrRoad_act!B32*1000
)</f>
        <v>140.5569123846326</v>
      </c>
      <c r="C56" s="78">
        <f>IF(TrRoad_act!C32=0,"",C19/TrRoad_act!C32*1000
)</f>
        <v>140.35342332254805</v>
      </c>
      <c r="D56" s="78">
        <f>IF(TrRoad_act!D32=0,"",D19/TrRoad_act!D32*1000
)</f>
        <v>139.48512561119824</v>
      </c>
      <c r="E56" s="78">
        <f>IF(TrRoad_act!E32=0,"",E19/TrRoad_act!E32*1000
)</f>
        <v>138.43516776901745</v>
      </c>
      <c r="F56" s="78">
        <f>IF(TrRoad_act!F32=0,"",F19/TrRoad_act!F32*1000
)</f>
        <v>136.65462247995234</v>
      </c>
      <c r="G56" s="78">
        <f>IF(TrRoad_act!G32=0,"",G19/TrRoad_act!G32*1000
)</f>
        <v>135.30876784027026</v>
      </c>
      <c r="H56" s="78">
        <f>IF(TrRoad_act!H32=0,"",H19/TrRoad_act!H32*1000
)</f>
        <v>133.54711703737306</v>
      </c>
      <c r="I56" s="78">
        <f>IF(TrRoad_act!I32=0,"",I19/TrRoad_act!I32*1000
)</f>
        <v>131.06817422167524</v>
      </c>
      <c r="J56" s="78">
        <f>IF(TrRoad_act!J32=0,"",J19/TrRoad_act!J32*1000
)</f>
        <v>128.04672157656321</v>
      </c>
      <c r="K56" s="78">
        <f>IF(TrRoad_act!K32=0,"",K19/TrRoad_act!K32*1000
)</f>
        <v>126.84457293906945</v>
      </c>
      <c r="L56" s="78">
        <f>IF(TrRoad_act!L32=0,"",L19/TrRoad_act!L32*1000
)</f>
        <v>124.2298741975562</v>
      </c>
      <c r="M56" s="78">
        <f>IF(TrRoad_act!M32=0,"",M19/TrRoad_act!M32*1000
)</f>
        <v>123.36746029418012</v>
      </c>
      <c r="N56" s="78">
        <f>IF(TrRoad_act!N32=0,"",N19/TrRoad_act!N32*1000
)</f>
        <v>122.72137975561286</v>
      </c>
      <c r="O56" s="78">
        <f>IF(TrRoad_act!O32=0,"",O19/TrRoad_act!O32*1000
)</f>
        <v>123.51751299251106</v>
      </c>
      <c r="P56" s="78">
        <f>IF(TrRoad_act!P32=0,"",P19/TrRoad_act!P32*1000
)</f>
        <v>119.85234967221976</v>
      </c>
      <c r="Q56" s="78">
        <f>IF(TrRoad_act!Q32=0,"",Q19/TrRoad_act!Q32*1000
)</f>
        <v>120.08840519077371</v>
      </c>
    </row>
    <row r="57" spans="1:17" ht="11.45" customHeight="1" x14ac:dyDescent="0.25">
      <c r="A57" s="19" t="s">
        <v>29</v>
      </c>
      <c r="B57" s="76">
        <f>IF(TrRoad_act!B33=0,"",B20/TrRoad_act!B33*1000
)</f>
        <v>228.50572071844263</v>
      </c>
      <c r="C57" s="76">
        <f>IF(TrRoad_act!C33=0,"",C20/TrRoad_act!C33*1000
)</f>
        <v>225.47589877055299</v>
      </c>
      <c r="D57" s="76">
        <f>IF(TrRoad_act!D33=0,"",D20/TrRoad_act!D33*1000
)</f>
        <v>224.30791444088848</v>
      </c>
      <c r="E57" s="76">
        <f>IF(TrRoad_act!E33=0,"",E20/TrRoad_act!E33*1000
)</f>
        <v>223.21036555816838</v>
      </c>
      <c r="F57" s="76">
        <f>IF(TrRoad_act!F33=0,"",F20/TrRoad_act!F33*1000
)</f>
        <v>223.47948036098717</v>
      </c>
      <c r="G57" s="76">
        <f>IF(TrRoad_act!G33=0,"",G20/TrRoad_act!G33*1000
)</f>
        <v>210.00531616339291</v>
      </c>
      <c r="H57" s="76">
        <f>IF(TrRoad_act!H33=0,"",H20/TrRoad_act!H33*1000
)</f>
        <v>218.58273131944171</v>
      </c>
      <c r="I57" s="76">
        <f>IF(TrRoad_act!I33=0,"",I20/TrRoad_act!I33*1000
)</f>
        <v>217.31119412636761</v>
      </c>
      <c r="J57" s="76">
        <f>IF(TrRoad_act!J33=0,"",J20/TrRoad_act!J33*1000
)</f>
        <v>208.91638174853421</v>
      </c>
      <c r="K57" s="76">
        <f>IF(TrRoad_act!K33=0,"",K20/TrRoad_act!K33*1000
)</f>
        <v>197.74320767821342</v>
      </c>
      <c r="L57" s="76">
        <f>IF(TrRoad_act!L33=0,"",L20/TrRoad_act!L33*1000
)</f>
        <v>192.26026843418532</v>
      </c>
      <c r="M57" s="76">
        <f>IF(TrRoad_act!M33=0,"",M20/TrRoad_act!M33*1000
)</f>
        <v>195.64923402819539</v>
      </c>
      <c r="N57" s="76">
        <f>IF(TrRoad_act!N33=0,"",N20/TrRoad_act!N33*1000
)</f>
        <v>193.70685704657757</v>
      </c>
      <c r="O57" s="76">
        <f>IF(TrRoad_act!O33=0,"",O20/TrRoad_act!O33*1000
)</f>
        <v>191.2041462818629</v>
      </c>
      <c r="P57" s="76">
        <f>IF(TrRoad_act!P33=0,"",P20/TrRoad_act!P33*1000
)</f>
        <v>190.79188573464734</v>
      </c>
      <c r="Q57" s="76">
        <f>IF(TrRoad_act!Q33=0,"",Q20/TrRoad_act!Q33*1000
)</f>
        <v>190.38365443696784</v>
      </c>
    </row>
    <row r="58" spans="1:17" ht="11.45" customHeight="1" x14ac:dyDescent="0.25">
      <c r="A58" s="62" t="s">
        <v>59</v>
      </c>
      <c r="B58" s="77">
        <f>IF(TrRoad_act!B34=0,"",B21/TrRoad_act!B34*1000
)</f>
        <v>228.54782501566277</v>
      </c>
      <c r="C58" s="77">
        <f>IF(TrRoad_act!C34=0,"",C21/TrRoad_act!C34*1000
)</f>
        <v>225.65525265575508</v>
      </c>
      <c r="D58" s="77">
        <f>IF(TrRoad_act!D34=0,"",D21/TrRoad_act!D34*1000
)</f>
        <v>224.39018647771357</v>
      </c>
      <c r="E58" s="77">
        <f>IF(TrRoad_act!E34=0,"",E21/TrRoad_act!E34*1000
)</f>
        <v>222.71025967738359</v>
      </c>
      <c r="F58" s="77">
        <f>IF(TrRoad_act!F34=0,"",F21/TrRoad_act!F34*1000
)</f>
        <v>223.74389627922793</v>
      </c>
      <c r="G58" s="77">
        <f>IF(TrRoad_act!G34=0,"",G21/TrRoad_act!G34*1000
)</f>
        <v>204.59096904293557</v>
      </c>
      <c r="H58" s="77">
        <f>IF(TrRoad_act!H34=0,"",H21/TrRoad_act!H34*1000
)</f>
        <v>218.17830028521229</v>
      </c>
      <c r="I58" s="77">
        <f>IF(TrRoad_act!I34=0,"",I21/TrRoad_act!I34*1000
)</f>
        <v>215.11150170866591</v>
      </c>
      <c r="J58" s="77">
        <f>IF(TrRoad_act!J34=0,"",J21/TrRoad_act!J34*1000
)</f>
        <v>209.50964907084176</v>
      </c>
      <c r="K58" s="77">
        <f>IF(TrRoad_act!K34=0,"",K21/TrRoad_act!K34*1000
)</f>
        <v>194.01726322033443</v>
      </c>
      <c r="L58" s="77">
        <f>IF(TrRoad_act!L34=0,"",L21/TrRoad_act!L34*1000
)</f>
        <v>190.08150639190058</v>
      </c>
      <c r="M58" s="77">
        <f>IF(TrRoad_act!M34=0,"",M21/TrRoad_act!M34*1000
)</f>
        <v>204.48693596163585</v>
      </c>
      <c r="N58" s="77">
        <f>IF(TrRoad_act!N34=0,"",N21/TrRoad_act!N34*1000
)</f>
        <v>203.71076825430481</v>
      </c>
      <c r="O58" s="77">
        <f>IF(TrRoad_act!O34=0,"",O21/TrRoad_act!O34*1000
)</f>
        <v>204.38885504032282</v>
      </c>
      <c r="P58" s="77">
        <f>IF(TrRoad_act!P34=0,"",P21/TrRoad_act!P34*1000
)</f>
        <v>199.34554021256446</v>
      </c>
      <c r="Q58" s="77">
        <f>IF(TrRoad_act!Q34=0,"",Q21/TrRoad_act!Q34*1000
)</f>
        <v>199.60316655483692</v>
      </c>
    </row>
    <row r="59" spans="1:17" ht="11.45" customHeight="1" x14ac:dyDescent="0.25">
      <c r="A59" s="62" t="s">
        <v>58</v>
      </c>
      <c r="B59" s="77">
        <f>IF(TrRoad_act!B35=0,"",B22/TrRoad_act!B35*1000
)</f>
        <v>228.25117376349007</v>
      </c>
      <c r="C59" s="77">
        <f>IF(TrRoad_act!C35=0,"",C22/TrRoad_act!C35*1000
)</f>
        <v>224.59383264093299</v>
      </c>
      <c r="D59" s="77">
        <f>IF(TrRoad_act!D35=0,"",D22/TrRoad_act!D35*1000
)</f>
        <v>224.004646959665</v>
      </c>
      <c r="E59" s="77">
        <f>IF(TrRoad_act!E35=0,"",E22/TrRoad_act!E35*1000
)</f>
        <v>222.39394629309729</v>
      </c>
      <c r="F59" s="77">
        <f>IF(TrRoad_act!F35=0,"",F22/TrRoad_act!F35*1000
)</f>
        <v>220.58491753964262</v>
      </c>
      <c r="G59" s="77">
        <f>IF(TrRoad_act!G35=0,"",G22/TrRoad_act!G35*1000
)</f>
        <v>236.54523554048865</v>
      </c>
      <c r="H59" s="77">
        <f>IF(TrRoad_act!H35=0,"",H22/TrRoad_act!H35*1000
)</f>
        <v>220.1510035716033</v>
      </c>
      <c r="I59" s="77">
        <f>IF(TrRoad_act!I35=0,"",I22/TrRoad_act!I35*1000
)</f>
        <v>225.45790661892417</v>
      </c>
      <c r="J59" s="77">
        <f>IF(TrRoad_act!J35=0,"",J22/TrRoad_act!J35*1000
)</f>
        <v>208.23428910519939</v>
      </c>
      <c r="K59" s="77">
        <f>IF(TrRoad_act!K35=0,"",K22/TrRoad_act!K35*1000
)</f>
        <v>208.0901420942962</v>
      </c>
      <c r="L59" s="77">
        <f>IF(TrRoad_act!L35=0,"",L22/TrRoad_act!L35*1000
)</f>
        <v>195.73444328132771</v>
      </c>
      <c r="M59" s="77">
        <f>IF(TrRoad_act!M35=0,"",M22/TrRoad_act!M35*1000
)</f>
        <v>176.45754738984536</v>
      </c>
      <c r="N59" s="77">
        <f>IF(TrRoad_act!N35=0,"",N22/TrRoad_act!N35*1000
)</f>
        <v>175.89438910326598</v>
      </c>
      <c r="O59" s="77">
        <f>IF(TrRoad_act!O35=0,"",O22/TrRoad_act!O35*1000
)</f>
        <v>167.69650810958419</v>
      </c>
      <c r="P59" s="77">
        <f>IF(TrRoad_act!P35=0,"",P22/TrRoad_act!P35*1000
)</f>
        <v>174.29025617064025</v>
      </c>
      <c r="Q59" s="77">
        <f>IF(TrRoad_act!Q35=0,"",Q22/TrRoad_act!Q35*1000
)</f>
        <v>174.776201604395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>
        <f>IF(TrRoad_act!C36=0,"",C23/TrRoad_act!C36*1000
)</f>
        <v>209.4543687093979</v>
      </c>
      <c r="D60" s="77">
        <f>IF(TrRoad_act!D36=0,"",D23/TrRoad_act!D36*1000
)</f>
        <v>208.63604413179431</v>
      </c>
      <c r="E60" s="77">
        <f>IF(TrRoad_act!E36=0,"",E23/TrRoad_act!E36*1000
)</f>
        <v>252.26043028075139</v>
      </c>
      <c r="F60" s="77">
        <f>IF(TrRoad_act!F36=0,"",F23/TrRoad_act!F36*1000
)</f>
        <v>247.88199912655568</v>
      </c>
      <c r="G60" s="77">
        <f>IF(TrRoad_act!G36=0,"",G23/TrRoad_act!G36*1000
)</f>
        <v>195.88625945887455</v>
      </c>
      <c r="H60" s="77">
        <f>IF(TrRoad_act!H36=0,"",H23/TrRoad_act!H36*1000
)</f>
        <v>215.34975082874536</v>
      </c>
      <c r="I60" s="77">
        <f>IF(TrRoad_act!I36=0,"",I23/TrRoad_act!I36*1000
)</f>
        <v>194.34927645472467</v>
      </c>
      <c r="J60" s="77">
        <f>IF(TrRoad_act!J36=0,"",J23/TrRoad_act!J36*1000
)</f>
        <v>191.1084452329151</v>
      </c>
      <c r="K60" s="77">
        <f>IF(TrRoad_act!K36=0,"",K23/TrRoad_act!K36*1000
)</f>
        <v>190.20540881532537</v>
      </c>
      <c r="L60" s="77">
        <f>IF(TrRoad_act!L36=0,"",L23/TrRoad_act!L36*1000
)</f>
        <v>231.02660361392284</v>
      </c>
      <c r="M60" s="77">
        <f>IF(TrRoad_act!M36=0,"",M23/TrRoad_act!M36*1000
)</f>
        <v>263.84909156677764</v>
      </c>
      <c r="N60" s="77">
        <f>IF(TrRoad_act!N36=0,"",N23/TrRoad_act!N36*1000
)</f>
        <v>191.47083350354001</v>
      </c>
      <c r="O60" s="77">
        <f>IF(TrRoad_act!O36=0,"",O23/TrRoad_act!O36*1000
)</f>
        <v>251.23621143037167</v>
      </c>
      <c r="P60" s="77">
        <f>IF(TrRoad_act!P36=0,"",P23/TrRoad_act!P36*1000
)</f>
        <v>215.59936353512364</v>
      </c>
      <c r="Q60" s="77">
        <f>IF(TrRoad_act!Q36=0,"",Q23/TrRoad_act!Q36*1000
)</f>
        <v>205.20416274364106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250.80000000148272</v>
      </c>
      <c r="M61" s="77">
        <f>IF(TrRoad_act!M37=0,"",M24/TrRoad_act!M37*1000
)</f>
        <v>205.54233333448207</v>
      </c>
      <c r="N61" s="77">
        <f>IF(TrRoad_act!N37=0,"",N24/TrRoad_act!N37*1000
)</f>
        <v>190.51879277883347</v>
      </c>
      <c r="O61" s="77">
        <f>IF(TrRoad_act!O37=0,"",O24/TrRoad_act!O37*1000
)</f>
        <v>174.52280748202315</v>
      </c>
      <c r="P61" s="77">
        <f>IF(TrRoad_act!P37=0,"",P24/TrRoad_act!P37*1000
)</f>
        <v>175.1410381726447</v>
      </c>
      <c r="Q61" s="77">
        <f>IF(TrRoad_act!Q37=0,"",Q24/TrRoad_act!Q37*1000
)</f>
        <v>167.07651957462988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57.134176344218496</v>
      </c>
      <c r="Q62" s="77">
        <f>IF(TrRoad_act!Q38=0,"",Q25/TrRoad_act!Q38*1000
)</f>
        <v>53.134663320996481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1629.202897975935</v>
      </c>
      <c r="C64" s="76">
        <f>IF(TrRoad_act!C40=0,"",C27/TrRoad_act!C40*1000
)</f>
        <v>1649.2062273345541</v>
      </c>
      <c r="D64" s="76">
        <f>IF(TrRoad_act!D40=0,"",D27/TrRoad_act!D40*1000
)</f>
        <v>1718.6544618079122</v>
      </c>
      <c r="E64" s="76">
        <f>IF(TrRoad_act!E40=0,"",E27/TrRoad_act!E40*1000
)</f>
        <v>1743.0555932868212</v>
      </c>
      <c r="F64" s="76">
        <f>IF(TrRoad_act!F40=0,"",F27/TrRoad_act!F40*1000
)</f>
        <v>1743.9425864043296</v>
      </c>
      <c r="G64" s="76">
        <f>IF(TrRoad_act!G40=0,"",G27/TrRoad_act!G40*1000
)</f>
        <v>1801.4717617070862</v>
      </c>
      <c r="H64" s="76">
        <f>IF(TrRoad_act!H40=0,"",H27/TrRoad_act!H40*1000
)</f>
        <v>1787.5301796101862</v>
      </c>
      <c r="I64" s="76">
        <f>IF(TrRoad_act!I40=0,"",I27/TrRoad_act!I40*1000
)</f>
        <v>1721.8012989681404</v>
      </c>
      <c r="J64" s="76">
        <f>IF(TrRoad_act!J40=0,"",J27/TrRoad_act!J40*1000
)</f>
        <v>1664.5714561248608</v>
      </c>
      <c r="K64" s="76">
        <f>IF(TrRoad_act!K40=0,"",K27/TrRoad_act!K40*1000
)</f>
        <v>1674.1688535420753</v>
      </c>
      <c r="L64" s="76">
        <f>IF(TrRoad_act!L40=0,"",L27/TrRoad_act!L40*1000
)</f>
        <v>1668.9130392798293</v>
      </c>
      <c r="M64" s="76">
        <f>IF(TrRoad_act!M40=0,"",M27/TrRoad_act!M40*1000
)</f>
        <v>1594.5361092816581</v>
      </c>
      <c r="N64" s="76">
        <f>IF(TrRoad_act!N40=0,"",N27/TrRoad_act!N40*1000
)</f>
        <v>1566.5366008197229</v>
      </c>
      <c r="O64" s="76">
        <f>IF(TrRoad_act!O40=0,"",O27/TrRoad_act!O40*1000
)</f>
        <v>1467.0462907399722</v>
      </c>
      <c r="P64" s="76">
        <f>IF(TrRoad_act!P40=0,"",P27/TrRoad_act!P40*1000
)</f>
        <v>1593.8182145263886</v>
      </c>
      <c r="Q64" s="76">
        <f>IF(TrRoad_act!Q40=0,"",Q27/TrRoad_act!Q40*1000
)</f>
        <v>1659.4828927987555</v>
      </c>
    </row>
    <row r="65" spans="1:17" ht="11.45" customHeight="1" x14ac:dyDescent="0.25">
      <c r="A65" s="62" t="s">
        <v>59</v>
      </c>
      <c r="B65" s="75">
        <f>IF(TrRoad_act!B41=0,"",B28/TrRoad_act!B41*1000
)</f>
        <v>598.11485213284618</v>
      </c>
      <c r="C65" s="75">
        <f>IF(TrRoad_act!C41=0,"",C28/TrRoad_act!C41*1000
)</f>
        <v>599.36049443014213</v>
      </c>
      <c r="D65" s="75">
        <f>IF(TrRoad_act!D41=0,"",D28/TrRoad_act!D41*1000
)</f>
        <v>600.82975207626384</v>
      </c>
      <c r="E65" s="75">
        <f>IF(TrRoad_act!E41=0,"",E28/TrRoad_act!E41*1000
)</f>
        <v>602.29490874498299</v>
      </c>
      <c r="F65" s="75">
        <f>IF(TrRoad_act!F41=0,"",F28/TrRoad_act!F41*1000
)</f>
        <v>603.61387281201098</v>
      </c>
      <c r="G65" s="75">
        <f>IF(TrRoad_act!G41=0,"",G28/TrRoad_act!G41*1000
)</f>
        <v>603.98363341569359</v>
      </c>
      <c r="H65" s="75">
        <f>IF(TrRoad_act!H41=0,"",H28/TrRoad_act!H41*1000
)</f>
        <v>602.34826684776601</v>
      </c>
      <c r="I65" s="75">
        <f>IF(TrRoad_act!I41=0,"",I28/TrRoad_act!I41*1000
)</f>
        <v>597.76504107065455</v>
      </c>
      <c r="J65" s="75">
        <f>IF(TrRoad_act!J41=0,"",J28/TrRoad_act!J41*1000
)</f>
        <v>590.28377802044713</v>
      </c>
      <c r="K65" s="75">
        <f>IF(TrRoad_act!K41=0,"",K28/TrRoad_act!K41*1000
)</f>
        <v>591.06617050886587</v>
      </c>
      <c r="L65" s="75">
        <f>IF(TrRoad_act!L41=0,"",L28/TrRoad_act!L41*1000
)</f>
        <v>582.70560307178016</v>
      </c>
      <c r="M65" s="75">
        <f>IF(TrRoad_act!M41=0,"",M28/TrRoad_act!M41*1000
)</f>
        <v>577.63161181464432</v>
      </c>
      <c r="N65" s="75">
        <f>IF(TrRoad_act!N41=0,"",N28/TrRoad_act!N41*1000
)</f>
        <v>574.53350796416703</v>
      </c>
      <c r="O65" s="75">
        <f>IF(TrRoad_act!O41=0,"",O28/TrRoad_act!O41*1000
)</f>
        <v>581.39577143860754</v>
      </c>
      <c r="P65" s="75">
        <f>IF(TrRoad_act!P41=0,"",P28/TrRoad_act!P41*1000
)</f>
        <v>567.53300768573138</v>
      </c>
      <c r="Q65" s="75">
        <f>IF(TrRoad_act!Q41=0,"",Q28/TrRoad_act!Q41*1000
)</f>
        <v>567.74406078532911</v>
      </c>
    </row>
    <row r="66" spans="1:17" ht="11.45" customHeight="1" x14ac:dyDescent="0.25">
      <c r="A66" s="62" t="s">
        <v>58</v>
      </c>
      <c r="B66" s="75">
        <f>IF(TrRoad_act!B42=0,"",B29/TrRoad_act!B42*1000
)</f>
        <v>1715.3402171103771</v>
      </c>
      <c r="C66" s="75">
        <f>IF(TrRoad_act!C42=0,"",C29/TrRoad_act!C42*1000
)</f>
        <v>1731.2010536588834</v>
      </c>
      <c r="D66" s="75">
        <f>IF(TrRoad_act!D42=0,"",D29/TrRoad_act!D42*1000
)</f>
        <v>1800.3033458466241</v>
      </c>
      <c r="E66" s="75">
        <f>IF(TrRoad_act!E42=0,"",E29/TrRoad_act!E42*1000
)</f>
        <v>1821.6264451025966</v>
      </c>
      <c r="F66" s="75">
        <f>IF(TrRoad_act!F42=0,"",F29/TrRoad_act!F42*1000
)</f>
        <v>1819.0509545925477</v>
      </c>
      <c r="G66" s="75">
        <f>IF(TrRoad_act!G42=0,"",G29/TrRoad_act!G42*1000
)</f>
        <v>1860.4986179897708</v>
      </c>
      <c r="H66" s="75">
        <f>IF(TrRoad_act!H42=0,"",H29/TrRoad_act!H42*1000
)</f>
        <v>1832.9848512072883</v>
      </c>
      <c r="I66" s="75">
        <f>IF(TrRoad_act!I42=0,"",I29/TrRoad_act!I42*1000
)</f>
        <v>1758.0404622648057</v>
      </c>
      <c r="J66" s="75">
        <f>IF(TrRoad_act!J42=0,"",J29/TrRoad_act!J42*1000
)</f>
        <v>1695.2307434264014</v>
      </c>
      <c r="K66" s="75">
        <f>IF(TrRoad_act!K42=0,"",K29/TrRoad_act!K42*1000
)</f>
        <v>1700.5984772784639</v>
      </c>
      <c r="L66" s="75">
        <f>IF(TrRoad_act!L42=0,"",L29/TrRoad_act!L42*1000
)</f>
        <v>1689.4639835275366</v>
      </c>
      <c r="M66" s="75">
        <f>IF(TrRoad_act!M42=0,"",M29/TrRoad_act!M42*1000
)</f>
        <v>1610.0382083615709</v>
      </c>
      <c r="N66" s="75">
        <f>IF(TrRoad_act!N42=0,"",N29/TrRoad_act!N42*1000
)</f>
        <v>1579.2348151370952</v>
      </c>
      <c r="O66" s="75">
        <f>IF(TrRoad_act!O42=0,"",O29/TrRoad_act!O42*1000
)</f>
        <v>1477.1576428316262</v>
      </c>
      <c r="P66" s="75">
        <f>IF(TrRoad_act!P42=0,"",P29/TrRoad_act!P42*1000
)</f>
        <v>1604.2139370893244</v>
      </c>
      <c r="Q66" s="75">
        <f>IF(TrRoad_act!Q42=0,"",Q29/TrRoad_act!Q42*1000
)</f>
        <v>1673.9556140924965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>
        <f>IF(TrRoad_act!P43=0,"",P30/TrRoad_act!P43*1000
)</f>
        <v>1129.3602287721565</v>
      </c>
      <c r="Q67" s="75">
        <f>IF(TrRoad_act!Q43=0,"",Q30/TrRoad_act!Q43*1000
)</f>
        <v>1130.7719290581215</v>
      </c>
    </row>
    <row r="68" spans="1:17" ht="11.45" customHeight="1" x14ac:dyDescent="0.25">
      <c r="A68" s="62" t="s">
        <v>56</v>
      </c>
      <c r="B68" s="75">
        <f>IF(TrRoad_act!B44=0,"",B31/TrRoad_act!B44*1000
)</f>
        <v>1067.3093611315994</v>
      </c>
      <c r="C68" s="75">
        <f>IF(TrRoad_act!C44=0,"",C31/TrRoad_act!C44*1000
)</f>
        <v>1060.298034103939</v>
      </c>
      <c r="D68" s="75">
        <f>IF(TrRoad_act!D44=0,"",D31/TrRoad_act!D44*1000
)</f>
        <v>1058.134424379386</v>
      </c>
      <c r="E68" s="75">
        <f>IF(TrRoad_act!E44=0,"",E31/TrRoad_act!E44*1000
)</f>
        <v>1052.3224692746264</v>
      </c>
      <c r="F68" s="75">
        <f>IF(TrRoad_act!F44=0,"",F31/TrRoad_act!F44*1000
)</f>
        <v>1050.1373019019363</v>
      </c>
      <c r="G68" s="75">
        <f>IF(TrRoad_act!G44=0,"",G31/TrRoad_act!G44*1000
)</f>
        <v>1209.5231816023279</v>
      </c>
      <c r="H68" s="75">
        <f>IF(TrRoad_act!H44=0,"",H31/TrRoad_act!H44*1000
)</f>
        <v>1273.4998526194097</v>
      </c>
      <c r="I68" s="75">
        <f>IF(TrRoad_act!I44=0,"",I31/TrRoad_act!I44*1000
)</f>
        <v>1132.6627839595549</v>
      </c>
      <c r="J68" s="75">
        <f>IF(TrRoad_act!J44=0,"",J31/TrRoad_act!J44*1000
)</f>
        <v>1143.4619970294032</v>
      </c>
      <c r="K68" s="75">
        <f>IF(TrRoad_act!K44=0,"",K31/TrRoad_act!K44*1000
)</f>
        <v>1030.8410186133567</v>
      </c>
      <c r="L68" s="75">
        <f>IF(TrRoad_act!L44=0,"",L31/TrRoad_act!L44*1000
)</f>
        <v>1032.0221536879044</v>
      </c>
      <c r="M68" s="75">
        <f>IF(TrRoad_act!M44=0,"",M31/TrRoad_act!M44*1000
)</f>
        <v>999.8860438322763</v>
      </c>
      <c r="N68" s="75">
        <f>IF(TrRoad_act!N44=0,"",N31/TrRoad_act!N44*1000
)</f>
        <v>1064.4163477523468</v>
      </c>
      <c r="O68" s="75">
        <f>IF(TrRoad_act!O44=0,"",O31/TrRoad_act!O44*1000
)</f>
        <v>1039.3802575483815</v>
      </c>
      <c r="P68" s="75">
        <f>IF(TrRoad_act!P44=0,"",P31/TrRoad_act!P44*1000
)</f>
        <v>1036.0970401023787</v>
      </c>
      <c r="Q68" s="75">
        <f>IF(TrRoad_act!Q44=0,"",Q31/TrRoad_act!Q44*1000
)</f>
        <v>1019.1688666746838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549.25195119298098</v>
      </c>
      <c r="C70" s="79">
        <f>IF(TrRoad_act!C46=0,"",C33/TrRoad_act!C46*1000
)</f>
        <v>563.26787231568494</v>
      </c>
      <c r="D70" s="79">
        <f>IF(TrRoad_act!D46=0,"",D33/TrRoad_act!D46*1000
)</f>
        <v>596.27788626398501</v>
      </c>
      <c r="E70" s="79">
        <f>IF(TrRoad_act!E46=0,"",E33/TrRoad_act!E46*1000
)</f>
        <v>606.96347824479744</v>
      </c>
      <c r="F70" s="79">
        <f>IF(TrRoad_act!F46=0,"",F33/TrRoad_act!F46*1000
)</f>
        <v>628.54258933028893</v>
      </c>
      <c r="G70" s="79">
        <f>IF(TrRoad_act!G46=0,"",G33/TrRoad_act!G46*1000
)</f>
        <v>693.53603328286954</v>
      </c>
      <c r="H70" s="79">
        <f>IF(TrRoad_act!H46=0,"",H33/TrRoad_act!H46*1000
)</f>
        <v>710.81281913796818</v>
      </c>
      <c r="I70" s="79">
        <f>IF(TrRoad_act!I46=0,"",I33/TrRoad_act!I46*1000
)</f>
        <v>663.85288898191061</v>
      </c>
      <c r="J70" s="79">
        <f>IF(TrRoad_act!J46=0,"",J33/TrRoad_act!J46*1000
)</f>
        <v>651.59723642110987</v>
      </c>
      <c r="K70" s="79">
        <f>IF(TrRoad_act!K46=0,"",K33/TrRoad_act!K46*1000
)</f>
        <v>638.70297431061408</v>
      </c>
      <c r="L70" s="79">
        <f>IF(TrRoad_act!L46=0,"",L33/TrRoad_act!L46*1000
)</f>
        <v>606.64646085128572</v>
      </c>
      <c r="M70" s="79">
        <f>IF(TrRoad_act!M46=0,"",M33/TrRoad_act!M46*1000
)</f>
        <v>570.73224245655547</v>
      </c>
      <c r="N70" s="79">
        <f>IF(TrRoad_act!N46=0,"",N33/TrRoad_act!N46*1000
)</f>
        <v>539.95972130683003</v>
      </c>
      <c r="O70" s="79">
        <f>IF(TrRoad_act!O46=0,"",O33/TrRoad_act!O46*1000
)</f>
        <v>473.2384506410595</v>
      </c>
      <c r="P70" s="79">
        <f>IF(TrRoad_act!P46=0,"",P33/TrRoad_act!P46*1000
)</f>
        <v>563.0742550250568</v>
      </c>
      <c r="Q70" s="79">
        <f>IF(TrRoad_act!Q46=0,"",Q33/TrRoad_act!Q46*1000
)</f>
        <v>619.42951366568514</v>
      </c>
    </row>
    <row r="71" spans="1:17" ht="11.45" customHeight="1" x14ac:dyDescent="0.25">
      <c r="A71" s="23" t="s">
        <v>27</v>
      </c>
      <c r="B71" s="78">
        <f>IF(TrRoad_act!B47=0,"",B34/TrRoad_act!B47*1000
)</f>
        <v>249.1047212191489</v>
      </c>
      <c r="C71" s="78">
        <f>IF(TrRoad_act!C47=0,"",C34/TrRoad_act!C47*1000
)</f>
        <v>249.5232658924358</v>
      </c>
      <c r="D71" s="78">
        <f>IF(TrRoad_act!D47=0,"",D34/TrRoad_act!D47*1000
)</f>
        <v>257.0933526301107</v>
      </c>
      <c r="E71" s="78">
        <f>IF(TrRoad_act!E47=0,"",E34/TrRoad_act!E47*1000
)</f>
        <v>260.15439539222541</v>
      </c>
      <c r="F71" s="78">
        <f>IF(TrRoad_act!F47=0,"",F34/TrRoad_act!F47*1000
)</f>
        <v>260.37918165776762</v>
      </c>
      <c r="G71" s="78">
        <f>IF(TrRoad_act!G47=0,"",G34/TrRoad_act!G47*1000
)</f>
        <v>267.44338991775516</v>
      </c>
      <c r="H71" s="78">
        <f>IF(TrRoad_act!H47=0,"",H34/TrRoad_act!H47*1000
)</f>
        <v>265.19332727969459</v>
      </c>
      <c r="I71" s="78">
        <f>IF(TrRoad_act!I47=0,"",I34/TrRoad_act!I47*1000
)</f>
        <v>256.90429472983863</v>
      </c>
      <c r="J71" s="78">
        <f>IF(TrRoad_act!J47=0,"",J34/TrRoad_act!J47*1000
)</f>
        <v>250.12810994999307</v>
      </c>
      <c r="K71" s="78">
        <f>IF(TrRoad_act!K47=0,"",K34/TrRoad_act!K47*1000
)</f>
        <v>249.49827008889255</v>
      </c>
      <c r="L71" s="78">
        <f>IF(TrRoad_act!L47=0,"",L34/TrRoad_act!L47*1000
)</f>
        <v>247.4526369888371</v>
      </c>
      <c r="M71" s="78">
        <f>IF(TrRoad_act!M47=0,"",M34/TrRoad_act!M47*1000
)</f>
        <v>237.16882348382248</v>
      </c>
      <c r="N71" s="78">
        <f>IF(TrRoad_act!N47=0,"",N34/TrRoad_act!N47*1000
)</f>
        <v>234.2366303132651</v>
      </c>
      <c r="O71" s="78">
        <f>IF(TrRoad_act!O47=0,"",O34/TrRoad_act!O47*1000
)</f>
        <v>220.39281796654492</v>
      </c>
      <c r="P71" s="78">
        <f>IF(TrRoad_act!P47=0,"",P34/TrRoad_act!P47*1000
)</f>
        <v>235.91910078976784</v>
      </c>
      <c r="Q71" s="78">
        <f>IF(TrRoad_act!Q47=0,"",Q34/TrRoad_act!Q47*1000
)</f>
        <v>244.32859597028062</v>
      </c>
    </row>
    <row r="72" spans="1:17" ht="11.45" customHeight="1" x14ac:dyDescent="0.25">
      <c r="A72" s="62" t="s">
        <v>59</v>
      </c>
      <c r="B72" s="77">
        <f>IF(TrRoad_act!B48=0,"",B35/TrRoad_act!B48*1000
)</f>
        <v>231.39264299451202</v>
      </c>
      <c r="C72" s="77">
        <f>IF(TrRoad_act!C48=0,"",C35/TrRoad_act!C48*1000
)</f>
        <v>230.73051825024504</v>
      </c>
      <c r="D72" s="77">
        <f>IF(TrRoad_act!D48=0,"",D35/TrRoad_act!D48*1000
)</f>
        <v>230.70379192946763</v>
      </c>
      <c r="E72" s="77">
        <f>IF(TrRoad_act!E48=0,"",E35/TrRoad_act!E48*1000
)</f>
        <v>230.69332230658031</v>
      </c>
      <c r="F72" s="77">
        <f>IF(TrRoad_act!F48=0,"",F35/TrRoad_act!F48*1000
)</f>
        <v>230.5720475552757</v>
      </c>
      <c r="G72" s="77">
        <f>IF(TrRoad_act!G48=0,"",G35/TrRoad_act!G48*1000
)</f>
        <v>230.06861220968062</v>
      </c>
      <c r="H72" s="77">
        <f>IF(TrRoad_act!H48=0,"",H35/TrRoad_act!H48*1000
)</f>
        <v>228.92511554771838</v>
      </c>
      <c r="I72" s="77">
        <f>IF(TrRoad_act!I48=0,"",I35/TrRoad_act!I48*1000
)</f>
        <v>226.43966700795542</v>
      </c>
      <c r="J72" s="77">
        <f>IF(TrRoad_act!J48=0,"",J35/TrRoad_act!J48*1000
)</f>
        <v>222.67048691457086</v>
      </c>
      <c r="K72" s="77">
        <f>IF(TrRoad_act!K48=0,"",K35/TrRoad_act!K48*1000
)</f>
        <v>222.67896161146209</v>
      </c>
      <c r="L72" s="77">
        <f>IF(TrRoad_act!L48=0,"",L35/TrRoad_act!L48*1000
)</f>
        <v>219.71052694853498</v>
      </c>
      <c r="M72" s="77">
        <f>IF(TrRoad_act!M48=0,"",M35/TrRoad_act!M48*1000
)</f>
        <v>219.0275429668053</v>
      </c>
      <c r="N72" s="77">
        <f>IF(TrRoad_act!N48=0,"",N35/TrRoad_act!N48*1000
)</f>
        <v>219.52861325534073</v>
      </c>
      <c r="O72" s="77">
        <f>IF(TrRoad_act!O48=0,"",O35/TrRoad_act!O48*1000
)</f>
        <v>211.01506317284819</v>
      </c>
      <c r="P72" s="77">
        <f>IF(TrRoad_act!P48=0,"",P35/TrRoad_act!P48*1000
)</f>
        <v>200.05423073496524</v>
      </c>
      <c r="Q72" s="77">
        <f>IF(TrRoad_act!Q48=0,"",Q35/TrRoad_act!Q48*1000
)</f>
        <v>198.2822185848492</v>
      </c>
    </row>
    <row r="73" spans="1:17" ht="11.45" customHeight="1" x14ac:dyDescent="0.25">
      <c r="A73" s="62" t="s">
        <v>58</v>
      </c>
      <c r="B73" s="77">
        <f>IF(TrRoad_act!B49=0,"",B36/TrRoad_act!B49*1000
)</f>
        <v>255.9167743589843</v>
      </c>
      <c r="C73" s="77">
        <f>IF(TrRoad_act!C49=0,"",C36/TrRoad_act!C49*1000
)</f>
        <v>255.65387710266009</v>
      </c>
      <c r="D73" s="77">
        <f>IF(TrRoad_act!D49=0,"",D36/TrRoad_act!D49*1000
)</f>
        <v>264.02297754725288</v>
      </c>
      <c r="E73" s="77">
        <f>IF(TrRoad_act!E49=0,"",E36/TrRoad_act!E49*1000
)</f>
        <v>266.58606126640603</v>
      </c>
      <c r="F73" s="77">
        <f>IF(TrRoad_act!F49=0,"",F36/TrRoad_act!F49*1000
)</f>
        <v>265.97270077267109</v>
      </c>
      <c r="G73" s="77">
        <f>IF(TrRoad_act!G49=0,"",G36/TrRoad_act!G49*1000
)</f>
        <v>273.34646122684478</v>
      </c>
      <c r="H73" s="77">
        <f>IF(TrRoad_act!H49=0,"",H36/TrRoad_act!H49*1000
)</f>
        <v>270.08857693684263</v>
      </c>
      <c r="I73" s="77">
        <f>IF(TrRoad_act!I49=0,"",I36/TrRoad_act!I49*1000
)</f>
        <v>260.31268280600642</v>
      </c>
      <c r="J73" s="77">
        <f>IF(TrRoad_act!J49=0,"",J36/TrRoad_act!J49*1000
)</f>
        <v>252.41597538280968</v>
      </c>
      <c r="K73" s="77">
        <f>IF(TrRoad_act!K49=0,"",K36/TrRoad_act!K49*1000
)</f>
        <v>251.50555655340733</v>
      </c>
      <c r="L73" s="77">
        <f>IF(TrRoad_act!L49=0,"",L36/TrRoad_act!L49*1000
)</f>
        <v>249.32118208864046</v>
      </c>
      <c r="M73" s="77">
        <f>IF(TrRoad_act!M49=0,"",M36/TrRoad_act!M49*1000
)</f>
        <v>238.25144998701811</v>
      </c>
      <c r="N73" s="77">
        <f>IF(TrRoad_act!N49=0,"",N36/TrRoad_act!N49*1000
)</f>
        <v>235.07794408794871</v>
      </c>
      <c r="O73" s="77">
        <f>IF(TrRoad_act!O49=0,"",O36/TrRoad_act!O49*1000
)</f>
        <v>220.90618746798199</v>
      </c>
      <c r="P73" s="77">
        <f>IF(TrRoad_act!P49=0,"",P36/TrRoad_act!P49*1000
)</f>
        <v>237.65577325421</v>
      </c>
      <c r="Q73" s="77">
        <f>IF(TrRoad_act!Q49=0,"",Q36/TrRoad_act!Q49*1000
)</f>
        <v>246.26485282140229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>
        <f>IF(TrRoad_act!C50=0,"",C37/TrRoad_act!C50*1000
)</f>
        <v>248.40611745718928</v>
      </c>
      <c r="D74" s="77">
        <f>IF(TrRoad_act!D50=0,"",D37/TrRoad_act!D50*1000
)</f>
        <v>249.02713275083224</v>
      </c>
      <c r="E74" s="77">
        <f>IF(TrRoad_act!E50=0,"",E37/TrRoad_act!E50*1000
)</f>
        <v>249.6497005827093</v>
      </c>
      <c r="F74" s="77">
        <f>IF(TrRoad_act!F50=0,"",F37/TrRoad_act!F50*1000
)</f>
        <v>250.27382483416599</v>
      </c>
      <c r="G74" s="77">
        <f>IF(TrRoad_act!G50=0,"",G37/TrRoad_act!G50*1000
)</f>
        <v>250.89950939625149</v>
      </c>
      <c r="H74" s="77">
        <f>IF(TrRoad_act!H50=0,"",H37/TrRoad_act!H50*1000
)</f>
        <v>251.52675816974207</v>
      </c>
      <c r="I74" s="77">
        <f>IF(TrRoad_act!I50=0,"",I37/TrRoad_act!I50*1000
)</f>
        <v>252.1555750651664</v>
      </c>
      <c r="J74" s="77">
        <f>IF(TrRoad_act!J50=0,"",J37/TrRoad_act!J50*1000
)</f>
        <v>252.78596400282939</v>
      </c>
      <c r="K74" s="77">
        <f>IF(TrRoad_act!K50=0,"",K37/TrRoad_act!K50*1000
)</f>
        <v>253.41792891283643</v>
      </c>
      <c r="L74" s="77">
        <f>IF(TrRoad_act!L50=0,"",L37/TrRoad_act!L50*1000
)</f>
        <v>254.05147373511849</v>
      </c>
      <c r="M74" s="77">
        <f>IF(TrRoad_act!M50=0,"",M37/TrRoad_act!M50*1000
)</f>
        <v>254.68660241945628</v>
      </c>
      <c r="N74" s="77">
        <f>IF(TrRoad_act!N50=0,"",N37/TrRoad_act!N50*1000
)</f>
        <v>255.10732500653839</v>
      </c>
      <c r="O74" s="77">
        <f>IF(TrRoad_act!O50=0,"",O37/TrRoad_act!O50*1000
)</f>
        <v>255.71415990423131</v>
      </c>
      <c r="P74" s="77">
        <f>IF(TrRoad_act!P50=0,"",P37/TrRoad_act!P50*1000
)</f>
        <v>256.31209763951114</v>
      </c>
      <c r="Q74" s="77">
        <f>IF(TrRoad_act!Q50=0,"",Q37/TrRoad_act!Q50*1000
)</f>
        <v>254.32852334082239</v>
      </c>
    </row>
    <row r="75" spans="1:17" ht="11.45" customHeight="1" x14ac:dyDescent="0.25">
      <c r="A75" s="62" t="s">
        <v>56</v>
      </c>
      <c r="B75" s="77">
        <f>IF(TrRoad_act!B51=0,"",B38/TrRoad_act!B51*1000
)</f>
        <v>245.09781588288351</v>
      </c>
      <c r="C75" s="77">
        <f>IF(TrRoad_act!C51=0,"",C38/TrRoad_act!C51*1000
)</f>
        <v>234.01005754532451</v>
      </c>
      <c r="D75" s="77">
        <f>IF(TrRoad_act!D51=0,"",D38/TrRoad_act!D51*1000
)</f>
        <v>234.59508268918785</v>
      </c>
      <c r="E75" s="77">
        <f>IF(TrRoad_act!E51=0,"",E38/TrRoad_act!E51*1000
)</f>
        <v>235.18157039591074</v>
      </c>
      <c r="F75" s="77">
        <f>IF(TrRoad_act!F51=0,"",F38/TrRoad_act!F51*1000
)</f>
        <v>235.76952432190052</v>
      </c>
      <c r="G75" s="77">
        <f>IF(TrRoad_act!G51=0,"",G38/TrRoad_act!G51*1000
)</f>
        <v>236.35894813270528</v>
      </c>
      <c r="H75" s="77">
        <f>IF(TrRoad_act!H51=0,"",H38/TrRoad_act!H51*1000
)</f>
        <v>236.94984550303704</v>
      </c>
      <c r="I75" s="77">
        <f>IF(TrRoad_act!I51=0,"",I38/TrRoad_act!I51*1000
)</f>
        <v>237.5422201167946</v>
      </c>
      <c r="J75" s="77">
        <f>IF(TrRoad_act!J51=0,"",J38/TrRoad_act!J51*1000
)</f>
        <v>238.13607566708666</v>
      </c>
      <c r="K75" s="77">
        <f>IF(TrRoad_act!K51=0,"",K38/TrRoad_act!K51*1000
)</f>
        <v>238.73141585625433</v>
      </c>
      <c r="L75" s="77">
        <f>IF(TrRoad_act!L51=0,"",L38/TrRoad_act!L51*1000
)</f>
        <v>239.32824439589501</v>
      </c>
      <c r="M75" s="77">
        <f>IF(TrRoad_act!M51=0,"",M38/TrRoad_act!M51*1000
)</f>
        <v>239.92656500688469</v>
      </c>
      <c r="N75" s="77">
        <f>IF(TrRoad_act!N51=0,"",N38/TrRoad_act!N51*1000
)</f>
        <v>191.92631442646919</v>
      </c>
      <c r="O75" s="77">
        <f>IF(TrRoad_act!O51=0,"",O38/TrRoad_act!O51*1000
)</f>
        <v>172.6714867801187</v>
      </c>
      <c r="P75" s="77">
        <f>IF(TrRoad_act!P51=0,"",P38/TrRoad_act!P51*1000
)</f>
        <v>167.15255424006637</v>
      </c>
      <c r="Q75" s="77">
        <f>IF(TrRoad_act!Q51=0,"",Q38/TrRoad_act!Q51*1000
)</f>
        <v>178.69140176508375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1216.8922483483916</v>
      </c>
      <c r="C77" s="76">
        <f>IF(TrRoad_act!C53=0,"",C40/TrRoad_act!C53*1000
)</f>
        <v>1277.0080083134749</v>
      </c>
      <c r="D77" s="76">
        <f>IF(TrRoad_act!D53=0,"",D40/TrRoad_act!D53*1000
)</f>
        <v>1422.0665483035086</v>
      </c>
      <c r="E77" s="76">
        <f>IF(TrRoad_act!E53=0,"",E40/TrRoad_act!E53*1000
)</f>
        <v>1483.5994503155573</v>
      </c>
      <c r="F77" s="76">
        <f>IF(TrRoad_act!F53=0,"",F40/TrRoad_act!F53*1000
)</f>
        <v>1495.9966427518989</v>
      </c>
      <c r="G77" s="76">
        <f>IF(TrRoad_act!G53=0,"",G40/TrRoad_act!G53*1000
)</f>
        <v>1552.0270222469828</v>
      </c>
      <c r="H77" s="76">
        <f>IF(TrRoad_act!H53=0,"",H40/TrRoad_act!H53*1000
)</f>
        <v>1570.4445971560488</v>
      </c>
      <c r="I77" s="76">
        <f>IF(TrRoad_act!I53=0,"",I40/TrRoad_act!I53*1000
)</f>
        <v>1435.623964633472</v>
      </c>
      <c r="J77" s="76">
        <f>IF(TrRoad_act!J53=0,"",J40/TrRoad_act!J53*1000
)</f>
        <v>1464.902886693869</v>
      </c>
      <c r="K77" s="76">
        <f>IF(TrRoad_act!K53=0,"",K40/TrRoad_act!K53*1000
)</f>
        <v>1483.6001504058552</v>
      </c>
      <c r="L77" s="76">
        <f>IF(TrRoad_act!L53=0,"",L40/TrRoad_act!L53*1000
)</f>
        <v>1510.0501226313997</v>
      </c>
      <c r="M77" s="76">
        <f>IF(TrRoad_act!M53=0,"",M40/TrRoad_act!M53*1000
)</f>
        <v>1416.8333993634724</v>
      </c>
      <c r="N77" s="76">
        <f>IF(TrRoad_act!N53=0,"",N40/TrRoad_act!N53*1000
)</f>
        <v>1376.0165618233316</v>
      </c>
      <c r="O77" s="76">
        <f>IF(TrRoad_act!O53=0,"",O40/TrRoad_act!O53*1000
)</f>
        <v>1161.1433693188358</v>
      </c>
      <c r="P77" s="76">
        <f>IF(TrRoad_act!P53=0,"",P40/TrRoad_act!P53*1000
)</f>
        <v>1458.0091271464612</v>
      </c>
      <c r="Q77" s="76">
        <f>IF(TrRoad_act!Q53=0,"",Q40/TrRoad_act!Q53*1000
)</f>
        <v>1633.5188834501603</v>
      </c>
    </row>
    <row r="78" spans="1:17" ht="11.45" customHeight="1" x14ac:dyDescent="0.25">
      <c r="A78" s="17" t="s">
        <v>23</v>
      </c>
      <c r="B78" s="75">
        <f>IF(TrRoad_act!B54=0,"",B41/TrRoad_act!B54*1000
)</f>
        <v>1264.4362488818124</v>
      </c>
      <c r="C78" s="75">
        <f>IF(TrRoad_act!C54=0,"",C41/TrRoad_act!C54*1000
)</f>
        <v>1292.4447697940848</v>
      </c>
      <c r="D78" s="75">
        <f>IF(TrRoad_act!D54=0,"",D41/TrRoad_act!D54*1000
)</f>
        <v>1351.4973002688446</v>
      </c>
      <c r="E78" s="75">
        <f>IF(TrRoad_act!E54=0,"",E41/TrRoad_act!E54*1000
)</f>
        <v>1378.2088244519919</v>
      </c>
      <c r="F78" s="75">
        <f>IF(TrRoad_act!F54=0,"",F41/TrRoad_act!F54*1000
)</f>
        <v>1384.6697042625772</v>
      </c>
      <c r="G78" s="75">
        <f>IF(TrRoad_act!G54=0,"",G41/TrRoad_act!G54*1000
)</f>
        <v>1407.0576897270323</v>
      </c>
      <c r="H78" s="75">
        <f>IF(TrRoad_act!H54=0,"",H41/TrRoad_act!H54*1000
)</f>
        <v>1410.7307614063659</v>
      </c>
      <c r="I78" s="75">
        <f>IF(TrRoad_act!I54=0,"",I41/TrRoad_act!I54*1000
)</f>
        <v>1355.5590190378698</v>
      </c>
      <c r="J78" s="75">
        <f>IF(TrRoad_act!J54=0,"",J41/TrRoad_act!J54*1000
)</f>
        <v>1329.1070616310221</v>
      </c>
      <c r="K78" s="75">
        <f>IF(TrRoad_act!K54=0,"",K41/TrRoad_act!K54*1000
)</f>
        <v>1338.6728230603217</v>
      </c>
      <c r="L78" s="75">
        <f>IF(TrRoad_act!L54=0,"",L41/TrRoad_act!L54*1000
)</f>
        <v>1343.7656702435547</v>
      </c>
      <c r="M78" s="75">
        <f>IF(TrRoad_act!M54=0,"",M41/TrRoad_act!M54*1000
)</f>
        <v>1304.035208107764</v>
      </c>
      <c r="N78" s="75">
        <f>IF(TrRoad_act!N54=0,"",N41/TrRoad_act!N54*1000
)</f>
        <v>1282.4841327661081</v>
      </c>
      <c r="O78" s="75">
        <f>IF(TrRoad_act!O54=0,"",O41/TrRoad_act!O54*1000
)</f>
        <v>1192.831865917002</v>
      </c>
      <c r="P78" s="75">
        <f>IF(TrRoad_act!P54=0,"",P41/TrRoad_act!P54*1000
)</f>
        <v>1302.2215887865307</v>
      </c>
      <c r="Q78" s="75">
        <f>IF(TrRoad_act!Q54=0,"",Q41/TrRoad_act!Q54*1000
)</f>
        <v>1371.3176304490696</v>
      </c>
    </row>
    <row r="79" spans="1:17" ht="11.45" customHeight="1" x14ac:dyDescent="0.25">
      <c r="A79" s="15" t="s">
        <v>22</v>
      </c>
      <c r="B79" s="74">
        <f>IF(TrRoad_act!B55=0,"",B42/TrRoad_act!B55*1000
)</f>
        <v>1120.0519970113571</v>
      </c>
      <c r="C79" s="74">
        <f>IF(TrRoad_act!C55=0,"",C42/TrRoad_act!C55*1000
)</f>
        <v>1247.4734191531572</v>
      </c>
      <c r="D79" s="74">
        <f>IF(TrRoad_act!D55=0,"",D42/TrRoad_act!D55*1000
)</f>
        <v>1545.6834702229214</v>
      </c>
      <c r="E79" s="74">
        <f>IF(TrRoad_act!E55=0,"",E42/TrRoad_act!E55*1000
)</f>
        <v>1663.249274564791</v>
      </c>
      <c r="F79" s="74">
        <f>IF(TrRoad_act!F55=0,"",F42/TrRoad_act!F55*1000
)</f>
        <v>1667.7665214063195</v>
      </c>
      <c r="G79" s="74">
        <f>IF(TrRoad_act!G55=0,"",G42/TrRoad_act!G55*1000
)</f>
        <v>1843.5038238508787</v>
      </c>
      <c r="H79" s="74">
        <f>IF(TrRoad_act!H55=0,"",H42/TrRoad_act!H55*1000
)</f>
        <v>1888.4992563627186</v>
      </c>
      <c r="I79" s="74">
        <f>IF(TrRoad_act!I55=0,"",I42/TrRoad_act!I55*1000
)</f>
        <v>1589.2086880569325</v>
      </c>
      <c r="J79" s="74">
        <f>IF(TrRoad_act!J55=0,"",J42/TrRoad_act!J55*1000
)</f>
        <v>1686.7249137452275</v>
      </c>
      <c r="K79" s="74">
        <f>IF(TrRoad_act!K55=0,"",K42/TrRoad_act!K55*1000
)</f>
        <v>1825.8917950870143</v>
      </c>
      <c r="L79" s="74">
        <f>IF(TrRoad_act!L55=0,"",L42/TrRoad_act!L55*1000
)</f>
        <v>1847.3957101442361</v>
      </c>
      <c r="M79" s="74">
        <f>IF(TrRoad_act!M55=0,"",M42/TrRoad_act!M55*1000
)</f>
        <v>1619.3086678786558</v>
      </c>
      <c r="N79" s="74">
        <f>IF(TrRoad_act!N55=0,"",N42/TrRoad_act!N55*1000
)</f>
        <v>1520.3970363957073</v>
      </c>
      <c r="O79" s="74">
        <f>IF(TrRoad_act!O55=0,"",O42/TrRoad_act!O55*1000
)</f>
        <v>1112.8254237338083</v>
      </c>
      <c r="P79" s="74">
        <f>IF(TrRoad_act!P55=0,"",P42/TrRoad_act!P55*1000
)</f>
        <v>1693.3817912842924</v>
      </c>
      <c r="Q79" s="74">
        <f>IF(TrRoad_act!Q55=0,"",Q42/TrRoad_act!Q55*1000
)</f>
        <v>2021.0826825359782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86.464679285969041</v>
      </c>
      <c r="C82" s="79">
        <f>IF(TrRoad_act!C4=0,"",C18/TrRoad_act!C4*1000)</f>
        <v>91.10743505436605</v>
      </c>
      <c r="D82" s="79">
        <f>IF(TrRoad_act!D4=0,"",D18/TrRoad_act!D4*1000)</f>
        <v>95.060473442961765</v>
      </c>
      <c r="E82" s="79">
        <f>IF(TrRoad_act!E4=0,"",E18/TrRoad_act!E4*1000)</f>
        <v>97.676076595645682</v>
      </c>
      <c r="F82" s="79">
        <f>IF(TrRoad_act!F4=0,"",F18/TrRoad_act!F4*1000)</f>
        <v>99.226785075598613</v>
      </c>
      <c r="G82" s="79">
        <f>IF(TrRoad_act!G4=0,"",G18/TrRoad_act!G4*1000)</f>
        <v>100.52222140130689</v>
      </c>
      <c r="H82" s="79">
        <f>IF(TrRoad_act!H4=0,"",H18/TrRoad_act!H4*1000)</f>
        <v>102.79856803100402</v>
      </c>
      <c r="I82" s="79">
        <f>IF(TrRoad_act!I4=0,"",I18/TrRoad_act!I4*1000)</f>
        <v>105.58097898973125</v>
      </c>
      <c r="J82" s="79">
        <f>IF(TrRoad_act!J4=0,"",J18/TrRoad_act!J4*1000)</f>
        <v>101.81951450753789</v>
      </c>
      <c r="K82" s="79">
        <f>IF(TrRoad_act!K4=0,"",K18/TrRoad_act!K4*1000)</f>
        <v>105.52656822421713</v>
      </c>
      <c r="L82" s="79">
        <f>IF(TrRoad_act!L4=0,"",L18/TrRoad_act!L4*1000)</f>
        <v>96.756098569557324</v>
      </c>
      <c r="M82" s="79">
        <f>IF(TrRoad_act!M4=0,"",M18/TrRoad_act!M4*1000)</f>
        <v>90.046887013976928</v>
      </c>
      <c r="N82" s="79">
        <f>IF(TrRoad_act!N4=0,"",N18/TrRoad_act!N4*1000)</f>
        <v>90.132148087748391</v>
      </c>
      <c r="O82" s="79">
        <f>IF(TrRoad_act!O4=0,"",O18/TrRoad_act!O4*1000)</f>
        <v>86.815828466468361</v>
      </c>
      <c r="P82" s="79">
        <f>IF(TrRoad_act!P4=0,"",P18/TrRoad_act!P4*1000)</f>
        <v>89.975698580080305</v>
      </c>
      <c r="Q82" s="79">
        <f>IF(TrRoad_act!Q4=0,"",Q18/TrRoad_act!Q4*1000)</f>
        <v>93.169448400927664</v>
      </c>
    </row>
    <row r="83" spans="1:17" ht="11.45" customHeight="1" x14ac:dyDescent="0.25">
      <c r="A83" s="23" t="s">
        <v>30</v>
      </c>
      <c r="B83" s="78">
        <f>IF(TrRoad_act!B5=0,"",B19/TrRoad_act!B5*1000)</f>
        <v>121.69985263295146</v>
      </c>
      <c r="C83" s="78">
        <f>IF(TrRoad_act!C5=0,"",C19/TrRoad_act!C5*1000)</f>
        <v>121.5259944791934</v>
      </c>
      <c r="D83" s="78">
        <f>IF(TrRoad_act!D5=0,"",D19/TrRoad_act!D5*1000)</f>
        <v>120.79516257235473</v>
      </c>
      <c r="E83" s="78">
        <f>IF(TrRoad_act!E5=0,"",E19/TrRoad_act!E5*1000)</f>
        <v>119.83556393816565</v>
      </c>
      <c r="F83" s="78">
        <f>IF(TrRoad_act!F5=0,"",F19/TrRoad_act!F5*1000)</f>
        <v>118.27840606880243</v>
      </c>
      <c r="G83" s="78">
        <f>IF(TrRoad_act!G5=0,"",G19/TrRoad_act!G5*1000)</f>
        <v>117.21967669051043</v>
      </c>
      <c r="H83" s="78">
        <f>IF(TrRoad_act!H5=0,"",H19/TrRoad_act!H5*1000)</f>
        <v>115.66127346401791</v>
      </c>
      <c r="I83" s="78">
        <f>IF(TrRoad_act!I5=0,"",I19/TrRoad_act!I5*1000)</f>
        <v>113.33242694149045</v>
      </c>
      <c r="J83" s="78">
        <f>IF(TrRoad_act!J5=0,"",J19/TrRoad_act!J5*1000)</f>
        <v>110.66158956507176</v>
      </c>
      <c r="K83" s="78">
        <f>IF(TrRoad_act!K5=0,"",K19/TrRoad_act!K5*1000)</f>
        <v>109.57007712546634</v>
      </c>
      <c r="L83" s="78">
        <f>IF(TrRoad_act!L5=0,"",L19/TrRoad_act!L5*1000)</f>
        <v>107.49614204063265</v>
      </c>
      <c r="M83" s="78">
        <f>IF(TrRoad_act!M5=0,"",M19/TrRoad_act!M5*1000)</f>
        <v>106.84349020156246</v>
      </c>
      <c r="N83" s="78">
        <f>IF(TrRoad_act!N5=0,"",N19/TrRoad_act!N5*1000)</f>
        <v>106.4801035924303</v>
      </c>
      <c r="O83" s="78">
        <f>IF(TrRoad_act!O5=0,"",O19/TrRoad_act!O5*1000)</f>
        <v>107.22413326927712</v>
      </c>
      <c r="P83" s="78">
        <f>IF(TrRoad_act!P5=0,"",P19/TrRoad_act!P5*1000)</f>
        <v>104.00458721987066</v>
      </c>
      <c r="Q83" s="78">
        <f>IF(TrRoad_act!Q5=0,"",Q19/TrRoad_act!Q5*1000)</f>
        <v>104.20718914836372</v>
      </c>
    </row>
    <row r="84" spans="1:17" ht="11.45" customHeight="1" x14ac:dyDescent="0.25">
      <c r="A84" s="19" t="s">
        <v>29</v>
      </c>
      <c r="B84" s="76">
        <f>IF(TrRoad_act!B6=0,"",B20/TrRoad_act!B6*1000)</f>
        <v>97.246278823795905</v>
      </c>
      <c r="C84" s="76">
        <f>IF(TrRoad_act!C6=0,"",C20/TrRoad_act!C6*1000)</f>
        <v>103.18982655806269</v>
      </c>
      <c r="D84" s="76">
        <f>IF(TrRoad_act!D6=0,"",D20/TrRoad_act!D6*1000)</f>
        <v>108.26070959954009</v>
      </c>
      <c r="E84" s="76">
        <f>IF(TrRoad_act!E6=0,"",E20/TrRoad_act!E6*1000)</f>
        <v>111.01541636379561</v>
      </c>
      <c r="F84" s="76">
        <f>IF(TrRoad_act!F6=0,"",F20/TrRoad_act!F6*1000)</f>
        <v>112.59012254944511</v>
      </c>
      <c r="G84" s="76">
        <f>IF(TrRoad_act!G6=0,"",G20/TrRoad_act!G6*1000)</f>
        <v>113.09152805837876</v>
      </c>
      <c r="H84" s="76">
        <f>IF(TrRoad_act!H6=0,"",H20/TrRoad_act!H6*1000)</f>
        <v>113.89313190182331</v>
      </c>
      <c r="I84" s="76">
        <f>IF(TrRoad_act!I6=0,"",I20/TrRoad_act!I6*1000)</f>
        <v>116.12321697402469</v>
      </c>
      <c r="J84" s="76">
        <f>IF(TrRoad_act!J6=0,"",J20/TrRoad_act!J6*1000)</f>
        <v>114.59927804723793</v>
      </c>
      <c r="K84" s="76">
        <f>IF(TrRoad_act!K6=0,"",K20/TrRoad_act!K6*1000)</f>
        <v>117.12697091557465</v>
      </c>
      <c r="L84" s="76">
        <f>IF(TrRoad_act!L6=0,"",L20/TrRoad_act!L6*1000)</f>
        <v>106.39727217394309</v>
      </c>
      <c r="M84" s="76">
        <f>IF(TrRoad_act!M6=0,"",M20/TrRoad_act!M6*1000)</f>
        <v>98.69649926430283</v>
      </c>
      <c r="N84" s="76">
        <f>IF(TrRoad_act!N6=0,"",N20/TrRoad_act!N6*1000)</f>
        <v>100.25341578444032</v>
      </c>
      <c r="O84" s="76">
        <f>IF(TrRoad_act!O6=0,"",O20/TrRoad_act!O6*1000)</f>
        <v>96.675238599780329</v>
      </c>
      <c r="P84" s="76">
        <f>IF(TrRoad_act!P6=0,"",P20/TrRoad_act!P6*1000)</f>
        <v>99.76182836257793</v>
      </c>
      <c r="Q84" s="76">
        <f>IF(TrRoad_act!Q6=0,"",Q20/TrRoad_act!Q6*1000)</f>
        <v>103.1375930501756</v>
      </c>
    </row>
    <row r="85" spans="1:17" ht="11.45" customHeight="1" x14ac:dyDescent="0.25">
      <c r="A85" s="62" t="s">
        <v>59</v>
      </c>
      <c r="B85" s="77">
        <f>IF(TrRoad_act!B7=0,"",B21/TrRoad_act!B7*1000)</f>
        <v>97.739391825274907</v>
      </c>
      <c r="C85" s="77">
        <f>IF(TrRoad_act!C7=0,"",C21/TrRoad_act!C7*1000)</f>
        <v>103.80346696541699</v>
      </c>
      <c r="D85" s="77">
        <f>IF(TrRoad_act!D7=0,"",D21/TrRoad_act!D7*1000)</f>
        <v>108.91630405501677</v>
      </c>
      <c r="E85" s="77">
        <f>IF(TrRoad_act!E7=0,"",E21/TrRoad_act!E7*1000)</f>
        <v>111.41846373083938</v>
      </c>
      <c r="F85" s="77">
        <f>IF(TrRoad_act!F7=0,"",F21/TrRoad_act!F7*1000)</f>
        <v>113.50390098826858</v>
      </c>
      <c r="G85" s="77">
        <f>IF(TrRoad_act!G7=0,"",G21/TrRoad_act!G7*1000)</f>
        <v>110.79088176649807</v>
      </c>
      <c r="H85" s="77">
        <f>IF(TrRoad_act!H7=0,"",H21/TrRoad_act!H7*1000)</f>
        <v>114.53031248661064</v>
      </c>
      <c r="I85" s="77">
        <f>IF(TrRoad_act!I7=0,"",I21/TrRoad_act!I7*1000)</f>
        <v>115.87147317698779</v>
      </c>
      <c r="J85" s="77">
        <f>IF(TrRoad_act!J7=0,"",J21/TrRoad_act!J7*1000)</f>
        <v>115.92613279118422</v>
      </c>
      <c r="K85" s="77">
        <f>IF(TrRoad_act!K7=0,"",K21/TrRoad_act!K7*1000)</f>
        <v>115.95147137292713</v>
      </c>
      <c r="L85" s="77">
        <f>IF(TrRoad_act!L7=0,"",L21/TrRoad_act!L7*1000)</f>
        <v>106.26823944856078</v>
      </c>
      <c r="M85" s="77">
        <f>IF(TrRoad_act!M7=0,"",M21/TrRoad_act!M7*1000)</f>
        <v>104.3339090181464</v>
      </c>
      <c r="N85" s="77">
        <f>IF(TrRoad_act!N7=0,"",N21/TrRoad_act!N7*1000)</f>
        <v>106.68679275284327</v>
      </c>
      <c r="O85" s="77">
        <f>IF(TrRoad_act!O7=0,"",O21/TrRoad_act!O7*1000)</f>
        <v>104.6487959537435</v>
      </c>
      <c r="P85" s="77">
        <f>IF(TrRoad_act!P7=0,"",P21/TrRoad_act!P7*1000)</f>
        <v>105.45626647876453</v>
      </c>
      <c r="Q85" s="77">
        <f>IF(TrRoad_act!Q7=0,"",Q21/TrRoad_act!Q7*1000)</f>
        <v>109.48942700695289</v>
      </c>
    </row>
    <row r="86" spans="1:17" ht="11.45" customHeight="1" x14ac:dyDescent="0.25">
      <c r="A86" s="62" t="s">
        <v>58</v>
      </c>
      <c r="B86" s="77">
        <f>IF(TrRoad_act!B8=0,"",B22/TrRoad_act!B8*1000)</f>
        <v>94.364304412739884</v>
      </c>
      <c r="C86" s="77">
        <f>IF(TrRoad_act!C8=0,"",C22/TrRoad_act!C8*1000)</f>
        <v>99.877214513558386</v>
      </c>
      <c r="D86" s="77">
        <f>IF(TrRoad_act!D8=0,"",D22/TrRoad_act!D8*1000)</f>
        <v>105.11101932611004</v>
      </c>
      <c r="E86" s="77">
        <f>IF(TrRoad_act!E8=0,"",E22/TrRoad_act!E8*1000)</f>
        <v>107.55784363200377</v>
      </c>
      <c r="F86" s="77">
        <f>IF(TrRoad_act!F8=0,"",F22/TrRoad_act!F8*1000)</f>
        <v>108.17766159543754</v>
      </c>
      <c r="G86" s="77">
        <f>IF(TrRoad_act!G8=0,"",G22/TrRoad_act!G8*1000)</f>
        <v>123.83230251369399</v>
      </c>
      <c r="H86" s="77">
        <f>IF(TrRoad_act!H8=0,"",H22/TrRoad_act!H8*1000)</f>
        <v>111.72021038665703</v>
      </c>
      <c r="I86" s="77">
        <f>IF(TrRoad_act!I8=0,"",I22/TrRoad_act!I8*1000)</f>
        <v>117.40336652582636</v>
      </c>
      <c r="J86" s="77">
        <f>IF(TrRoad_act!J8=0,"",J22/TrRoad_act!J8*1000)</f>
        <v>111.38629214348718</v>
      </c>
      <c r="K86" s="77">
        <f>IF(TrRoad_act!K8=0,"",K22/TrRoad_act!K8*1000)</f>
        <v>120.22355899431898</v>
      </c>
      <c r="L86" s="77">
        <f>IF(TrRoad_act!L8=0,"",L22/TrRoad_act!L8*1000)</f>
        <v>105.78718464442233</v>
      </c>
      <c r="M86" s="77">
        <f>IF(TrRoad_act!M8=0,"",M22/TrRoad_act!M8*1000)</f>
        <v>87.036683488098177</v>
      </c>
      <c r="N86" s="77">
        <f>IF(TrRoad_act!N8=0,"",N22/TrRoad_act!N8*1000)</f>
        <v>89.053469177342421</v>
      </c>
      <c r="O86" s="77">
        <f>IF(TrRoad_act!O8=0,"",O22/TrRoad_act!O8*1000)</f>
        <v>83.00480398683743</v>
      </c>
      <c r="P86" s="77">
        <f>IF(TrRoad_act!P8=0,"",P22/TrRoad_act!P8*1000)</f>
        <v>89.133540922293008</v>
      </c>
      <c r="Q86" s="77">
        <f>IF(TrRoad_act!Q8=0,"",Q22/TrRoad_act!Q8*1000)</f>
        <v>92.680685337077705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>
        <f>IF(TrRoad_act!C9=0,"",C23/TrRoad_act!C9*1000)</f>
        <v>98.82218329477179</v>
      </c>
      <c r="D87" s="77">
        <f>IF(TrRoad_act!D9=0,"",D23/TrRoad_act!D9*1000)</f>
        <v>103.81112017219242</v>
      </c>
      <c r="E87" s="77">
        <f>IF(TrRoad_act!E9=0,"",E23/TrRoad_act!E9*1000)</f>
        <v>129.34401303682017</v>
      </c>
      <c r="F87" s="77">
        <f>IF(TrRoad_act!F9=0,"",F23/TrRoad_act!F9*1000)</f>
        <v>128.7466373253383</v>
      </c>
      <c r="G87" s="77">
        <f>IF(TrRoad_act!G9=0,"",G23/TrRoad_act!G9*1000)</f>
        <v>108.75069030681676</v>
      </c>
      <c r="H87" s="77">
        <f>IF(TrRoad_act!H9=0,"",H23/TrRoad_act!H9*1000)</f>
        <v>115.67894695514047</v>
      </c>
      <c r="I87" s="77">
        <f>IF(TrRoad_act!I9=0,"",I23/TrRoad_act!I9*1000)</f>
        <v>107.06515602752214</v>
      </c>
      <c r="J87" s="77">
        <f>IF(TrRoad_act!J9=0,"",J23/TrRoad_act!J9*1000)</f>
        <v>108.07308058990158</v>
      </c>
      <c r="K87" s="77">
        <f>IF(TrRoad_act!K9=0,"",K23/TrRoad_act!K9*1000)</f>
        <v>116.14659050485075</v>
      </c>
      <c r="L87" s="77">
        <f>IF(TrRoad_act!L9=0,"",L23/TrRoad_act!L9*1000)</f>
        <v>131.80479454179292</v>
      </c>
      <c r="M87" s="77">
        <f>IF(TrRoad_act!M9=0,"",M23/TrRoad_act!M9*1000)</f>
        <v>137.21685643584715</v>
      </c>
      <c r="N87" s="77">
        <f>IF(TrRoad_act!N9=0,"",N23/TrRoad_act!N9*1000)</f>
        <v>102.16098640612708</v>
      </c>
      <c r="O87" s="77">
        <f>IF(TrRoad_act!O9=0,"",O23/TrRoad_act!O9*1000)</f>
        <v>130.95691880994517</v>
      </c>
      <c r="P87" s="77">
        <f>IF(TrRoad_act!P9=0,"",P23/TrRoad_act!P9*1000)</f>
        <v>116.21983102867908</v>
      </c>
      <c r="Q87" s="77">
        <f>IF(TrRoad_act!Q9=0,"",Q23/TrRoad_act!Q9*1000)</f>
        <v>114.60452496360146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143.0858695672957</v>
      </c>
      <c r="M88" s="77">
        <f>IF(TrRoad_act!M10=0,"",M24/TrRoad_act!M10*1000)</f>
        <v>106.8939547116407</v>
      </c>
      <c r="N88" s="77">
        <f>IF(TrRoad_act!N10=0,"",N24/TrRoad_act!N10*1000)</f>
        <v>101.65301650932803</v>
      </c>
      <c r="O88" s="77">
        <f>IF(TrRoad_act!O10=0,"",O24/TrRoad_act!O10*1000)</f>
        <v>90.970043688312387</v>
      </c>
      <c r="P88" s="77">
        <f>IF(TrRoad_act!P10=0,"",P24/TrRoad_act!P10*1000)</f>
        <v>94.410584191247651</v>
      </c>
      <c r="Q88" s="77">
        <f>IF(TrRoad_act!Q10=0,"",Q24/TrRoad_act!Q10*1000)</f>
        <v>93.310607847382343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31.474931233948801</v>
      </c>
      <c r="Q89" s="77">
        <f>IF(TrRoad_act!Q11=0,"",Q25/TrRoad_act!Q11*1000)</f>
        <v>30.327009385451781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59.35491579945694</v>
      </c>
      <c r="C91" s="76">
        <f>IF(TrRoad_act!C13=0,"",C27/TrRoad_act!C13*1000)</f>
        <v>60.666982250909335</v>
      </c>
      <c r="D91" s="76">
        <f>IF(TrRoad_act!D13=0,"",D27/TrRoad_act!D13*1000)</f>
        <v>62.30978706416014</v>
      </c>
      <c r="E91" s="76">
        <f>IF(TrRoad_act!E13=0,"",E27/TrRoad_act!E13*1000)</f>
        <v>63.414976793105637</v>
      </c>
      <c r="F91" s="76">
        <f>IF(TrRoad_act!F13=0,"",F27/TrRoad_act!F13*1000)</f>
        <v>62.837645863924969</v>
      </c>
      <c r="G91" s="76">
        <f>IF(TrRoad_act!G13=0,"",G27/TrRoad_act!G13*1000)</f>
        <v>65.371291220037278</v>
      </c>
      <c r="H91" s="76">
        <f>IF(TrRoad_act!H13=0,"",H27/TrRoad_act!H13*1000)</f>
        <v>70.140161557496796</v>
      </c>
      <c r="I91" s="76">
        <f>IF(TrRoad_act!I13=0,"",I27/TrRoad_act!I13*1000)</f>
        <v>72.221035859135313</v>
      </c>
      <c r="J91" s="76">
        <f>IF(TrRoad_act!J13=0,"",J27/TrRoad_act!J13*1000)</f>
        <v>62.506760813914916</v>
      </c>
      <c r="K91" s="76">
        <f>IF(TrRoad_act!K13=0,"",K27/TrRoad_act!K13*1000)</f>
        <v>66.681574489481704</v>
      </c>
      <c r="L91" s="76">
        <f>IF(TrRoad_act!L13=0,"",L27/TrRoad_act!L13*1000)</f>
        <v>65.665705729247236</v>
      </c>
      <c r="M91" s="76">
        <f>IF(TrRoad_act!M13=0,"",M27/TrRoad_act!M13*1000)</f>
        <v>62.119829548415701</v>
      </c>
      <c r="N91" s="76">
        <f>IF(TrRoad_act!N13=0,"",N27/TrRoad_act!N13*1000)</f>
        <v>58.985886341816979</v>
      </c>
      <c r="O91" s="76">
        <f>IF(TrRoad_act!O13=0,"",O27/TrRoad_act!O13*1000)</f>
        <v>56.44914091420241</v>
      </c>
      <c r="P91" s="76">
        <f>IF(TrRoad_act!P13=0,"",P27/TrRoad_act!P13*1000)</f>
        <v>60.316178993874203</v>
      </c>
      <c r="Q91" s="76">
        <f>IF(TrRoad_act!Q13=0,"",Q27/TrRoad_act!Q13*1000)</f>
        <v>62.304755904635194</v>
      </c>
    </row>
    <row r="92" spans="1:17" ht="11.45" customHeight="1" x14ac:dyDescent="0.25">
      <c r="A92" s="62" t="s">
        <v>59</v>
      </c>
      <c r="B92" s="75">
        <f>IF(TrRoad_act!B14=0,"",B28/TrRoad_act!B14*1000)</f>
        <v>56.655157869055472</v>
      </c>
      <c r="C92" s="75">
        <f>IF(TrRoad_act!C14=0,"",C28/TrRoad_act!C14*1000)</f>
        <v>57.324316919581392</v>
      </c>
      <c r="D92" s="75">
        <f>IF(TrRoad_act!D14=0,"",D28/TrRoad_act!D14*1000)</f>
        <v>56.635987243873231</v>
      </c>
      <c r="E92" s="75">
        <f>IF(TrRoad_act!E14=0,"",E28/TrRoad_act!E14*1000)</f>
        <v>56.972219532299192</v>
      </c>
      <c r="F92" s="75">
        <f>IF(TrRoad_act!F14=0,"",F28/TrRoad_act!F14*1000)</f>
        <v>56.548395109121216</v>
      </c>
      <c r="G92" s="75">
        <f>IF(TrRoad_act!G14=0,"",G28/TrRoad_act!G14*1000)</f>
        <v>56.984681171089484</v>
      </c>
      <c r="H92" s="75">
        <f>IF(TrRoad_act!H14=0,"",H28/TrRoad_act!H14*1000)</f>
        <v>61.451769376819179</v>
      </c>
      <c r="I92" s="75">
        <f>IF(TrRoad_act!I14=0,"",I28/TrRoad_act!I14*1000)</f>
        <v>65.190534633799317</v>
      </c>
      <c r="J92" s="75">
        <f>IF(TrRoad_act!J14=0,"",J28/TrRoad_act!J14*1000)</f>
        <v>57.631343882635498</v>
      </c>
      <c r="K92" s="75">
        <f>IF(TrRoad_act!K14=0,"",K28/TrRoad_act!K14*1000)</f>
        <v>61.209106395326707</v>
      </c>
      <c r="L92" s="75">
        <f>IF(TrRoad_act!L14=0,"",L28/TrRoad_act!L14*1000)</f>
        <v>59.611143162963941</v>
      </c>
      <c r="M92" s="75">
        <f>IF(TrRoad_act!M14=0,"",M28/TrRoad_act!M14*1000)</f>
        <v>58.508666158745875</v>
      </c>
      <c r="N92" s="75">
        <f>IF(TrRoad_act!N14=0,"",N28/TrRoad_act!N14*1000)</f>
        <v>56.246599839912271</v>
      </c>
      <c r="O92" s="75">
        <f>IF(TrRoad_act!O14=0,"",O28/TrRoad_act!O14*1000)</f>
        <v>58.164598686244716</v>
      </c>
      <c r="P92" s="75">
        <f>IF(TrRoad_act!P14=0,"",P28/TrRoad_act!P14*1000)</f>
        <v>55.841812841471764</v>
      </c>
      <c r="Q92" s="75">
        <f>IF(TrRoad_act!Q14=0,"",Q28/TrRoad_act!Q14*1000)</f>
        <v>55.42100115662209</v>
      </c>
    </row>
    <row r="93" spans="1:17" ht="11.45" customHeight="1" x14ac:dyDescent="0.25">
      <c r="A93" s="62" t="s">
        <v>58</v>
      </c>
      <c r="B93" s="75">
        <f>IF(TrRoad_act!B15=0,"",B29/TrRoad_act!B15*1000)</f>
        <v>60.571766806938015</v>
      </c>
      <c r="C93" s="75">
        <f>IF(TrRoad_act!C15=0,"",C29/TrRoad_act!C15*1000)</f>
        <v>61.896329873321783</v>
      </c>
      <c r="D93" s="75">
        <f>IF(TrRoad_act!D15=0,"",D29/TrRoad_act!D15*1000)</f>
        <v>63.616161926168616</v>
      </c>
      <c r="E93" s="75">
        <f>IF(TrRoad_act!E15=0,"",E29/TrRoad_act!E15*1000)</f>
        <v>64.767415759263386</v>
      </c>
      <c r="F93" s="75">
        <f>IF(TrRoad_act!F15=0,"",F29/TrRoad_act!F15*1000)</f>
        <v>64.188326352295093</v>
      </c>
      <c r="G93" s="75">
        <f>IF(TrRoad_act!G15=0,"",G29/TrRoad_act!G15*1000)</f>
        <v>66.289214398814877</v>
      </c>
      <c r="H93" s="75">
        <f>IF(TrRoad_act!H15=0,"",H29/TrRoad_act!H15*1000)</f>
        <v>70.900141449881403</v>
      </c>
      <c r="I93" s="75">
        <f>IF(TrRoad_act!I15=0,"",I29/TrRoad_act!I15*1000)</f>
        <v>72.865839135253026</v>
      </c>
      <c r="J93" s="75">
        <f>IF(TrRoad_act!J15=0,"",J29/TrRoad_act!J15*1000)</f>
        <v>62.969749842227877</v>
      </c>
      <c r="K93" s="75">
        <f>IF(TrRoad_act!K15=0,"",K29/TrRoad_act!K15*1000)</f>
        <v>67.127666503769376</v>
      </c>
      <c r="L93" s="75">
        <f>IF(TrRoad_act!L15=0,"",L29/TrRoad_act!L15*1000)</f>
        <v>65.991673629489441</v>
      </c>
      <c r="M93" s="75">
        <f>IF(TrRoad_act!M15=0,"",M29/TrRoad_act!M15*1000)</f>
        <v>62.36245022909155</v>
      </c>
      <c r="N93" s="75">
        <f>IF(TrRoad_act!N15=0,"",N29/TrRoad_act!N15*1000)</f>
        <v>59.177109108673378</v>
      </c>
      <c r="O93" s="75">
        <f>IF(TrRoad_act!O15=0,"",O29/TrRoad_act!O15*1000)</f>
        <v>56.569196121415615</v>
      </c>
      <c r="P93" s="75">
        <f>IF(TrRoad_act!P15=0,"",P29/TrRoad_act!P15*1000)</f>
        <v>60.461402750124684</v>
      </c>
      <c r="Q93" s="75">
        <f>IF(TrRoad_act!Q15=0,"",Q29/TrRoad_act!Q15*1000)</f>
        <v>62.650257208687862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>
        <f>IF(TrRoad_act!P16=0,"",P30/TrRoad_act!P16*1000)</f>
        <v>42.564586968779231</v>
      </c>
      <c r="Q94" s="75">
        <f>IF(TrRoad_act!Q16=0,"",Q30/TrRoad_act!Q16*1000)</f>
        <v>42.320806838275544</v>
      </c>
    </row>
    <row r="95" spans="1:17" ht="11.45" customHeight="1" x14ac:dyDescent="0.25">
      <c r="A95" s="62" t="s">
        <v>56</v>
      </c>
      <c r="B95" s="75">
        <f>IF(TrRoad_act!B17=0,"",B31/TrRoad_act!B17*1000)</f>
        <v>37.688624733716757</v>
      </c>
      <c r="C95" s="75">
        <f>IF(TrRoad_act!C17=0,"",C31/TrRoad_act!C17*1000)</f>
        <v>37.909263481688853</v>
      </c>
      <c r="D95" s="75">
        <f>IF(TrRoad_act!D17=0,"",D31/TrRoad_act!D17*1000)</f>
        <v>37.390615884967133</v>
      </c>
      <c r="E95" s="75">
        <f>IF(TrRoad_act!E17=0,"",E31/TrRoad_act!E17*1000)</f>
        <v>37.415029334670059</v>
      </c>
      <c r="F95" s="75">
        <f>IF(TrRoad_act!F17=0,"",F31/TrRoad_act!F17*1000)</f>
        <v>37.055892073291929</v>
      </c>
      <c r="G95" s="75">
        <f>IF(TrRoad_act!G17=0,"",G31/TrRoad_act!G17*1000)</f>
        <v>43.095082538789754</v>
      </c>
      <c r="H95" s="75">
        <f>IF(TrRoad_act!H17=0,"",H31/TrRoad_act!H17*1000)</f>
        <v>49.259173979342641</v>
      </c>
      <c r="I95" s="75">
        <f>IF(TrRoad_act!I17=0,"",I31/TrRoad_act!I17*1000)</f>
        <v>46.945690945111657</v>
      </c>
      <c r="J95" s="75">
        <f>IF(TrRoad_act!J17=0,"",J31/TrRoad_act!J17*1000)</f>
        <v>42.474168302010774</v>
      </c>
      <c r="K95" s="75">
        <f>IF(TrRoad_act!K17=0,"",K31/TrRoad_act!K17*1000)</f>
        <v>40.690352861319504</v>
      </c>
      <c r="L95" s="75">
        <f>IF(TrRoad_act!L17=0,"",L31/TrRoad_act!L17*1000)</f>
        <v>40.311524725359696</v>
      </c>
      <c r="M95" s="75">
        <f>IF(TrRoad_act!M17=0,"",M31/TrRoad_act!M17*1000)</f>
        <v>38.729107992231107</v>
      </c>
      <c r="N95" s="75">
        <f>IF(TrRoad_act!N17=0,"",N31/TrRoad_act!N17*1000)</f>
        <v>39.885824289232183</v>
      </c>
      <c r="O95" s="75">
        <f>IF(TrRoad_act!O17=0,"",O31/TrRoad_act!O17*1000)</f>
        <v>39.804083145297611</v>
      </c>
      <c r="P95" s="75">
        <f>IF(TrRoad_act!P17=0,"",P31/TrRoad_act!P17*1000)</f>
        <v>39.049579972795065</v>
      </c>
      <c r="Q95" s="75">
        <f>IF(TrRoad_act!Q17=0,"",Q31/TrRoad_act!Q17*1000)</f>
        <v>38.143897662944646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148.74170474087103</v>
      </c>
      <c r="C97" s="79">
        <f>IF(TrRoad_act!C19=0,"",C33/TrRoad_act!C19*1000)</f>
        <v>156.3165558271933</v>
      </c>
      <c r="D97" s="79">
        <f>IF(TrRoad_act!D19=0,"",D33/TrRoad_act!D19*1000)</f>
        <v>173.05373043658349</v>
      </c>
      <c r="E97" s="79">
        <f>IF(TrRoad_act!E19=0,"",E33/TrRoad_act!E19*1000)</f>
        <v>184.1486643615618</v>
      </c>
      <c r="F97" s="79">
        <f>IF(TrRoad_act!F19=0,"",F33/TrRoad_act!F19*1000)</f>
        <v>183.45628125844871</v>
      </c>
      <c r="G97" s="79">
        <f>IF(TrRoad_act!G19=0,"",G33/TrRoad_act!G19*1000)</f>
        <v>214.43788991085592</v>
      </c>
      <c r="H97" s="79">
        <f>IF(TrRoad_act!H19=0,"",H33/TrRoad_act!H19*1000)</f>
        <v>211.07934384979325</v>
      </c>
      <c r="I97" s="79">
        <f>IF(TrRoad_act!I19=0,"",I33/TrRoad_act!I19*1000)</f>
        <v>193.15513307275094</v>
      </c>
      <c r="J97" s="79">
        <f>IF(TrRoad_act!J19=0,"",J33/TrRoad_act!J19*1000)</f>
        <v>189.83433410370299</v>
      </c>
      <c r="K97" s="79">
        <f>IF(TrRoad_act!K19=0,"",K33/TrRoad_act!K19*1000)</f>
        <v>218.87537445793188</v>
      </c>
      <c r="L97" s="79">
        <f>IF(TrRoad_act!L19=0,"",L33/TrRoad_act!L19*1000)</f>
        <v>206.45917086044912</v>
      </c>
      <c r="M97" s="79">
        <f>IF(TrRoad_act!M19=0,"",M33/TrRoad_act!M19*1000)</f>
        <v>193.2976445560918</v>
      </c>
      <c r="N97" s="79">
        <f>IF(TrRoad_act!N19=0,"",N33/TrRoad_act!N19*1000)</f>
        <v>188.31965527174518</v>
      </c>
      <c r="O97" s="79">
        <f>IF(TrRoad_act!O19=0,"",O33/TrRoad_act!O19*1000)</f>
        <v>164.14595174920947</v>
      </c>
      <c r="P97" s="79">
        <f>IF(TrRoad_act!P19=0,"",P33/TrRoad_act!P19*1000)</f>
        <v>193.44689003727191</v>
      </c>
      <c r="Q97" s="79">
        <f>IF(TrRoad_act!Q19=0,"",Q33/TrRoad_act!Q19*1000)</f>
        <v>208.03336844275222</v>
      </c>
    </row>
    <row r="98" spans="1:17" ht="11.45" customHeight="1" x14ac:dyDescent="0.25">
      <c r="A98" s="23" t="s">
        <v>27</v>
      </c>
      <c r="B98" s="78">
        <f>IF(TrRoad_act!B20=0,"",B34/TrRoad_act!B20*1000)</f>
        <v>1628.6582883720221</v>
      </c>
      <c r="C98" s="78">
        <f>IF(TrRoad_act!C20=0,"",C34/TrRoad_act!C20*1000)</f>
        <v>1616.3187141723495</v>
      </c>
      <c r="D98" s="78">
        <f>IF(TrRoad_act!D20=0,"",D34/TrRoad_act!D20*1000)</f>
        <v>1647.7269969252177</v>
      </c>
      <c r="E98" s="78">
        <f>IF(TrRoad_act!E20=0,"",E34/TrRoad_act!E20*1000)</f>
        <v>1653.2005526540966</v>
      </c>
      <c r="F98" s="78">
        <f>IF(TrRoad_act!F20=0,"",F34/TrRoad_act!F20*1000)</f>
        <v>1643.3528603798215</v>
      </c>
      <c r="G98" s="78">
        <f>IF(TrRoad_act!G20=0,"",G34/TrRoad_act!G20*1000)</f>
        <v>1676.6655269725102</v>
      </c>
      <c r="H98" s="78">
        <f>IF(TrRoad_act!H20=0,"",H34/TrRoad_act!H20*1000)</f>
        <v>1652.7660334573886</v>
      </c>
      <c r="I98" s="78">
        <f>IF(TrRoad_act!I20=0,"",I34/TrRoad_act!I20*1000)</f>
        <v>1591.5152326458228</v>
      </c>
      <c r="J98" s="78">
        <f>IF(TrRoad_act!J20=0,"",J34/TrRoad_act!J20*1000)</f>
        <v>1538.7315634103177</v>
      </c>
      <c r="K98" s="78">
        <f>IF(TrRoad_act!K20=0,"",K34/TrRoad_act!K20*1000)</f>
        <v>1528.9510743035419</v>
      </c>
      <c r="L98" s="78">
        <f>IF(TrRoad_act!L20=0,"",L34/TrRoad_act!L20*1000)</f>
        <v>1510.8386857473133</v>
      </c>
      <c r="M98" s="78">
        <f>IF(TrRoad_act!M20=0,"",M34/TrRoad_act!M20*1000)</f>
        <v>1442.6599903585743</v>
      </c>
      <c r="N98" s="78">
        <f>IF(TrRoad_act!N20=0,"",N34/TrRoad_act!N20*1000)</f>
        <v>1420.9683448595504</v>
      </c>
      <c r="O98" s="78">
        <f>IF(TrRoad_act!O20=0,"",O34/TrRoad_act!O20*1000)</f>
        <v>1333.4060377580604</v>
      </c>
      <c r="P98" s="78">
        <f>IF(TrRoad_act!P20=0,"",P34/TrRoad_act!P20*1000)</f>
        <v>1423.0589055153353</v>
      </c>
      <c r="Q98" s="78">
        <f>IF(TrRoad_act!Q20=0,"",Q34/TrRoad_act!Q20*1000)</f>
        <v>1469.3716863190189</v>
      </c>
    </row>
    <row r="99" spans="1:17" ht="11.45" customHeight="1" x14ac:dyDescent="0.25">
      <c r="A99" s="62" t="s">
        <v>59</v>
      </c>
      <c r="B99" s="77">
        <f>IF(TrRoad_act!B21=0,"",B35/TrRoad_act!B21*1000)</f>
        <v>1834.578372035043</v>
      </c>
      <c r="C99" s="77">
        <f>IF(TrRoad_act!C21=0,"",C35/TrRoad_act!C21*1000)</f>
        <v>1826.3320501348999</v>
      </c>
      <c r="D99" s="77">
        <f>IF(TrRoad_act!D21=0,"",D35/TrRoad_act!D21*1000)</f>
        <v>1823.3703644507525</v>
      </c>
      <c r="E99" s="77">
        <f>IF(TrRoad_act!E21=0,"",E35/TrRoad_act!E21*1000)</f>
        <v>1820.2502875001894</v>
      </c>
      <c r="F99" s="77">
        <f>IF(TrRoad_act!F21=0,"",F35/TrRoad_act!F21*1000)</f>
        <v>1815.9692140399825</v>
      </c>
      <c r="G99" s="77">
        <f>IF(TrRoad_act!G21=0,"",G35/TrRoad_act!G21*1000)</f>
        <v>1809.0921227666652</v>
      </c>
      <c r="H99" s="77">
        <f>IF(TrRoad_act!H21=0,"",H35/TrRoad_act!H21*1000)</f>
        <v>1794.9551566040875</v>
      </c>
      <c r="I99" s="77">
        <f>IF(TrRoad_act!I21=0,"",I35/TrRoad_act!I21*1000)</f>
        <v>1767.4792086305574</v>
      </c>
      <c r="J99" s="77">
        <f>IF(TrRoad_act!J21=0,"",J35/TrRoad_act!J21*1000)</f>
        <v>1730.4610092916423</v>
      </c>
      <c r="K99" s="77">
        <f>IF(TrRoad_act!K21=0,"",K35/TrRoad_act!K21*1000)</f>
        <v>1721.8498498229626</v>
      </c>
      <c r="L99" s="77">
        <f>IF(TrRoad_act!L21=0,"",L35/TrRoad_act!L21*1000)</f>
        <v>1690.3221378920111</v>
      </c>
      <c r="M99" s="77">
        <f>IF(TrRoad_act!M21=0,"",M35/TrRoad_act!M21*1000)</f>
        <v>1676.4827843772623</v>
      </c>
      <c r="N99" s="77">
        <f>IF(TrRoad_act!N21=0,"",N35/TrRoad_act!N21*1000)</f>
        <v>1671.8016475737502</v>
      </c>
      <c r="O99" s="77">
        <f>IF(TrRoad_act!O21=0,"",O35/TrRoad_act!O21*1000)</f>
        <v>1599.1411476039698</v>
      </c>
      <c r="P99" s="77">
        <f>IF(TrRoad_act!P21=0,"",P35/TrRoad_act!P21*1000)</f>
        <v>1508.9285621590082</v>
      </c>
      <c r="Q99" s="77">
        <f>IF(TrRoad_act!Q21=0,"",Q35/TrRoad_act!Q21*1000)</f>
        <v>1488.6483676102766</v>
      </c>
    </row>
    <row r="100" spans="1:17" ht="11.45" customHeight="1" x14ac:dyDescent="0.25">
      <c r="A100" s="62" t="s">
        <v>58</v>
      </c>
      <c r="B100" s="77">
        <f>IF(TrRoad_act!B22=0,"",B36/TrRoad_act!B22*1000)</f>
        <v>1567.4731700858679</v>
      </c>
      <c r="C100" s="77">
        <f>IF(TrRoad_act!C22=0,"",C36/TrRoad_act!C22*1000)</f>
        <v>1563.297820968789</v>
      </c>
      <c r="D100" s="77">
        <f>IF(TrRoad_act!D22=0,"",D36/TrRoad_act!D22*1000)</f>
        <v>1612.0426349712266</v>
      </c>
      <c r="E100" s="77">
        <f>IF(TrRoad_act!E22=0,"",E36/TrRoad_act!E22*1000)</f>
        <v>1624.9805348129455</v>
      </c>
      <c r="F100" s="77">
        <f>IF(TrRoad_act!F22=0,"",F36/TrRoad_act!F22*1000)</f>
        <v>1618.2794859506305</v>
      </c>
      <c r="G100" s="77">
        <f>IF(TrRoad_act!G22=0,"",G36/TrRoad_act!G22*1000)</f>
        <v>1660.4714232768795</v>
      </c>
      <c r="H100" s="77">
        <f>IF(TrRoad_act!H22=0,"",H36/TrRoad_act!H22*1000)</f>
        <v>1637.8786045015727</v>
      </c>
      <c r="I100" s="77">
        <f>IF(TrRoad_act!I22=0,"",I36/TrRoad_act!I22*1000)</f>
        <v>1576.179500649067</v>
      </c>
      <c r="J100" s="77">
        <f>IF(TrRoad_act!J22=0,"",J36/TrRoad_act!J22*1000)</f>
        <v>1526.2221297177398</v>
      </c>
      <c r="K100" s="77">
        <f>IF(TrRoad_act!K22=0,"",K36/TrRoad_act!K22*1000)</f>
        <v>1517.6045905241438</v>
      </c>
      <c r="L100" s="77">
        <f>IF(TrRoad_act!L22=0,"",L36/TrRoad_act!L22*1000)</f>
        <v>1501.2947192322083</v>
      </c>
      <c r="M100" s="77">
        <f>IF(TrRoad_act!M22=0,"",M36/TrRoad_act!M22*1000)</f>
        <v>1431.5855087366954</v>
      </c>
      <c r="N100" s="77">
        <f>IF(TrRoad_act!N22=0,"",N36/TrRoad_act!N22*1000)</f>
        <v>1409.5486878301519</v>
      </c>
      <c r="O100" s="77">
        <f>IF(TrRoad_act!O22=0,"",O36/TrRoad_act!O22*1000)</f>
        <v>1322.053443723157</v>
      </c>
      <c r="P100" s="77">
        <f>IF(TrRoad_act!P22=0,"",P36/TrRoad_act!P22*1000)</f>
        <v>1419.8102516691836</v>
      </c>
      <c r="Q100" s="77">
        <f>IF(TrRoad_act!Q22=0,"",Q36/TrRoad_act!Q22*1000)</f>
        <v>1468.8078922993107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>
        <f>IF(TrRoad_act!C23=0,"",C37/TrRoad_act!C23*1000)</f>
        <v>1828.2463096893125</v>
      </c>
      <c r="D101" s="77">
        <f>IF(TrRoad_act!D23=0,"",D37/TrRoad_act!D23*1000)</f>
        <v>1832.6853920590638</v>
      </c>
      <c r="E101" s="77">
        <f>IF(TrRoad_act!E23=0,"",E37/TrRoad_act!E23*1000)</f>
        <v>1837.1212460894913</v>
      </c>
      <c r="F101" s="77">
        <f>IF(TrRoad_act!F23=0,"",F37/TrRoad_act!F23*1000)</f>
        <v>1841.5536648416955</v>
      </c>
      <c r="G101" s="77">
        <f>IF(TrRoad_act!G23=0,"",G37/TrRoad_act!G23*1000)</f>
        <v>1847.8103064763327</v>
      </c>
      <c r="H101" s="77">
        <f>IF(TrRoad_act!H23=0,"",H37/TrRoad_act!H23*1000)</f>
        <v>1856.0059853379128</v>
      </c>
      <c r="I101" s="77">
        <f>IF(TrRoad_act!I23=0,"",I37/TrRoad_act!I23*1000)</f>
        <v>1864.2538178103252</v>
      </c>
      <c r="J101" s="77">
        <f>IF(TrRoad_act!J23=0,"",J37/TrRoad_act!J23*1000)</f>
        <v>1872.5497403978638</v>
      </c>
      <c r="K101" s="77">
        <f>IF(TrRoad_act!K23=0,"",K37/TrRoad_act!K23*1000)</f>
        <v>1880.8247482244064</v>
      </c>
      <c r="L101" s="77">
        <f>IF(TrRoad_act!L23=0,"",L37/TrRoad_act!L23*1000)</f>
        <v>1889.1333401970016</v>
      </c>
      <c r="M101" s="77">
        <f>IF(TrRoad_act!M23=0,"",M37/TrRoad_act!M23*1000)</f>
        <v>1897.4743141230094</v>
      </c>
      <c r="N101" s="77">
        <f>IF(TrRoad_act!N23=0,"",N37/TrRoad_act!N23*1000)</f>
        <v>1904.2422363781945</v>
      </c>
      <c r="O101" s="77">
        <f>IF(TrRoad_act!O23=0,"",O37/TrRoad_act!O23*1000)</f>
        <v>1912.4391208106861</v>
      </c>
      <c r="P101" s="77">
        <f>IF(TrRoad_act!P23=0,"",P37/TrRoad_act!P23*1000)</f>
        <v>1920.6080979357332</v>
      </c>
      <c r="Q101" s="77">
        <f>IF(TrRoad_act!Q23=0,"",Q37/TrRoad_act!Q23*1000)</f>
        <v>1909.4286104431189</v>
      </c>
    </row>
    <row r="102" spans="1:17" ht="11.45" customHeight="1" x14ac:dyDescent="0.25">
      <c r="A102" s="62" t="s">
        <v>56</v>
      </c>
      <c r="B102" s="77">
        <f>IF(TrRoad_act!B24=0,"",B38/TrRoad_act!B24*1000)</f>
        <v>1842.4565876665622</v>
      </c>
      <c r="C102" s="77">
        <f>IF(TrRoad_act!C24=0,"",C38/TrRoad_act!C24*1000)</f>
        <v>1758.9700308461183</v>
      </c>
      <c r="D102" s="77">
        <f>IF(TrRoad_act!D24=0,"",D38/TrRoad_act!D24*1000)</f>
        <v>1763.2409066091209</v>
      </c>
      <c r="E102" s="77">
        <f>IF(TrRoad_act!E24=0,"",E38/TrRoad_act!E24*1000)</f>
        <v>1767.508676361685</v>
      </c>
      <c r="F102" s="77">
        <f>IF(TrRoad_act!F24=0,"",F38/TrRoad_act!F24*1000)</f>
        <v>1771.7731410062838</v>
      </c>
      <c r="G102" s="77">
        <f>IF(TrRoad_act!G24=0,"",G38/TrRoad_act!G24*1000)</f>
        <v>1776.0665395725521</v>
      </c>
      <c r="H102" s="77">
        <f>IF(TrRoad_act!H24=0,"",H38/TrRoad_act!H24*1000)</f>
        <v>1780.3617641677854</v>
      </c>
      <c r="I102" s="77">
        <f>IF(TrRoad_act!I24=0,"",I38/TrRoad_act!I24*1000)</f>
        <v>1784.6825047230102</v>
      </c>
      <c r="J102" s="77">
        <f>IF(TrRoad_act!J24=0,"",J38/TrRoad_act!J24*1000)</f>
        <v>1789.0246589437836</v>
      </c>
      <c r="K102" s="77">
        <f>IF(TrRoad_act!K24=0,"",K38/TrRoad_act!K24*1000)</f>
        <v>1793.3222366193379</v>
      </c>
      <c r="L102" s="77">
        <f>IF(TrRoad_act!L24=0,"",L38/TrRoad_act!L24*1000)</f>
        <v>1797.6272983918564</v>
      </c>
      <c r="M102" s="77">
        <f>IF(TrRoad_act!M24=0,"",M38/TrRoad_act!M24*1000)</f>
        <v>1801.9385910399703</v>
      </c>
      <c r="N102" s="77">
        <f>IF(TrRoad_act!N24=0,"",N38/TrRoad_act!N24*1000)</f>
        <v>1441.294308341438</v>
      </c>
      <c r="O102" s="77">
        <f>IF(TrRoad_act!O24=0,"",O38/TrRoad_act!O24*1000)</f>
        <v>1296.5802213874315</v>
      </c>
      <c r="P102" s="77">
        <f>IF(TrRoad_act!P24=0,"",P38/TrRoad_act!P24*1000)</f>
        <v>1255.0343983709361</v>
      </c>
      <c r="Q102" s="77">
        <f>IF(TrRoad_act!Q24=0,"",Q38/TrRoad_act!Q24*1000)</f>
        <v>1341.5659025912764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105.21023787297058</v>
      </c>
      <c r="C104" s="76">
        <f>IF(TrRoad_act!C26=0,"",C40/TrRoad_act!C26*1000)</f>
        <v>111.53354573337596</v>
      </c>
      <c r="D104" s="76">
        <f>IF(TrRoad_act!D26=0,"",D40/TrRoad_act!D26*1000)</f>
        <v>124.14845806286249</v>
      </c>
      <c r="E104" s="76">
        <f>IF(TrRoad_act!E26=0,"",E40/TrRoad_act!E26*1000)</f>
        <v>132.11305385851529</v>
      </c>
      <c r="F104" s="76">
        <f>IF(TrRoad_act!F26=0,"",F40/TrRoad_act!F26*1000)</f>
        <v>134.46804074848745</v>
      </c>
      <c r="G104" s="76">
        <f>IF(TrRoad_act!G26=0,"",G40/TrRoad_act!G26*1000)</f>
        <v>164.59973289282524</v>
      </c>
      <c r="H104" s="76">
        <f>IF(TrRoad_act!H26=0,"",H40/TrRoad_act!H26*1000)</f>
        <v>164.3728011492627</v>
      </c>
      <c r="I104" s="76">
        <f>IF(TrRoad_act!I26=0,"",I40/TrRoad_act!I26*1000)</f>
        <v>148.78844271020048</v>
      </c>
      <c r="J104" s="76">
        <f>IF(TrRoad_act!J26=0,"",J40/TrRoad_act!J26*1000)</f>
        <v>145.66455793586218</v>
      </c>
      <c r="K104" s="76">
        <f>IF(TrRoad_act!K26=0,"",K40/TrRoad_act!K26*1000)</f>
        <v>166.72293774777418</v>
      </c>
      <c r="L104" s="76">
        <f>IF(TrRoad_act!L26=0,"",L40/TrRoad_act!L26*1000)</f>
        <v>152.2753903115825</v>
      </c>
      <c r="M104" s="76">
        <f>IF(TrRoad_act!M26=0,"",M40/TrRoad_act!M26*1000)</f>
        <v>141.32926186983644</v>
      </c>
      <c r="N104" s="76">
        <f>IF(TrRoad_act!N26=0,"",N40/TrRoad_act!N26*1000)</f>
        <v>134.14749134604057</v>
      </c>
      <c r="O104" s="76">
        <f>IF(TrRoad_act!O26=0,"",O40/TrRoad_act!O26*1000)</f>
        <v>112.98374868189383</v>
      </c>
      <c r="P104" s="76">
        <f>IF(TrRoad_act!P26=0,"",P40/TrRoad_act!P26*1000)</f>
        <v>139.92949076217675</v>
      </c>
      <c r="Q104" s="76">
        <f>IF(TrRoad_act!Q26=0,"",Q40/TrRoad_act!Q26*1000)</f>
        <v>154.42837315616134</v>
      </c>
    </row>
    <row r="105" spans="1:17" ht="11.45" customHeight="1" x14ac:dyDescent="0.25">
      <c r="A105" s="17" t="s">
        <v>23</v>
      </c>
      <c r="B105" s="75">
        <f>IF(TrRoad_act!B27=0,"",B41/TrRoad_act!B27*1000)</f>
        <v>121.41897218546249</v>
      </c>
      <c r="C105" s="75">
        <f>IF(TrRoad_act!C27=0,"",C41/TrRoad_act!C27*1000)</f>
        <v>127.22417886016973</v>
      </c>
      <c r="D105" s="75">
        <f>IF(TrRoad_act!D27=0,"",D41/TrRoad_act!D27*1000)</f>
        <v>135.31918159596708</v>
      </c>
      <c r="E105" s="75">
        <f>IF(TrRoad_act!E27=0,"",E41/TrRoad_act!E27*1000)</f>
        <v>143.2458843783748</v>
      </c>
      <c r="F105" s="75">
        <f>IF(TrRoad_act!F27=0,"",F41/TrRoad_act!F27*1000)</f>
        <v>147.58709610888357</v>
      </c>
      <c r="G105" s="75">
        <f>IF(TrRoad_act!G27=0,"",G41/TrRoad_act!G27*1000)</f>
        <v>194.25151359843971</v>
      </c>
      <c r="H105" s="75">
        <f>IF(TrRoad_act!H27=0,"",H41/TrRoad_act!H27*1000)</f>
        <v>191.88209149108721</v>
      </c>
      <c r="I105" s="75">
        <f>IF(TrRoad_act!I27=0,"",I41/TrRoad_act!I27*1000)</f>
        <v>183.19476504819386</v>
      </c>
      <c r="J105" s="75">
        <f>IF(TrRoad_act!J27=0,"",J41/TrRoad_act!J27*1000)</f>
        <v>170.99146280892856</v>
      </c>
      <c r="K105" s="75">
        <f>IF(TrRoad_act!K27=0,"",K41/TrRoad_act!K27*1000)</f>
        <v>194.02011830403481</v>
      </c>
      <c r="L105" s="75">
        <f>IF(TrRoad_act!L27=0,"",L41/TrRoad_act!L27*1000)</f>
        <v>170.68397912264766</v>
      </c>
      <c r="M105" s="75">
        <f>IF(TrRoad_act!M27=0,"",M41/TrRoad_act!M27*1000)</f>
        <v>167.12051746207342</v>
      </c>
      <c r="N105" s="75">
        <f>IF(TrRoad_act!N27=0,"",N41/TrRoad_act!N27*1000)</f>
        <v>163.29636762918858</v>
      </c>
      <c r="O105" s="75">
        <f>IF(TrRoad_act!O27=0,"",O41/TrRoad_act!O27*1000)</f>
        <v>152.10347933334907</v>
      </c>
      <c r="P105" s="75">
        <f>IF(TrRoad_act!P27=0,"",P41/TrRoad_act!P27*1000)</f>
        <v>162.00015195911357</v>
      </c>
      <c r="Q105" s="75">
        <f>IF(TrRoad_act!Q27=0,"",Q41/TrRoad_act!Q27*1000)</f>
        <v>164.72761030114353</v>
      </c>
    </row>
    <row r="106" spans="1:17" ht="11.45" customHeight="1" x14ac:dyDescent="0.25">
      <c r="A106" s="15" t="s">
        <v>22</v>
      </c>
      <c r="B106" s="74">
        <f>IF(TrRoad_act!B28=0,"",B42/TrRoad_act!B28*1000)</f>
        <v>80.499980657890788</v>
      </c>
      <c r="C106" s="74">
        <f>IF(TrRoad_act!C28=0,"",C42/TrRoad_act!C28*1000)</f>
        <v>89.623302954639541</v>
      </c>
      <c r="D106" s="74">
        <f>IF(TrRoad_act!D28=0,"",D42/TrRoad_act!D28*1000)</f>
        <v>110.2132685636723</v>
      </c>
      <c r="E106" s="74">
        <f>IF(TrRoad_act!E28=0,"",E42/TrRoad_act!E28*1000)</f>
        <v>119.04483230024634</v>
      </c>
      <c r="F106" s="74">
        <f>IF(TrRoad_act!F28=0,"",F42/TrRoad_act!F28*1000)</f>
        <v>120.72141311161811</v>
      </c>
      <c r="G106" s="74">
        <f>IF(TrRoad_act!G28=0,"",G42/TrRoad_act!G28*1000)</f>
        <v>133.35997900440623</v>
      </c>
      <c r="H106" s="74">
        <f>IF(TrRoad_act!H28=0,"",H42/TrRoad_act!H28*1000)</f>
        <v>135.47906654766743</v>
      </c>
      <c r="I106" s="74">
        <f>IF(TrRoad_act!I28=0,"",I42/TrRoad_act!I28*1000)</f>
        <v>113.81318772916967</v>
      </c>
      <c r="J106" s="74">
        <f>IF(TrRoad_act!J28=0,"",J42/TrRoad_act!J28*1000)</f>
        <v>122.34014869415599</v>
      </c>
      <c r="K106" s="74">
        <f>IF(TrRoad_act!K28=0,"",K42/TrRoad_act!K28*1000)</f>
        <v>134.06239330489572</v>
      </c>
      <c r="L106" s="74">
        <f>IF(TrRoad_act!L28=0,"",L42/TrRoad_act!L28*1000)</f>
        <v>131.36781312332874</v>
      </c>
      <c r="M106" s="74">
        <f>IF(TrRoad_act!M28=0,"",M42/TrRoad_act!M28*1000)</f>
        <v>115.55137293697312</v>
      </c>
      <c r="N106" s="74">
        <f>IF(TrRoad_act!N28=0,"",N42/TrRoad_act!N28*1000)</f>
        <v>108.84822714268967</v>
      </c>
      <c r="O106" s="74">
        <f>IF(TrRoad_act!O28=0,"",O42/TrRoad_act!O28*1000)</f>
        <v>79.546160319601924</v>
      </c>
      <c r="P106" s="74">
        <f>IF(TrRoad_act!P28=0,"",P42/TrRoad_act!P28*1000)</f>
        <v>120.80696671933994</v>
      </c>
      <c r="Q106" s="74">
        <f>IF(TrRoad_act!Q28=0,"",Q42/TrRoad_act!Q28*1000)</f>
        <v>145.31633526265318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375.94010823598359</v>
      </c>
      <c r="C110" s="78">
        <f>IF(TrRoad_act!C86=0,"",1000000*C19/TrRoad_act!C86)</f>
        <v>375.31864658963866</v>
      </c>
      <c r="D110" s="78">
        <f>IF(TrRoad_act!D86=0,"",1000000*D19/TrRoad_act!D86)</f>
        <v>372.82049599343054</v>
      </c>
      <c r="E110" s="78">
        <f>IF(TrRoad_act!E86=0,"",1000000*E19/TrRoad_act!E86)</f>
        <v>369.79700571892823</v>
      </c>
      <c r="F110" s="78">
        <f>IF(TrRoad_act!F86=0,"",1000000*F19/TrRoad_act!F86)</f>
        <v>364.6866785765456</v>
      </c>
      <c r="G110" s="78">
        <f>IF(TrRoad_act!G86=0,"",1000000*G19/TrRoad_act!G86)</f>
        <v>360.83062067265672</v>
      </c>
      <c r="H110" s="78">
        <f>IF(TrRoad_act!H86=0,"",1000000*H19/TrRoad_act!H86)</f>
        <v>355.92203532493613</v>
      </c>
      <c r="I110" s="78">
        <f>IF(TrRoad_act!I86=0,"",1000000*I19/TrRoad_act!I86)</f>
        <v>349.16623703098196</v>
      </c>
      <c r="J110" s="78">
        <f>IF(TrRoad_act!J86=0,"",1000000*J19/TrRoad_act!J86)</f>
        <v>340.97751421625418</v>
      </c>
      <c r="K110" s="78">
        <f>IF(TrRoad_act!K86=0,"",1000000*K19/TrRoad_act!K86)</f>
        <v>337.76638190590972</v>
      </c>
      <c r="L110" s="78">
        <f>IF(TrRoad_act!L86=0,"",1000000*L19/TrRoad_act!L86)</f>
        <v>330.79699892148818</v>
      </c>
      <c r="M110" s="78">
        <f>IF(TrRoad_act!M86=0,"",1000000*M19/TrRoad_act!M86)</f>
        <v>328.38419646958164</v>
      </c>
      <c r="N110" s="78">
        <f>IF(TrRoad_act!N86=0,"",1000000*N19/TrRoad_act!N86)</f>
        <v>326.57647417340246</v>
      </c>
      <c r="O110" s="78">
        <f>IF(TrRoad_act!O86=0,"",1000000*O19/TrRoad_act!O86)</f>
        <v>328.57210475056382</v>
      </c>
      <c r="P110" s="78">
        <f>IF(TrRoad_act!P86=0,"",1000000*P19/TrRoad_act!P86)</f>
        <v>318.73504772730894</v>
      </c>
      <c r="Q110" s="78">
        <f>IF(TrRoad_act!Q86=0,"",1000000*Q19/TrRoad_act!Q86)</f>
        <v>319.33745156578175</v>
      </c>
    </row>
    <row r="111" spans="1:17" ht="11.45" customHeight="1" x14ac:dyDescent="0.25">
      <c r="A111" s="19" t="s">
        <v>29</v>
      </c>
      <c r="B111" s="76">
        <f>IF(TrRoad_act!B87=0,"",1000000*B20/TrRoad_act!B87)</f>
        <v>1900.4795412961889</v>
      </c>
      <c r="C111" s="76">
        <f>IF(TrRoad_act!C87=0,"",1000000*C20/TrRoad_act!C87)</f>
        <v>1919.3274490298595</v>
      </c>
      <c r="D111" s="76">
        <f>IF(TrRoad_act!D87=0,"",1000000*D20/TrRoad_act!D87)</f>
        <v>1906.244858132233</v>
      </c>
      <c r="E111" s="76">
        <f>IF(TrRoad_act!E87=0,"",1000000*E20/TrRoad_act!E87)</f>
        <v>1898.8911228792208</v>
      </c>
      <c r="F111" s="76">
        <f>IF(TrRoad_act!F87=0,"",1000000*F20/TrRoad_act!F87)</f>
        <v>1954.9450016794956</v>
      </c>
      <c r="G111" s="76">
        <f>IF(TrRoad_act!G87=0,"",1000000*G20/TrRoad_act!G87)</f>
        <v>1917.9748577645335</v>
      </c>
      <c r="H111" s="76">
        <f>IF(TrRoad_act!H87=0,"",1000000*H20/TrRoad_act!H87)</f>
        <v>1853.8640931686016</v>
      </c>
      <c r="I111" s="76">
        <f>IF(TrRoad_act!I87=0,"",1000000*I20/TrRoad_act!I87)</f>
        <v>1920.4117298837325</v>
      </c>
      <c r="J111" s="76">
        <f>IF(TrRoad_act!J87=0,"",1000000*J20/TrRoad_act!J87)</f>
        <v>2025.1747418000932</v>
      </c>
      <c r="K111" s="76">
        <f>IF(TrRoad_act!K87=0,"",1000000*K20/TrRoad_act!K87)</f>
        <v>2114.0708391009143</v>
      </c>
      <c r="L111" s="76">
        <f>IF(TrRoad_act!L87=0,"",1000000*L20/TrRoad_act!L87)</f>
        <v>1875.28552709682</v>
      </c>
      <c r="M111" s="76">
        <f>IF(TrRoad_act!M87=0,"",1000000*M20/TrRoad_act!M87)</f>
        <v>1737.6418244628489</v>
      </c>
      <c r="N111" s="76">
        <f>IF(TrRoad_act!N87=0,"",1000000*N20/TrRoad_act!N87)</f>
        <v>1738.9058930163185</v>
      </c>
      <c r="O111" s="76">
        <f>IF(TrRoad_act!O87=0,"",1000000*O20/TrRoad_act!O87)</f>
        <v>1642.2661800042797</v>
      </c>
      <c r="P111" s="76">
        <f>IF(TrRoad_act!P87=0,"",1000000*P20/TrRoad_act!P87)</f>
        <v>1685.9863251363026</v>
      </c>
      <c r="Q111" s="76">
        <f>IF(TrRoad_act!Q87=0,"",1000000*Q20/TrRoad_act!Q87)</f>
        <v>1761.6126573479503</v>
      </c>
    </row>
    <row r="112" spans="1:17" ht="11.45" customHeight="1" x14ac:dyDescent="0.25">
      <c r="A112" s="62" t="s">
        <v>59</v>
      </c>
      <c r="B112" s="77">
        <f>IF(TrRoad_act!B88=0,"",1000000*B21/TrRoad_act!B88)</f>
        <v>1808.0952888036916</v>
      </c>
      <c r="C112" s="77">
        <f>IF(TrRoad_act!C88=0,"",1000000*C21/TrRoad_act!C88)</f>
        <v>1820.1853134249518</v>
      </c>
      <c r="D112" s="77">
        <f>IF(TrRoad_act!D88=0,"",1000000*D21/TrRoad_act!D88)</f>
        <v>1791.3606420634253</v>
      </c>
      <c r="E112" s="77">
        <f>IF(TrRoad_act!E88=0,"",1000000*E21/TrRoad_act!E88)</f>
        <v>1758.1452004886362</v>
      </c>
      <c r="F112" s="77">
        <f>IF(TrRoad_act!F88=0,"",1000000*F21/TrRoad_act!F88)</f>
        <v>1784.7306427754741</v>
      </c>
      <c r="G112" s="77">
        <f>IF(TrRoad_act!G88=0,"",1000000*G21/TrRoad_act!G88)</f>
        <v>1759.9646409060413</v>
      </c>
      <c r="H112" s="77">
        <f>IF(TrRoad_act!H88=0,"",1000000*H21/TrRoad_act!H88)</f>
        <v>1687.1444232739564</v>
      </c>
      <c r="I112" s="77">
        <f>IF(TrRoad_act!I88=0,"",1000000*I21/TrRoad_act!I88)</f>
        <v>1721.6265515476664</v>
      </c>
      <c r="J112" s="77">
        <f>IF(TrRoad_act!J88=0,"",1000000*J21/TrRoad_act!J88)</f>
        <v>1849.6173650948681</v>
      </c>
      <c r="K112" s="77">
        <f>IF(TrRoad_act!K88=0,"",1000000*K21/TrRoad_act!K88)</f>
        <v>1892.9608935973672</v>
      </c>
      <c r="L112" s="77">
        <f>IF(TrRoad_act!L88=0,"",1000000*L21/TrRoad_act!L88)</f>
        <v>1622.9646345858148</v>
      </c>
      <c r="M112" s="77">
        <f>IF(TrRoad_act!M88=0,"",1000000*M21/TrRoad_act!M88)</f>
        <v>1528.1760838264872</v>
      </c>
      <c r="N112" s="77">
        <f>IF(TrRoad_act!N88=0,"",1000000*N21/TrRoad_act!N88)</f>
        <v>1531.4136940488072</v>
      </c>
      <c r="O112" s="77">
        <f>IF(TrRoad_act!O88=0,"",1000000*O21/TrRoad_act!O88)</f>
        <v>1447.339543095522</v>
      </c>
      <c r="P112" s="77">
        <f>IF(TrRoad_act!P88=0,"",1000000*P21/TrRoad_act!P88)</f>
        <v>1550.2218226466589</v>
      </c>
      <c r="Q112" s="77">
        <f>IF(TrRoad_act!Q88=0,"",1000000*Q21/TrRoad_act!Q88)</f>
        <v>1603.6270332686631</v>
      </c>
    </row>
    <row r="113" spans="1:17" ht="11.45" customHeight="1" x14ac:dyDescent="0.25">
      <c r="A113" s="62" t="s">
        <v>58</v>
      </c>
      <c r="B113" s="77">
        <f>IF(TrRoad_act!B89=0,"",1000000*B22/TrRoad_act!B89)</f>
        <v>2751.5332150922918</v>
      </c>
      <c r="C113" s="77">
        <f>IF(TrRoad_act!C89=0,"",1000000*C22/TrRoad_act!C89)</f>
        <v>2782.7012906777281</v>
      </c>
      <c r="D113" s="77">
        <f>IF(TrRoad_act!D89=0,"",1000000*D22/TrRoad_act!D89)</f>
        <v>2817.7035606748277</v>
      </c>
      <c r="E113" s="77">
        <f>IF(TrRoad_act!E89=0,"",1000000*E22/TrRoad_act!E89)</f>
        <v>2853.9676130453313</v>
      </c>
      <c r="F113" s="77">
        <f>IF(TrRoad_act!F89=0,"",1000000*F22/TrRoad_act!F89)</f>
        <v>2991.4681239339807</v>
      </c>
      <c r="G113" s="77">
        <f>IF(TrRoad_act!G89=0,"",1000000*G22/TrRoad_act!G89)</f>
        <v>3049.974052355381</v>
      </c>
      <c r="H113" s="77">
        <f>IF(TrRoad_act!H89=0,"",1000000*H22/TrRoad_act!H89)</f>
        <v>2767.3821511783926</v>
      </c>
      <c r="I113" s="77">
        <f>IF(TrRoad_act!I89=0,"",1000000*I22/TrRoad_act!I89)</f>
        <v>2913.737599043613</v>
      </c>
      <c r="J113" s="77">
        <f>IF(TrRoad_act!J89=0,"",1000000*J22/TrRoad_act!J89)</f>
        <v>2768.8590286379531</v>
      </c>
      <c r="K113" s="77">
        <f>IF(TrRoad_act!K89=0,"",1000000*K22/TrRoad_act!K89)</f>
        <v>3002.5760205780462</v>
      </c>
      <c r="L113" s="77">
        <f>IF(TrRoad_act!L89=0,"",1000000*L22/TrRoad_act!L89)</f>
        <v>2825.2599870325757</v>
      </c>
      <c r="M113" s="77">
        <f>IF(TrRoad_act!M89=0,"",1000000*M22/TrRoad_act!M89)</f>
        <v>2482.1159534456747</v>
      </c>
      <c r="N113" s="77">
        <f>IF(TrRoad_act!N89=0,"",1000000*N22/TrRoad_act!N89)</f>
        <v>2456.8840168889205</v>
      </c>
      <c r="O113" s="77">
        <f>IF(TrRoad_act!O89=0,"",1000000*O22/TrRoad_act!O89)</f>
        <v>2236.2013006092866</v>
      </c>
      <c r="P113" s="77">
        <f>IF(TrRoad_act!P89=0,"",1000000*P22/TrRoad_act!P89)</f>
        <v>2076.2048920080224</v>
      </c>
      <c r="Q113" s="77">
        <f>IF(TrRoad_act!Q89=0,"",1000000*Q22/TrRoad_act!Q89)</f>
        <v>2178.992229507995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>
        <f>IF(TrRoad_act!C90=0,"",1000000*C23/TrRoad_act!C90)</f>
        <v>1583.2683864214457</v>
      </c>
      <c r="D114" s="77">
        <f>IF(TrRoad_act!D90=0,"",1000000*D23/TrRoad_act!D90)</f>
        <v>1601.1203100070898</v>
      </c>
      <c r="E114" s="77">
        <f>IF(TrRoad_act!E90=0,"",1000000*E23/TrRoad_act!E90)</f>
        <v>2117.2510406128536</v>
      </c>
      <c r="F114" s="77">
        <f>IF(TrRoad_act!F90=0,"",1000000*F23/TrRoad_act!F90)</f>
        <v>2050.9256145932345</v>
      </c>
      <c r="G114" s="77">
        <f>IF(TrRoad_act!G90=0,"",1000000*G23/TrRoad_act!G90)</f>
        <v>1707.4451855178679</v>
      </c>
      <c r="H114" s="77">
        <f>IF(TrRoad_act!H90=0,"",1000000*H23/TrRoad_act!H90)</f>
        <v>1785.1880979064752</v>
      </c>
      <c r="I114" s="77">
        <f>IF(TrRoad_act!I90=0,"",1000000*I23/TrRoad_act!I90)</f>
        <v>1750.8399570374977</v>
      </c>
      <c r="J114" s="77">
        <f>IF(TrRoad_act!J90=0,"",1000000*J23/TrRoad_act!J90)</f>
        <v>1849.9988503117208</v>
      </c>
      <c r="K114" s="77">
        <f>IF(TrRoad_act!K90=0,"",1000000*K23/TrRoad_act!K90)</f>
        <v>1965.3970948615317</v>
      </c>
      <c r="L114" s="77">
        <f>IF(TrRoad_act!L90=0,"",1000000*L23/TrRoad_act!L90)</f>
        <v>2034.4616665080794</v>
      </c>
      <c r="M114" s="77">
        <f>IF(TrRoad_act!M90=0,"",1000000*M23/TrRoad_act!M90)</f>
        <v>1884.676538284637</v>
      </c>
      <c r="N114" s="77">
        <f>IF(TrRoad_act!N90=0,"",1000000*N23/TrRoad_act!N90)</f>
        <v>1373.2239191305805</v>
      </c>
      <c r="O114" s="77">
        <f>IF(TrRoad_act!O90=0,"",1000000*O23/TrRoad_act!O90)</f>
        <v>1731.9564574542026</v>
      </c>
      <c r="P114" s="77">
        <f>IF(TrRoad_act!P90=0,"",1000000*P23/TrRoad_act!P90)</f>
        <v>1550.6004962779232</v>
      </c>
      <c r="Q114" s="77">
        <f>IF(TrRoad_act!Q90=0,"",1000000*Q23/TrRoad_act!Q90)</f>
        <v>1560.8310837256267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2204.6615623329503</v>
      </c>
      <c r="M115" s="77">
        <f>IF(TrRoad_act!M91=0,"",1000000*M24/TrRoad_act!M91)</f>
        <v>1436.8426541365998</v>
      </c>
      <c r="N115" s="77">
        <f>IF(TrRoad_act!N91=0,"",1000000*N24/TrRoad_act!N91)</f>
        <v>1364.5114538233781</v>
      </c>
      <c r="O115" s="77">
        <f>IF(TrRoad_act!O91=0,"",1000000*O24/TrRoad_act!O91)</f>
        <v>1225.9746257471559</v>
      </c>
      <c r="P115" s="77">
        <f>IF(TrRoad_act!P91=0,"",1000000*P24/TrRoad_act!P91)</f>
        <v>1309.75132202139</v>
      </c>
      <c r="Q115" s="77">
        <f>IF(TrRoad_act!Q91=0,"",1000000*Q24/TrRoad_act!Q91)</f>
        <v>1348.3652906207144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466.06973908027982</v>
      </c>
      <c r="Q116" s="77">
        <f>IF(TrRoad_act!Q92=0,"",1000000*Q25/TrRoad_act!Q92)</f>
        <v>482.53248652223073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61271.700802128697</v>
      </c>
      <c r="C118" s="76">
        <f>IF(TrRoad_act!C94=0,"",1000000*C27/TrRoad_act!C94)</f>
        <v>61449.249649900928</v>
      </c>
      <c r="D118" s="76">
        <f>IF(TrRoad_act!D94=0,"",1000000*D27/TrRoad_act!D94)</f>
        <v>63434.270103889379</v>
      </c>
      <c r="E118" s="76">
        <f>IF(TrRoad_act!E94=0,"",1000000*E27/TrRoad_act!E94)</f>
        <v>63707.855156469945</v>
      </c>
      <c r="F118" s="76">
        <f>IF(TrRoad_act!F94=0,"",1000000*F27/TrRoad_act!F94)</f>
        <v>63031.343676903438</v>
      </c>
      <c r="G118" s="76">
        <f>IF(TrRoad_act!G94=0,"",1000000*G27/TrRoad_act!G94)</f>
        <v>64453.875452873923</v>
      </c>
      <c r="H118" s="76">
        <f>IF(TrRoad_act!H94=0,"",1000000*H27/TrRoad_act!H94)</f>
        <v>63602.543707374607</v>
      </c>
      <c r="I118" s="76">
        <f>IF(TrRoad_act!I94=0,"",1000000*I27/TrRoad_act!I94)</f>
        <v>61917.67475771952</v>
      </c>
      <c r="J118" s="76">
        <f>IF(TrRoad_act!J94=0,"",1000000*J27/TrRoad_act!J94)</f>
        <v>60201.546939926557</v>
      </c>
      <c r="K118" s="76">
        <f>IF(TrRoad_act!K94=0,"",1000000*K27/TrRoad_act!K94)</f>
        <v>60471.126673365077</v>
      </c>
      <c r="L118" s="76">
        <f>IF(TrRoad_act!L94=0,"",1000000*L27/TrRoad_act!L94)</f>
        <v>60855.938633551334</v>
      </c>
      <c r="M118" s="76">
        <f>IF(TrRoad_act!M94=0,"",1000000*M27/TrRoad_act!M94)</f>
        <v>58674.409645912085</v>
      </c>
      <c r="N118" s="76">
        <f>IF(TrRoad_act!N94=0,"",1000000*N27/TrRoad_act!N94)</f>
        <v>58206.420392692424</v>
      </c>
      <c r="O118" s="76">
        <f>IF(TrRoad_act!O94=0,"",1000000*O27/TrRoad_act!O94)</f>
        <v>55102.366392508229</v>
      </c>
      <c r="P118" s="76">
        <f>IF(TrRoad_act!P94=0,"",1000000*P27/TrRoad_act!P94)</f>
        <v>59330.366020310146</v>
      </c>
      <c r="Q118" s="76">
        <f>IF(TrRoad_act!Q94=0,"",1000000*Q27/TrRoad_act!Q94)</f>
        <v>61199.093679342674</v>
      </c>
    </row>
    <row r="119" spans="1:17" ht="11.45" customHeight="1" x14ac:dyDescent="0.25">
      <c r="A119" s="62" t="s">
        <v>59</v>
      </c>
      <c r="B119" s="75">
        <f>IF(TrRoad_act!B95=0,"",1000000*B28/TrRoad_act!B95)</f>
        <v>8495.8862323203539</v>
      </c>
      <c r="C119" s="75">
        <f>IF(TrRoad_act!C95=0,"",1000000*C28/TrRoad_act!C95)</f>
        <v>8602.8200523784944</v>
      </c>
      <c r="D119" s="75">
        <f>IF(TrRoad_act!D95=0,"",1000000*D28/TrRoad_act!D95)</f>
        <v>8712.976169150812</v>
      </c>
      <c r="E119" s="75">
        <f>IF(TrRoad_act!E95=0,"",1000000*E28/TrRoad_act!E95)</f>
        <v>8821.285920191056</v>
      </c>
      <c r="F119" s="75">
        <f>IF(TrRoad_act!F95=0,"",1000000*F28/TrRoad_act!F95)</f>
        <v>8915.7034057310066</v>
      </c>
      <c r="G119" s="75">
        <f>IF(TrRoad_act!G95=0,"",1000000*G28/TrRoad_act!G95)</f>
        <v>9006.8420936898419</v>
      </c>
      <c r="H119" s="75">
        <f>IF(TrRoad_act!H95=0,"",1000000*H28/TrRoad_act!H95)</f>
        <v>9112.7293041795874</v>
      </c>
      <c r="I119" s="75">
        <f>IF(TrRoad_act!I95=0,"",1000000*I28/TrRoad_act!I95)</f>
        <v>9331.3885229688203</v>
      </c>
      <c r="J119" s="75">
        <f>IF(TrRoad_act!J95=0,"",1000000*J28/TrRoad_act!J95)</f>
        <v>9459.0563452038077</v>
      </c>
      <c r="K119" s="75">
        <f>IF(TrRoad_act!K95=0,"",1000000*K28/TrRoad_act!K95)</f>
        <v>9651.8989392378517</v>
      </c>
      <c r="L119" s="75">
        <f>IF(TrRoad_act!L95=0,"",1000000*L28/TrRoad_act!L95)</f>
        <v>9806.7760777836211</v>
      </c>
      <c r="M119" s="75">
        <f>IF(TrRoad_act!M95=0,"",1000000*M28/TrRoad_act!M95)</f>
        <v>9812.0566464238327</v>
      </c>
      <c r="N119" s="75">
        <f>IF(TrRoad_act!N95=0,"",1000000*N28/TrRoad_act!N95)</f>
        <v>10060.629489752577</v>
      </c>
      <c r="O119" s="75">
        <f>IF(TrRoad_act!O95=0,"",1000000*O28/TrRoad_act!O95)</f>
        <v>10507.187374647754</v>
      </c>
      <c r="P119" s="75">
        <f>IF(TrRoad_act!P95=0,"",1000000*P28/TrRoad_act!P95)</f>
        <v>10368.049394531035</v>
      </c>
      <c r="Q119" s="75">
        <f>IF(TrRoad_act!Q95=0,"",1000000*Q28/TrRoad_act!Q95)</f>
        <v>10480.044430909804</v>
      </c>
    </row>
    <row r="120" spans="1:17" ht="11.45" customHeight="1" x14ac:dyDescent="0.25">
      <c r="A120" s="62" t="s">
        <v>58</v>
      </c>
      <c r="B120" s="75">
        <f>IF(TrRoad_act!B96=0,"",1000000*B29/TrRoad_act!B96)</f>
        <v>70419.974165268475</v>
      </c>
      <c r="C120" s="75">
        <f>IF(TrRoad_act!C96=0,"",1000000*C29/TrRoad_act!C96)</f>
        <v>69629.625388272121</v>
      </c>
      <c r="D120" s="75">
        <f>IF(TrRoad_act!D96=0,"",1000000*D29/TrRoad_act!D96)</f>
        <v>70935.97905815173</v>
      </c>
      <c r="E120" s="75">
        <f>IF(TrRoad_act!E96=0,"",1000000*E29/TrRoad_act!E96)</f>
        <v>70401.683099349277</v>
      </c>
      <c r="F120" s="75">
        <f>IF(TrRoad_act!F96=0,"",1000000*F29/TrRoad_act!F96)</f>
        <v>68987.651303386665</v>
      </c>
      <c r="G120" s="75">
        <f>IF(TrRoad_act!G96=0,"",1000000*G29/TrRoad_act!G96)</f>
        <v>69289.407571039745</v>
      </c>
      <c r="H120" s="75">
        <f>IF(TrRoad_act!H96=0,"",1000000*H29/TrRoad_act!H96)</f>
        <v>67190.048375614992</v>
      </c>
      <c r="I120" s="75">
        <f>IF(TrRoad_act!I96=0,"",1000000*I29/TrRoad_act!I96)</f>
        <v>64740.299290969473</v>
      </c>
      <c r="J120" s="75">
        <f>IF(TrRoad_act!J96=0,"",1000000*J29/TrRoad_act!J96)</f>
        <v>62602.725768177355</v>
      </c>
      <c r="K120" s="75">
        <f>IF(TrRoad_act!K96=0,"",1000000*K29/TrRoad_act!K96)</f>
        <v>62448.061173249014</v>
      </c>
      <c r="L120" s="75">
        <f>IF(TrRoad_act!L96=0,"",1000000*L29/TrRoad_act!L96)</f>
        <v>62427.585815817445</v>
      </c>
      <c r="M120" s="75">
        <f>IF(TrRoad_act!M96=0,"",1000000*M29/TrRoad_act!M96)</f>
        <v>59880.450201778811</v>
      </c>
      <c r="N120" s="75">
        <f>IF(TrRoad_act!N96=0,"",1000000*N29/TrRoad_act!N96)</f>
        <v>59146.883756850373</v>
      </c>
      <c r="O120" s="75">
        <f>IF(TrRoad_act!O96=0,"",1000000*O29/TrRoad_act!O96)</f>
        <v>55937.327278326258</v>
      </c>
      <c r="P120" s="75">
        <f>IF(TrRoad_act!P96=0,"",1000000*P29/TrRoad_act!P96)</f>
        <v>60121.324966389569</v>
      </c>
      <c r="Q120" s="75">
        <f>IF(TrRoad_act!Q96=0,"",1000000*Q29/TrRoad_act!Q96)</f>
        <v>61986.107443618952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>
        <f>IF(TrRoad_act!P97=0,"",1000000*P30/TrRoad_act!P97)</f>
        <v>25279.377264336188</v>
      </c>
      <c r="Q121" s="75">
        <f>IF(TrRoad_act!Q97=0,"",1000000*Q30/TrRoad_act!Q97)</f>
        <v>25574.873372712609</v>
      </c>
    </row>
    <row r="122" spans="1:17" ht="11.45" customHeight="1" x14ac:dyDescent="0.25">
      <c r="A122" s="62" t="s">
        <v>56</v>
      </c>
      <c r="B122" s="75">
        <f>IF(TrRoad_act!B98=0,"",1000000*B31/TrRoad_act!B98)</f>
        <v>41160.945253474361</v>
      </c>
      <c r="C122" s="75">
        <f>IF(TrRoad_act!C98=0,"",1000000*C31/TrRoad_act!C98)</f>
        <v>40112.896392575334</v>
      </c>
      <c r="D122" s="75">
        <f>IF(TrRoad_act!D98=0,"",1000000*D31/TrRoad_act!D98)</f>
        <v>42349.294938909334</v>
      </c>
      <c r="E122" s="75">
        <f>IF(TrRoad_act!E98=0,"",1000000*E31/TrRoad_act!E98)</f>
        <v>40710.111036934795</v>
      </c>
      <c r="F122" s="75">
        <f>IF(TrRoad_act!F98=0,"",1000000*F31/TrRoad_act!F98)</f>
        <v>40709.006587071373</v>
      </c>
      <c r="G122" s="75">
        <f>IF(TrRoad_act!G98=0,"",1000000*G31/TrRoad_act!G98)</f>
        <v>52244.746980311764</v>
      </c>
      <c r="H122" s="75">
        <f>IF(TrRoad_act!H98=0,"",1000000*H31/TrRoad_act!H98)</f>
        <v>54689.862901464177</v>
      </c>
      <c r="I122" s="75">
        <f>IF(TrRoad_act!I98=0,"",1000000*I31/TrRoad_act!I98)</f>
        <v>49186.916446011703</v>
      </c>
      <c r="J122" s="75">
        <f>IF(TrRoad_act!J98=0,"",1000000*J31/TrRoad_act!J98)</f>
        <v>49953.736890352455</v>
      </c>
      <c r="K122" s="75">
        <f>IF(TrRoad_act!K98=0,"",1000000*K31/TrRoad_act!K98)</f>
        <v>43688.094953730309</v>
      </c>
      <c r="L122" s="75">
        <f>IF(TrRoad_act!L98=0,"",1000000*L31/TrRoad_act!L98)</f>
        <v>39530.81668324081</v>
      </c>
      <c r="M122" s="75">
        <f>IF(TrRoad_act!M98=0,"",1000000*M31/TrRoad_act!M98)</f>
        <v>36394.117915180235</v>
      </c>
      <c r="N122" s="75">
        <f>IF(TrRoad_act!N98=0,"",1000000*N31/TrRoad_act!N98)</f>
        <v>47378.453980670689</v>
      </c>
      <c r="O122" s="75">
        <f>IF(TrRoad_act!O98=0,"",1000000*O31/TrRoad_act!O98)</f>
        <v>38993.61127137758</v>
      </c>
      <c r="P122" s="75">
        <f>IF(TrRoad_act!P98=0,"",1000000*P31/TrRoad_act!P98)</f>
        <v>39441.96841477487</v>
      </c>
      <c r="Q122" s="75">
        <f>IF(TrRoad_act!Q98=0,"",1000000*Q31/TrRoad_act!Q98)</f>
        <v>41313.316775158622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3933.6818408891613</v>
      </c>
      <c r="C125" s="78">
        <f>IF(TrRoad_act!C101=0,"",1000000*C34/TrRoad_act!C101)</f>
        <v>3938.6567196773099</v>
      </c>
      <c r="D125" s="78">
        <f>IF(TrRoad_act!D101=0,"",1000000*D34/TrRoad_act!D101)</f>
        <v>4067.7838872206257</v>
      </c>
      <c r="E125" s="78">
        <f>IF(TrRoad_act!E101=0,"",1000000*E34/TrRoad_act!E101)</f>
        <v>4112.9666765094935</v>
      </c>
      <c r="F125" s="78">
        <f>IF(TrRoad_act!F101=0,"",1000000*F34/TrRoad_act!F101)</f>
        <v>4101.9105282075216</v>
      </c>
      <c r="G125" s="78">
        <f>IF(TrRoad_act!G101=0,"",1000000*G34/TrRoad_act!G101)</f>
        <v>4203.5575722227977</v>
      </c>
      <c r="H125" s="78">
        <f>IF(TrRoad_act!H101=0,"",1000000*H34/TrRoad_act!H101)</f>
        <v>4148.5284075536656</v>
      </c>
      <c r="I125" s="78">
        <f>IF(TrRoad_act!I101=0,"",1000000*I34/TrRoad_act!I101)</f>
        <v>4000.7894606172222</v>
      </c>
      <c r="J125" s="78">
        <f>IF(TrRoad_act!J101=0,"",1000000*J34/TrRoad_act!J101)</f>
        <v>3889.4251900073755</v>
      </c>
      <c r="K125" s="78">
        <f>IF(TrRoad_act!K101=0,"",1000000*K34/TrRoad_act!K101)</f>
        <v>3843.7561160610157</v>
      </c>
      <c r="L125" s="78">
        <f>IF(TrRoad_act!L101=0,"",1000000*L34/TrRoad_act!L101)</f>
        <v>3776.3455473810186</v>
      </c>
      <c r="M125" s="78">
        <f>IF(TrRoad_act!M101=0,"",1000000*M34/TrRoad_act!M101)</f>
        <v>3585.5135337724469</v>
      </c>
      <c r="N125" s="78">
        <f>IF(TrRoad_act!N101=0,"",1000000*N34/TrRoad_act!N101)</f>
        <v>3503.1906596848307</v>
      </c>
      <c r="O125" s="78">
        <f>IF(TrRoad_act!O101=0,"",1000000*O34/TrRoad_act!O101)</f>
        <v>3265.2678140851835</v>
      </c>
      <c r="P125" s="78">
        <f>IF(TrRoad_act!P101=0,"",1000000*P34/TrRoad_act!P101)</f>
        <v>3469.3723490114071</v>
      </c>
      <c r="Q125" s="78">
        <f>IF(TrRoad_act!Q101=0,"",1000000*Q34/TrRoad_act!Q101)</f>
        <v>3569.5626599715524</v>
      </c>
    </row>
    <row r="126" spans="1:17" ht="11.45" customHeight="1" x14ac:dyDescent="0.25">
      <c r="A126" s="62" t="s">
        <v>59</v>
      </c>
      <c r="B126" s="77">
        <f>IF(TrRoad_act!B102=0,"",1000000*B35/TrRoad_act!B102)</f>
        <v>3084.262822817615</v>
      </c>
      <c r="C126" s="77">
        <f>IF(TrRoad_act!C102=0,"",1000000*C35/TrRoad_act!C102)</f>
        <v>3050.3295077483112</v>
      </c>
      <c r="D126" s="77">
        <f>IF(TrRoad_act!D102=0,"",1000000*D35/TrRoad_act!D102)</f>
        <v>3027.0789455502668</v>
      </c>
      <c r="E126" s="77">
        <f>IF(TrRoad_act!E102=0,"",1000000*E35/TrRoad_act!E102)</f>
        <v>3001.8132260040629</v>
      </c>
      <c r="F126" s="77">
        <f>IF(TrRoad_act!F102=0,"",1000000*F35/TrRoad_act!F102)</f>
        <v>2972.9253396935214</v>
      </c>
      <c r="G126" s="77">
        <f>IF(TrRoad_act!G102=0,"",1000000*G35/TrRoad_act!G102)</f>
        <v>2942.6739260395334</v>
      </c>
      <c r="H126" s="77">
        <f>IF(TrRoad_act!H102=0,"",1000000*H35/TrRoad_act!H102)</f>
        <v>2886.4395483922563</v>
      </c>
      <c r="I126" s="77">
        <f>IF(TrRoad_act!I102=0,"",1000000*I35/TrRoad_act!I102)</f>
        <v>2791.4493872237599</v>
      </c>
      <c r="J126" s="77">
        <f>IF(TrRoad_act!J102=0,"",1000000*J35/TrRoad_act!J102)</f>
        <v>2685.5093900788042</v>
      </c>
      <c r="K126" s="77">
        <f>IF(TrRoad_act!K102=0,"",1000000*K35/TrRoad_act!K102)</f>
        <v>2618.9539057655484</v>
      </c>
      <c r="L126" s="77">
        <f>IF(TrRoad_act!L102=0,"",1000000*L35/TrRoad_act!L102)</f>
        <v>2519.4871838321583</v>
      </c>
      <c r="M126" s="77">
        <f>IF(TrRoad_act!M102=0,"",1000000*M35/TrRoad_act!M102)</f>
        <v>2448.3234056716069</v>
      </c>
      <c r="N126" s="77">
        <f>IF(TrRoad_act!N102=0,"",1000000*N35/TrRoad_act!N102)</f>
        <v>2392.3649320072082</v>
      </c>
      <c r="O126" s="77">
        <f>IF(TrRoad_act!O102=0,"",1000000*O35/TrRoad_act!O102)</f>
        <v>2244.131892573645</v>
      </c>
      <c r="P126" s="77">
        <f>IF(TrRoad_act!P102=0,"",1000000*P35/TrRoad_act!P102)</f>
        <v>2077.8809175227298</v>
      </c>
      <c r="Q126" s="77">
        <f>IF(TrRoad_act!Q102=0,"",1000000*Q35/TrRoad_act!Q102)</f>
        <v>2012.3048252538592</v>
      </c>
    </row>
    <row r="127" spans="1:17" ht="11.45" customHeight="1" x14ac:dyDescent="0.25">
      <c r="A127" s="62" t="s">
        <v>58</v>
      </c>
      <c r="B127" s="77">
        <f>IF(TrRoad_act!B103=0,"",1000000*B36/TrRoad_act!B103)</f>
        <v>4350.3777816929487</v>
      </c>
      <c r="C127" s="77">
        <f>IF(TrRoad_act!C103=0,"",1000000*C36/TrRoad_act!C103)</f>
        <v>4310.428886859675</v>
      </c>
      <c r="D127" s="77">
        <f>IF(TrRoad_act!D103=0,"",1000000*D36/TrRoad_act!D103)</f>
        <v>4418.1161179173141</v>
      </c>
      <c r="E127" s="77">
        <f>IF(TrRoad_act!E103=0,"",1000000*E36/TrRoad_act!E103)</f>
        <v>4423.9730036875571</v>
      </c>
      <c r="F127" s="77">
        <f>IF(TrRoad_act!F103=0,"",1000000*F36/TrRoad_act!F103)</f>
        <v>4373.6174785995008</v>
      </c>
      <c r="G127" s="77">
        <f>IF(TrRoad_act!G103=0,"",1000000*G36/TrRoad_act!G103)</f>
        <v>4458.8679508755922</v>
      </c>
      <c r="H127" s="77">
        <f>IF(TrRoad_act!H103=0,"",1000000*H36/TrRoad_act!H103)</f>
        <v>4368.22588237933</v>
      </c>
      <c r="I127" s="77">
        <f>IF(TrRoad_act!I103=0,"",1000000*I36/TrRoad_act!I103)</f>
        <v>4178.0003067524913</v>
      </c>
      <c r="J127" s="77">
        <f>IF(TrRoad_act!J103=0,"",1000000*J36/TrRoad_act!J103)</f>
        <v>4022.9328707691457</v>
      </c>
      <c r="K127" s="77">
        <f>IF(TrRoad_act!K103=0,"",1000000*K36/TrRoad_act!K103)</f>
        <v>3967.5665980984049</v>
      </c>
      <c r="L127" s="77">
        <f>IF(TrRoad_act!L103=0,"",1000000*L36/TrRoad_act!L103)</f>
        <v>3892.3732657827463</v>
      </c>
      <c r="M127" s="77">
        <f>IF(TrRoad_act!M103=0,"",1000000*M36/TrRoad_act!M103)</f>
        <v>3680.1512124095311</v>
      </c>
      <c r="N127" s="77">
        <f>IF(TrRoad_act!N103=0,"",1000000*N36/TrRoad_act!N103)</f>
        <v>3593.1411498387074</v>
      </c>
      <c r="O127" s="77">
        <f>IF(TrRoad_act!O103=0,"",1000000*O36/TrRoad_act!O103)</f>
        <v>3344.5288192962707</v>
      </c>
      <c r="P127" s="77">
        <f>IF(TrRoad_act!P103=0,"",1000000*P36/TrRoad_act!P103)</f>
        <v>3566.8058327703297</v>
      </c>
      <c r="Q127" s="77">
        <f>IF(TrRoad_act!Q103=0,"",1000000*Q36/TrRoad_act!Q103)</f>
        <v>3665.5289965480706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>
        <f>IF(TrRoad_act!C104=0,"",1000000*C37/TrRoad_act!C104)</f>
        <v>2054.1639744645286</v>
      </c>
      <c r="D128" s="77">
        <f>IF(TrRoad_act!D104=0,"",1000000*D37/TrRoad_act!D104)</f>
        <v>2058.5605550609739</v>
      </c>
      <c r="E128" s="77">
        <f>IF(TrRoad_act!E104=0,"",1000000*E37/TrRoad_act!E104)</f>
        <v>2062.8879046902453</v>
      </c>
      <c r="F128" s="77">
        <f>IF(TrRoad_act!F104=0,"",1000000*F37/TrRoad_act!F104)</f>
        <v>2067.1448100504144</v>
      </c>
      <c r="G128" s="77">
        <f>IF(TrRoad_act!G104=0,"",1000000*G37/TrRoad_act!G104)</f>
        <v>2081.6054006654813</v>
      </c>
      <c r="H128" s="77">
        <f>IF(TrRoad_act!H104=0,"",1000000*H37/TrRoad_act!H104)</f>
        <v>2107.0304759136043</v>
      </c>
      <c r="I128" s="77">
        <f>IF(TrRoad_act!I104=0,"",1000000*I37/TrRoad_act!I104)</f>
        <v>2132.8564948908233</v>
      </c>
      <c r="J128" s="77">
        <f>IF(TrRoad_act!J104=0,"",1000000*J37/TrRoad_act!J104)</f>
        <v>2159.0650042976836</v>
      </c>
      <c r="K128" s="77">
        <f>IF(TrRoad_act!K104=0,"",1000000*K37/TrRoad_act!K104)</f>
        <v>2185.2595810945695</v>
      </c>
      <c r="L128" s="77">
        <f>IF(TrRoad_act!L104=0,"",1000000*L37/TrRoad_act!L104)</f>
        <v>2211.7544918953167</v>
      </c>
      <c r="M128" s="77">
        <f>IF(TrRoad_act!M104=0,"",1000000*M37/TrRoad_act!M104)</f>
        <v>2238.5451456159499</v>
      </c>
      <c r="N128" s="77">
        <f>IF(TrRoad_act!N104=0,"",1000000*N37/TrRoad_act!N104)</f>
        <v>2263.7579133520921</v>
      </c>
      <c r="O128" s="77">
        <f>IF(TrRoad_act!O104=0,"",1000000*O37/TrRoad_act!O104)</f>
        <v>2291.0244008815125</v>
      </c>
      <c r="P128" s="77">
        <f>IF(TrRoad_act!P104=0,"",1000000*P37/TrRoad_act!P104)</f>
        <v>2318.6120445528195</v>
      </c>
      <c r="Q128" s="77">
        <f>IF(TrRoad_act!Q104=0,"",1000000*Q37/TrRoad_act!Q104)</f>
        <v>2322.9912724094265</v>
      </c>
    </row>
    <row r="129" spans="1:17" ht="11.45" customHeight="1" x14ac:dyDescent="0.25">
      <c r="A129" s="62" t="s">
        <v>56</v>
      </c>
      <c r="B129" s="77">
        <f>IF(TrRoad_act!B105=0,"",1000000*B38/TrRoad_act!B105)</f>
        <v>2387.9191133126446</v>
      </c>
      <c r="C129" s="77">
        <f>IF(TrRoad_act!C105=0,"",1000000*C38/TrRoad_act!C105)</f>
        <v>2279.0044045130385</v>
      </c>
      <c r="D129" s="77">
        <f>IF(TrRoad_act!D105=0,"",1000000*D38/TrRoad_act!D105)</f>
        <v>2283.8822169314499</v>
      </c>
      <c r="E129" s="77">
        <f>IF(TrRoad_act!E105=0,"",1000000*E38/TrRoad_act!E105)</f>
        <v>2288.6832206427266</v>
      </c>
      <c r="F129" s="77">
        <f>IF(TrRoad_act!F105=0,"",1000000*F38/TrRoad_act!F105)</f>
        <v>2293.4060695418516</v>
      </c>
      <c r="G129" s="77">
        <f>IF(TrRoad_act!G105=0,"",1000000*G38/TrRoad_act!G105)</f>
        <v>2298.259296865685</v>
      </c>
      <c r="H129" s="77">
        <f>IF(TrRoad_act!H105=0,"",1000000*H38/TrRoad_act!H105)</f>
        <v>2303.0673127167342</v>
      </c>
      <c r="I129" s="77">
        <f>IF(TrRoad_act!I105=0,"",1000000*I38/TrRoad_act!I105)</f>
        <v>2307.9832071385076</v>
      </c>
      <c r="J129" s="77">
        <f>IF(TrRoad_act!J105=0,"",1000000*J38/TrRoad_act!J105)</f>
        <v>2312.9802343132383</v>
      </c>
      <c r="K129" s="77">
        <f>IF(TrRoad_act!K105=0,"",1000000*K38/TrRoad_act!K105)</f>
        <v>2317.6317460455166</v>
      </c>
      <c r="L129" s="77">
        <f>IF(TrRoad_act!L105=0,"",1000000*L38/TrRoad_act!L105)</f>
        <v>2322.2742709974591</v>
      </c>
      <c r="M129" s="77">
        <f>IF(TrRoad_act!M105=0,"",1000000*M38/TrRoad_act!M105)</f>
        <v>2326.8995980465565</v>
      </c>
      <c r="N129" s="77">
        <f>IF(TrRoad_act!N105=0,"",1000000*N38/TrRoad_act!N105)</f>
        <v>1860.4427978699794</v>
      </c>
      <c r="O129" s="77">
        <f>IF(TrRoad_act!O105=0,"",1000000*O38/TrRoad_act!O105)</f>
        <v>1673.0368465064787</v>
      </c>
      <c r="P129" s="77">
        <f>IF(TrRoad_act!P105=0,"",1000000*P38/TrRoad_act!P105)</f>
        <v>1618.889232851192</v>
      </c>
      <c r="Q129" s="77">
        <f>IF(TrRoad_act!Q105=0,"",1000000*Q38/TrRoad_act!Q105)</f>
        <v>1729.9617197777477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20095.707337881297</v>
      </c>
      <c r="C131" s="76">
        <f>IF(TrRoad_act!C107=0,"",1000000*C40/TrRoad_act!C107)</f>
        <v>20735.217818526853</v>
      </c>
      <c r="D131" s="76">
        <f>IF(TrRoad_act!D107=0,"",1000000*D40/TrRoad_act!D107)</f>
        <v>22266.998104620019</v>
      </c>
      <c r="E131" s="76">
        <f>IF(TrRoad_act!E107=0,"",1000000*E40/TrRoad_act!E107)</f>
        <v>23210.65498724284</v>
      </c>
      <c r="F131" s="76">
        <f>IF(TrRoad_act!F107=0,"",1000000*F40/TrRoad_act!F107)</f>
        <v>26451.746360545352</v>
      </c>
      <c r="G131" s="76">
        <f>IF(TrRoad_act!G107=0,"",1000000*G40/TrRoad_act!G107)</f>
        <v>33415.258557718909</v>
      </c>
      <c r="H131" s="76">
        <f>IF(TrRoad_act!H107=0,"",1000000*H40/TrRoad_act!H107)</f>
        <v>35540.917711204027</v>
      </c>
      <c r="I131" s="76">
        <f>IF(TrRoad_act!I107=0,"",1000000*I40/TrRoad_act!I107)</f>
        <v>36365.04176578929</v>
      </c>
      <c r="J131" s="76">
        <f>IF(TrRoad_act!J107=0,"",1000000*J40/TrRoad_act!J107)</f>
        <v>41061.326874308608</v>
      </c>
      <c r="K131" s="76">
        <f>IF(TrRoad_act!K107=0,"",1000000*K40/TrRoad_act!K107)</f>
        <v>42241.513437335983</v>
      </c>
      <c r="L131" s="76">
        <f>IF(TrRoad_act!L107=0,"",1000000*L40/TrRoad_act!L107)</f>
        <v>37263.257465846058</v>
      </c>
      <c r="M131" s="76">
        <f>IF(TrRoad_act!M107=0,"",1000000*M40/TrRoad_act!M107)</f>
        <v>33531.072722173878</v>
      </c>
      <c r="N131" s="76">
        <f>IF(TrRoad_act!N107=0,"",1000000*N40/TrRoad_act!N107)</f>
        <v>29385.584934483832</v>
      </c>
      <c r="O131" s="76">
        <f>IF(TrRoad_act!O107=0,"",1000000*O40/TrRoad_act!O107)</f>
        <v>24921.619504403068</v>
      </c>
      <c r="P131" s="76">
        <f>IF(TrRoad_act!P107=0,"",1000000*P40/TrRoad_act!P107)</f>
        <v>30874.326176403189</v>
      </c>
      <c r="Q131" s="76">
        <f>IF(TrRoad_act!Q107=0,"",1000000*Q40/TrRoad_act!Q107)</f>
        <v>35213.182907457696</v>
      </c>
    </row>
    <row r="132" spans="1:17" ht="11.45" customHeight="1" x14ac:dyDescent="0.25">
      <c r="A132" s="17" t="s">
        <v>23</v>
      </c>
      <c r="B132" s="75">
        <f>IF(TrRoad_act!B108=0,"",1000000*B41/TrRoad_act!B108)</f>
        <v>14962.239284804144</v>
      </c>
      <c r="C132" s="75">
        <f>IF(TrRoad_act!C108=0,"",1000000*C41/TrRoad_act!C108)</f>
        <v>14749.455422541107</v>
      </c>
      <c r="D132" s="75">
        <f>IF(TrRoad_act!D108=0,"",1000000*D41/TrRoad_act!D108)</f>
        <v>14438.080320496201</v>
      </c>
      <c r="E132" s="75">
        <f>IF(TrRoad_act!E108=0,"",1000000*E41/TrRoad_act!E108)</f>
        <v>14581.924557249862</v>
      </c>
      <c r="F132" s="75">
        <f>IF(TrRoad_act!F108=0,"",1000000*F41/TrRoad_act!F108)</f>
        <v>16178.794167745693</v>
      </c>
      <c r="G132" s="75">
        <f>IF(TrRoad_act!G108=0,"",1000000*G41/TrRoad_act!G108)</f>
        <v>22090.162544070721</v>
      </c>
      <c r="H132" s="75">
        <f>IF(TrRoad_act!H108=0,"",1000000*H41/TrRoad_act!H108)</f>
        <v>23330.185503388348</v>
      </c>
      <c r="I132" s="75">
        <f>IF(TrRoad_act!I108=0,"",1000000*I41/TrRoad_act!I108)</f>
        <v>25137.688453358493</v>
      </c>
      <c r="J132" s="75">
        <f>IF(TrRoad_act!J108=0,"",1000000*J41/TrRoad_act!J108)</f>
        <v>26416.213408232619</v>
      </c>
      <c r="K132" s="75">
        <f>IF(TrRoad_act!K108=0,"",1000000*K41/TrRoad_act!K108)</f>
        <v>29740.791686126038</v>
      </c>
      <c r="L132" s="75">
        <f>IF(TrRoad_act!L108=0,"",1000000*L41/TrRoad_act!L108)</f>
        <v>24566.193633586259</v>
      </c>
      <c r="M132" s="75">
        <f>IF(TrRoad_act!M108=0,"",1000000*M41/TrRoad_act!M108)</f>
        <v>22012.748280009524</v>
      </c>
      <c r="N132" s="75">
        <f>IF(TrRoad_act!N108=0,"",1000000*N41/TrRoad_act!N108)</f>
        <v>18442.453761791818</v>
      </c>
      <c r="O132" s="75">
        <f>IF(TrRoad_act!O108=0,"",1000000*O41/TrRoad_act!O108)</f>
        <v>17179.716469578256</v>
      </c>
      <c r="P132" s="75">
        <f>IF(TrRoad_act!P108=0,"",1000000*P41/TrRoad_act!P108)</f>
        <v>18420.628677973622</v>
      </c>
      <c r="Q132" s="75">
        <f>IF(TrRoad_act!Q108=0,"",1000000*Q41/TrRoad_act!Q108)</f>
        <v>19642.357796619908</v>
      </c>
    </row>
    <row r="133" spans="1:17" ht="11.45" customHeight="1" x14ac:dyDescent="0.25">
      <c r="A133" s="15" t="s">
        <v>22</v>
      </c>
      <c r="B133" s="74">
        <f>IF(TrRoad_act!B109=0,"",1000000*B42/TrRoad_act!B109)</f>
        <v>95204.419745965366</v>
      </c>
      <c r="C133" s="74">
        <f>IF(TrRoad_act!C109=0,"",1000000*C42/TrRoad_act!C109)</f>
        <v>106035.24062801838</v>
      </c>
      <c r="D133" s="74">
        <f>IF(TrRoad_act!D109=0,"",1000000*D42/TrRoad_act!D109)</f>
        <v>131383.09496894831</v>
      </c>
      <c r="E133" s="74">
        <f>IF(TrRoad_act!E109=0,"",1000000*E42/TrRoad_act!E109)</f>
        <v>141376.18833800725</v>
      </c>
      <c r="F133" s="74">
        <f>IF(TrRoad_act!F109=0,"",1000000*F42/TrRoad_act!F109)</f>
        <v>141760.15431953716</v>
      </c>
      <c r="G133" s="74">
        <f>IF(TrRoad_act!G109=0,"",1000000*G42/TrRoad_act!G109)</f>
        <v>156697.8250273247</v>
      </c>
      <c r="H133" s="74">
        <f>IF(TrRoad_act!H109=0,"",1000000*H42/TrRoad_act!H109)</f>
        <v>160522.43679083107</v>
      </c>
      <c r="I133" s="74">
        <f>IF(TrRoad_act!I109=0,"",1000000*I42/TrRoad_act!I109)</f>
        <v>135082.73848483924</v>
      </c>
      <c r="J133" s="74">
        <f>IF(TrRoad_act!J109=0,"",1000000*J42/TrRoad_act!J109)</f>
        <v>143371.61766834432</v>
      </c>
      <c r="K133" s="74">
        <f>IF(TrRoad_act!K109=0,"",1000000*K42/TrRoad_act!K109)</f>
        <v>155200.80258239619</v>
      </c>
      <c r="L133" s="74">
        <f>IF(TrRoad_act!L109=0,"",1000000*L42/TrRoad_act!L109)</f>
        <v>157028.63536226007</v>
      </c>
      <c r="M133" s="74">
        <f>IF(TrRoad_act!M109=0,"",1000000*M42/TrRoad_act!M109)</f>
        <v>137641.23676968573</v>
      </c>
      <c r="N133" s="74">
        <f>IF(TrRoad_act!N109=0,"",1000000*N42/TrRoad_act!N109)</f>
        <v>129233.74809363515</v>
      </c>
      <c r="O133" s="74">
        <f>IF(TrRoad_act!O109=0,"",1000000*O42/TrRoad_act!O109)</f>
        <v>94590.161017373699</v>
      </c>
      <c r="P133" s="74">
        <f>IF(TrRoad_act!P109=0,"",1000000*P42/TrRoad_act!P109)</f>
        <v>143937.45225916486</v>
      </c>
      <c r="Q133" s="74">
        <f>IF(TrRoad_act!Q109=0,"",1000000*Q42/TrRoad_act!Q109)</f>
        <v>171792.02801555814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0.64670884524761907</v>
      </c>
      <c r="C136" s="56">
        <f t="shared" si="16"/>
        <v>0.64439606339772015</v>
      </c>
      <c r="D136" s="56">
        <f t="shared" si="16"/>
        <v>0.63384882797608999</v>
      </c>
      <c r="E136" s="56">
        <f t="shared" si="16"/>
        <v>0.63304681177367217</v>
      </c>
      <c r="F136" s="56">
        <f t="shared" si="16"/>
        <v>0.6228327554405696</v>
      </c>
      <c r="G136" s="56">
        <f t="shared" si="16"/>
        <v>0.57989482158925443</v>
      </c>
      <c r="H136" s="56">
        <f t="shared" si="16"/>
        <v>0.57876886067284361</v>
      </c>
      <c r="I136" s="56">
        <f t="shared" si="16"/>
        <v>0.59156653336169118</v>
      </c>
      <c r="J136" s="56">
        <f t="shared" si="16"/>
        <v>0.57917460953885536</v>
      </c>
      <c r="K136" s="56">
        <f t="shared" si="16"/>
        <v>0.5961177051722345</v>
      </c>
      <c r="L136" s="56">
        <f t="shared" si="16"/>
        <v>0.59477416386541637</v>
      </c>
      <c r="M136" s="56">
        <f t="shared" si="16"/>
        <v>0.59477694413085824</v>
      </c>
      <c r="N136" s="56">
        <f t="shared" si="16"/>
        <v>0.61666568069130168</v>
      </c>
      <c r="O136" s="56">
        <f t="shared" si="16"/>
        <v>0.63691656123584361</v>
      </c>
      <c r="P136" s="56">
        <f t="shared" si="16"/>
        <v>0.60352696512992532</v>
      </c>
      <c r="Q136" s="56">
        <f t="shared" si="16"/>
        <v>0.58675672902482245</v>
      </c>
    </row>
    <row r="137" spans="1:17" ht="11.45" customHeight="1" x14ac:dyDescent="0.25">
      <c r="A137" s="55" t="s">
        <v>30</v>
      </c>
      <c r="B137" s="54">
        <f t="shared" ref="B137:Q137" si="17">IF(B19=0,0,B19/B$17)</f>
        <v>3.9331869308891921E-3</v>
      </c>
      <c r="C137" s="54">
        <f t="shared" si="17"/>
        <v>3.7967795800059388E-3</v>
      </c>
      <c r="D137" s="54">
        <f t="shared" si="17"/>
        <v>3.7039755161590924E-3</v>
      </c>
      <c r="E137" s="54">
        <f t="shared" si="17"/>
        <v>3.7274962961832466E-3</v>
      </c>
      <c r="F137" s="54">
        <f t="shared" si="17"/>
        <v>3.8561284753241398E-3</v>
      </c>
      <c r="G137" s="54">
        <f t="shared" si="17"/>
        <v>3.7769472857017957E-3</v>
      </c>
      <c r="H137" s="54">
        <f t="shared" si="17"/>
        <v>3.6928243657372612E-3</v>
      </c>
      <c r="I137" s="54">
        <f t="shared" si="17"/>
        <v>3.7170078514797717E-3</v>
      </c>
      <c r="J137" s="54">
        <f t="shared" si="17"/>
        <v>3.8078299285454423E-3</v>
      </c>
      <c r="K137" s="54">
        <f t="shared" si="17"/>
        <v>3.8082604711960769E-3</v>
      </c>
      <c r="L137" s="54">
        <f t="shared" si="17"/>
        <v>4.1624104358364781E-3</v>
      </c>
      <c r="M137" s="54">
        <f t="shared" si="17"/>
        <v>4.6223104886522932E-3</v>
      </c>
      <c r="N137" s="54">
        <f t="shared" si="17"/>
        <v>4.8793643023512506E-3</v>
      </c>
      <c r="O137" s="54">
        <f t="shared" si="17"/>
        <v>5.4550600593073996E-3</v>
      </c>
      <c r="P137" s="54">
        <f t="shared" si="17"/>
        <v>4.8747572432655834E-3</v>
      </c>
      <c r="Q137" s="54">
        <f t="shared" si="17"/>
        <v>4.4910273877353689E-3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0.51521837399179093</v>
      </c>
      <c r="C138" s="50">
        <f t="shared" si="18"/>
        <v>0.51785998577725245</v>
      </c>
      <c r="D138" s="50">
        <f t="shared" si="18"/>
        <v>0.51027174303894884</v>
      </c>
      <c r="E138" s="50">
        <f t="shared" si="18"/>
        <v>0.51377759286580527</v>
      </c>
      <c r="F138" s="50">
        <f t="shared" si="18"/>
        <v>0.51280174547623125</v>
      </c>
      <c r="G138" s="50">
        <f t="shared" si="18"/>
        <v>0.47660508628377002</v>
      </c>
      <c r="H138" s="50">
        <f t="shared" si="18"/>
        <v>0.47485015757237453</v>
      </c>
      <c r="I138" s="50">
        <f t="shared" si="18"/>
        <v>0.4908309607923444</v>
      </c>
      <c r="J138" s="50">
        <f t="shared" si="18"/>
        <v>0.48830195542643673</v>
      </c>
      <c r="K138" s="50">
        <f t="shared" si="18"/>
        <v>0.50603475621116967</v>
      </c>
      <c r="L138" s="50">
        <f t="shared" si="18"/>
        <v>0.49499745476435758</v>
      </c>
      <c r="M138" s="50">
        <f t="shared" si="18"/>
        <v>0.49252556229104433</v>
      </c>
      <c r="N138" s="50">
        <f t="shared" si="18"/>
        <v>0.51239912212293215</v>
      </c>
      <c r="O138" s="50">
        <f t="shared" si="18"/>
        <v>0.52920418705394567</v>
      </c>
      <c r="P138" s="50">
        <f t="shared" si="18"/>
        <v>0.4979750779199183</v>
      </c>
      <c r="Q138" s="50">
        <f t="shared" si="18"/>
        <v>0.4864074926527765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0.44217387378064549</v>
      </c>
      <c r="C139" s="52">
        <f t="shared" si="19"/>
        <v>0.43968617789597175</v>
      </c>
      <c r="D139" s="52">
        <f t="shared" si="19"/>
        <v>0.4251142873584004</v>
      </c>
      <c r="E139" s="52">
        <f t="shared" si="19"/>
        <v>0.40847317588820742</v>
      </c>
      <c r="F139" s="52">
        <f t="shared" si="19"/>
        <v>0.39561179261489843</v>
      </c>
      <c r="G139" s="52">
        <f t="shared" si="19"/>
        <v>0.37593688017280485</v>
      </c>
      <c r="H139" s="52">
        <f t="shared" si="19"/>
        <v>0.35937952631018782</v>
      </c>
      <c r="I139" s="52">
        <f t="shared" si="19"/>
        <v>0.36020458368534802</v>
      </c>
      <c r="J139" s="52">
        <f t="shared" si="19"/>
        <v>0.35451278448845425</v>
      </c>
      <c r="K139" s="52">
        <f t="shared" si="19"/>
        <v>0.35775644895908482</v>
      </c>
      <c r="L139" s="52">
        <f t="shared" si="19"/>
        <v>0.33486510442293582</v>
      </c>
      <c r="M139" s="52">
        <f t="shared" si="19"/>
        <v>0.33383976243797048</v>
      </c>
      <c r="N139" s="52">
        <f t="shared" si="19"/>
        <v>0.34189742213312019</v>
      </c>
      <c r="O139" s="52">
        <f t="shared" si="19"/>
        <v>0.346008341941624</v>
      </c>
      <c r="P139" s="52">
        <f t="shared" si="19"/>
        <v>0.33168657363147036</v>
      </c>
      <c r="Q139" s="52">
        <f t="shared" si="19"/>
        <v>0.31306386838942302</v>
      </c>
    </row>
    <row r="140" spans="1:17" ht="11.45" customHeight="1" x14ac:dyDescent="0.25">
      <c r="A140" s="53" t="s">
        <v>58</v>
      </c>
      <c r="B140" s="52">
        <f t="shared" ref="B140:Q140" si="20">IF(B22=0,0,B22/B$17)</f>
        <v>7.3044500211145488E-2</v>
      </c>
      <c r="C140" s="52">
        <f t="shared" si="20"/>
        <v>7.7588809046276838E-2</v>
      </c>
      <c r="D140" s="52">
        <f t="shared" si="20"/>
        <v>8.4607348387449655E-2</v>
      </c>
      <c r="E140" s="52">
        <f t="shared" si="20"/>
        <v>9.4332256678238524E-2</v>
      </c>
      <c r="F140" s="52">
        <f t="shared" si="20"/>
        <v>0.10759686000866589</v>
      </c>
      <c r="G140" s="52">
        <f t="shared" si="20"/>
        <v>9.3364538110371695E-2</v>
      </c>
      <c r="H140" s="52">
        <f t="shared" si="20"/>
        <v>0.10840544657340891</v>
      </c>
      <c r="I140" s="52">
        <f t="shared" si="20"/>
        <v>0.12390701973823634</v>
      </c>
      <c r="J140" s="52">
        <f t="shared" si="20"/>
        <v>0.1274978550397875</v>
      </c>
      <c r="K140" s="52">
        <f t="shared" si="20"/>
        <v>0.14265491065933433</v>
      </c>
      <c r="L140" s="52">
        <f t="shared" si="20"/>
        <v>0.15333826626661148</v>
      </c>
      <c r="M140" s="52">
        <f t="shared" si="20"/>
        <v>0.15078069583151335</v>
      </c>
      <c r="N140" s="52">
        <f t="shared" si="20"/>
        <v>0.16437938661390109</v>
      </c>
      <c r="O140" s="52">
        <f t="shared" si="20"/>
        <v>0.17407791901348865</v>
      </c>
      <c r="P140" s="52">
        <f t="shared" si="20"/>
        <v>0.15864136447493632</v>
      </c>
      <c r="Q140" s="52">
        <f t="shared" si="20"/>
        <v>0.16634654421936274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5.8499883500389154E-4</v>
      </c>
      <c r="D141" s="52">
        <f t="shared" si="21"/>
        <v>5.5010729309882482E-4</v>
      </c>
      <c r="E141" s="52">
        <f t="shared" si="21"/>
        <v>1.0972160299359299E-2</v>
      </c>
      <c r="F141" s="52">
        <f t="shared" si="21"/>
        <v>9.5930928526670421E-3</v>
      </c>
      <c r="G141" s="52">
        <f t="shared" si="21"/>
        <v>7.3036680005934907E-3</v>
      </c>
      <c r="H141" s="52">
        <f t="shared" si="21"/>
        <v>7.0651846887778346E-3</v>
      </c>
      <c r="I141" s="52">
        <f t="shared" si="21"/>
        <v>6.7193573687599883E-3</v>
      </c>
      <c r="J141" s="52">
        <f t="shared" si="21"/>
        <v>6.2913158981949711E-3</v>
      </c>
      <c r="K141" s="52">
        <f t="shared" si="21"/>
        <v>5.6233965927504938E-3</v>
      </c>
      <c r="L141" s="52">
        <f t="shared" si="21"/>
        <v>6.7936940430807415E-3</v>
      </c>
      <c r="M141" s="52">
        <f t="shared" si="21"/>
        <v>7.904280655648974E-3</v>
      </c>
      <c r="N141" s="52">
        <f t="shared" si="21"/>
        <v>6.1211015009120283E-3</v>
      </c>
      <c r="O141" s="52">
        <f t="shared" si="21"/>
        <v>9.0609475680640764E-3</v>
      </c>
      <c r="P141" s="52">
        <f t="shared" si="21"/>
        <v>7.560348390330293E-3</v>
      </c>
      <c r="Q141" s="52">
        <f t="shared" si="21"/>
        <v>6.8966188185210333E-3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3.9003172951629054E-7</v>
      </c>
      <c r="M142" s="52">
        <f t="shared" si="22"/>
        <v>8.2336591154339115E-7</v>
      </c>
      <c r="N142" s="52">
        <f t="shared" si="22"/>
        <v>1.211874998903138E-6</v>
      </c>
      <c r="O142" s="52">
        <f t="shared" si="22"/>
        <v>5.6978530768890403E-5</v>
      </c>
      <c r="P142" s="52">
        <f t="shared" si="22"/>
        <v>8.630603780779865E-5</v>
      </c>
      <c r="Q142" s="52">
        <f t="shared" si="22"/>
        <v>9.7127089518455549E-5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4.853853735438405E-7</v>
      </c>
      <c r="Q143" s="52">
        <f t="shared" si="23"/>
        <v>3.3341359511876454E-6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0.12755728432493887</v>
      </c>
      <c r="C145" s="50">
        <f t="shared" si="25"/>
        <v>0.12273929804046167</v>
      </c>
      <c r="D145" s="50">
        <f t="shared" si="25"/>
        <v>0.11987310942098198</v>
      </c>
      <c r="E145" s="50">
        <f t="shared" si="25"/>
        <v>0.11554172261168366</v>
      </c>
      <c r="F145" s="50">
        <f t="shared" si="25"/>
        <v>0.10617488148901426</v>
      </c>
      <c r="G145" s="50">
        <f t="shared" si="25"/>
        <v>9.9512788019782611E-2</v>
      </c>
      <c r="H145" s="50">
        <f t="shared" si="25"/>
        <v>0.10022587873473186</v>
      </c>
      <c r="I145" s="50">
        <f t="shared" si="25"/>
        <v>9.701856471786699E-2</v>
      </c>
      <c r="J145" s="50">
        <f t="shared" si="25"/>
        <v>8.7064824183873193E-2</v>
      </c>
      <c r="K145" s="50">
        <f t="shared" si="25"/>
        <v>8.6274688489868814E-2</v>
      </c>
      <c r="L145" s="50">
        <f t="shared" si="25"/>
        <v>9.5614298665222267E-2</v>
      </c>
      <c r="M145" s="50">
        <f t="shared" si="25"/>
        <v>9.7629071351161681E-2</v>
      </c>
      <c r="N145" s="50">
        <f t="shared" si="25"/>
        <v>9.9387194266018178E-2</v>
      </c>
      <c r="O145" s="50">
        <f t="shared" si="25"/>
        <v>0.10225731412259054</v>
      </c>
      <c r="P145" s="50">
        <f t="shared" si="25"/>
        <v>0.10067712996674155</v>
      </c>
      <c r="Q145" s="50">
        <f t="shared" si="25"/>
        <v>9.5858208984310522E-2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2.2954298338920382E-3</v>
      </c>
      <c r="C146" s="52">
        <f t="shared" si="26"/>
        <v>1.9988034188190475E-3</v>
      </c>
      <c r="D146" s="52">
        <f t="shared" si="26"/>
        <v>1.6985759220065622E-3</v>
      </c>
      <c r="E146" s="52">
        <f t="shared" si="26"/>
        <v>1.4537010751533902E-3</v>
      </c>
      <c r="F146" s="52">
        <f t="shared" si="26"/>
        <v>1.219353519894534E-3</v>
      </c>
      <c r="G146" s="52">
        <f t="shared" si="26"/>
        <v>9.7193753127502156E-4</v>
      </c>
      <c r="H146" s="52">
        <f t="shared" si="26"/>
        <v>7.7417384620272873E-4</v>
      </c>
      <c r="I146" s="52">
        <f t="shared" si="26"/>
        <v>6.4486454534847925E-4</v>
      </c>
      <c r="J146" s="52">
        <f t="shared" si="26"/>
        <v>5.388372628658798E-4</v>
      </c>
      <c r="K146" s="52">
        <f t="shared" si="26"/>
        <v>4.4079542702954536E-4</v>
      </c>
      <c r="L146" s="52">
        <f t="shared" si="26"/>
        <v>3.9209626610633384E-4</v>
      </c>
      <c r="M146" s="52">
        <f t="shared" si="26"/>
        <v>3.2986415914805197E-4</v>
      </c>
      <c r="N146" s="52">
        <f t="shared" si="26"/>
        <v>2.8493459579566463E-4</v>
      </c>
      <c r="O146" s="52">
        <f t="shared" si="26"/>
        <v>3.1075748416689808E-4</v>
      </c>
      <c r="P146" s="52">
        <f t="shared" si="26"/>
        <v>2.3755026413162835E-4</v>
      </c>
      <c r="Q146" s="52">
        <f t="shared" si="26"/>
        <v>1.6745634668068952E-4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0.12481323992842612</v>
      </c>
      <c r="C147" s="52">
        <f t="shared" si="27"/>
        <v>0.12028277991703842</v>
      </c>
      <c r="D147" s="52">
        <f t="shared" si="27"/>
        <v>0.11772185992478375</v>
      </c>
      <c r="E147" s="52">
        <f t="shared" si="27"/>
        <v>0.11363204448989714</v>
      </c>
      <c r="F147" s="52">
        <f t="shared" si="27"/>
        <v>0.10452144739757016</v>
      </c>
      <c r="G147" s="52">
        <f t="shared" si="27"/>
        <v>9.8006040937459543E-2</v>
      </c>
      <c r="H147" s="52">
        <f t="shared" si="27"/>
        <v>9.8928681750670475E-2</v>
      </c>
      <c r="I147" s="52">
        <f t="shared" si="27"/>
        <v>9.5988307689088448E-2</v>
      </c>
      <c r="J147" s="52">
        <f t="shared" si="27"/>
        <v>8.6230388672246347E-2</v>
      </c>
      <c r="K147" s="52">
        <f t="shared" si="27"/>
        <v>8.5573648993917381E-2</v>
      </c>
      <c r="L147" s="52">
        <f t="shared" si="27"/>
        <v>9.5029881496330473E-2</v>
      </c>
      <c r="M147" s="52">
        <f t="shared" si="27"/>
        <v>9.7108034301089913E-2</v>
      </c>
      <c r="N147" s="52">
        <f t="shared" si="27"/>
        <v>9.8845112525988932E-2</v>
      </c>
      <c r="O147" s="52">
        <f t="shared" si="27"/>
        <v>0.10174473551175944</v>
      </c>
      <c r="P147" s="52">
        <f t="shared" si="27"/>
        <v>0.10022060068976837</v>
      </c>
      <c r="Q147" s="52">
        <f t="shared" si="27"/>
        <v>9.521175585285048E-2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2.3933679189141024E-6</v>
      </c>
      <c r="Q148" s="52">
        <f t="shared" si="28"/>
        <v>4.4178426914632333E-6</v>
      </c>
    </row>
    <row r="149" spans="1:17" ht="11.45" customHeight="1" x14ac:dyDescent="0.25">
      <c r="A149" s="53" t="s">
        <v>56</v>
      </c>
      <c r="B149" s="52">
        <f t="shared" ref="B149:Q149" si="29">IF(B31=0,0,B31/B$17)</f>
        <v>4.4861456262071159E-4</v>
      </c>
      <c r="C149" s="52">
        <f t="shared" si="29"/>
        <v>4.5771470460421364E-4</v>
      </c>
      <c r="D149" s="52">
        <f t="shared" si="29"/>
        <v>4.5267357419169447E-4</v>
      </c>
      <c r="E149" s="52">
        <f t="shared" si="29"/>
        <v>4.5597704663313874E-4</v>
      </c>
      <c r="F149" s="52">
        <f t="shared" si="29"/>
        <v>4.3408057154955204E-4</v>
      </c>
      <c r="G149" s="52">
        <f t="shared" si="29"/>
        <v>5.348095510480412E-4</v>
      </c>
      <c r="H149" s="52">
        <f t="shared" si="29"/>
        <v>5.2302313785867192E-4</v>
      </c>
      <c r="I149" s="52">
        <f t="shared" si="29"/>
        <v>3.8539248343006901E-4</v>
      </c>
      <c r="J149" s="52">
        <f t="shared" si="29"/>
        <v>2.9559824876094928E-4</v>
      </c>
      <c r="K149" s="52">
        <f t="shared" si="29"/>
        <v>2.6024406892187908E-4</v>
      </c>
      <c r="L149" s="52">
        <f t="shared" si="29"/>
        <v>1.9232090278546455E-4</v>
      </c>
      <c r="M149" s="52">
        <f t="shared" si="29"/>
        <v>1.911728909237113E-4</v>
      </c>
      <c r="N149" s="52">
        <f t="shared" si="29"/>
        <v>2.5714714423357533E-4</v>
      </c>
      <c r="O149" s="52">
        <f t="shared" si="29"/>
        <v>2.0182112666419143E-4</v>
      </c>
      <c r="P149" s="52">
        <f t="shared" si="29"/>
        <v>2.165856449226504E-4</v>
      </c>
      <c r="Q149" s="52">
        <f t="shared" si="29"/>
        <v>4.7457894208788055E-4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0.35329115475238093</v>
      </c>
      <c r="C151" s="56">
        <f t="shared" si="31"/>
        <v>0.35560393660227985</v>
      </c>
      <c r="D151" s="56">
        <f t="shared" si="31"/>
        <v>0.36615117202391007</v>
      </c>
      <c r="E151" s="56">
        <f t="shared" si="31"/>
        <v>0.36695318822632789</v>
      </c>
      <c r="F151" s="56">
        <f t="shared" si="31"/>
        <v>0.37716724455943035</v>
      </c>
      <c r="G151" s="56">
        <f t="shared" si="31"/>
        <v>0.42010517841074557</v>
      </c>
      <c r="H151" s="56">
        <f t="shared" si="31"/>
        <v>0.42123113932715639</v>
      </c>
      <c r="I151" s="56">
        <f t="shared" si="31"/>
        <v>0.40843346663830882</v>
      </c>
      <c r="J151" s="56">
        <f t="shared" si="31"/>
        <v>0.42082539046114464</v>
      </c>
      <c r="K151" s="56">
        <f t="shared" si="31"/>
        <v>0.40388229482776539</v>
      </c>
      <c r="L151" s="56">
        <f t="shared" si="31"/>
        <v>0.40522583613458368</v>
      </c>
      <c r="M151" s="56">
        <f t="shared" si="31"/>
        <v>0.40522305586914176</v>
      </c>
      <c r="N151" s="56">
        <f t="shared" si="31"/>
        <v>0.38333431930869827</v>
      </c>
      <c r="O151" s="56">
        <f t="shared" si="31"/>
        <v>0.36308343876415644</v>
      </c>
      <c r="P151" s="56">
        <f t="shared" si="31"/>
        <v>0.39647303487007451</v>
      </c>
      <c r="Q151" s="56">
        <f t="shared" si="31"/>
        <v>0.41324327097517766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0.1105364813259551</v>
      </c>
      <c r="C152" s="54">
        <f t="shared" si="32"/>
        <v>0.10942772319432087</v>
      </c>
      <c r="D152" s="54">
        <f t="shared" si="32"/>
        <v>0.11190656260194379</v>
      </c>
      <c r="E152" s="54">
        <f t="shared" si="32"/>
        <v>0.11269745044231504</v>
      </c>
      <c r="F152" s="54">
        <f t="shared" si="32"/>
        <v>0.10969023331328108</v>
      </c>
      <c r="G152" s="54">
        <f t="shared" si="32"/>
        <v>0.10826653309812587</v>
      </c>
      <c r="H152" s="54">
        <f t="shared" si="32"/>
        <v>0.10350138153857225</v>
      </c>
      <c r="I152" s="54">
        <f t="shared" si="32"/>
        <v>0.10349009907311779</v>
      </c>
      <c r="J152" s="54">
        <f t="shared" si="32"/>
        <v>0.10815415947454739</v>
      </c>
      <c r="K152" s="54">
        <f t="shared" si="32"/>
        <v>0.10801305755690674</v>
      </c>
      <c r="L152" s="54">
        <f t="shared" si="32"/>
        <v>0.1182688765559079</v>
      </c>
      <c r="M152" s="54">
        <f t="shared" si="32"/>
        <v>0.12077668058106526</v>
      </c>
      <c r="N152" s="54">
        <f t="shared" si="32"/>
        <v>0.12176558206471255</v>
      </c>
      <c r="O152" s="54">
        <f t="shared" si="32"/>
        <v>0.12364534972499767</v>
      </c>
      <c r="P152" s="54">
        <f t="shared" si="32"/>
        <v>0.12164641651157253</v>
      </c>
      <c r="Q152" s="54">
        <f t="shared" si="32"/>
        <v>0.11898786927298335</v>
      </c>
    </row>
    <row r="153" spans="1:17" ht="11.45" customHeight="1" x14ac:dyDescent="0.25">
      <c r="A153" s="53" t="s">
        <v>59</v>
      </c>
      <c r="B153" s="52">
        <f t="shared" ref="B153:Q153" si="33">IF(B35=0,0,B35/B$17)</f>
        <v>2.8519732960106972E-2</v>
      </c>
      <c r="C153" s="52">
        <f t="shared" si="33"/>
        <v>2.4875550480035213E-2</v>
      </c>
      <c r="D153" s="52">
        <f t="shared" si="33"/>
        <v>2.086630071269114E-2</v>
      </c>
      <c r="E153" s="52">
        <f t="shared" si="33"/>
        <v>1.7888984224261592E-2</v>
      </c>
      <c r="F153" s="52">
        <f t="shared" si="33"/>
        <v>1.5331384439838457E-2</v>
      </c>
      <c r="G153" s="52">
        <f t="shared" si="33"/>
        <v>1.2687067487837295E-2</v>
      </c>
      <c r="H153" s="52">
        <f t="shared" si="33"/>
        <v>1.0612008053868338E-2</v>
      </c>
      <c r="I153" s="52">
        <f t="shared" si="33"/>
        <v>9.1716968480890348E-3</v>
      </c>
      <c r="J153" s="52">
        <f t="shared" si="33"/>
        <v>7.4053649581424701E-3</v>
      </c>
      <c r="K153" s="52">
        <f t="shared" si="33"/>
        <v>6.7139404781758408E-3</v>
      </c>
      <c r="L153" s="52">
        <f t="shared" si="33"/>
        <v>6.6299848801500061E-3</v>
      </c>
      <c r="M153" s="52">
        <f t="shared" si="33"/>
        <v>6.301031156265088E-3</v>
      </c>
      <c r="N153" s="52">
        <f t="shared" si="33"/>
        <v>6.196482536785698E-3</v>
      </c>
      <c r="O153" s="52">
        <f t="shared" si="33"/>
        <v>6.0554772102015125E-3</v>
      </c>
      <c r="P153" s="52">
        <f t="shared" si="33"/>
        <v>4.7169208852640447E-3</v>
      </c>
      <c r="Q153" s="52">
        <f t="shared" si="33"/>
        <v>3.8389894807342555E-3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8.2014830659640811E-2</v>
      </c>
      <c r="C154" s="52">
        <f t="shared" si="34"/>
        <v>8.4503783541300073E-2</v>
      </c>
      <c r="D154" s="52">
        <f t="shared" si="34"/>
        <v>9.0997141038050677E-2</v>
      </c>
      <c r="E154" s="52">
        <f t="shared" si="34"/>
        <v>9.4767525956594573E-2</v>
      </c>
      <c r="F154" s="52">
        <f t="shared" si="34"/>
        <v>9.4320559796668188E-2</v>
      </c>
      <c r="G154" s="52">
        <f t="shared" si="34"/>
        <v>9.5545260959072939E-2</v>
      </c>
      <c r="H154" s="52">
        <f t="shared" si="34"/>
        <v>9.285804653816665E-2</v>
      </c>
      <c r="I154" s="52">
        <f t="shared" si="34"/>
        <v>9.4288740550722921E-2</v>
      </c>
      <c r="J154" s="52">
        <f t="shared" si="34"/>
        <v>0.10072028559693184</v>
      </c>
      <c r="K154" s="52">
        <f t="shared" si="34"/>
        <v>0.10127216209967524</v>
      </c>
      <c r="L154" s="52">
        <f t="shared" si="34"/>
        <v>0.11161107122567132</v>
      </c>
      <c r="M154" s="52">
        <f t="shared" si="34"/>
        <v>0.11444824986492327</v>
      </c>
      <c r="N154" s="52">
        <f t="shared" si="34"/>
        <v>0.11554224367238208</v>
      </c>
      <c r="O154" s="52">
        <f t="shared" si="34"/>
        <v>0.11755237292105854</v>
      </c>
      <c r="P154" s="52">
        <f t="shared" si="34"/>
        <v>0.11689526914831908</v>
      </c>
      <c r="Q154" s="52">
        <f t="shared" si="34"/>
        <v>0.11511440754752535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4.6655509714143858E-5</v>
      </c>
      <c r="D155" s="52">
        <f t="shared" si="35"/>
        <v>4.1493349685268857E-5</v>
      </c>
      <c r="E155" s="52">
        <f t="shared" si="35"/>
        <v>3.9379895095593596E-5</v>
      </c>
      <c r="F155" s="52">
        <f t="shared" si="35"/>
        <v>3.6800535090008821E-5</v>
      </c>
      <c r="G155" s="52">
        <f t="shared" si="35"/>
        <v>3.3028331017151829E-5</v>
      </c>
      <c r="H155" s="52">
        <f t="shared" si="35"/>
        <v>3.0225684412348758E-5</v>
      </c>
      <c r="I155" s="52">
        <f t="shared" si="35"/>
        <v>2.8576654819956839E-5</v>
      </c>
      <c r="J155" s="52">
        <f t="shared" si="35"/>
        <v>2.7596457998043443E-5</v>
      </c>
      <c r="K155" s="52">
        <f t="shared" si="35"/>
        <v>2.6034591146026303E-5</v>
      </c>
      <c r="L155" s="52">
        <f t="shared" si="35"/>
        <v>2.6998772359884878E-5</v>
      </c>
      <c r="M155" s="52">
        <f t="shared" si="35"/>
        <v>2.6510624774113174E-5</v>
      </c>
      <c r="N155" s="52">
        <f t="shared" si="35"/>
        <v>2.5019932587124386E-5</v>
      </c>
      <c r="O155" s="52">
        <f t="shared" si="35"/>
        <v>2.3715532402635347E-5</v>
      </c>
      <c r="P155" s="52">
        <f t="shared" si="35"/>
        <v>1.8439556345410114E-5</v>
      </c>
      <c r="Q155" s="52">
        <f t="shared" si="35"/>
        <v>1.5047889776792601E-5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1.9177062073278797E-6</v>
      </c>
      <c r="C156" s="52">
        <f t="shared" si="36"/>
        <v>1.7336632714401635E-6</v>
      </c>
      <c r="D156" s="52">
        <f t="shared" si="36"/>
        <v>1.6275015167117305E-6</v>
      </c>
      <c r="E156" s="52">
        <f t="shared" si="36"/>
        <v>1.5603663632881888E-6</v>
      </c>
      <c r="F156" s="52">
        <f t="shared" si="36"/>
        <v>1.488541684435465E-6</v>
      </c>
      <c r="G156" s="52">
        <f t="shared" si="36"/>
        <v>1.1763201984803535E-6</v>
      </c>
      <c r="H156" s="52">
        <f t="shared" si="36"/>
        <v>1.1012621249088894E-6</v>
      </c>
      <c r="I156" s="52">
        <f t="shared" si="36"/>
        <v>1.0850194858915103E-6</v>
      </c>
      <c r="J156" s="52">
        <f t="shared" si="36"/>
        <v>9.12461475014266E-7</v>
      </c>
      <c r="K156" s="52">
        <f t="shared" si="36"/>
        <v>9.2038790963105679E-7</v>
      </c>
      <c r="L156" s="52">
        <f t="shared" si="36"/>
        <v>8.2167772668912969E-7</v>
      </c>
      <c r="M156" s="52">
        <f t="shared" si="36"/>
        <v>8.8893510276382756E-7</v>
      </c>
      <c r="N156" s="52">
        <f t="shared" si="36"/>
        <v>1.8359229576356574E-6</v>
      </c>
      <c r="O156" s="52">
        <f t="shared" si="36"/>
        <v>1.3784061334965043E-5</v>
      </c>
      <c r="P156" s="52">
        <f t="shared" si="36"/>
        <v>1.57869216439804E-5</v>
      </c>
      <c r="Q156" s="52">
        <f t="shared" si="36"/>
        <v>1.9424354946956405E-5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0.24275467342642579</v>
      </c>
      <c r="C158" s="50">
        <f t="shared" si="38"/>
        <v>0.24617621340795895</v>
      </c>
      <c r="D158" s="50">
        <f t="shared" si="38"/>
        <v>0.25424460942196625</v>
      </c>
      <c r="E158" s="50">
        <f t="shared" si="38"/>
        <v>0.25425573778401289</v>
      </c>
      <c r="F158" s="50">
        <f t="shared" si="38"/>
        <v>0.26747701124614925</v>
      </c>
      <c r="G158" s="50">
        <f t="shared" si="38"/>
        <v>0.31183864531261973</v>
      </c>
      <c r="H158" s="50">
        <f t="shared" si="38"/>
        <v>0.3177297577885842</v>
      </c>
      <c r="I158" s="50">
        <f t="shared" si="38"/>
        <v>0.30494336756519097</v>
      </c>
      <c r="J158" s="50">
        <f t="shared" si="38"/>
        <v>0.31267123098659722</v>
      </c>
      <c r="K158" s="50">
        <f t="shared" si="38"/>
        <v>0.29586923727085868</v>
      </c>
      <c r="L158" s="50">
        <f t="shared" si="38"/>
        <v>0.28695695957867579</v>
      </c>
      <c r="M158" s="50">
        <f t="shared" si="38"/>
        <v>0.28444637528807654</v>
      </c>
      <c r="N158" s="50">
        <f t="shared" si="38"/>
        <v>0.26156873724398572</v>
      </c>
      <c r="O158" s="50">
        <f t="shared" si="38"/>
        <v>0.23943808903915875</v>
      </c>
      <c r="P158" s="50">
        <f t="shared" si="38"/>
        <v>0.27482661835850203</v>
      </c>
      <c r="Q158" s="50">
        <f t="shared" si="38"/>
        <v>0.29425540170219427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0.16917979471375941</v>
      </c>
      <c r="C159" s="52">
        <f t="shared" si="39"/>
        <v>0.16362869349989595</v>
      </c>
      <c r="D159" s="52">
        <f t="shared" si="39"/>
        <v>0.153817817542624</v>
      </c>
      <c r="E159" s="52">
        <f t="shared" si="39"/>
        <v>0.1488639116088791</v>
      </c>
      <c r="F159" s="52">
        <f t="shared" si="39"/>
        <v>0.15021526052273987</v>
      </c>
      <c r="G159" s="52">
        <f t="shared" si="39"/>
        <v>0.18880604933136796</v>
      </c>
      <c r="H159" s="52">
        <f t="shared" si="39"/>
        <v>0.19000440174645838</v>
      </c>
      <c r="I159" s="52">
        <f t="shared" si="39"/>
        <v>0.18926912456673237</v>
      </c>
      <c r="J159" s="52">
        <f t="shared" si="39"/>
        <v>0.17596428667012634</v>
      </c>
      <c r="K159" s="52">
        <f t="shared" si="39"/>
        <v>0.18755536740599657</v>
      </c>
      <c r="L159" s="52">
        <f t="shared" si="39"/>
        <v>0.17104577395821957</v>
      </c>
      <c r="M159" s="52">
        <f t="shared" si="39"/>
        <v>0.16813398482524869</v>
      </c>
      <c r="N159" s="52">
        <f t="shared" si="39"/>
        <v>0.14794648208497374</v>
      </c>
      <c r="O159" s="52">
        <f t="shared" si="39"/>
        <v>0.14854913458533034</v>
      </c>
      <c r="P159" s="52">
        <f t="shared" si="39"/>
        <v>0.14770146506823176</v>
      </c>
      <c r="Q159" s="52">
        <f t="shared" si="39"/>
        <v>0.14734153833202618</v>
      </c>
    </row>
    <row r="160" spans="1:17" ht="11.45" customHeight="1" x14ac:dyDescent="0.25">
      <c r="A160" s="47" t="s">
        <v>22</v>
      </c>
      <c r="B160" s="46">
        <f t="shared" ref="B160:Q160" si="40">IF(B42=0,0,B42/B$17)</f>
        <v>7.3574878712666408E-2</v>
      </c>
      <c r="C160" s="46">
        <f t="shared" si="40"/>
        <v>8.2547519908063E-2</v>
      </c>
      <c r="D160" s="46">
        <f t="shared" si="40"/>
        <v>0.10042679187934228</v>
      </c>
      <c r="E160" s="46">
        <f t="shared" si="40"/>
        <v>0.10539182617513378</v>
      </c>
      <c r="F160" s="46">
        <f t="shared" si="40"/>
        <v>0.1172617507234094</v>
      </c>
      <c r="G160" s="46">
        <f t="shared" si="40"/>
        <v>0.12303259598125177</v>
      </c>
      <c r="H160" s="46">
        <f t="shared" si="40"/>
        <v>0.12772535604212579</v>
      </c>
      <c r="I160" s="46">
        <f t="shared" si="40"/>
        <v>0.11567424299845862</v>
      </c>
      <c r="J160" s="46">
        <f t="shared" si="40"/>
        <v>0.13670694431647087</v>
      </c>
      <c r="K160" s="46">
        <f t="shared" si="40"/>
        <v>0.10831386986486206</v>
      </c>
      <c r="L160" s="46">
        <f t="shared" si="40"/>
        <v>0.11591118562045617</v>
      </c>
      <c r="M160" s="46">
        <f t="shared" si="40"/>
        <v>0.11631239046282783</v>
      </c>
      <c r="N160" s="46">
        <f t="shared" si="40"/>
        <v>0.11362225515901199</v>
      </c>
      <c r="O160" s="46">
        <f t="shared" si="40"/>
        <v>9.0888954453828413E-2</v>
      </c>
      <c r="P160" s="46">
        <f t="shared" si="40"/>
        <v>0.1271251532902703</v>
      </c>
      <c r="Q160" s="46">
        <f t="shared" si="40"/>
        <v>0.14691386337016812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2822562.092188057</v>
      </c>
      <c r="C3" s="41">
        <f>TrRoad_act!C57</f>
        <v>2959173.6153668906</v>
      </c>
      <c r="D3" s="41">
        <f>TrRoad_act!D57</f>
        <v>3128055.6254685489</v>
      </c>
      <c r="E3" s="41">
        <f>TrRoad_act!E57</f>
        <v>3293914.9885348449</v>
      </c>
      <c r="F3" s="41">
        <f>TrRoad_act!F57</f>
        <v>3358664.1366806123</v>
      </c>
      <c r="G3" s="41">
        <f>TrRoad_act!G57</f>
        <v>3465129.1129778977</v>
      </c>
      <c r="H3" s="41">
        <f>TrRoad_act!H57</f>
        <v>3789190.0916020065</v>
      </c>
      <c r="I3" s="41">
        <f>TrRoad_act!I57</f>
        <v>3855028.0689756321</v>
      </c>
      <c r="J3" s="41">
        <f>TrRoad_act!J57</f>
        <v>3664822.2260804293</v>
      </c>
      <c r="K3" s="41">
        <f>TrRoad_act!K57</f>
        <v>3615640.8586510974</v>
      </c>
      <c r="L3" s="41">
        <f>TrRoad_act!L57</f>
        <v>3585185.8489286536</v>
      </c>
      <c r="M3" s="41">
        <f>TrRoad_act!M57</f>
        <v>3574130.9975741589</v>
      </c>
      <c r="N3" s="41">
        <f>TrRoad_act!N57</f>
        <v>3597166.4179716911</v>
      </c>
      <c r="O3" s="41">
        <f>TrRoad_act!O57</f>
        <v>3674920.7875969643</v>
      </c>
      <c r="P3" s="41">
        <f>TrRoad_act!P57</f>
        <v>3763509.5594639182</v>
      </c>
      <c r="Q3" s="41">
        <f>TrRoad_act!Q57</f>
        <v>3860510.3180919844</v>
      </c>
    </row>
    <row r="4" spans="1:17" ht="11.45" customHeight="1" x14ac:dyDescent="0.25">
      <c r="A4" s="25" t="s">
        <v>39</v>
      </c>
      <c r="B4" s="40">
        <f>TrRoad_act!B58</f>
        <v>2472339</v>
      </c>
      <c r="C4" s="40">
        <f>TrRoad_act!C58</f>
        <v>2594268</v>
      </c>
      <c r="D4" s="40">
        <f>TrRoad_act!D58</f>
        <v>2745656</v>
      </c>
      <c r="E4" s="40">
        <f>TrRoad_act!E58</f>
        <v>2900114</v>
      </c>
      <c r="F4" s="40">
        <f>TrRoad_act!F58</f>
        <v>2961205</v>
      </c>
      <c r="G4" s="40">
        <f>TrRoad_act!G58</f>
        <v>3053804</v>
      </c>
      <c r="H4" s="40">
        <f>TrRoad_act!H58</f>
        <v>3363961</v>
      </c>
      <c r="I4" s="40">
        <f>TrRoad_act!I58</f>
        <v>3417863</v>
      </c>
      <c r="J4" s="40">
        <f>TrRoad_act!J58</f>
        <v>3215870</v>
      </c>
      <c r="K4" s="40">
        <f>TrRoad_act!K58</f>
        <v>3173649</v>
      </c>
      <c r="L4" s="40">
        <f>TrRoad_act!L58</f>
        <v>3144073</v>
      </c>
      <c r="M4" s="40">
        <f>TrRoad_act!M58</f>
        <v>3132614</v>
      </c>
      <c r="N4" s="40">
        <f>TrRoad_act!N58</f>
        <v>3154738</v>
      </c>
      <c r="O4" s="40">
        <f>TrRoad_act!O58</f>
        <v>3225469</v>
      </c>
      <c r="P4" s="40">
        <f>TrRoad_act!P58</f>
        <v>3299146</v>
      </c>
      <c r="Q4" s="40">
        <f>TrRoad_act!Q58</f>
        <v>3377819</v>
      </c>
    </row>
    <row r="5" spans="1:17" ht="11.45" customHeight="1" x14ac:dyDescent="0.25">
      <c r="A5" s="23" t="s">
        <v>30</v>
      </c>
      <c r="B5" s="39">
        <f>TrRoad_act!B59</f>
        <v>91193</v>
      </c>
      <c r="C5" s="39">
        <f>TrRoad_act!C59</f>
        <v>93088</v>
      </c>
      <c r="D5" s="39">
        <f>TrRoad_act!D59</f>
        <v>97593</v>
      </c>
      <c r="E5" s="39">
        <f>TrRoad_act!E59</f>
        <v>103493</v>
      </c>
      <c r="F5" s="39">
        <f>TrRoad_act!F59</f>
        <v>114038</v>
      </c>
      <c r="G5" s="39">
        <f>TrRoad_act!G59</f>
        <v>122705</v>
      </c>
      <c r="H5" s="39">
        <f>TrRoad_act!H59</f>
        <v>130187.99999999999</v>
      </c>
      <c r="I5" s="39">
        <f>TrRoad_act!I59</f>
        <v>135865</v>
      </c>
      <c r="J5" s="39">
        <f>TrRoad_act!J59</f>
        <v>141540</v>
      </c>
      <c r="K5" s="39">
        <f>TrRoad_act!K59</f>
        <v>141956</v>
      </c>
      <c r="L5" s="39">
        <f>TrRoad_act!L59</f>
        <v>142251</v>
      </c>
      <c r="M5" s="39">
        <f>TrRoad_act!M59</f>
        <v>147382</v>
      </c>
      <c r="N5" s="39">
        <f>TrRoad_act!N59</f>
        <v>151405</v>
      </c>
      <c r="O5" s="39">
        <f>TrRoad_act!O59</f>
        <v>157178</v>
      </c>
      <c r="P5" s="39">
        <f>TrRoad_act!P59</f>
        <v>161540</v>
      </c>
      <c r="Q5" s="39">
        <f>TrRoad_act!Q59</f>
        <v>162828</v>
      </c>
    </row>
    <row r="6" spans="1:17" ht="11.45" customHeight="1" x14ac:dyDescent="0.25">
      <c r="A6" s="19" t="s">
        <v>29</v>
      </c>
      <c r="B6" s="38">
        <f>TrRoad_act!B60</f>
        <v>2363000</v>
      </c>
      <c r="C6" s="38">
        <f>TrRoad_act!C60</f>
        <v>2482800</v>
      </c>
      <c r="D6" s="38">
        <f>TrRoad_act!D60</f>
        <v>2629500</v>
      </c>
      <c r="E6" s="38">
        <f>TrRoad_act!E60</f>
        <v>2778000</v>
      </c>
      <c r="F6" s="38">
        <f>TrRoad_act!F60</f>
        <v>2829000</v>
      </c>
      <c r="G6" s="38">
        <f>TrRoad_act!G60</f>
        <v>2913000</v>
      </c>
      <c r="H6" s="38">
        <f>TrRoad_act!H60</f>
        <v>3214000</v>
      </c>
      <c r="I6" s="38">
        <f>TrRoad_act!I60</f>
        <v>3262000</v>
      </c>
      <c r="J6" s="38">
        <f>TrRoad_act!J60</f>
        <v>3056000</v>
      </c>
      <c r="K6" s="38">
        <f>TrRoad_act!K60</f>
        <v>3013730</v>
      </c>
      <c r="L6" s="38">
        <f>TrRoad_act!L60</f>
        <v>2984060</v>
      </c>
      <c r="M6" s="38">
        <f>TrRoad_act!M60</f>
        <v>2967810</v>
      </c>
      <c r="N6" s="38">
        <f>TrRoad_act!N60</f>
        <v>2986030</v>
      </c>
      <c r="O6" s="38">
        <f>TrRoad_act!O60</f>
        <v>3050722</v>
      </c>
      <c r="P6" s="38">
        <f>TrRoad_act!P60</f>
        <v>3119683</v>
      </c>
      <c r="Q6" s="38">
        <f>TrRoad_act!Q60</f>
        <v>3196856</v>
      </c>
    </row>
    <row r="7" spans="1:17" ht="11.45" customHeight="1" x14ac:dyDescent="0.25">
      <c r="A7" s="62" t="s">
        <v>59</v>
      </c>
      <c r="B7" s="42">
        <f>TrRoad_act!B61</f>
        <v>2131608</v>
      </c>
      <c r="C7" s="42">
        <f>TrRoad_act!C61</f>
        <v>2222827</v>
      </c>
      <c r="D7" s="42">
        <f>TrRoad_act!D61</f>
        <v>2331165</v>
      </c>
      <c r="E7" s="42">
        <f>TrRoad_act!E61</f>
        <v>2385426</v>
      </c>
      <c r="F7" s="42">
        <f>TrRoad_act!F61</f>
        <v>2390642</v>
      </c>
      <c r="G7" s="42">
        <f>TrRoad_act!G61</f>
        <v>2504008</v>
      </c>
      <c r="H7" s="42">
        <f>TrRoad_act!H61</f>
        <v>2672811</v>
      </c>
      <c r="I7" s="42">
        <f>TrRoad_act!I61</f>
        <v>2670279</v>
      </c>
      <c r="J7" s="42">
        <f>TrRoad_act!J61</f>
        <v>2429279</v>
      </c>
      <c r="K7" s="42">
        <f>TrRoad_act!K61</f>
        <v>2379520</v>
      </c>
      <c r="L7" s="42">
        <f>TrRoad_act!L61</f>
        <v>2332560</v>
      </c>
      <c r="M7" s="42">
        <f>TrRoad_act!M61</f>
        <v>2287348</v>
      </c>
      <c r="N7" s="42">
        <f>TrRoad_act!N61</f>
        <v>2262378</v>
      </c>
      <c r="O7" s="42">
        <f>TrRoad_act!O61</f>
        <v>2263284</v>
      </c>
      <c r="P7" s="42">
        <f>TrRoad_act!P61</f>
        <v>2259909</v>
      </c>
      <c r="Q7" s="42">
        <f>TrRoad_act!Q61</f>
        <v>2260283</v>
      </c>
    </row>
    <row r="8" spans="1:17" ht="11.45" customHeight="1" x14ac:dyDescent="0.25">
      <c r="A8" s="62" t="s">
        <v>58</v>
      </c>
      <c r="B8" s="42">
        <f>TrRoad_act!B62</f>
        <v>231392</v>
      </c>
      <c r="C8" s="42">
        <f>TrRoad_act!C62</f>
        <v>256573</v>
      </c>
      <c r="D8" s="42">
        <f>TrRoad_act!D62</f>
        <v>294960</v>
      </c>
      <c r="E8" s="42">
        <f>TrRoad_act!E62</f>
        <v>339366</v>
      </c>
      <c r="F8" s="42">
        <f>TrRoad_act!F62</f>
        <v>387912</v>
      </c>
      <c r="G8" s="42">
        <f>TrRoad_act!G62</f>
        <v>358848</v>
      </c>
      <c r="H8" s="42">
        <f>TrRoad_act!H62</f>
        <v>491529</v>
      </c>
      <c r="I8" s="42">
        <f>TrRoad_act!I62</f>
        <v>542740</v>
      </c>
      <c r="J8" s="42">
        <f>TrRoad_act!J62</f>
        <v>583619</v>
      </c>
      <c r="K8" s="42">
        <f>TrRoad_act!K62</f>
        <v>598186</v>
      </c>
      <c r="L8" s="42">
        <f>TrRoad_act!L62</f>
        <v>613570</v>
      </c>
      <c r="M8" s="42">
        <f>TrRoad_act!M62</f>
        <v>636050</v>
      </c>
      <c r="N8" s="42">
        <f>TrRoad_act!N62</f>
        <v>677992</v>
      </c>
      <c r="O8" s="42">
        <f>TrRoad_act!O62</f>
        <v>736980</v>
      </c>
      <c r="P8" s="42">
        <f>TrRoad_act!P62</f>
        <v>807055</v>
      </c>
      <c r="Q8" s="42">
        <f>TrRoad_act!Q62</f>
        <v>883876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3400</v>
      </c>
      <c r="D9" s="42">
        <f>TrRoad_act!D63</f>
        <v>3375</v>
      </c>
      <c r="E9" s="42">
        <f>TrRoad_act!E63</f>
        <v>53208</v>
      </c>
      <c r="F9" s="42">
        <f>TrRoad_act!F63</f>
        <v>50446</v>
      </c>
      <c r="G9" s="42">
        <f>TrRoad_act!G63</f>
        <v>50144</v>
      </c>
      <c r="H9" s="42">
        <f>TrRoad_act!H63</f>
        <v>49660</v>
      </c>
      <c r="I9" s="42">
        <f>TrRoad_act!I63</f>
        <v>48981</v>
      </c>
      <c r="J9" s="42">
        <f>TrRoad_act!J63</f>
        <v>43102</v>
      </c>
      <c r="K9" s="42">
        <f>TrRoad_act!K63</f>
        <v>36024</v>
      </c>
      <c r="L9" s="42">
        <f>TrRoad_act!L63</f>
        <v>37751</v>
      </c>
      <c r="M9" s="42">
        <f>TrRoad_act!M63</f>
        <v>43913</v>
      </c>
      <c r="N9" s="42">
        <f>TrRoad_act!N63</f>
        <v>45170</v>
      </c>
      <c r="O9" s="42">
        <f>TrRoad_act!O63</f>
        <v>49529</v>
      </c>
      <c r="P9" s="42">
        <f>TrRoad_act!P63</f>
        <v>51499</v>
      </c>
      <c r="Q9" s="42">
        <f>TrRoad_act!Q63</f>
        <v>51158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2</v>
      </c>
      <c r="M10" s="42">
        <f>TrRoad_act!M64</f>
        <v>6</v>
      </c>
      <c r="N10" s="42">
        <f>TrRoad_act!N64</f>
        <v>9</v>
      </c>
      <c r="O10" s="42">
        <f>TrRoad_act!O64</f>
        <v>440</v>
      </c>
      <c r="P10" s="42">
        <f>TrRoad_act!P64</f>
        <v>696</v>
      </c>
      <c r="Q10" s="42">
        <f>TrRoad_act!Q64</f>
        <v>834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11</v>
      </c>
      <c r="Q11" s="42">
        <f>TrRoad_act!Q65</f>
        <v>80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177</v>
      </c>
      <c r="M12" s="42">
        <f>TrRoad_act!M66</f>
        <v>493</v>
      </c>
      <c r="N12" s="42">
        <f>TrRoad_act!N66</f>
        <v>481</v>
      </c>
      <c r="O12" s="42">
        <f>TrRoad_act!O66</f>
        <v>489</v>
      </c>
      <c r="P12" s="42">
        <f>TrRoad_act!P66</f>
        <v>513</v>
      </c>
      <c r="Q12" s="42">
        <f>TrRoad_act!Q66</f>
        <v>625</v>
      </c>
    </row>
    <row r="13" spans="1:17" ht="11.45" customHeight="1" x14ac:dyDescent="0.25">
      <c r="A13" s="19" t="s">
        <v>28</v>
      </c>
      <c r="B13" s="38">
        <f>TrRoad_act!B67</f>
        <v>18146</v>
      </c>
      <c r="C13" s="38">
        <f>TrRoad_act!C67</f>
        <v>18380</v>
      </c>
      <c r="D13" s="38">
        <f>TrRoad_act!D67</f>
        <v>18563</v>
      </c>
      <c r="E13" s="38">
        <f>TrRoad_act!E67</f>
        <v>18621</v>
      </c>
      <c r="F13" s="38">
        <f>TrRoad_act!F67</f>
        <v>18167</v>
      </c>
      <c r="G13" s="38">
        <f>TrRoad_act!G67</f>
        <v>18099</v>
      </c>
      <c r="H13" s="38">
        <f>TrRoad_act!H67</f>
        <v>19773</v>
      </c>
      <c r="I13" s="38">
        <f>TrRoad_act!I67</f>
        <v>19998</v>
      </c>
      <c r="J13" s="38">
        <f>TrRoad_act!J67</f>
        <v>18330</v>
      </c>
      <c r="K13" s="38">
        <f>TrRoad_act!K67</f>
        <v>17963</v>
      </c>
      <c r="L13" s="38">
        <f>TrRoad_act!L67</f>
        <v>17762</v>
      </c>
      <c r="M13" s="38">
        <f>TrRoad_act!M67</f>
        <v>17422</v>
      </c>
      <c r="N13" s="38">
        <f>TrRoad_act!N67</f>
        <v>17303</v>
      </c>
      <c r="O13" s="38">
        <f>TrRoad_act!O67</f>
        <v>17569</v>
      </c>
      <c r="P13" s="38">
        <f>TrRoad_act!P67</f>
        <v>17923</v>
      </c>
      <c r="Q13" s="38">
        <f>TrRoad_act!Q67</f>
        <v>18135</v>
      </c>
    </row>
    <row r="14" spans="1:17" ht="11.45" customHeight="1" x14ac:dyDescent="0.25">
      <c r="A14" s="62" t="s">
        <v>59</v>
      </c>
      <c r="B14" s="37">
        <f>TrRoad_act!B68</f>
        <v>2355</v>
      </c>
      <c r="C14" s="37">
        <f>TrRoad_act!C68</f>
        <v>2138</v>
      </c>
      <c r="D14" s="37">
        <f>TrRoad_act!D68</f>
        <v>1915</v>
      </c>
      <c r="E14" s="37">
        <f>TrRoad_act!E68</f>
        <v>1692</v>
      </c>
      <c r="F14" s="37">
        <f>TrRoad_act!F68</f>
        <v>1475</v>
      </c>
      <c r="G14" s="37">
        <f>TrRoad_act!G68</f>
        <v>1265</v>
      </c>
      <c r="H14" s="37">
        <f>TrRoad_act!H68</f>
        <v>1066</v>
      </c>
      <c r="I14" s="37">
        <f>TrRoad_act!I68</f>
        <v>882</v>
      </c>
      <c r="J14" s="37">
        <f>TrRoad_act!J68</f>
        <v>722</v>
      </c>
      <c r="K14" s="37">
        <f>TrRoad_act!K68</f>
        <v>575</v>
      </c>
      <c r="L14" s="37">
        <f>TrRoad_act!L68</f>
        <v>452</v>
      </c>
      <c r="M14" s="37">
        <f>TrRoad_act!M68</f>
        <v>352</v>
      </c>
      <c r="N14" s="37">
        <f>TrRoad_act!N68</f>
        <v>287</v>
      </c>
      <c r="O14" s="37">
        <f>TrRoad_act!O68</f>
        <v>280</v>
      </c>
      <c r="P14" s="37">
        <f>TrRoad_act!P68</f>
        <v>242</v>
      </c>
      <c r="Q14" s="37">
        <f>TrRoad_act!Q68</f>
        <v>185</v>
      </c>
    </row>
    <row r="15" spans="1:17" ht="11.45" customHeight="1" x14ac:dyDescent="0.25">
      <c r="A15" s="62" t="s">
        <v>58</v>
      </c>
      <c r="B15" s="37">
        <f>TrRoad_act!B69</f>
        <v>15449</v>
      </c>
      <c r="C15" s="37">
        <f>TrRoad_act!C69</f>
        <v>15896</v>
      </c>
      <c r="D15" s="37">
        <f>TrRoad_act!D69</f>
        <v>16302</v>
      </c>
      <c r="E15" s="37">
        <f>TrRoad_act!E69</f>
        <v>16572</v>
      </c>
      <c r="F15" s="37">
        <f>TrRoad_act!F69</f>
        <v>16340</v>
      </c>
      <c r="G15" s="37">
        <f>TrRoad_act!G69</f>
        <v>16581</v>
      </c>
      <c r="H15" s="37">
        <f>TrRoad_act!H69</f>
        <v>18475</v>
      </c>
      <c r="I15" s="37">
        <f>TrRoad_act!I69</f>
        <v>18923</v>
      </c>
      <c r="J15" s="37">
        <f>TrRoad_act!J69</f>
        <v>17458</v>
      </c>
      <c r="K15" s="37">
        <f>TrRoad_act!K69</f>
        <v>17253</v>
      </c>
      <c r="L15" s="37">
        <f>TrRoad_act!L69</f>
        <v>17209</v>
      </c>
      <c r="M15" s="37">
        <f>TrRoad_act!M69</f>
        <v>16980</v>
      </c>
      <c r="N15" s="37">
        <f>TrRoad_act!N69</f>
        <v>16935</v>
      </c>
      <c r="O15" s="37">
        <f>TrRoad_act!O69</f>
        <v>17220</v>
      </c>
      <c r="P15" s="37">
        <f>TrRoad_act!P69</f>
        <v>17607</v>
      </c>
      <c r="Q15" s="37">
        <f>TrRoad_act!Q69</f>
        <v>17784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1</v>
      </c>
      <c r="Q16" s="37">
        <f>TrRoad_act!Q70</f>
        <v>2</v>
      </c>
    </row>
    <row r="17" spans="1:17" ht="11.45" customHeight="1" x14ac:dyDescent="0.25">
      <c r="A17" s="62" t="s">
        <v>56</v>
      </c>
      <c r="B17" s="37">
        <f>TrRoad_act!B71</f>
        <v>95</v>
      </c>
      <c r="C17" s="37">
        <f>TrRoad_act!C71</f>
        <v>105</v>
      </c>
      <c r="D17" s="37">
        <f>TrRoad_act!D71</f>
        <v>105</v>
      </c>
      <c r="E17" s="37">
        <f>TrRoad_act!E71</f>
        <v>115</v>
      </c>
      <c r="F17" s="37">
        <f>TrRoad_act!F71</f>
        <v>115</v>
      </c>
      <c r="G17" s="37">
        <f>TrRoad_act!G71</f>
        <v>120</v>
      </c>
      <c r="H17" s="37">
        <f>TrRoad_act!H71</f>
        <v>120</v>
      </c>
      <c r="I17" s="37">
        <f>TrRoad_act!I71</f>
        <v>100</v>
      </c>
      <c r="J17" s="37">
        <f>TrRoad_act!J71</f>
        <v>75</v>
      </c>
      <c r="K17" s="37">
        <f>TrRoad_act!K71</f>
        <v>75</v>
      </c>
      <c r="L17" s="37">
        <f>TrRoad_act!L71</f>
        <v>55</v>
      </c>
      <c r="M17" s="37">
        <f>TrRoad_act!M71</f>
        <v>55</v>
      </c>
      <c r="N17" s="37">
        <f>TrRoad_act!N71</f>
        <v>55</v>
      </c>
      <c r="O17" s="37">
        <f>TrRoad_act!O71</f>
        <v>49</v>
      </c>
      <c r="P17" s="37">
        <f>TrRoad_act!P71</f>
        <v>58</v>
      </c>
      <c r="Q17" s="37">
        <f>TrRoad_act!Q71</f>
        <v>133</v>
      </c>
    </row>
    <row r="18" spans="1:17" ht="11.45" customHeight="1" x14ac:dyDescent="0.25">
      <c r="A18" s="62" t="s">
        <v>55</v>
      </c>
      <c r="B18" s="37">
        <f>TrRoad_act!B72</f>
        <v>247</v>
      </c>
      <c r="C18" s="37">
        <f>TrRoad_act!C72</f>
        <v>241</v>
      </c>
      <c r="D18" s="37">
        <f>TrRoad_act!D72</f>
        <v>241</v>
      </c>
      <c r="E18" s="37">
        <f>TrRoad_act!E72</f>
        <v>242</v>
      </c>
      <c r="F18" s="37">
        <f>TrRoad_act!F72</f>
        <v>237</v>
      </c>
      <c r="G18" s="37">
        <f>TrRoad_act!G72</f>
        <v>133</v>
      </c>
      <c r="H18" s="37">
        <f>TrRoad_act!H72</f>
        <v>112</v>
      </c>
      <c r="I18" s="37">
        <f>TrRoad_act!I72</f>
        <v>93</v>
      </c>
      <c r="J18" s="37">
        <f>TrRoad_act!J72</f>
        <v>75</v>
      </c>
      <c r="K18" s="37">
        <f>TrRoad_act!K72</f>
        <v>60</v>
      </c>
      <c r="L18" s="37">
        <f>TrRoad_act!L72</f>
        <v>46</v>
      </c>
      <c r="M18" s="37">
        <f>TrRoad_act!M72</f>
        <v>35</v>
      </c>
      <c r="N18" s="37">
        <f>TrRoad_act!N72</f>
        <v>26</v>
      </c>
      <c r="O18" s="37">
        <f>TrRoad_act!O72</f>
        <v>20</v>
      </c>
      <c r="P18" s="37">
        <f>TrRoad_act!P72</f>
        <v>15</v>
      </c>
      <c r="Q18" s="37">
        <f>TrRoad_act!Q72</f>
        <v>31</v>
      </c>
    </row>
    <row r="19" spans="1:17" ht="11.45" customHeight="1" x14ac:dyDescent="0.25">
      <c r="A19" s="25" t="s">
        <v>18</v>
      </c>
      <c r="B19" s="40">
        <f>TrRoad_act!B73</f>
        <v>350223.09218805714</v>
      </c>
      <c r="C19" s="40">
        <f>TrRoad_act!C73</f>
        <v>364905.61536689074</v>
      </c>
      <c r="D19" s="40">
        <f>TrRoad_act!D73</f>
        <v>382399.62546854874</v>
      </c>
      <c r="E19" s="40">
        <f>TrRoad_act!E73</f>
        <v>393800.98853484483</v>
      </c>
      <c r="F19" s="40">
        <f>TrRoad_act!F73</f>
        <v>397459.13668061252</v>
      </c>
      <c r="G19" s="40">
        <f>TrRoad_act!G73</f>
        <v>411325.11297789798</v>
      </c>
      <c r="H19" s="40">
        <f>TrRoad_act!H73</f>
        <v>425229.09160200629</v>
      </c>
      <c r="I19" s="40">
        <f>TrRoad_act!I73</f>
        <v>437165.0689756322</v>
      </c>
      <c r="J19" s="40">
        <f>TrRoad_act!J73</f>
        <v>448952.22608042939</v>
      </c>
      <c r="K19" s="40">
        <f>TrRoad_act!K73</f>
        <v>441991.85865109728</v>
      </c>
      <c r="L19" s="40">
        <f>TrRoad_act!L73</f>
        <v>441112.84892865346</v>
      </c>
      <c r="M19" s="40">
        <f>TrRoad_act!M73</f>
        <v>441516.99757415871</v>
      </c>
      <c r="N19" s="40">
        <f>TrRoad_act!N73</f>
        <v>442428.417971691</v>
      </c>
      <c r="O19" s="40">
        <f>TrRoad_act!O73</f>
        <v>449451.78759696445</v>
      </c>
      <c r="P19" s="40">
        <f>TrRoad_act!P73</f>
        <v>464363.55946391798</v>
      </c>
      <c r="Q19" s="40">
        <f>TrRoad_act!Q73</f>
        <v>482691.31809198426</v>
      </c>
    </row>
    <row r="20" spans="1:17" ht="11.45" customHeight="1" x14ac:dyDescent="0.25">
      <c r="A20" s="23" t="s">
        <v>27</v>
      </c>
      <c r="B20" s="39">
        <f>TrRoad_act!B74</f>
        <v>244930</v>
      </c>
      <c r="C20" s="39">
        <f>TrRoad_act!C74</f>
        <v>255657</v>
      </c>
      <c r="D20" s="39">
        <f>TrRoad_act!D74</f>
        <v>270239</v>
      </c>
      <c r="E20" s="39">
        <f>TrRoad_act!E74</f>
        <v>281330</v>
      </c>
      <c r="F20" s="39">
        <f>TrRoad_act!F74</f>
        <v>288403</v>
      </c>
      <c r="G20" s="39">
        <f>TrRoad_act!G74</f>
        <v>301927</v>
      </c>
      <c r="H20" s="39">
        <f>TrRoad_act!H74</f>
        <v>313054</v>
      </c>
      <c r="I20" s="39">
        <f>TrRoad_act!I74</f>
        <v>330141</v>
      </c>
      <c r="J20" s="39">
        <f>TrRoad_act!J74</f>
        <v>352440</v>
      </c>
      <c r="K20" s="39">
        <f>TrRoad_act!K74</f>
        <v>353805</v>
      </c>
      <c r="L20" s="39">
        <f>TrRoad_act!L74</f>
        <v>354055</v>
      </c>
      <c r="M20" s="39">
        <f>TrRoad_act!M74</f>
        <v>352695</v>
      </c>
      <c r="N20" s="39">
        <f>TrRoad_act!N74</f>
        <v>352227</v>
      </c>
      <c r="O20" s="39">
        <f>TrRoad_act!O74</f>
        <v>358494</v>
      </c>
      <c r="P20" s="39">
        <f>TrRoad_act!P74</f>
        <v>370344</v>
      </c>
      <c r="Q20" s="39">
        <f>TrRoad_act!Q74</f>
        <v>385941</v>
      </c>
    </row>
    <row r="21" spans="1:17" ht="11.45" customHeight="1" x14ac:dyDescent="0.25">
      <c r="A21" s="62" t="s">
        <v>59</v>
      </c>
      <c r="B21" s="42">
        <f>TrRoad_act!B75</f>
        <v>80599</v>
      </c>
      <c r="C21" s="42">
        <f>TrRoad_act!C75</f>
        <v>75042</v>
      </c>
      <c r="D21" s="42">
        <f>TrRoad_act!D75</f>
        <v>67713</v>
      </c>
      <c r="E21" s="42">
        <f>TrRoad_act!E75</f>
        <v>61187</v>
      </c>
      <c r="F21" s="42">
        <f>TrRoad_act!F75</f>
        <v>55618</v>
      </c>
      <c r="G21" s="42">
        <f>TrRoad_act!G75</f>
        <v>50541</v>
      </c>
      <c r="H21" s="42">
        <f>TrRoad_act!H75</f>
        <v>46132</v>
      </c>
      <c r="I21" s="42">
        <f>TrRoad_act!I75</f>
        <v>41934</v>
      </c>
      <c r="J21" s="42">
        <f>TrRoad_act!J75</f>
        <v>34950</v>
      </c>
      <c r="K21" s="42">
        <f>TrRoad_act!K75</f>
        <v>32277</v>
      </c>
      <c r="L21" s="42">
        <f>TrRoad_act!L75</f>
        <v>29749</v>
      </c>
      <c r="M21" s="42">
        <f>TrRoad_act!M75</f>
        <v>26947</v>
      </c>
      <c r="N21" s="42">
        <f>TrRoad_act!N75</f>
        <v>26247</v>
      </c>
      <c r="O21" s="42">
        <f>TrRoad_act!O75</f>
        <v>25546</v>
      </c>
      <c r="P21" s="42">
        <f>TrRoad_act!P75</f>
        <v>23977</v>
      </c>
      <c r="Q21" s="42">
        <f>TrRoad_act!Q75</f>
        <v>22088</v>
      </c>
    </row>
    <row r="22" spans="1:17" ht="11.45" customHeight="1" x14ac:dyDescent="0.25">
      <c r="A22" s="62" t="s">
        <v>58</v>
      </c>
      <c r="B22" s="42">
        <f>TrRoad_act!B76</f>
        <v>164324</v>
      </c>
      <c r="C22" s="42">
        <f>TrRoad_act!C76</f>
        <v>180399</v>
      </c>
      <c r="D22" s="42">
        <f>TrRoad_act!D76</f>
        <v>202321</v>
      </c>
      <c r="E22" s="42">
        <f>TrRoad_act!E76</f>
        <v>219940</v>
      </c>
      <c r="F22" s="42">
        <f>TrRoad_act!F76</f>
        <v>232586</v>
      </c>
      <c r="G22" s="42">
        <f>TrRoad_act!G76</f>
        <v>251194</v>
      </c>
      <c r="H22" s="42">
        <f>TrRoad_act!H76</f>
        <v>266736</v>
      </c>
      <c r="I22" s="42">
        <f>TrRoad_act!I76</f>
        <v>288030</v>
      </c>
      <c r="J22" s="42">
        <f>TrRoad_act!J76</f>
        <v>317323</v>
      </c>
      <c r="K22" s="42">
        <f>TrRoad_act!K76</f>
        <v>321373</v>
      </c>
      <c r="L22" s="42">
        <f>TrRoad_act!L76</f>
        <v>324164</v>
      </c>
      <c r="M22" s="42">
        <f>TrRoad_act!M76</f>
        <v>325620</v>
      </c>
      <c r="N22" s="42">
        <f>TrRoad_act!N76</f>
        <v>325858</v>
      </c>
      <c r="O22" s="42">
        <f>TrRoad_act!O76</f>
        <v>332751</v>
      </c>
      <c r="P22" s="42">
        <f>TrRoad_act!P76</f>
        <v>346158</v>
      </c>
      <c r="Q22" s="42">
        <f>TrRoad_act!Q76</f>
        <v>363602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209</v>
      </c>
      <c r="D23" s="42">
        <f>TrRoad_act!D77</f>
        <v>198</v>
      </c>
      <c r="E23" s="42">
        <f>TrRoad_act!E77</f>
        <v>196</v>
      </c>
      <c r="F23" s="42">
        <f>TrRoad_act!F77</f>
        <v>192</v>
      </c>
      <c r="G23" s="42">
        <f>TrRoad_act!G77</f>
        <v>186</v>
      </c>
      <c r="H23" s="42">
        <f>TrRoad_act!H77</f>
        <v>180</v>
      </c>
      <c r="I23" s="42">
        <f>TrRoad_act!I77</f>
        <v>171</v>
      </c>
      <c r="J23" s="42">
        <f>TrRoad_act!J77</f>
        <v>162</v>
      </c>
      <c r="K23" s="42">
        <f>TrRoad_act!K77</f>
        <v>150</v>
      </c>
      <c r="L23" s="42">
        <f>TrRoad_act!L77</f>
        <v>138</v>
      </c>
      <c r="M23" s="42">
        <f>TrRoad_act!M77</f>
        <v>124</v>
      </c>
      <c r="N23" s="42">
        <f>TrRoad_act!N77</f>
        <v>112</v>
      </c>
      <c r="O23" s="42">
        <f>TrRoad_act!O77</f>
        <v>98</v>
      </c>
      <c r="P23" s="42">
        <f>TrRoad_act!P77</f>
        <v>84</v>
      </c>
      <c r="Q23" s="42">
        <f>TrRoad_act!Q77</f>
        <v>75</v>
      </c>
    </row>
    <row r="24" spans="1:17" ht="11.45" customHeight="1" x14ac:dyDescent="0.25">
      <c r="A24" s="62" t="s">
        <v>56</v>
      </c>
      <c r="B24" s="42">
        <f>TrRoad_act!B78</f>
        <v>7</v>
      </c>
      <c r="C24" s="42">
        <f>TrRoad_act!C78</f>
        <v>7</v>
      </c>
      <c r="D24" s="42">
        <f>TrRoad_act!D78</f>
        <v>7</v>
      </c>
      <c r="E24" s="42">
        <f>TrRoad_act!E78</f>
        <v>7</v>
      </c>
      <c r="F24" s="42">
        <f>TrRoad_act!F78</f>
        <v>7</v>
      </c>
      <c r="G24" s="42">
        <f>TrRoad_act!G78</f>
        <v>6</v>
      </c>
      <c r="H24" s="42">
        <f>TrRoad_act!H78</f>
        <v>6</v>
      </c>
      <c r="I24" s="42">
        <f>TrRoad_act!I78</f>
        <v>6</v>
      </c>
      <c r="J24" s="42">
        <f>TrRoad_act!J78</f>
        <v>5</v>
      </c>
      <c r="K24" s="42">
        <f>TrRoad_act!K78</f>
        <v>5</v>
      </c>
      <c r="L24" s="42">
        <f>TrRoad_act!L78</f>
        <v>4</v>
      </c>
      <c r="M24" s="42">
        <f>TrRoad_act!M78</f>
        <v>4</v>
      </c>
      <c r="N24" s="42">
        <f>TrRoad_act!N78</f>
        <v>10</v>
      </c>
      <c r="O24" s="42">
        <f>TrRoad_act!O78</f>
        <v>78</v>
      </c>
      <c r="P24" s="42">
        <f>TrRoad_act!P78</f>
        <v>103</v>
      </c>
      <c r="Q24" s="42">
        <f>TrRoad_act!Q78</f>
        <v>130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21</v>
      </c>
      <c r="P25" s="42">
        <f>TrRoad_act!P79</f>
        <v>22</v>
      </c>
      <c r="Q25" s="42">
        <f>TrRoad_act!Q79</f>
        <v>46</v>
      </c>
    </row>
    <row r="26" spans="1:17" ht="11.45" customHeight="1" x14ac:dyDescent="0.25">
      <c r="A26" s="19" t="s">
        <v>24</v>
      </c>
      <c r="B26" s="38">
        <f>TrRoad_act!B80</f>
        <v>105293.09218805714</v>
      </c>
      <c r="C26" s="38">
        <f>TrRoad_act!C80</f>
        <v>109248.61536689075</v>
      </c>
      <c r="D26" s="38">
        <f>TrRoad_act!D80</f>
        <v>112160.62546854874</v>
      </c>
      <c r="E26" s="38">
        <f>TrRoad_act!E80</f>
        <v>112470.98853484482</v>
      </c>
      <c r="F26" s="38">
        <f>TrRoad_act!F80</f>
        <v>109056.13668061252</v>
      </c>
      <c r="G26" s="38">
        <f>TrRoad_act!G80</f>
        <v>109398.11297789797</v>
      </c>
      <c r="H26" s="38">
        <f>TrRoad_act!H80</f>
        <v>112175.09160200629</v>
      </c>
      <c r="I26" s="38">
        <f>TrRoad_act!I80</f>
        <v>107024.0689756322</v>
      </c>
      <c r="J26" s="38">
        <f>TrRoad_act!J80</f>
        <v>96512.22608042942</v>
      </c>
      <c r="K26" s="38">
        <f>TrRoad_act!K80</f>
        <v>88186.858651097253</v>
      </c>
      <c r="L26" s="38">
        <f>TrRoad_act!L80</f>
        <v>87057.848928653446</v>
      </c>
      <c r="M26" s="38">
        <f>TrRoad_act!M80</f>
        <v>88821.99757415874</v>
      </c>
      <c r="N26" s="38">
        <f>TrRoad_act!N80</f>
        <v>90201.417971691015</v>
      </c>
      <c r="O26" s="38">
        <f>TrRoad_act!O80</f>
        <v>90957.787596964452</v>
      </c>
      <c r="P26" s="38">
        <f>TrRoad_act!P80</f>
        <v>94019.559463917991</v>
      </c>
      <c r="Q26" s="38">
        <f>TrRoad_act!Q80</f>
        <v>96750.318091984256</v>
      </c>
    </row>
    <row r="27" spans="1:17" ht="11.45" customHeight="1" x14ac:dyDescent="0.25">
      <c r="A27" s="17" t="s">
        <v>23</v>
      </c>
      <c r="B27" s="37">
        <f>TrRoad_act!B81</f>
        <v>98557</v>
      </c>
      <c r="C27" s="37">
        <f>TrRoad_act!C81</f>
        <v>102085</v>
      </c>
      <c r="D27" s="37">
        <f>TrRoad_act!D81</f>
        <v>104652</v>
      </c>
      <c r="E27" s="37">
        <f>TrRoad_act!E81</f>
        <v>104817</v>
      </c>
      <c r="F27" s="37">
        <f>TrRoad_act!F81</f>
        <v>100135</v>
      </c>
      <c r="G27" s="37">
        <f>TrRoad_act!G81</f>
        <v>100194</v>
      </c>
      <c r="H27" s="37">
        <f>TrRoad_act!H81</f>
        <v>102191</v>
      </c>
      <c r="I27" s="37">
        <f>TrRoad_act!I81</f>
        <v>96095</v>
      </c>
      <c r="J27" s="37">
        <f>TrRoad_act!J81</f>
        <v>84427</v>
      </c>
      <c r="K27" s="37">
        <f>TrRoad_act!K81</f>
        <v>79400</v>
      </c>
      <c r="L27" s="37">
        <f>TrRoad_act!L81</f>
        <v>78713</v>
      </c>
      <c r="M27" s="37">
        <f>TrRoad_act!M81</f>
        <v>79974</v>
      </c>
      <c r="N27" s="37">
        <f>TrRoad_act!N81</f>
        <v>81292</v>
      </c>
      <c r="O27" s="37">
        <f>TrRoad_act!O81</f>
        <v>81861</v>
      </c>
      <c r="P27" s="37">
        <f>TrRoad_act!P81</f>
        <v>84691</v>
      </c>
      <c r="Q27" s="37">
        <f>TrRoad_act!Q81</f>
        <v>86849</v>
      </c>
    </row>
    <row r="28" spans="1:17" ht="11.45" customHeight="1" x14ac:dyDescent="0.25">
      <c r="A28" s="15" t="s">
        <v>22</v>
      </c>
      <c r="B28" s="36">
        <f>TrRoad_act!B82</f>
        <v>6736.092188057135</v>
      </c>
      <c r="C28" s="36">
        <f>TrRoad_act!C82</f>
        <v>7163.6153668907491</v>
      </c>
      <c r="D28" s="36">
        <f>TrRoad_act!D82</f>
        <v>7508.6254685487311</v>
      </c>
      <c r="E28" s="36">
        <f>TrRoad_act!E82</f>
        <v>7653.9885348448206</v>
      </c>
      <c r="F28" s="36">
        <f>TrRoad_act!F82</f>
        <v>8921.1366806125152</v>
      </c>
      <c r="G28" s="36">
        <f>TrRoad_act!G82</f>
        <v>9204.112977897963</v>
      </c>
      <c r="H28" s="36">
        <f>TrRoad_act!H82</f>
        <v>9984.091602006285</v>
      </c>
      <c r="I28" s="36">
        <f>TrRoad_act!I82</f>
        <v>10929.068975632201</v>
      </c>
      <c r="J28" s="36">
        <f>TrRoad_act!J82</f>
        <v>12085.226080429415</v>
      </c>
      <c r="K28" s="36">
        <f>TrRoad_act!K82</f>
        <v>8786.8586510972582</v>
      </c>
      <c r="L28" s="36">
        <f>TrRoad_act!L82</f>
        <v>8344.8489286534459</v>
      </c>
      <c r="M28" s="36">
        <f>TrRoad_act!M82</f>
        <v>8847.9975741587332</v>
      </c>
      <c r="N28" s="36">
        <f>TrRoad_act!N82</f>
        <v>8909.417971691013</v>
      </c>
      <c r="O28" s="36">
        <f>TrRoad_act!O82</f>
        <v>9096.787596964452</v>
      </c>
      <c r="P28" s="36">
        <f>TrRoad_act!P82</f>
        <v>9328.5594639179853</v>
      </c>
      <c r="Q28" s="36">
        <f>TrRoad_act!Q82</f>
        <v>9901.3180919842616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246590</v>
      </c>
      <c r="D30" s="41">
        <f>TrRoad_act!D111</f>
        <v>283614</v>
      </c>
      <c r="E30" s="41">
        <f>TrRoad_act!E111</f>
        <v>365499</v>
      </c>
      <c r="F30" s="41">
        <f>TrRoad_act!F111</f>
        <v>311072</v>
      </c>
      <c r="G30" s="41">
        <f>TrRoad_act!G111</f>
        <v>285017</v>
      </c>
      <c r="H30" s="41">
        <f>TrRoad_act!H111</f>
        <v>373834</v>
      </c>
      <c r="I30" s="41">
        <f>TrRoad_act!I111</f>
        <v>261562</v>
      </c>
      <c r="J30" s="41">
        <f>TrRoad_act!J111</f>
        <v>289468</v>
      </c>
      <c r="K30" s="41">
        <f>TrRoad_act!K111</f>
        <v>120493</v>
      </c>
      <c r="L30" s="41">
        <f>TrRoad_act!L111</f>
        <v>88815</v>
      </c>
      <c r="M30" s="41">
        <f>TrRoad_act!M111</f>
        <v>169782</v>
      </c>
      <c r="N30" s="41">
        <f>TrRoad_act!N111</f>
        <v>192982</v>
      </c>
      <c r="O30" s="41">
        <f>TrRoad_act!O111</f>
        <v>230225</v>
      </c>
      <c r="P30" s="41">
        <f>TrRoad_act!P111</f>
        <v>270228</v>
      </c>
      <c r="Q30" s="41">
        <f>TrRoad_act!Q111</f>
        <v>305845</v>
      </c>
    </row>
    <row r="31" spans="1:17" ht="11.45" customHeight="1" x14ac:dyDescent="0.25">
      <c r="A31" s="25" t="s">
        <v>39</v>
      </c>
      <c r="B31" s="40"/>
      <c r="C31" s="40">
        <f>TrRoad_act!C112</f>
        <v>212594</v>
      </c>
      <c r="D31" s="40">
        <f>TrRoad_act!D112</f>
        <v>243633</v>
      </c>
      <c r="E31" s="40">
        <f>TrRoad_act!E112</f>
        <v>329060</v>
      </c>
      <c r="F31" s="40">
        <f>TrRoad_act!F112</f>
        <v>279109</v>
      </c>
      <c r="G31" s="40">
        <f>TrRoad_act!G112</f>
        <v>254013</v>
      </c>
      <c r="H31" s="40">
        <f>TrRoad_act!H112</f>
        <v>316778</v>
      </c>
      <c r="I31" s="40">
        <f>TrRoad_act!I112</f>
        <v>215345</v>
      </c>
      <c r="J31" s="40">
        <f>TrRoad_act!J112</f>
        <v>238210</v>
      </c>
      <c r="K31" s="40">
        <f>TrRoad_act!K112</f>
        <v>83855</v>
      </c>
      <c r="L31" s="40">
        <f>TrRoad_act!L112</f>
        <v>69191</v>
      </c>
      <c r="M31" s="40">
        <f>TrRoad_act!M112</f>
        <v>134974</v>
      </c>
      <c r="N31" s="40">
        <f>TrRoad_act!N112</f>
        <v>160096</v>
      </c>
      <c r="O31" s="40">
        <f>TrRoad_act!O112</f>
        <v>184250</v>
      </c>
      <c r="P31" s="40">
        <f>TrRoad_act!P112</f>
        <v>219068</v>
      </c>
      <c r="Q31" s="40">
        <f>TrRoad_act!Q112</f>
        <v>252296</v>
      </c>
    </row>
    <row r="32" spans="1:17" ht="11.45" customHeight="1" x14ac:dyDescent="0.25">
      <c r="A32" s="23" t="s">
        <v>30</v>
      </c>
      <c r="B32" s="39"/>
      <c r="C32" s="39">
        <f>TrRoad_act!C113</f>
        <v>3263</v>
      </c>
      <c r="D32" s="39">
        <f>TrRoad_act!D113</f>
        <v>7438</v>
      </c>
      <c r="E32" s="39">
        <f>TrRoad_act!E113</f>
        <v>8875</v>
      </c>
      <c r="F32" s="39">
        <f>TrRoad_act!F113</f>
        <v>16152.000000000002</v>
      </c>
      <c r="G32" s="39">
        <f>TrRoad_act!G113</f>
        <v>12537</v>
      </c>
      <c r="H32" s="39">
        <f>TrRoad_act!H113</f>
        <v>12005</v>
      </c>
      <c r="I32" s="39">
        <f>TrRoad_act!I113</f>
        <v>12642</v>
      </c>
      <c r="J32" s="39">
        <f>TrRoad_act!J113</f>
        <v>12165</v>
      </c>
      <c r="K32" s="39">
        <f>TrRoad_act!K113</f>
        <v>7344</v>
      </c>
      <c r="L32" s="39">
        <f>TrRoad_act!L113</f>
        <v>6057</v>
      </c>
      <c r="M32" s="39">
        <f>TrRoad_act!M113</f>
        <v>6076</v>
      </c>
      <c r="N32" s="39">
        <f>TrRoad_act!N113</f>
        <v>7070</v>
      </c>
      <c r="O32" s="39">
        <f>TrRoad_act!O113</f>
        <v>7467</v>
      </c>
      <c r="P32" s="39">
        <f>TrRoad_act!P113</f>
        <v>7969</v>
      </c>
      <c r="Q32" s="39">
        <f>TrRoad_act!Q113</f>
        <v>8380</v>
      </c>
    </row>
    <row r="33" spans="1:17" ht="11.45" customHeight="1" x14ac:dyDescent="0.25">
      <c r="A33" s="19" t="s">
        <v>29</v>
      </c>
      <c r="B33" s="38"/>
      <c r="C33" s="38">
        <f>TrRoad_act!C114</f>
        <v>207519</v>
      </c>
      <c r="D33" s="38">
        <f>TrRoad_act!D114</f>
        <v>234395</v>
      </c>
      <c r="E33" s="38">
        <f>TrRoad_act!E114</f>
        <v>318485</v>
      </c>
      <c r="F33" s="38">
        <f>TrRoad_act!F114</f>
        <v>261760</v>
      </c>
      <c r="G33" s="38">
        <f>TrRoad_act!G114</f>
        <v>239810</v>
      </c>
      <c r="H33" s="38">
        <f>TrRoad_act!H114</f>
        <v>301484</v>
      </c>
      <c r="I33" s="38">
        <f>TrRoad_act!I114</f>
        <v>200897</v>
      </c>
      <c r="J33" s="38">
        <f>TrRoad_act!J114</f>
        <v>224922</v>
      </c>
      <c r="K33" s="38">
        <f>TrRoad_act!K114</f>
        <v>75837</v>
      </c>
      <c r="L33" s="38">
        <f>TrRoad_act!L114</f>
        <v>62477</v>
      </c>
      <c r="M33" s="38">
        <f>TrRoad_act!M114</f>
        <v>128178</v>
      </c>
      <c r="N33" s="38">
        <f>TrRoad_act!N114</f>
        <v>151874</v>
      </c>
      <c r="O33" s="38">
        <f>TrRoad_act!O114</f>
        <v>175326</v>
      </c>
      <c r="P33" s="38">
        <f>TrRoad_act!P114</f>
        <v>209546</v>
      </c>
      <c r="Q33" s="38">
        <f>TrRoad_act!Q114</f>
        <v>242293</v>
      </c>
    </row>
    <row r="34" spans="1:17" ht="11.45" customHeight="1" x14ac:dyDescent="0.25">
      <c r="A34" s="62" t="s">
        <v>59</v>
      </c>
      <c r="B34" s="42"/>
      <c r="C34" s="42">
        <f>TrRoad_act!C115</f>
        <v>173980</v>
      </c>
      <c r="D34" s="42">
        <f>TrRoad_act!D115</f>
        <v>191327</v>
      </c>
      <c r="E34" s="42">
        <f>TrRoad_act!E115</f>
        <v>217204</v>
      </c>
      <c r="F34" s="42">
        <f>TrRoad_act!F115</f>
        <v>204243</v>
      </c>
      <c r="G34" s="42">
        <f>TrRoad_act!G115</f>
        <v>160694</v>
      </c>
      <c r="H34" s="42">
        <f>TrRoad_act!H115</f>
        <v>168803</v>
      </c>
      <c r="I34" s="42">
        <f>TrRoad_act!I115</f>
        <v>149686</v>
      </c>
      <c r="J34" s="42">
        <f>TrRoad_act!J115</f>
        <v>159583</v>
      </c>
      <c r="K34" s="42">
        <f>TrRoad_act!K115</f>
        <v>45786</v>
      </c>
      <c r="L34" s="42">
        <f>TrRoad_act!L115</f>
        <v>30168</v>
      </c>
      <c r="M34" s="42">
        <f>TrRoad_act!M115</f>
        <v>80347</v>
      </c>
      <c r="N34" s="42">
        <f>TrRoad_act!N115</f>
        <v>93494</v>
      </c>
      <c r="O34" s="42">
        <f>TrRoad_act!O115</f>
        <v>98182</v>
      </c>
      <c r="P34" s="42">
        <f>TrRoad_act!P115</f>
        <v>115511</v>
      </c>
      <c r="Q34" s="42">
        <f>TrRoad_act!Q115</f>
        <v>137926</v>
      </c>
    </row>
    <row r="35" spans="1:17" ht="11.45" customHeight="1" x14ac:dyDescent="0.25">
      <c r="A35" s="62" t="s">
        <v>58</v>
      </c>
      <c r="B35" s="42"/>
      <c r="C35" s="42">
        <f>TrRoad_act!C116</f>
        <v>30139</v>
      </c>
      <c r="D35" s="42">
        <f>TrRoad_act!D116</f>
        <v>43068</v>
      </c>
      <c r="E35" s="42">
        <f>TrRoad_act!E116</f>
        <v>51448</v>
      </c>
      <c r="F35" s="42">
        <f>TrRoad_act!F116</f>
        <v>57517</v>
      </c>
      <c r="G35" s="42">
        <f>TrRoad_act!G116</f>
        <v>79116</v>
      </c>
      <c r="H35" s="42">
        <f>TrRoad_act!H116</f>
        <v>132681</v>
      </c>
      <c r="I35" s="42">
        <f>TrRoad_act!I116</f>
        <v>51211</v>
      </c>
      <c r="J35" s="42">
        <f>TrRoad_act!J116</f>
        <v>65339</v>
      </c>
      <c r="K35" s="42">
        <f>TrRoad_act!K116</f>
        <v>30051</v>
      </c>
      <c r="L35" s="42">
        <f>TrRoad_act!L116</f>
        <v>30403</v>
      </c>
      <c r="M35" s="42">
        <f>TrRoad_act!M116</f>
        <v>41340</v>
      </c>
      <c r="N35" s="42">
        <f>TrRoad_act!N116</f>
        <v>57114</v>
      </c>
      <c r="O35" s="42">
        <f>TrRoad_act!O116</f>
        <v>72343</v>
      </c>
      <c r="P35" s="42">
        <f>TrRoad_act!P116</f>
        <v>91757</v>
      </c>
      <c r="Q35" s="42">
        <f>TrRoad_act!Q116</f>
        <v>103928</v>
      </c>
    </row>
    <row r="36" spans="1:17" ht="11.45" customHeight="1" x14ac:dyDescent="0.25">
      <c r="A36" s="62" t="s">
        <v>57</v>
      </c>
      <c r="B36" s="42"/>
      <c r="C36" s="42">
        <f>TrRoad_act!C117</f>
        <v>3400</v>
      </c>
      <c r="D36" s="42">
        <f>TrRoad_act!D117</f>
        <v>0</v>
      </c>
      <c r="E36" s="42">
        <f>TrRoad_act!E117</f>
        <v>49833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1727</v>
      </c>
      <c r="M36" s="42">
        <f>TrRoad_act!M117</f>
        <v>6162</v>
      </c>
      <c r="N36" s="42">
        <f>TrRoad_act!N117</f>
        <v>1257</v>
      </c>
      <c r="O36" s="42">
        <f>TrRoad_act!O117</f>
        <v>4359</v>
      </c>
      <c r="P36" s="42">
        <f>TrRoad_act!P117</f>
        <v>1970</v>
      </c>
      <c r="Q36" s="42">
        <f>TrRoad_act!Q117</f>
        <v>95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2</v>
      </c>
      <c r="M37" s="42">
        <f>TrRoad_act!M118</f>
        <v>4</v>
      </c>
      <c r="N37" s="42">
        <f>TrRoad_act!N118</f>
        <v>3</v>
      </c>
      <c r="O37" s="42">
        <f>TrRoad_act!O118</f>
        <v>431</v>
      </c>
      <c r="P37" s="42">
        <f>TrRoad_act!P118</f>
        <v>268</v>
      </c>
      <c r="Q37" s="42">
        <f>TrRoad_act!Q118</f>
        <v>153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11</v>
      </c>
      <c r="Q38" s="42">
        <f>TrRoad_act!Q119</f>
        <v>70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177</v>
      </c>
      <c r="M39" s="42">
        <f>TrRoad_act!M120</f>
        <v>325</v>
      </c>
      <c r="N39" s="42">
        <f>TrRoad_act!N120</f>
        <v>6</v>
      </c>
      <c r="O39" s="42">
        <f>TrRoad_act!O120</f>
        <v>11</v>
      </c>
      <c r="P39" s="42">
        <f>TrRoad_act!P120</f>
        <v>29</v>
      </c>
      <c r="Q39" s="42">
        <f>TrRoad_act!Q120</f>
        <v>121</v>
      </c>
    </row>
    <row r="40" spans="1:17" ht="11.45" customHeight="1" x14ac:dyDescent="0.25">
      <c r="A40" s="19" t="s">
        <v>28</v>
      </c>
      <c r="B40" s="38"/>
      <c r="C40" s="38">
        <f>TrRoad_act!C121</f>
        <v>1812</v>
      </c>
      <c r="D40" s="38">
        <f>TrRoad_act!D121</f>
        <v>1800</v>
      </c>
      <c r="E40" s="38">
        <f>TrRoad_act!E121</f>
        <v>1700</v>
      </c>
      <c r="F40" s="38">
        <f>TrRoad_act!F121</f>
        <v>1197</v>
      </c>
      <c r="G40" s="38">
        <f>TrRoad_act!G121</f>
        <v>1666</v>
      </c>
      <c r="H40" s="38">
        <f>TrRoad_act!H121</f>
        <v>3289</v>
      </c>
      <c r="I40" s="38">
        <f>TrRoad_act!I121</f>
        <v>1806</v>
      </c>
      <c r="J40" s="38">
        <f>TrRoad_act!J121</f>
        <v>1123</v>
      </c>
      <c r="K40" s="38">
        <f>TrRoad_act!K121</f>
        <v>674</v>
      </c>
      <c r="L40" s="38">
        <f>TrRoad_act!L121</f>
        <v>657</v>
      </c>
      <c r="M40" s="38">
        <f>TrRoad_act!M121</f>
        <v>720</v>
      </c>
      <c r="N40" s="38">
        <f>TrRoad_act!N121</f>
        <v>1152</v>
      </c>
      <c r="O40" s="38">
        <f>TrRoad_act!O121</f>
        <v>1457</v>
      </c>
      <c r="P40" s="38">
        <f>TrRoad_act!P121</f>
        <v>1553</v>
      </c>
      <c r="Q40" s="38">
        <f>TrRoad_act!Q121</f>
        <v>1623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2</v>
      </c>
      <c r="G41" s="37">
        <f>TrRoad_act!G122</f>
        <v>1</v>
      </c>
      <c r="H41" s="37">
        <f>TrRoad_act!H122</f>
        <v>0</v>
      </c>
      <c r="I41" s="37">
        <f>TrRoad_act!I122</f>
        <v>1</v>
      </c>
      <c r="J41" s="37">
        <f>TrRoad_act!J122</f>
        <v>7</v>
      </c>
      <c r="K41" s="37">
        <f>TrRoad_act!K122</f>
        <v>0</v>
      </c>
      <c r="L41" s="37">
        <f>TrRoad_act!L122</f>
        <v>4</v>
      </c>
      <c r="M41" s="37">
        <f>TrRoad_act!M122</f>
        <v>7</v>
      </c>
      <c r="N41" s="37">
        <f>TrRoad_act!N122</f>
        <v>5</v>
      </c>
      <c r="O41" s="37">
        <f>TrRoad_act!O122</f>
        <v>3</v>
      </c>
      <c r="P41" s="37">
        <f>TrRoad_act!P122</f>
        <v>0</v>
      </c>
      <c r="Q41" s="37">
        <f>TrRoad_act!Q122</f>
        <v>2</v>
      </c>
    </row>
    <row r="42" spans="1:17" ht="11.45" customHeight="1" x14ac:dyDescent="0.25">
      <c r="A42" s="62" t="s">
        <v>58</v>
      </c>
      <c r="B42" s="37"/>
      <c r="C42" s="37">
        <f>TrRoad_act!C123</f>
        <v>1793</v>
      </c>
      <c r="D42" s="37">
        <f>TrRoad_act!D123</f>
        <v>1791</v>
      </c>
      <c r="E42" s="37">
        <f>TrRoad_act!E123</f>
        <v>1680</v>
      </c>
      <c r="F42" s="37">
        <f>TrRoad_act!F123</f>
        <v>1186</v>
      </c>
      <c r="G42" s="37">
        <f>TrRoad_act!G123</f>
        <v>1650</v>
      </c>
      <c r="H42" s="37">
        <f>TrRoad_act!H123</f>
        <v>3280</v>
      </c>
      <c r="I42" s="37">
        <f>TrRoad_act!I123</f>
        <v>1805</v>
      </c>
      <c r="J42" s="37">
        <f>TrRoad_act!J123</f>
        <v>1116</v>
      </c>
      <c r="K42" s="37">
        <f>TrRoad_act!K123</f>
        <v>674</v>
      </c>
      <c r="L42" s="37">
        <f>TrRoad_act!L123</f>
        <v>653</v>
      </c>
      <c r="M42" s="37">
        <f>TrRoad_act!M123</f>
        <v>713</v>
      </c>
      <c r="N42" s="37">
        <f>TrRoad_act!N123</f>
        <v>1147</v>
      </c>
      <c r="O42" s="37">
        <f>TrRoad_act!O123</f>
        <v>1453</v>
      </c>
      <c r="P42" s="37">
        <f>TrRoad_act!P123</f>
        <v>1542</v>
      </c>
      <c r="Q42" s="37">
        <f>TrRoad_act!Q123</f>
        <v>1525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1</v>
      </c>
      <c r="Q43" s="37">
        <f>TrRoad_act!Q124</f>
        <v>1</v>
      </c>
    </row>
    <row r="44" spans="1:17" ht="11.45" customHeight="1" x14ac:dyDescent="0.25">
      <c r="A44" s="62" t="s">
        <v>56</v>
      </c>
      <c r="B44" s="37"/>
      <c r="C44" s="37">
        <f>TrRoad_act!C125</f>
        <v>19</v>
      </c>
      <c r="D44" s="37">
        <f>TrRoad_act!D125</f>
        <v>9</v>
      </c>
      <c r="E44" s="37">
        <f>TrRoad_act!E125</f>
        <v>19</v>
      </c>
      <c r="F44" s="37">
        <f>TrRoad_act!F125</f>
        <v>9</v>
      </c>
      <c r="G44" s="37">
        <f>TrRoad_act!G125</f>
        <v>15</v>
      </c>
      <c r="H44" s="37">
        <f>TrRoad_act!H125</f>
        <v>9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9</v>
      </c>
      <c r="Q44" s="37">
        <f>TrRoad_act!Q125</f>
        <v>75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1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1</v>
      </c>
      <c r="P45" s="37">
        <f>TrRoad_act!P126</f>
        <v>1</v>
      </c>
      <c r="Q45" s="37">
        <f>TrRoad_act!Q126</f>
        <v>20</v>
      </c>
    </row>
    <row r="46" spans="1:17" ht="11.45" customHeight="1" x14ac:dyDescent="0.25">
      <c r="A46" s="25" t="s">
        <v>18</v>
      </c>
      <c r="B46" s="40"/>
      <c r="C46" s="40">
        <f>TrRoad_act!C127</f>
        <v>33996</v>
      </c>
      <c r="D46" s="40">
        <f>TrRoad_act!D127</f>
        <v>39981</v>
      </c>
      <c r="E46" s="40">
        <f>TrRoad_act!E127</f>
        <v>36439</v>
      </c>
      <c r="F46" s="40">
        <f>TrRoad_act!F127</f>
        <v>31963</v>
      </c>
      <c r="G46" s="40">
        <f>TrRoad_act!G127</f>
        <v>31004</v>
      </c>
      <c r="H46" s="40">
        <f>TrRoad_act!H127</f>
        <v>57056</v>
      </c>
      <c r="I46" s="40">
        <f>TrRoad_act!I127</f>
        <v>46217</v>
      </c>
      <c r="J46" s="40">
        <f>TrRoad_act!J127</f>
        <v>51258</v>
      </c>
      <c r="K46" s="40">
        <f>TrRoad_act!K127</f>
        <v>36638</v>
      </c>
      <c r="L46" s="40">
        <f>TrRoad_act!L127</f>
        <v>19624</v>
      </c>
      <c r="M46" s="40">
        <f>TrRoad_act!M127</f>
        <v>34808</v>
      </c>
      <c r="N46" s="40">
        <f>TrRoad_act!N127</f>
        <v>32886</v>
      </c>
      <c r="O46" s="40">
        <f>TrRoad_act!O127</f>
        <v>45975</v>
      </c>
      <c r="P46" s="40">
        <f>TrRoad_act!P127</f>
        <v>51160</v>
      </c>
      <c r="Q46" s="40">
        <f>TrRoad_act!Q127</f>
        <v>53549</v>
      </c>
    </row>
    <row r="47" spans="1:17" ht="11.45" customHeight="1" x14ac:dyDescent="0.25">
      <c r="A47" s="23" t="s">
        <v>27</v>
      </c>
      <c r="B47" s="39"/>
      <c r="C47" s="39">
        <f>TrRoad_act!C128</f>
        <v>25210</v>
      </c>
      <c r="D47" s="39">
        <f>TrRoad_act!D128</f>
        <v>32683</v>
      </c>
      <c r="E47" s="39">
        <f>TrRoad_act!E128</f>
        <v>29897</v>
      </c>
      <c r="F47" s="39">
        <f>TrRoad_act!F128</f>
        <v>26364</v>
      </c>
      <c r="G47" s="39">
        <f>TrRoad_act!G128</f>
        <v>19942</v>
      </c>
      <c r="H47" s="39">
        <f>TrRoad_act!H128</f>
        <v>43402</v>
      </c>
      <c r="I47" s="39">
        <f>TrRoad_act!I128</f>
        <v>38517</v>
      </c>
      <c r="J47" s="39">
        <f>TrRoad_act!J128</f>
        <v>46981</v>
      </c>
      <c r="K47" s="39">
        <f>TrRoad_act!K128</f>
        <v>35794</v>
      </c>
      <c r="L47" s="39">
        <f>TrRoad_act!L128</f>
        <v>12385</v>
      </c>
      <c r="M47" s="39">
        <f>TrRoad_act!M128</f>
        <v>23177</v>
      </c>
      <c r="N47" s="39">
        <f>TrRoad_act!N128</f>
        <v>22364</v>
      </c>
      <c r="O47" s="39">
        <f>TrRoad_act!O128</f>
        <v>35536</v>
      </c>
      <c r="P47" s="39">
        <f>TrRoad_act!P128</f>
        <v>39425</v>
      </c>
      <c r="Q47" s="39">
        <f>TrRoad_act!Q128</f>
        <v>42915</v>
      </c>
    </row>
    <row r="48" spans="1:17" ht="11.45" customHeight="1" x14ac:dyDescent="0.25">
      <c r="A48" s="62" t="s">
        <v>59</v>
      </c>
      <c r="B48" s="42"/>
      <c r="C48" s="42">
        <f>TrRoad_act!C129</f>
        <v>1647</v>
      </c>
      <c r="D48" s="42">
        <f>TrRoad_act!D129</f>
        <v>1345</v>
      </c>
      <c r="E48" s="42">
        <f>TrRoad_act!E129</f>
        <v>956</v>
      </c>
      <c r="F48" s="42">
        <f>TrRoad_act!F129</f>
        <v>960</v>
      </c>
      <c r="G48" s="42">
        <f>TrRoad_act!G129</f>
        <v>723</v>
      </c>
      <c r="H48" s="42">
        <f>TrRoad_act!H129</f>
        <v>340</v>
      </c>
      <c r="I48" s="42">
        <f>TrRoad_act!I129</f>
        <v>629</v>
      </c>
      <c r="J48" s="42">
        <f>TrRoad_act!J129</f>
        <v>644</v>
      </c>
      <c r="K48" s="42">
        <f>TrRoad_act!K129</f>
        <v>707</v>
      </c>
      <c r="L48" s="42">
        <f>TrRoad_act!L129</f>
        <v>323</v>
      </c>
      <c r="M48" s="42">
        <f>TrRoad_act!M129</f>
        <v>159</v>
      </c>
      <c r="N48" s="42">
        <f>TrRoad_act!N129</f>
        <v>240</v>
      </c>
      <c r="O48" s="42">
        <f>TrRoad_act!O129</f>
        <v>7294</v>
      </c>
      <c r="P48" s="42">
        <f>TrRoad_act!P129</f>
        <v>2882</v>
      </c>
      <c r="Q48" s="42">
        <f>TrRoad_act!Q129</f>
        <v>1330</v>
      </c>
    </row>
    <row r="49" spans="1:18" ht="11.45" customHeight="1" x14ac:dyDescent="0.25">
      <c r="A49" s="62" t="s">
        <v>58</v>
      </c>
      <c r="B49" s="42"/>
      <c r="C49" s="42">
        <f>TrRoad_act!C130</f>
        <v>23354</v>
      </c>
      <c r="D49" s="42">
        <f>TrRoad_act!D130</f>
        <v>31338</v>
      </c>
      <c r="E49" s="42">
        <f>TrRoad_act!E130</f>
        <v>28941</v>
      </c>
      <c r="F49" s="42">
        <f>TrRoad_act!F130</f>
        <v>25404</v>
      </c>
      <c r="G49" s="42">
        <f>TrRoad_act!G130</f>
        <v>19219</v>
      </c>
      <c r="H49" s="42">
        <f>TrRoad_act!H130</f>
        <v>43062</v>
      </c>
      <c r="I49" s="42">
        <f>TrRoad_act!I130</f>
        <v>37888</v>
      </c>
      <c r="J49" s="42">
        <f>TrRoad_act!J130</f>
        <v>46337</v>
      </c>
      <c r="K49" s="42">
        <f>TrRoad_act!K130</f>
        <v>35087</v>
      </c>
      <c r="L49" s="42">
        <f>TrRoad_act!L130</f>
        <v>12062</v>
      </c>
      <c r="M49" s="42">
        <f>TrRoad_act!M130</f>
        <v>23018</v>
      </c>
      <c r="N49" s="42">
        <f>TrRoad_act!N130</f>
        <v>22116</v>
      </c>
      <c r="O49" s="42">
        <f>TrRoad_act!O130</f>
        <v>28153</v>
      </c>
      <c r="P49" s="42">
        <f>TrRoad_act!P130</f>
        <v>36512</v>
      </c>
      <c r="Q49" s="42">
        <f>TrRoad_act!Q130</f>
        <v>41526</v>
      </c>
    </row>
    <row r="50" spans="1:18" ht="11.45" customHeight="1" x14ac:dyDescent="0.25">
      <c r="A50" s="62" t="s">
        <v>57</v>
      </c>
      <c r="B50" s="42"/>
      <c r="C50" s="42">
        <f>TrRoad_act!C131</f>
        <v>209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1</v>
      </c>
      <c r="O50" s="42">
        <f>TrRoad_act!O131</f>
        <v>0</v>
      </c>
      <c r="P50" s="42">
        <f>TrRoad_act!P131</f>
        <v>0</v>
      </c>
      <c r="Q50" s="42">
        <f>TrRoad_act!Q131</f>
        <v>5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7</v>
      </c>
      <c r="O51" s="42">
        <f>TrRoad_act!O132</f>
        <v>68</v>
      </c>
      <c r="P51" s="42">
        <f>TrRoad_act!P132</f>
        <v>29</v>
      </c>
      <c r="Q51" s="42">
        <f>TrRoad_act!Q132</f>
        <v>30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21</v>
      </c>
      <c r="P52" s="42">
        <f>TrRoad_act!P133</f>
        <v>2</v>
      </c>
      <c r="Q52" s="42">
        <f>TrRoad_act!Q133</f>
        <v>24</v>
      </c>
    </row>
    <row r="53" spans="1:18" ht="11.45" customHeight="1" x14ac:dyDescent="0.25">
      <c r="A53" s="19" t="s">
        <v>24</v>
      </c>
      <c r="B53" s="38"/>
      <c r="C53" s="38">
        <f>TrRoad_act!C134</f>
        <v>8786</v>
      </c>
      <c r="D53" s="38">
        <f>TrRoad_act!D134</f>
        <v>7298</v>
      </c>
      <c r="E53" s="38">
        <f>TrRoad_act!E134</f>
        <v>6542</v>
      </c>
      <c r="F53" s="38">
        <f>TrRoad_act!F134</f>
        <v>5599</v>
      </c>
      <c r="G53" s="38">
        <f>TrRoad_act!G134</f>
        <v>11062</v>
      </c>
      <c r="H53" s="38">
        <f>TrRoad_act!H134</f>
        <v>13654</v>
      </c>
      <c r="I53" s="38">
        <f>TrRoad_act!I134</f>
        <v>7700</v>
      </c>
      <c r="J53" s="38">
        <f>TrRoad_act!J134</f>
        <v>4277</v>
      </c>
      <c r="K53" s="38">
        <f>TrRoad_act!K134</f>
        <v>844</v>
      </c>
      <c r="L53" s="38">
        <f>TrRoad_act!L134</f>
        <v>7239</v>
      </c>
      <c r="M53" s="38">
        <f>TrRoad_act!M134</f>
        <v>11631</v>
      </c>
      <c r="N53" s="38">
        <f>TrRoad_act!N134</f>
        <v>10522</v>
      </c>
      <c r="O53" s="38">
        <f>TrRoad_act!O134</f>
        <v>10439</v>
      </c>
      <c r="P53" s="38">
        <f>TrRoad_act!P134</f>
        <v>11735</v>
      </c>
      <c r="Q53" s="38">
        <f>TrRoad_act!Q134</f>
        <v>10634</v>
      </c>
    </row>
    <row r="54" spans="1:18" ht="11.45" customHeight="1" x14ac:dyDescent="0.25">
      <c r="A54" s="17" t="s">
        <v>23</v>
      </c>
      <c r="B54" s="37"/>
      <c r="C54" s="37">
        <f>TrRoad_act!C135</f>
        <v>6306</v>
      </c>
      <c r="D54" s="37">
        <f>TrRoad_act!D135</f>
        <v>5026</v>
      </c>
      <c r="E54" s="37">
        <f>TrRoad_act!E135</f>
        <v>4667</v>
      </c>
      <c r="F54" s="37">
        <f>TrRoad_act!F135</f>
        <v>2759</v>
      </c>
      <c r="G54" s="37">
        <f>TrRoad_act!G135</f>
        <v>9171</v>
      </c>
      <c r="H54" s="37">
        <f>TrRoad_act!H135</f>
        <v>11136</v>
      </c>
      <c r="I54" s="37">
        <f>TrRoad_act!I135</f>
        <v>4808</v>
      </c>
      <c r="J54" s="37">
        <f>TrRoad_act!J135</f>
        <v>961</v>
      </c>
      <c r="K54" s="37">
        <f>TrRoad_act!K135</f>
        <v>844</v>
      </c>
      <c r="L54" s="37">
        <f>TrRoad_act!L135</f>
        <v>5806</v>
      </c>
      <c r="M54" s="37">
        <f>TrRoad_act!M135</f>
        <v>9152</v>
      </c>
      <c r="N54" s="37">
        <f>TrRoad_act!N135</f>
        <v>8445</v>
      </c>
      <c r="O54" s="37">
        <f>TrRoad_act!O135</f>
        <v>8265</v>
      </c>
      <c r="P54" s="37">
        <f>TrRoad_act!P135</f>
        <v>9552</v>
      </c>
      <c r="Q54" s="37">
        <f>TrRoad_act!Q135</f>
        <v>8118</v>
      </c>
    </row>
    <row r="55" spans="1:18" ht="11.45" customHeight="1" x14ac:dyDescent="0.25">
      <c r="A55" s="15" t="s">
        <v>22</v>
      </c>
      <c r="B55" s="36"/>
      <c r="C55" s="36">
        <f>TrRoad_act!C136</f>
        <v>2480</v>
      </c>
      <c r="D55" s="36">
        <f>TrRoad_act!D136</f>
        <v>2272</v>
      </c>
      <c r="E55" s="36">
        <f>TrRoad_act!E136</f>
        <v>1875</v>
      </c>
      <c r="F55" s="36">
        <f>TrRoad_act!F136</f>
        <v>2840</v>
      </c>
      <c r="G55" s="36">
        <f>TrRoad_act!G136</f>
        <v>1891</v>
      </c>
      <c r="H55" s="36">
        <f>TrRoad_act!H136</f>
        <v>2518</v>
      </c>
      <c r="I55" s="36">
        <f>TrRoad_act!I136</f>
        <v>2892</v>
      </c>
      <c r="J55" s="36">
        <f>TrRoad_act!J136</f>
        <v>3316</v>
      </c>
      <c r="K55" s="36">
        <f>TrRoad_act!K136</f>
        <v>0</v>
      </c>
      <c r="L55" s="36">
        <f>TrRoad_act!L136</f>
        <v>1433</v>
      </c>
      <c r="M55" s="36">
        <f>TrRoad_act!M136</f>
        <v>2479</v>
      </c>
      <c r="N55" s="36">
        <f>TrRoad_act!N136</f>
        <v>2077</v>
      </c>
      <c r="O55" s="36">
        <f>TrRoad_act!O136</f>
        <v>2174</v>
      </c>
      <c r="P55" s="36">
        <f>TrRoad_act!P136</f>
        <v>2183</v>
      </c>
      <c r="Q55" s="36">
        <f>TrRoad_act!Q136</f>
        <v>2516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426729</v>
      </c>
      <c r="C59" s="41">
        <f t="shared" ref="C59:Q59" si="1">C60+C75</f>
        <v>137200</v>
      </c>
      <c r="D59" s="41">
        <f t="shared" si="1"/>
        <v>189332</v>
      </c>
      <c r="E59" s="41">
        <f t="shared" si="1"/>
        <v>308938</v>
      </c>
      <c r="F59" s="41">
        <f t="shared" si="1"/>
        <v>280269.31809198426</v>
      </c>
      <c r="G59" s="41">
        <f t="shared" si="1"/>
        <v>264641</v>
      </c>
      <c r="H59" s="41">
        <f t="shared" si="1"/>
        <v>351380</v>
      </c>
      <c r="I59" s="41">
        <f t="shared" si="1"/>
        <v>250055</v>
      </c>
      <c r="J59" s="41">
        <f t="shared" si="1"/>
        <v>280503</v>
      </c>
      <c r="K59" s="41">
        <f t="shared" si="1"/>
        <v>118573</v>
      </c>
      <c r="L59" s="41">
        <f t="shared" si="1"/>
        <v>87259</v>
      </c>
      <c r="M59" s="41">
        <f t="shared" si="1"/>
        <v>167993</v>
      </c>
      <c r="N59" s="41">
        <f t="shared" si="1"/>
        <v>191972</v>
      </c>
      <c r="O59" s="41">
        <f t="shared" si="1"/>
        <v>229751</v>
      </c>
      <c r="P59" s="41">
        <f t="shared" si="1"/>
        <v>270070</v>
      </c>
      <c r="Q59" s="41">
        <f t="shared" si="1"/>
        <v>305845</v>
      </c>
    </row>
    <row r="60" spans="1:18" ht="11.45" customHeight="1" x14ac:dyDescent="0.25">
      <c r="A60" s="25" t="s">
        <v>39</v>
      </c>
      <c r="B60" s="40">
        <f t="shared" ref="B60" si="2">B61+B62+B69</f>
        <v>421505</v>
      </c>
      <c r="C60" s="40">
        <f t="shared" ref="C60:Q60" si="3">C61+C62+C69</f>
        <v>134265</v>
      </c>
      <c r="D60" s="40">
        <f t="shared" si="3"/>
        <v>177766</v>
      </c>
      <c r="E60" s="40">
        <f t="shared" si="3"/>
        <v>288366</v>
      </c>
      <c r="F60" s="40">
        <f t="shared" si="3"/>
        <v>260508</v>
      </c>
      <c r="G60" s="40">
        <f t="shared" si="3"/>
        <v>241287</v>
      </c>
      <c r="H60" s="40">
        <f t="shared" si="3"/>
        <v>305256</v>
      </c>
      <c r="I60" s="40">
        <f t="shared" si="3"/>
        <v>211267</v>
      </c>
      <c r="J60" s="40">
        <f t="shared" si="3"/>
        <v>235425</v>
      </c>
      <c r="K60" s="40">
        <f t="shared" si="3"/>
        <v>83239</v>
      </c>
      <c r="L60" s="40">
        <f t="shared" si="3"/>
        <v>68865</v>
      </c>
      <c r="M60" s="40">
        <f t="shared" si="3"/>
        <v>134646</v>
      </c>
      <c r="N60" s="40">
        <f t="shared" si="3"/>
        <v>159859</v>
      </c>
      <c r="O60" s="40">
        <f t="shared" si="3"/>
        <v>184210</v>
      </c>
      <c r="P60" s="40">
        <f t="shared" si="3"/>
        <v>219059</v>
      </c>
      <c r="Q60" s="40">
        <f t="shared" si="3"/>
        <v>252296</v>
      </c>
    </row>
    <row r="61" spans="1:18" ht="11.45" customHeight="1" x14ac:dyDescent="0.25">
      <c r="A61" s="23" t="s">
        <v>30</v>
      </c>
      <c r="B61" s="39">
        <v>30106</v>
      </c>
      <c r="C61" s="39">
        <v>2433</v>
      </c>
      <c r="D61" s="39">
        <v>5822</v>
      </c>
      <c r="E61" s="39">
        <v>8816</v>
      </c>
      <c r="F61" s="39">
        <v>16081</v>
      </c>
      <c r="G61" s="39">
        <v>12500</v>
      </c>
      <c r="H61" s="39">
        <v>11981</v>
      </c>
      <c r="I61" s="39">
        <v>12623</v>
      </c>
      <c r="J61" s="39">
        <v>12149</v>
      </c>
      <c r="K61" s="39">
        <v>7335</v>
      </c>
      <c r="L61" s="39">
        <v>6049</v>
      </c>
      <c r="M61" s="39">
        <v>6068</v>
      </c>
      <c r="N61" s="39">
        <v>7062</v>
      </c>
      <c r="O61" s="39">
        <v>7460</v>
      </c>
      <c r="P61" s="39">
        <v>7963</v>
      </c>
      <c r="Q61" s="39">
        <v>8380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391217</v>
      </c>
      <c r="C62" s="38">
        <f t="shared" ref="C62:Q62" si="5">SUM(C63:C68)</f>
        <v>131311</v>
      </c>
      <c r="D62" s="38">
        <f t="shared" si="5"/>
        <v>171190</v>
      </c>
      <c r="E62" s="38">
        <f t="shared" si="5"/>
        <v>278447</v>
      </c>
      <c r="F62" s="38">
        <f t="shared" si="5"/>
        <v>243551</v>
      </c>
      <c r="G62" s="38">
        <f t="shared" si="5"/>
        <v>227442</v>
      </c>
      <c r="H62" s="38">
        <f t="shared" si="5"/>
        <v>290430</v>
      </c>
      <c r="I62" s="38">
        <f t="shared" si="5"/>
        <v>196999</v>
      </c>
      <c r="J62" s="38">
        <f t="shared" si="5"/>
        <v>222213</v>
      </c>
      <c r="K62" s="38">
        <f t="shared" si="5"/>
        <v>75251</v>
      </c>
      <c r="L62" s="38">
        <f t="shared" si="5"/>
        <v>62168</v>
      </c>
      <c r="M62" s="38">
        <f t="shared" si="5"/>
        <v>127862</v>
      </c>
      <c r="N62" s="38">
        <f t="shared" si="5"/>
        <v>151646</v>
      </c>
      <c r="O62" s="38">
        <f t="shared" si="5"/>
        <v>175293</v>
      </c>
      <c r="P62" s="38">
        <f t="shared" si="5"/>
        <v>209543</v>
      </c>
      <c r="Q62" s="38">
        <f t="shared" si="5"/>
        <v>242293</v>
      </c>
      <c r="R62" s="112"/>
    </row>
    <row r="63" spans="1:18" ht="11.45" customHeight="1" x14ac:dyDescent="0.25">
      <c r="A63" s="62" t="s">
        <v>59</v>
      </c>
      <c r="B63" s="42">
        <v>391217</v>
      </c>
      <c r="C63" s="42">
        <v>115341</v>
      </c>
      <c r="D63" s="42">
        <v>137267</v>
      </c>
      <c r="E63" s="42">
        <v>199350</v>
      </c>
      <c r="F63" s="42">
        <v>192341</v>
      </c>
      <c r="G63" s="42">
        <v>154306</v>
      </c>
      <c r="H63" s="42">
        <v>164374</v>
      </c>
      <c r="I63" s="42">
        <v>147397</v>
      </c>
      <c r="J63" s="42">
        <v>158089</v>
      </c>
      <c r="K63" s="42">
        <v>45505</v>
      </c>
      <c r="L63" s="42">
        <v>30047</v>
      </c>
      <c r="M63" s="42">
        <v>80131</v>
      </c>
      <c r="N63" s="42">
        <v>93305</v>
      </c>
      <c r="O63" s="42">
        <v>98176</v>
      </c>
      <c r="P63" s="42">
        <v>115511</v>
      </c>
      <c r="Q63" s="42">
        <v>137926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15970</v>
      </c>
      <c r="D64" s="42">
        <v>33923</v>
      </c>
      <c r="E64" s="42">
        <v>43506</v>
      </c>
      <c r="F64" s="42">
        <v>51210</v>
      </c>
      <c r="G64" s="42">
        <v>73136</v>
      </c>
      <c r="H64" s="42">
        <v>126056</v>
      </c>
      <c r="I64" s="42">
        <v>49602</v>
      </c>
      <c r="J64" s="42">
        <v>64124</v>
      </c>
      <c r="K64" s="42">
        <v>29746</v>
      </c>
      <c r="L64" s="42">
        <v>30253</v>
      </c>
      <c r="M64" s="42">
        <v>41255</v>
      </c>
      <c r="N64" s="42">
        <v>57077</v>
      </c>
      <c r="O64" s="42">
        <v>72334</v>
      </c>
      <c r="P64" s="42">
        <v>91756</v>
      </c>
      <c r="Q64" s="42">
        <v>103928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35591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1726</v>
      </c>
      <c r="M65" s="42">
        <v>6160</v>
      </c>
      <c r="N65" s="42">
        <v>1257</v>
      </c>
      <c r="O65" s="42">
        <v>4359</v>
      </c>
      <c r="P65" s="42">
        <v>1970</v>
      </c>
      <c r="Q65" s="42">
        <v>95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1</v>
      </c>
      <c r="O66" s="42">
        <v>413</v>
      </c>
      <c r="P66" s="42">
        <v>267</v>
      </c>
      <c r="Q66" s="42">
        <v>153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10</v>
      </c>
      <c r="Q67" s="42">
        <v>70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142</v>
      </c>
      <c r="M68" s="42">
        <v>316</v>
      </c>
      <c r="N68" s="42">
        <v>6</v>
      </c>
      <c r="O68" s="42">
        <v>11</v>
      </c>
      <c r="P68" s="42">
        <v>29</v>
      </c>
      <c r="Q68" s="42">
        <v>121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182</v>
      </c>
      <c r="C69" s="38">
        <f t="shared" ref="C69:Q69" si="7">SUM(C70:C74)</f>
        <v>521</v>
      </c>
      <c r="D69" s="38">
        <f t="shared" si="7"/>
        <v>754</v>
      </c>
      <c r="E69" s="38">
        <f t="shared" si="7"/>
        <v>1103</v>
      </c>
      <c r="F69" s="38">
        <f t="shared" si="7"/>
        <v>876</v>
      </c>
      <c r="G69" s="38">
        <f t="shared" si="7"/>
        <v>1345</v>
      </c>
      <c r="H69" s="38">
        <f t="shared" si="7"/>
        <v>2845</v>
      </c>
      <c r="I69" s="38">
        <f t="shared" si="7"/>
        <v>1645</v>
      </c>
      <c r="J69" s="38">
        <f t="shared" si="7"/>
        <v>1063</v>
      </c>
      <c r="K69" s="38">
        <f t="shared" si="7"/>
        <v>653</v>
      </c>
      <c r="L69" s="38">
        <f t="shared" si="7"/>
        <v>648</v>
      </c>
      <c r="M69" s="38">
        <f t="shared" si="7"/>
        <v>716</v>
      </c>
      <c r="N69" s="38">
        <f t="shared" si="7"/>
        <v>1151</v>
      </c>
      <c r="O69" s="38">
        <f t="shared" si="7"/>
        <v>1457</v>
      </c>
      <c r="P69" s="38">
        <f t="shared" si="7"/>
        <v>1553</v>
      </c>
      <c r="Q69" s="38">
        <f t="shared" si="7"/>
        <v>1623</v>
      </c>
      <c r="R69" s="112"/>
    </row>
    <row r="70" spans="1:18" ht="11.45" customHeight="1" x14ac:dyDescent="0.25">
      <c r="A70" s="62" t="s">
        <v>59</v>
      </c>
      <c r="B70" s="37">
        <v>153</v>
      </c>
      <c r="C70" s="37">
        <v>0</v>
      </c>
      <c r="D70" s="37">
        <v>0</v>
      </c>
      <c r="E70" s="37">
        <v>0</v>
      </c>
      <c r="F70" s="37">
        <v>2</v>
      </c>
      <c r="G70" s="37">
        <v>1</v>
      </c>
      <c r="H70" s="37">
        <v>0</v>
      </c>
      <c r="I70" s="37">
        <v>1</v>
      </c>
      <c r="J70" s="37">
        <v>7</v>
      </c>
      <c r="K70" s="37">
        <v>0</v>
      </c>
      <c r="L70" s="37">
        <v>4</v>
      </c>
      <c r="M70" s="37">
        <v>7</v>
      </c>
      <c r="N70" s="37">
        <v>5</v>
      </c>
      <c r="O70" s="37">
        <v>3</v>
      </c>
      <c r="P70" s="37">
        <v>0</v>
      </c>
      <c r="Q70" s="37">
        <v>2</v>
      </c>
      <c r="R70" s="112"/>
    </row>
    <row r="71" spans="1:18" ht="11.45" customHeight="1" x14ac:dyDescent="0.25">
      <c r="A71" s="62" t="s">
        <v>58</v>
      </c>
      <c r="B71" s="37">
        <v>21</v>
      </c>
      <c r="C71" s="37">
        <v>520</v>
      </c>
      <c r="D71" s="37">
        <v>749</v>
      </c>
      <c r="E71" s="37">
        <v>1088</v>
      </c>
      <c r="F71" s="37">
        <v>867</v>
      </c>
      <c r="G71" s="37">
        <v>1331</v>
      </c>
      <c r="H71" s="37">
        <v>2836</v>
      </c>
      <c r="I71" s="37">
        <v>1644</v>
      </c>
      <c r="J71" s="37">
        <v>1056</v>
      </c>
      <c r="K71" s="37">
        <v>653</v>
      </c>
      <c r="L71" s="37">
        <v>644</v>
      </c>
      <c r="M71" s="37">
        <v>709</v>
      </c>
      <c r="N71" s="37">
        <v>1146</v>
      </c>
      <c r="O71" s="37">
        <v>1453</v>
      </c>
      <c r="P71" s="37">
        <v>1542</v>
      </c>
      <c r="Q71" s="37">
        <v>1525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1</v>
      </c>
      <c r="Q72" s="37">
        <v>1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1</v>
      </c>
      <c r="D73" s="37">
        <v>5</v>
      </c>
      <c r="E73" s="37">
        <v>14</v>
      </c>
      <c r="F73" s="37">
        <v>7</v>
      </c>
      <c r="G73" s="37">
        <v>13</v>
      </c>
      <c r="H73" s="37">
        <v>9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9</v>
      </c>
      <c r="Q73" s="37">
        <v>75</v>
      </c>
      <c r="R73" s="112"/>
    </row>
    <row r="74" spans="1:18" ht="11.45" customHeight="1" x14ac:dyDescent="0.25">
      <c r="A74" s="62" t="s">
        <v>55</v>
      </c>
      <c r="B74" s="37">
        <v>8</v>
      </c>
      <c r="C74" s="37">
        <v>0</v>
      </c>
      <c r="D74" s="37">
        <v>0</v>
      </c>
      <c r="E74" s="37">
        <v>1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1</v>
      </c>
      <c r="P74" s="37">
        <v>1</v>
      </c>
      <c r="Q74" s="37">
        <v>20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5224</v>
      </c>
      <c r="C75" s="40">
        <f t="shared" ref="C75:Q75" si="9">C76+C82</f>
        <v>2935</v>
      </c>
      <c r="D75" s="40">
        <f t="shared" si="9"/>
        <v>11566</v>
      </c>
      <c r="E75" s="40">
        <f t="shared" si="9"/>
        <v>20572</v>
      </c>
      <c r="F75" s="40">
        <f t="shared" si="9"/>
        <v>19761.318091984263</v>
      </c>
      <c r="G75" s="40">
        <f t="shared" si="9"/>
        <v>23354</v>
      </c>
      <c r="H75" s="40">
        <f t="shared" si="9"/>
        <v>46124</v>
      </c>
      <c r="I75" s="40">
        <f t="shared" si="9"/>
        <v>38788</v>
      </c>
      <c r="J75" s="40">
        <f t="shared" si="9"/>
        <v>45078</v>
      </c>
      <c r="K75" s="40">
        <f t="shared" si="9"/>
        <v>35334</v>
      </c>
      <c r="L75" s="40">
        <f t="shared" si="9"/>
        <v>18394</v>
      </c>
      <c r="M75" s="40">
        <f t="shared" si="9"/>
        <v>33347</v>
      </c>
      <c r="N75" s="40">
        <f t="shared" si="9"/>
        <v>32113</v>
      </c>
      <c r="O75" s="40">
        <f t="shared" si="9"/>
        <v>45541</v>
      </c>
      <c r="P75" s="40">
        <f t="shared" si="9"/>
        <v>51011</v>
      </c>
      <c r="Q75" s="40">
        <f t="shared" si="9"/>
        <v>53549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3895</v>
      </c>
      <c r="C76" s="39">
        <f t="shared" ref="C76:Q76" si="11">SUM(C77:C81)</f>
        <v>684</v>
      </c>
      <c r="D76" s="39">
        <f t="shared" si="11"/>
        <v>9352</v>
      </c>
      <c r="E76" s="39">
        <f t="shared" si="11"/>
        <v>16466</v>
      </c>
      <c r="F76" s="39">
        <f t="shared" si="11"/>
        <v>17276</v>
      </c>
      <c r="G76" s="39">
        <f t="shared" si="11"/>
        <v>14902</v>
      </c>
      <c r="H76" s="39">
        <f t="shared" si="11"/>
        <v>35619</v>
      </c>
      <c r="I76" s="39">
        <f t="shared" si="11"/>
        <v>34070</v>
      </c>
      <c r="J76" s="39">
        <f t="shared" si="11"/>
        <v>43822</v>
      </c>
      <c r="K76" s="39">
        <f t="shared" si="11"/>
        <v>34505</v>
      </c>
      <c r="L76" s="39">
        <f t="shared" si="11"/>
        <v>12174</v>
      </c>
      <c r="M76" s="39">
        <f t="shared" si="11"/>
        <v>23021</v>
      </c>
      <c r="N76" s="39">
        <f t="shared" si="11"/>
        <v>22316</v>
      </c>
      <c r="O76" s="39">
        <f t="shared" si="11"/>
        <v>35500</v>
      </c>
      <c r="P76" s="39">
        <f t="shared" si="11"/>
        <v>39424</v>
      </c>
      <c r="Q76" s="39">
        <f t="shared" si="11"/>
        <v>42915</v>
      </c>
      <c r="R76" s="112"/>
    </row>
    <row r="77" spans="1:18" ht="11.45" customHeight="1" x14ac:dyDescent="0.25">
      <c r="A77" s="62" t="s">
        <v>59</v>
      </c>
      <c r="B77" s="42">
        <v>3895</v>
      </c>
      <c r="C77" s="42">
        <v>615</v>
      </c>
      <c r="D77" s="42">
        <v>602</v>
      </c>
      <c r="E77" s="42">
        <v>895</v>
      </c>
      <c r="F77" s="42">
        <v>911</v>
      </c>
      <c r="G77" s="42">
        <v>693</v>
      </c>
      <c r="H77" s="42">
        <v>329</v>
      </c>
      <c r="I77" s="42">
        <v>614</v>
      </c>
      <c r="J77" s="42">
        <v>633</v>
      </c>
      <c r="K77" s="42">
        <v>699</v>
      </c>
      <c r="L77" s="42">
        <v>320</v>
      </c>
      <c r="M77" s="42">
        <v>159</v>
      </c>
      <c r="N77" s="42">
        <v>239</v>
      </c>
      <c r="O77" s="42">
        <v>7272</v>
      </c>
      <c r="P77" s="42">
        <v>2882</v>
      </c>
      <c r="Q77" s="42">
        <v>1330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8750</v>
      </c>
      <c r="E78" s="42">
        <v>15571</v>
      </c>
      <c r="F78" s="42">
        <v>16365</v>
      </c>
      <c r="G78" s="42">
        <v>14209</v>
      </c>
      <c r="H78" s="42">
        <v>35290</v>
      </c>
      <c r="I78" s="42">
        <v>33456</v>
      </c>
      <c r="J78" s="42">
        <v>43189</v>
      </c>
      <c r="K78" s="42">
        <v>33806</v>
      </c>
      <c r="L78" s="42">
        <v>11854</v>
      </c>
      <c r="M78" s="42">
        <v>22862</v>
      </c>
      <c r="N78" s="42">
        <v>22071</v>
      </c>
      <c r="O78" s="42">
        <v>28142</v>
      </c>
      <c r="P78" s="42">
        <v>36511</v>
      </c>
      <c r="Q78" s="42">
        <v>41526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69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1</v>
      </c>
      <c r="O79" s="42">
        <v>0</v>
      </c>
      <c r="P79" s="42">
        <v>0</v>
      </c>
      <c r="Q79" s="42">
        <v>5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5</v>
      </c>
      <c r="O80" s="42">
        <v>66</v>
      </c>
      <c r="P80" s="42">
        <v>29</v>
      </c>
      <c r="Q80" s="42">
        <v>30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20</v>
      </c>
      <c r="P81" s="42">
        <v>2</v>
      </c>
      <c r="Q81" s="42">
        <v>24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1329</v>
      </c>
      <c r="C82" s="38">
        <f t="shared" ref="C82:Q82" si="13">SUM(C83:C84)</f>
        <v>2251</v>
      </c>
      <c r="D82" s="38">
        <f t="shared" si="13"/>
        <v>2214</v>
      </c>
      <c r="E82" s="38">
        <f t="shared" si="13"/>
        <v>4106</v>
      </c>
      <c r="F82" s="38">
        <f t="shared" si="13"/>
        <v>2485.3180919842616</v>
      </c>
      <c r="G82" s="38">
        <f t="shared" si="13"/>
        <v>8452</v>
      </c>
      <c r="H82" s="38">
        <f t="shared" si="13"/>
        <v>10505</v>
      </c>
      <c r="I82" s="38">
        <f t="shared" si="13"/>
        <v>4718</v>
      </c>
      <c r="J82" s="38">
        <f t="shared" si="13"/>
        <v>1256</v>
      </c>
      <c r="K82" s="38">
        <f t="shared" si="13"/>
        <v>829</v>
      </c>
      <c r="L82" s="38">
        <f t="shared" si="13"/>
        <v>6220</v>
      </c>
      <c r="M82" s="38">
        <f t="shared" si="13"/>
        <v>10326</v>
      </c>
      <c r="N82" s="38">
        <f t="shared" si="13"/>
        <v>9797</v>
      </c>
      <c r="O82" s="38">
        <f t="shared" si="13"/>
        <v>10041</v>
      </c>
      <c r="P82" s="38">
        <f t="shared" si="13"/>
        <v>11587</v>
      </c>
      <c r="Q82" s="38">
        <f t="shared" si="13"/>
        <v>10634</v>
      </c>
      <c r="R82" s="112"/>
    </row>
    <row r="83" spans="1:18" ht="11.45" customHeight="1" x14ac:dyDescent="0.25">
      <c r="A83" s="17" t="s">
        <v>23</v>
      </c>
      <c r="B83" s="37">
        <v>1329</v>
      </c>
      <c r="C83" s="37">
        <v>2251</v>
      </c>
      <c r="D83" s="37">
        <v>2214</v>
      </c>
      <c r="E83" s="37">
        <v>4106</v>
      </c>
      <c r="F83" s="37">
        <v>2484</v>
      </c>
      <c r="G83" s="37">
        <v>8447</v>
      </c>
      <c r="H83" s="37">
        <v>10474</v>
      </c>
      <c r="I83" s="37">
        <v>4604</v>
      </c>
      <c r="J83" s="37">
        <v>934</v>
      </c>
      <c r="K83" s="37">
        <v>829</v>
      </c>
      <c r="L83" s="37">
        <v>5742</v>
      </c>
      <c r="M83" s="37">
        <v>9091</v>
      </c>
      <c r="N83" s="37">
        <v>8411</v>
      </c>
      <c r="O83" s="37">
        <v>8263</v>
      </c>
      <c r="P83" s="37">
        <v>9552</v>
      </c>
      <c r="Q83" s="37">
        <v>8118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1.3180919842616277</v>
      </c>
      <c r="G84" s="36">
        <v>5</v>
      </c>
      <c r="H84" s="36">
        <v>31</v>
      </c>
      <c r="I84" s="36">
        <v>114</v>
      </c>
      <c r="J84" s="36">
        <v>322</v>
      </c>
      <c r="K84" s="36">
        <v>0</v>
      </c>
      <c r="L84" s="36">
        <v>478</v>
      </c>
      <c r="M84" s="36">
        <v>1235</v>
      </c>
      <c r="N84" s="36">
        <v>1386</v>
      </c>
      <c r="O84" s="36">
        <v>1778</v>
      </c>
      <c r="P84" s="36">
        <v>2035</v>
      </c>
      <c r="Q84" s="36">
        <v>2516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4.2965533402436868</v>
      </c>
      <c r="C90" s="22">
        <v>4.2898474881460462</v>
      </c>
      <c r="D90" s="22">
        <v>4.2608782253118376</v>
      </c>
      <c r="E90" s="22">
        <v>4.2242804543040169</v>
      </c>
      <c r="F90" s="22">
        <v>4.1589962134417089</v>
      </c>
      <c r="G90" s="22">
        <v>4.1143709408431119</v>
      </c>
      <c r="H90" s="22">
        <v>4.0693816757305745</v>
      </c>
      <c r="I90" s="22">
        <v>4.0167309768220516</v>
      </c>
      <c r="J90" s="22">
        <v>3.9561469145983339</v>
      </c>
      <c r="K90" s="22">
        <v>3.905776125375283</v>
      </c>
      <c r="L90" s="22">
        <v>3.8607152576927444</v>
      </c>
      <c r="M90" s="22">
        <v>3.830671622501312</v>
      </c>
      <c r="N90" s="22">
        <v>3.7859059396856338</v>
      </c>
      <c r="O90" s="22">
        <v>3.7416504726450359</v>
      </c>
      <c r="P90" s="22">
        <v>3.6881968762990009</v>
      </c>
      <c r="Q90" s="22">
        <v>3.615107387676999</v>
      </c>
    </row>
    <row r="91" spans="1:18" ht="11.45" customHeight="1" x14ac:dyDescent="0.25">
      <c r="A91" s="19" t="s">
        <v>29</v>
      </c>
      <c r="B91" s="21">
        <v>7.0491407585373516</v>
      </c>
      <c r="C91" s="21">
        <v>6.9359706138363908</v>
      </c>
      <c r="D91" s="21">
        <v>6.8667276870187006</v>
      </c>
      <c r="E91" s="21">
        <v>6.7844848321322146</v>
      </c>
      <c r="F91" s="21">
        <v>6.6995055047281191</v>
      </c>
      <c r="G91" s="21">
        <v>6.660076306890236</v>
      </c>
      <c r="H91" s="21">
        <v>6.5833881438686923</v>
      </c>
      <c r="I91" s="21">
        <v>6.5230822866083704</v>
      </c>
      <c r="J91" s="21">
        <v>6.392225906705856</v>
      </c>
      <c r="K91" s="21">
        <v>6.3506768200480757</v>
      </c>
      <c r="L91" s="21">
        <v>6.3089106816358891</v>
      </c>
      <c r="M91" s="21">
        <v>6.243937878729068</v>
      </c>
      <c r="N91" s="21">
        <v>6.1700536663483199</v>
      </c>
      <c r="O91" s="21">
        <v>6.09816704687411</v>
      </c>
      <c r="P91" s="21">
        <v>5.9891972520798973</v>
      </c>
      <c r="Q91" s="21">
        <v>5.8594842533000113</v>
      </c>
    </row>
    <row r="92" spans="1:18" ht="11.45" customHeight="1" x14ac:dyDescent="0.25">
      <c r="A92" s="62" t="s">
        <v>59</v>
      </c>
      <c r="B92" s="70">
        <v>7.1609222337394778</v>
      </c>
      <c r="C92" s="70">
        <v>7.0696636187791091</v>
      </c>
      <c r="D92" s="70">
        <v>7.0285281391345622</v>
      </c>
      <c r="E92" s="70">
        <v>6.9730682760795073</v>
      </c>
      <c r="F92" s="70">
        <v>6.9156063834608688</v>
      </c>
      <c r="G92" s="70">
        <v>6.8884663401064383</v>
      </c>
      <c r="H92" s="70">
        <v>6.8632254331842946</v>
      </c>
      <c r="I92" s="70">
        <v>6.824235021164732</v>
      </c>
      <c r="J92" s="70">
        <v>6.7141988194433271</v>
      </c>
      <c r="K92" s="70">
        <v>6.6932080778635097</v>
      </c>
      <c r="L92" s="70">
        <v>6.6731518535416834</v>
      </c>
      <c r="M92" s="70">
        <v>6.6230032158395629</v>
      </c>
      <c r="N92" s="70">
        <v>6.5634461411717799</v>
      </c>
      <c r="O92" s="70">
        <v>6.5147371215093637</v>
      </c>
      <c r="P92" s="70">
        <v>6.4213885903629073</v>
      </c>
      <c r="Q92" s="70">
        <v>6.2986678130755722</v>
      </c>
    </row>
    <row r="93" spans="1:18" ht="11.45" customHeight="1" x14ac:dyDescent="0.25">
      <c r="A93" s="62" t="s">
        <v>58</v>
      </c>
      <c r="B93" s="70">
        <v>6.0193977821481397</v>
      </c>
      <c r="C93" s="70">
        <v>5.9337952390077389</v>
      </c>
      <c r="D93" s="70">
        <v>5.8584922900247927</v>
      </c>
      <c r="E93" s="70">
        <v>5.7893756167552191</v>
      </c>
      <c r="F93" s="70">
        <v>5.7279149121086537</v>
      </c>
      <c r="G93" s="70">
        <v>5.5469254942287458</v>
      </c>
      <c r="H93" s="70">
        <v>5.502824536940051</v>
      </c>
      <c r="I93" s="70">
        <v>5.498580028063154</v>
      </c>
      <c r="J93" s="70">
        <v>5.4581424590613556</v>
      </c>
      <c r="K93" s="70">
        <v>5.4397609863111533</v>
      </c>
      <c r="L93" s="70">
        <v>5.414101799947729</v>
      </c>
      <c r="M93" s="70">
        <v>5.3766808709930745</v>
      </c>
      <c r="N93" s="70">
        <v>5.3448201367018191</v>
      </c>
      <c r="O93" s="70">
        <v>5.2931865709556858</v>
      </c>
      <c r="P93" s="70">
        <v>5.2228816195781897</v>
      </c>
      <c r="Q93" s="70">
        <v>5.1439517489079654</v>
      </c>
    </row>
    <row r="94" spans="1:18" ht="11.45" customHeight="1" x14ac:dyDescent="0.25">
      <c r="A94" s="62" t="s">
        <v>57</v>
      </c>
      <c r="B94" s="70" t="s">
        <v>181</v>
      </c>
      <c r="C94" s="70">
        <v>6.8603743209056747</v>
      </c>
      <c r="D94" s="70">
        <v>6.8775252567079388</v>
      </c>
      <c r="E94" s="70">
        <v>6.858466727395454</v>
      </c>
      <c r="F94" s="70">
        <v>6.8739915166808787</v>
      </c>
      <c r="G94" s="70">
        <v>6.8910737319109252</v>
      </c>
      <c r="H94" s="70">
        <v>6.9081979109383056</v>
      </c>
      <c r="I94" s="70">
        <v>6.9253607319519421</v>
      </c>
      <c r="J94" s="70">
        <v>6.9421412107819682</v>
      </c>
      <c r="K94" s="70">
        <v>6.9594965638089237</v>
      </c>
      <c r="L94" s="70">
        <v>6.9702318615410457</v>
      </c>
      <c r="M94" s="70">
        <v>6.9721909111503058</v>
      </c>
      <c r="N94" s="70">
        <v>6.9827722152856833</v>
      </c>
      <c r="O94" s="70">
        <v>6.9535367256345824</v>
      </c>
      <c r="P94" s="70">
        <v>6.9425840005943238</v>
      </c>
      <c r="Q94" s="70">
        <v>6.9539985628070635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>
        <v>8.8981804625929861</v>
      </c>
      <c r="M95" s="70">
        <v>7.2309779182640099</v>
      </c>
      <c r="N95" s="70">
        <v>6.6634296992558815</v>
      </c>
      <c r="O95" s="70">
        <v>5.9200653028878367</v>
      </c>
      <c r="P95" s="70">
        <v>5.8986767686641066</v>
      </c>
      <c r="Q95" s="70">
        <v>5.6043842856685968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 t="s">
        <v>181</v>
      </c>
      <c r="O96" s="70" t="s">
        <v>181</v>
      </c>
      <c r="P96" s="70">
        <v>2.4645095264588246</v>
      </c>
      <c r="Q96" s="70">
        <v>2.2347681496519547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>
        <v>2.5218066724502641</v>
      </c>
      <c r="M97" s="70">
        <v>2.5073305814096267</v>
      </c>
      <c r="N97" s="70">
        <v>2.5124270982669366</v>
      </c>
      <c r="O97" s="70">
        <v>2.5170224479044485</v>
      </c>
      <c r="P97" s="70">
        <v>2.5175041797897988</v>
      </c>
      <c r="Q97" s="70">
        <v>2.4992609494274629</v>
      </c>
    </row>
    <row r="98" spans="1:17" ht="11.45" customHeight="1" x14ac:dyDescent="0.25">
      <c r="A98" s="19" t="s">
        <v>28</v>
      </c>
      <c r="B98" s="21">
        <v>48.014540663885107</v>
      </c>
      <c r="C98" s="21">
        <v>47.741595571629276</v>
      </c>
      <c r="D98" s="21">
        <v>47.741666613594951</v>
      </c>
      <c r="E98" s="21">
        <v>47.710354490420777</v>
      </c>
      <c r="F98" s="21">
        <v>47.687805320722639</v>
      </c>
      <c r="G98" s="21">
        <v>47.713123002246753</v>
      </c>
      <c r="H98" s="21">
        <v>47.52209780637007</v>
      </c>
      <c r="I98" s="21">
        <v>47.404627156141146</v>
      </c>
      <c r="J98" s="21">
        <v>46.825683328737384</v>
      </c>
      <c r="K98" s="21">
        <v>46.787841912029229</v>
      </c>
      <c r="L98" s="21">
        <v>46.985598353648683</v>
      </c>
      <c r="M98" s="21">
        <v>46.809405932620649</v>
      </c>
      <c r="N98" s="21">
        <v>46.479571508163559</v>
      </c>
      <c r="O98" s="21">
        <v>46.25877562246805</v>
      </c>
      <c r="P98" s="21">
        <v>46.061514639019627</v>
      </c>
      <c r="Q98" s="21">
        <v>45.787571348974375</v>
      </c>
    </row>
    <row r="99" spans="1:17" ht="11.45" customHeight="1" x14ac:dyDescent="0.25">
      <c r="A99" s="62" t="s">
        <v>59</v>
      </c>
      <c r="B99" s="20">
        <v>18.740296227490674</v>
      </c>
      <c r="C99" s="20">
        <v>18.779325028667532</v>
      </c>
      <c r="D99" s="20">
        <v>18.82536020640077</v>
      </c>
      <c r="E99" s="20">
        <v>18.871266891201472</v>
      </c>
      <c r="F99" s="20">
        <v>18.912410139212067</v>
      </c>
      <c r="G99" s="20">
        <v>18.954162204929592</v>
      </c>
      <c r="H99" s="20">
        <v>18.997512385035947</v>
      </c>
      <c r="I99" s="20">
        <v>19.034820299616371</v>
      </c>
      <c r="J99" s="20">
        <v>19.02576620974445</v>
      </c>
      <c r="K99" s="20">
        <v>19.049589863711386</v>
      </c>
      <c r="L99" s="20">
        <v>19.008980704191956</v>
      </c>
      <c r="M99" s="20">
        <v>18.861362580796108</v>
      </c>
      <c r="N99" s="20">
        <v>18.69161759112842</v>
      </c>
      <c r="O99" s="20">
        <v>18.640329754255941</v>
      </c>
      <c r="P99" s="20">
        <v>18.573866150861566</v>
      </c>
      <c r="Q99" s="20">
        <v>18.274157899442585</v>
      </c>
    </row>
    <row r="100" spans="1:17" ht="11.45" customHeight="1" x14ac:dyDescent="0.25">
      <c r="A100" s="62" t="s">
        <v>58</v>
      </c>
      <c r="B100" s="20">
        <v>52.837604796860752</v>
      </c>
      <c r="C100" s="20">
        <v>51.978975395985117</v>
      </c>
      <c r="D100" s="20">
        <v>51.471496494646516</v>
      </c>
      <c r="E100" s="20">
        <v>50.987967185623738</v>
      </c>
      <c r="F100" s="20">
        <v>50.616483549894809</v>
      </c>
      <c r="G100" s="20">
        <v>50.115544649554941</v>
      </c>
      <c r="H100" s="20">
        <v>49.331036038427776</v>
      </c>
      <c r="I100" s="20">
        <v>48.859044883348737</v>
      </c>
      <c r="J100" s="20">
        <v>48.085113283812134</v>
      </c>
      <c r="K100" s="20">
        <v>47.806503986751537</v>
      </c>
      <c r="L100" s="20">
        <v>47.79280547405979</v>
      </c>
      <c r="M100" s="20">
        <v>47.448928183679207</v>
      </c>
      <c r="N100" s="20">
        <v>46.999239355164789</v>
      </c>
      <c r="O100" s="20">
        <v>46.74650296191497</v>
      </c>
      <c r="P100" s="20">
        <v>46.477058654412176</v>
      </c>
      <c r="Q100" s="20">
        <v>46.173334073989352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>
        <v>36.24100278196628</v>
      </c>
      <c r="Q101" s="20">
        <v>36.165802644422399</v>
      </c>
    </row>
    <row r="102" spans="1:17" ht="11.45" customHeight="1" x14ac:dyDescent="0.25">
      <c r="A102" s="62" t="s">
        <v>56</v>
      </c>
      <c r="B102" s="20">
        <v>41.30974904153441</v>
      </c>
      <c r="C102" s="20">
        <v>41.028647403063729</v>
      </c>
      <c r="D102" s="20">
        <v>40.935157635866219</v>
      </c>
      <c r="E102" s="20">
        <v>40.672641209466654</v>
      </c>
      <c r="F102" s="20">
        <v>40.568285707264074</v>
      </c>
      <c r="G102" s="20">
        <v>40.359247626975851</v>
      </c>
      <c r="H102" s="20">
        <v>40.222094586473354</v>
      </c>
      <c r="I102" s="20">
        <v>39.979556947096462</v>
      </c>
      <c r="J102" s="20">
        <v>39.535713716002086</v>
      </c>
      <c r="K102" s="20">
        <v>39.634553000292094</v>
      </c>
      <c r="L102" s="20">
        <v>39.630055642996332</v>
      </c>
      <c r="M102" s="20">
        <v>39.729130782103823</v>
      </c>
      <c r="N102" s="20">
        <v>39.828453609059089</v>
      </c>
      <c r="O102" s="20">
        <v>39.896598005554132</v>
      </c>
      <c r="P102" s="20">
        <v>39.413614837336716</v>
      </c>
      <c r="Q102" s="20">
        <v>37.531613794821155</v>
      </c>
    </row>
    <row r="103" spans="1:17" ht="11.45" customHeight="1" x14ac:dyDescent="0.25">
      <c r="A103" s="62" t="s">
        <v>55</v>
      </c>
      <c r="B103" s="20">
        <v>28.039978159802335</v>
      </c>
      <c r="C103" s="20">
        <v>28.11007810520184</v>
      </c>
      <c r="D103" s="20">
        <v>28.180353300464841</v>
      </c>
      <c r="E103" s="20">
        <v>28.241245648625092</v>
      </c>
      <c r="F103" s="20">
        <v>28.311646601746055</v>
      </c>
      <c r="G103" s="20">
        <v>28.374755480606265</v>
      </c>
      <c r="H103" s="20">
        <v>28.442406808723405</v>
      </c>
      <c r="I103" s="20">
        <v>28.509250988507265</v>
      </c>
      <c r="J103" s="20">
        <v>28.574479664377566</v>
      </c>
      <c r="K103" s="20">
        <v>28.638088928345621</v>
      </c>
      <c r="L103" s="20">
        <v>28.697743820728213</v>
      </c>
      <c r="M103" s="20">
        <v>28.753365079660316</v>
      </c>
      <c r="N103" s="20">
        <v>28.801851111010858</v>
      </c>
      <c r="O103" s="20">
        <v>28.571113675077321</v>
      </c>
      <c r="P103" s="20">
        <v>28.123258337172022</v>
      </c>
      <c r="Q103" s="20">
        <v>24.718638400858005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7.6540161726948979</v>
      </c>
      <c r="C105" s="102">
        <v>7.5351433554654932</v>
      </c>
      <c r="D105" s="102">
        <v>7.4784802639576764</v>
      </c>
      <c r="E105" s="102">
        <v>7.4300667696504359</v>
      </c>
      <c r="F105" s="102">
        <v>7.3867608815913943</v>
      </c>
      <c r="G105" s="102">
        <v>7.3749167884982159</v>
      </c>
      <c r="H105" s="102">
        <v>7.2957650114308255</v>
      </c>
      <c r="I105" s="102">
        <v>7.2438658645854295</v>
      </c>
      <c r="J105" s="102">
        <v>7.1757783289947561</v>
      </c>
      <c r="K105" s="102">
        <v>7.081071401481517</v>
      </c>
      <c r="L105" s="102">
        <v>7.0596033678801984</v>
      </c>
      <c r="M105" s="102">
        <v>6.9956237442581708</v>
      </c>
      <c r="N105" s="102">
        <v>6.9601809356295421</v>
      </c>
      <c r="O105" s="102">
        <v>6.8822503981375851</v>
      </c>
      <c r="P105" s="102">
        <v>6.7881365998214926</v>
      </c>
      <c r="Q105" s="102">
        <v>6.6835147695822199</v>
      </c>
    </row>
    <row r="106" spans="1:17" ht="11.45" customHeight="1" x14ac:dyDescent="0.25">
      <c r="A106" s="62" t="s">
        <v>59</v>
      </c>
      <c r="B106" s="70">
        <v>7.2500568396552731</v>
      </c>
      <c r="C106" s="70">
        <v>7.2292919246161498</v>
      </c>
      <c r="D106" s="70">
        <v>7.2284124427071763</v>
      </c>
      <c r="E106" s="70">
        <v>7.2280245062317645</v>
      </c>
      <c r="F106" s="70">
        <v>7.2241241965078675</v>
      </c>
      <c r="G106" s="70">
        <v>7.2198004786569134</v>
      </c>
      <c r="H106" s="70">
        <v>7.2196577482381157</v>
      </c>
      <c r="I106" s="70">
        <v>7.2093430018406401</v>
      </c>
      <c r="J106" s="70">
        <v>7.1752767306744012</v>
      </c>
      <c r="K106" s="70">
        <v>7.1720308848561869</v>
      </c>
      <c r="L106" s="70">
        <v>7.1625261714047523</v>
      </c>
      <c r="M106" s="70">
        <v>7.1510046349264229</v>
      </c>
      <c r="N106" s="70">
        <v>7.1443045742284044</v>
      </c>
      <c r="O106" s="70">
        <v>6.6659706624704942</v>
      </c>
      <c r="P106" s="70">
        <v>6.3913244259448154</v>
      </c>
      <c r="Q106" s="70">
        <v>6.191059278478499</v>
      </c>
    </row>
    <row r="107" spans="1:17" ht="11.45" customHeight="1" x14ac:dyDescent="0.25">
      <c r="A107" s="62" t="s">
        <v>58</v>
      </c>
      <c r="B107" s="70">
        <v>7.8520754431557824</v>
      </c>
      <c r="C107" s="70">
        <v>7.6611743243589165</v>
      </c>
      <c r="D107" s="70">
        <v>7.561080731059179</v>
      </c>
      <c r="E107" s="70">
        <v>7.4852148808205126</v>
      </c>
      <c r="F107" s="70">
        <v>7.4246138688507486</v>
      </c>
      <c r="G107" s="70">
        <v>7.4051754082850856</v>
      </c>
      <c r="H107" s="70">
        <v>7.307989326496231</v>
      </c>
      <c r="I107" s="70">
        <v>7.2480192830441945</v>
      </c>
      <c r="J107" s="70">
        <v>7.1750400771796121</v>
      </c>
      <c r="K107" s="70">
        <v>7.0711519501805151</v>
      </c>
      <c r="L107" s="70">
        <v>7.049428016471607</v>
      </c>
      <c r="M107" s="70">
        <v>6.9820755860648305</v>
      </c>
      <c r="N107" s="70">
        <v>6.9447401167496956</v>
      </c>
      <c r="O107" s="70">
        <v>6.898756658140301</v>
      </c>
      <c r="P107" s="70">
        <v>6.8157003705888242</v>
      </c>
      <c r="Q107" s="70">
        <v>6.7137096429267</v>
      </c>
    </row>
    <row r="108" spans="1:17" ht="11.45" customHeight="1" x14ac:dyDescent="0.25">
      <c r="A108" s="62" t="s">
        <v>57</v>
      </c>
      <c r="B108" s="70" t="s">
        <v>181</v>
      </c>
      <c r="C108" s="70">
        <v>8.5169017793652326</v>
      </c>
      <c r="D108" s="70">
        <v>8.5381940338136459</v>
      </c>
      <c r="E108" s="70">
        <v>8.5595395188981787</v>
      </c>
      <c r="F108" s="70">
        <v>8.5809383676954223</v>
      </c>
      <c r="G108" s="70">
        <v>8.6023907136146622</v>
      </c>
      <c r="H108" s="70">
        <v>8.6238966903987002</v>
      </c>
      <c r="I108" s="70">
        <v>8.6454564321246963</v>
      </c>
      <c r="J108" s="70">
        <v>8.6670700732050072</v>
      </c>
      <c r="K108" s="70">
        <v>8.6887377483880215</v>
      </c>
      <c r="L108" s="70">
        <v>8.7104595927589905</v>
      </c>
      <c r="M108" s="70">
        <v>8.7322357417408867</v>
      </c>
      <c r="N108" s="70">
        <v>8.7391042868912141</v>
      </c>
      <c r="O108" s="70">
        <v>8.7588092691349342</v>
      </c>
      <c r="P108" s="70">
        <v>8.7778421117481873</v>
      </c>
      <c r="Q108" s="70">
        <v>8.6333243871606875</v>
      </c>
    </row>
    <row r="109" spans="1:17" ht="11.45" customHeight="1" x14ac:dyDescent="0.25">
      <c r="A109" s="62" t="s">
        <v>56</v>
      </c>
      <c r="B109" s="70">
        <v>9.486405379295098</v>
      </c>
      <c r="C109" s="70">
        <v>9.0572584692793665</v>
      </c>
      <c r="D109" s="70">
        <v>9.0799016154525649</v>
      </c>
      <c r="E109" s="70">
        <v>9.1026013694911949</v>
      </c>
      <c r="F109" s="70">
        <v>9.1253578729149236</v>
      </c>
      <c r="G109" s="70">
        <v>9.1481712675972116</v>
      </c>
      <c r="H109" s="70">
        <v>9.1710416957662044</v>
      </c>
      <c r="I109" s="70">
        <v>9.1939693000056195</v>
      </c>
      <c r="J109" s="70">
        <v>9.2169542232556338</v>
      </c>
      <c r="K109" s="70">
        <v>9.2399966088137724</v>
      </c>
      <c r="L109" s="70">
        <v>9.2630966003358068</v>
      </c>
      <c r="M109" s="70">
        <v>9.2862543418366457</v>
      </c>
      <c r="N109" s="70">
        <v>6.9183610259641055</v>
      </c>
      <c r="O109" s="70">
        <v>5.9061259767189407</v>
      </c>
      <c r="P109" s="70">
        <v>5.6461681669834718</v>
      </c>
      <c r="Q109" s="70">
        <v>5.9834397831192643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 t="s">
        <v>181</v>
      </c>
      <c r="N110" s="70" t="s">
        <v>181</v>
      </c>
      <c r="O110" s="70">
        <v>3.3033237648369558</v>
      </c>
      <c r="P110" s="70">
        <v>3.3078282972435513</v>
      </c>
      <c r="Q110" s="70">
        <v>3.2751360004718983</v>
      </c>
    </row>
    <row r="111" spans="1:17" ht="11.45" customHeight="1" x14ac:dyDescent="0.25">
      <c r="A111" s="19" t="s">
        <v>24</v>
      </c>
      <c r="B111" s="21">
        <v>39.670444994536318</v>
      </c>
      <c r="C111" s="21">
        <v>39.54239010785227</v>
      </c>
      <c r="D111" s="21">
        <v>39.477394238087619</v>
      </c>
      <c r="E111" s="21">
        <v>39.429689468346965</v>
      </c>
      <c r="F111" s="21">
        <v>39.447967551314285</v>
      </c>
      <c r="G111" s="21">
        <v>39.299991579785633</v>
      </c>
      <c r="H111" s="21">
        <v>39.109759992072824</v>
      </c>
      <c r="I111" s="21">
        <v>39.028197334846126</v>
      </c>
      <c r="J111" s="21">
        <v>38.993915326488207</v>
      </c>
      <c r="K111" s="21">
        <v>38.900349807829684</v>
      </c>
      <c r="L111" s="21">
        <v>38.700245173494267</v>
      </c>
      <c r="M111" s="21">
        <v>38.371152819537841</v>
      </c>
      <c r="N111" s="21">
        <v>38.052136472406787</v>
      </c>
      <c r="O111" s="21">
        <v>37.710783310415948</v>
      </c>
      <c r="P111" s="21">
        <v>37.373546216897026</v>
      </c>
      <c r="Q111" s="21">
        <v>37.106870961837188</v>
      </c>
    </row>
    <row r="112" spans="1:17" ht="11.45" customHeight="1" x14ac:dyDescent="0.25">
      <c r="A112" s="17" t="s">
        <v>23</v>
      </c>
      <c r="B112" s="20">
        <v>39.242770082759016</v>
      </c>
      <c r="C112" s="20">
        <v>39.215818806009473</v>
      </c>
      <c r="D112" s="20">
        <v>39.212004233069763</v>
      </c>
      <c r="E112" s="20">
        <v>39.205634155082308</v>
      </c>
      <c r="F112" s="20">
        <v>39.219536274521055</v>
      </c>
      <c r="G112" s="20">
        <v>39.068197865862963</v>
      </c>
      <c r="H112" s="20">
        <v>38.858344210071209</v>
      </c>
      <c r="I112" s="20">
        <v>38.741492420008051</v>
      </c>
      <c r="J112" s="20">
        <v>38.650069016573966</v>
      </c>
      <c r="K112" s="20">
        <v>38.629660570036343</v>
      </c>
      <c r="L112" s="20">
        <v>38.429764925350653</v>
      </c>
      <c r="M112" s="20">
        <v>38.079832106312281</v>
      </c>
      <c r="N112" s="20">
        <v>37.753435928521483</v>
      </c>
      <c r="O112" s="20">
        <v>37.397810210581468</v>
      </c>
      <c r="P112" s="20">
        <v>37.053673400729856</v>
      </c>
      <c r="Q112" s="20">
        <v>36.776092706187576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44.19618985018716</v>
      </c>
      <c r="D113" s="69">
        <v>43.176286255203649</v>
      </c>
      <c r="E113" s="69">
        <v>42.497998973064206</v>
      </c>
      <c r="F113" s="69">
        <v>42.011986770008683</v>
      </c>
      <c r="G113" s="69">
        <v>41.823248239991543</v>
      </c>
      <c r="H113" s="69">
        <v>41.683096776499347</v>
      </c>
      <c r="I113" s="69">
        <v>41.549080756187266</v>
      </c>
      <c r="J113" s="69">
        <v>41.396014568482514</v>
      </c>
      <c r="K113" s="69">
        <v>41.346357685526371</v>
      </c>
      <c r="L113" s="69">
        <v>41.251557001204475</v>
      </c>
      <c r="M113" s="69">
        <v>41.004300322600592</v>
      </c>
      <c r="N113" s="69">
        <v>40.777563059270115</v>
      </c>
      <c r="O113" s="69">
        <v>40.527194120546334</v>
      </c>
      <c r="P113" s="69">
        <v>40.277568941820086</v>
      </c>
      <c r="Q113" s="69">
        <v>40.008278679277375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1.1276276261082585</v>
      </c>
      <c r="D117" s="111">
        <f>IF(TrRoad_act!D86=0,"",TrRoad_ene!D62/TrRoad_tech!D90)</f>
        <v>1.1282707396793132</v>
      </c>
      <c r="E117" s="111">
        <f>IF(TrRoad_act!E86=0,"",TrRoad_ene!E62/TrRoad_tech!E90)</f>
        <v>1.1294791999117122</v>
      </c>
      <c r="F117" s="111">
        <f>IF(TrRoad_act!F86=0,"",TrRoad_ene!F62/TrRoad_tech!F90)</f>
        <v>1.1324534303657461</v>
      </c>
      <c r="G117" s="111">
        <f>IF(TrRoad_act!G86=0,"",TrRoad_ene!G62/TrRoad_tech!G90)</f>
        <v>1.1352848251145968</v>
      </c>
      <c r="H117" s="111">
        <f>IF(TrRoad_act!H86=0,"",TrRoad_ene!H62/TrRoad_tech!H90)</f>
        <v>1.1386171683215052</v>
      </c>
      <c r="I117" s="111">
        <f>IF(TrRoad_act!I86=0,"",TrRoad_ene!I62/TrRoad_tech!I90)</f>
        <v>1.143031742803476</v>
      </c>
      <c r="J117" s="111">
        <f>IF(TrRoad_act!J86=0,"",TrRoad_ene!J62/TrRoad_tech!J90)</f>
        <v>1.1478796035137278</v>
      </c>
      <c r="K117" s="111">
        <f>IF(TrRoad_act!K86=0,"",TrRoad_ene!K62/TrRoad_tech!K90)</f>
        <v>1.1517693803278399</v>
      </c>
      <c r="L117" s="111">
        <f>IF(TrRoad_act!L86=0,"",TrRoad_ene!L62/TrRoad_tech!L90)</f>
        <v>1.1555305069211581</v>
      </c>
      <c r="M117" s="111">
        <f>IF(TrRoad_act!M86=0,"",TrRoad_ene!M62/TrRoad_tech!M90)</f>
        <v>1.1586674006066122</v>
      </c>
      <c r="N117" s="111">
        <f>IF(TrRoad_act!N86=0,"",TrRoad_ene!N62/TrRoad_tech!N90)</f>
        <v>1.1632345145498142</v>
      </c>
      <c r="O117" s="111">
        <f>IF(TrRoad_act!O86=0,"",TrRoad_ene!O62/TrRoad_tech!O90)</f>
        <v>1.1680846095243016</v>
      </c>
      <c r="P117" s="111">
        <f>IF(TrRoad_act!P86=0,"",TrRoad_ene!P62/TrRoad_tech!P90)</f>
        <v>1.1743723434286506</v>
      </c>
      <c r="Q117" s="111">
        <f>IF(TrRoad_act!Q86=0,"",TrRoad_ene!Q62/TrRoad_tech!Q90)</f>
        <v>1.1828842837147471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1.1069769373245621</v>
      </c>
      <c r="C118" s="107">
        <f>IF(TrRoad_act!C87=0,"",TrRoad_ene!C63/TrRoad_tech!C91)</f>
        <v>1.1096615898570517</v>
      </c>
      <c r="D118" s="107">
        <f>IF(TrRoad_act!D87=0,"",TrRoad_ene!D63/TrRoad_tech!D91)</f>
        <v>1.1138738216287407</v>
      </c>
      <c r="E118" s="107">
        <f>IF(TrRoad_act!E87=0,"",TrRoad_ene!E63/TrRoad_tech!E91)</f>
        <v>1.1228121509355076</v>
      </c>
      <c r="F118" s="107">
        <f>IF(TrRoad_act!F87=0,"",TrRoad_ene!F63/TrRoad_tech!F91)</f>
        <v>1.13617363885847</v>
      </c>
      <c r="G118" s="107">
        <f>IF(TrRoad_act!G87=0,"",TrRoad_ene!G63/TrRoad_tech!G91)</f>
        <v>1.0759892750101545</v>
      </c>
      <c r="H118" s="107">
        <f>IF(TrRoad_act!H87=0,"",TrRoad_ene!H63/TrRoad_tech!H91)</f>
        <v>1.1348571205959441</v>
      </c>
      <c r="I118" s="107">
        <f>IF(TrRoad_act!I87=0,"",TrRoad_ene!I63/TrRoad_tech!I91)</f>
        <v>1.1449435712887208</v>
      </c>
      <c r="J118" s="107">
        <f>IF(TrRoad_act!J87=0,"",TrRoad_ene!J63/TrRoad_tech!J91)</f>
        <v>1.145227695184446</v>
      </c>
      <c r="K118" s="107">
        <f>IF(TrRoad_act!K87=0,"",TrRoad_ene!K63/TrRoad_tech!K91)</f>
        <v>1.0904349889767941</v>
      </c>
      <c r="L118" s="107">
        <f>IF(TrRoad_act!L87=0,"",TrRoad_ene!L63/TrRoad_tech!L91)</f>
        <v>1.0757632722333126</v>
      </c>
      <c r="M118" s="107">
        <f>IF(TrRoad_act!M87=0,"",TrRoad_ene!M63/TrRoad_tech!M91)</f>
        <v>1.1073117033134816</v>
      </c>
      <c r="N118" s="107">
        <f>IF(TrRoad_act!N87=0,"",TrRoad_ene!N63/TrRoad_tech!N91)</f>
        <v>1.1066496560730648</v>
      </c>
      <c r="O118" s="107">
        <f>IF(TrRoad_act!O87=0,"",TrRoad_ene!O63/TrRoad_tech!O91)</f>
        <v>1.0965809698622846</v>
      </c>
      <c r="P118" s="107">
        <f>IF(TrRoad_act!P87=0,"",TrRoad_ene!P63/TrRoad_tech!P91)</f>
        <v>1.1314954025221082</v>
      </c>
      <c r="Q118" s="107">
        <f>IF(TrRoad_act!Q87=0,"",TrRoad_ene!Q63/TrRoad_tech!Q91)</f>
        <v>1.1396306679118158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</v>
      </c>
      <c r="C119" s="108">
        <f>IF(TrRoad_act!C88=0,"",TrRoad_ene!C64/TrRoad_tech!C92)</f>
        <v>1.1000976752983018</v>
      </c>
      <c r="D119" s="108">
        <f>IF(TrRoad_act!D88=0,"",TrRoad_ene!D64/TrRoad_tech!D92)</f>
        <v>1.1003327046659224</v>
      </c>
      <c r="E119" s="108">
        <f>IF(TrRoad_act!E88=0,"",TrRoad_ene!E64/TrRoad_tech!E92)</f>
        <v>1.1007808271148969</v>
      </c>
      <c r="F119" s="108">
        <f>IF(TrRoad_act!F88=0,"",TrRoad_ene!F64/TrRoad_tech!F92)</f>
        <v>1.1150785970807149</v>
      </c>
      <c r="G119" s="108">
        <f>IF(TrRoad_act!G88=0,"",TrRoad_ene!G64/TrRoad_tech!G92)</f>
        <v>1.0252889976999029</v>
      </c>
      <c r="H119" s="108">
        <f>IF(TrRoad_act!H88=0,"",TrRoad_ene!H64/TrRoad_tech!H92)</f>
        <v>1.1029492504800065</v>
      </c>
      <c r="I119" s="108">
        <f>IF(TrRoad_act!I88=0,"",TrRoad_ene!I64/TrRoad_tech!I92)</f>
        <v>1.1041890702238473</v>
      </c>
      <c r="J119" s="108">
        <f>IF(TrRoad_act!J88=0,"",TrRoad_ene!J64/TrRoad_tech!J92)</f>
        <v>1.1066495675546169</v>
      </c>
      <c r="K119" s="108">
        <f>IF(TrRoad_act!K88=0,"",TrRoad_ene!K64/TrRoad_tech!K92)</f>
        <v>1.0280329439999722</v>
      </c>
      <c r="L119" s="108">
        <f>IF(TrRoad_act!L88=0,"",TrRoad_ene!L64/TrRoad_tech!L92)</f>
        <v>1.0228972229994659</v>
      </c>
      <c r="M119" s="108">
        <f>IF(TrRoad_act!M88=0,"",TrRoad_ene!M64/TrRoad_tech!M92)</f>
        <v>1.1108199986527501</v>
      </c>
      <c r="N119" s="108">
        <f>IF(TrRoad_act!N88=0,"",TrRoad_ene!N64/TrRoad_tech!N92)</f>
        <v>1.1137787583957717</v>
      </c>
      <c r="O119" s="108">
        <f>IF(TrRoad_act!O88=0,"",TrRoad_ene!O64/TrRoad_tech!O92)</f>
        <v>1.1101183800330472</v>
      </c>
      <c r="P119" s="108">
        <f>IF(TrRoad_act!P88=0,"",TrRoad_ene!P64/TrRoad_tech!P92)</f>
        <v>1.1218916869770279</v>
      </c>
      <c r="Q119" s="108">
        <f>IF(TrRoad_act!Q88=0,"",TrRoad_ene!Q64/TrRoad_tech!Q92)</f>
        <v>1.1284468514620485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1.2222486102985377</v>
      </c>
      <c r="C120" s="108">
        <f>IF(TrRoad_act!C89=0,"",TrRoad_ene!C65/TrRoad_tech!C93)</f>
        <v>1.2200140919396547</v>
      </c>
      <c r="D120" s="108">
        <f>IF(TrRoad_act!D89=0,"",TrRoad_ene!D65/TrRoad_tech!D93)</f>
        <v>1.2324540651635596</v>
      </c>
      <c r="E120" s="108">
        <f>IF(TrRoad_act!E89=0,"",TrRoad_ene!E65/TrRoad_tech!E93)</f>
        <v>1.2382000298812665</v>
      </c>
      <c r="F120" s="108">
        <f>IF(TrRoad_act!F89=0,"",TrRoad_ene!F65/TrRoad_tech!F93)</f>
        <v>1.2413059379508145</v>
      </c>
      <c r="G120" s="108">
        <f>IF(TrRoad_act!G89=0,"",TrRoad_ene!G65/TrRoad_tech!G93)</f>
        <v>1.3745528701111165</v>
      </c>
      <c r="H120" s="108">
        <f>IF(TrRoad_act!H89=0,"",TrRoad_ene!H65/TrRoad_tech!H93)</f>
        <v>1.2895392962285075</v>
      </c>
      <c r="I120" s="108">
        <f>IF(TrRoad_act!I89=0,"",TrRoad_ene!I65/TrRoad_tech!I93)</f>
        <v>1.3226016138866092</v>
      </c>
      <c r="J120" s="108">
        <f>IF(TrRoad_act!J89=0,"",TrRoad_ene!J65/TrRoad_tech!J93)</f>
        <v>1.2865215713741989</v>
      </c>
      <c r="K120" s="108">
        <f>IF(TrRoad_act!K89=0,"",TrRoad_ene!K65/TrRoad_tech!K93)</f>
        <v>1.2926928054185289</v>
      </c>
      <c r="L120" s="108">
        <f>IF(TrRoad_act!L89=0,"",TrRoad_ene!L65/TrRoad_tech!L93)</f>
        <v>1.2238693510866638</v>
      </c>
      <c r="M120" s="108">
        <f>IF(TrRoad_act!M89=0,"",TrRoad_ene!M65/TrRoad_tech!M93)</f>
        <v>1.1087804101628556</v>
      </c>
      <c r="N120" s="108">
        <f>IF(TrRoad_act!N89=0,"",TrRoad_ene!N65/TrRoad_tech!N93)</f>
        <v>1.1131068413724552</v>
      </c>
      <c r="O120" s="108">
        <f>IF(TrRoad_act!O89=0,"",TrRoad_ene!O65/TrRoad_tech!O93)</f>
        <v>1.0771315585181076</v>
      </c>
      <c r="P120" s="108">
        <f>IF(TrRoad_act!P89=0,"",TrRoad_ene!P65/TrRoad_tech!P93)</f>
        <v>1.1379643973699731</v>
      </c>
      <c r="Q120" s="108">
        <f>IF(TrRoad_act!Q89=0,"",TrRoad_ene!Q65/TrRoad_tech!Q93)</f>
        <v>1.1532106467708374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>
        <f>IF(TrRoad_act!C90=0,"",TrRoad_ene!C66/TrRoad_tech!C94)</f>
        <v>1.1556598778572886</v>
      </c>
      <c r="D121" s="108">
        <f>IF(TrRoad_act!D90=0,"",TrRoad_ene!D66/TrRoad_tech!D94)</f>
        <v>1.1482741047163185</v>
      </c>
      <c r="E121" s="108">
        <f>IF(TrRoad_act!E90=0,"",TrRoad_ene!E66/TrRoad_tech!E94)</f>
        <v>1.3922285047891012</v>
      </c>
      <c r="F121" s="108">
        <f>IF(TrRoad_act!F90=0,"",TrRoad_ene!F66/TrRoad_tech!F94)</f>
        <v>1.3649741395818447</v>
      </c>
      <c r="G121" s="108">
        <f>IF(TrRoad_act!G90=0,"",TrRoad_ene!G66/TrRoad_tech!G94)</f>
        <v>1.0759832280381143</v>
      </c>
      <c r="H121" s="108">
        <f>IF(TrRoad_act!H90=0,"",TrRoad_ene!H66/TrRoad_tech!H94)</f>
        <v>1.1799620176099408</v>
      </c>
      <c r="I121" s="108">
        <f>IF(TrRoad_act!I90=0,"",TrRoad_ene!I66/TrRoad_tech!I94)</f>
        <v>1.0622554141482916</v>
      </c>
      <c r="J121" s="108">
        <f>IF(TrRoad_act!J90=0,"",TrRoad_ene!J66/TrRoad_tech!J94)</f>
        <v>1.0420171362299071</v>
      </c>
      <c r="K121" s="108">
        <f>IF(TrRoad_act!K90=0,"",TrRoad_ene!K66/TrRoad_tech!K94)</f>
        <v>1.0345070703377084</v>
      </c>
      <c r="L121" s="108">
        <f>IF(TrRoad_act!L90=0,"",TrRoad_ene!L66/TrRoad_tech!L94)</f>
        <v>1.2545939640770893</v>
      </c>
      <c r="M121" s="108">
        <f>IF(TrRoad_act!M90=0,"",TrRoad_ene!M66/TrRoad_tech!M94)</f>
        <v>1.4324344529663258</v>
      </c>
      <c r="N121" s="108">
        <f>IF(TrRoad_act!N90=0,"",TrRoad_ene!N66/TrRoad_tech!N94)</f>
        <v>1.0379183207335032</v>
      </c>
      <c r="O121" s="108">
        <f>IF(TrRoad_act!O90=0,"",TrRoad_ene!O66/TrRoad_tech!O94)</f>
        <v>1.3676183151951697</v>
      </c>
      <c r="P121" s="108">
        <f>IF(TrRoad_act!P90=0,"",TrRoad_ene!P66/TrRoad_tech!P94)</f>
        <v>1.1754786799362498</v>
      </c>
      <c r="Q121" s="108">
        <f>IF(TrRoad_act!Q90=0,"",TrRoad_ene!Q66/TrRoad_tech!Q94)</f>
        <v>1.1169661071742001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1.2000000000070941</v>
      </c>
      <c r="M122" s="108">
        <f>IF(TrRoad_act!M91=0,"",TrRoad_ene!M67/TrRoad_tech!M95)</f>
        <v>1.2102056337128317</v>
      </c>
      <c r="N122" s="108">
        <f>IF(TrRoad_act!N91=0,"",TrRoad_ene!N67/TrRoad_tech!N95)</f>
        <v>1.2172924377093457</v>
      </c>
      <c r="O122" s="108">
        <f>IF(TrRoad_act!O91=0,"",TrRoad_ene!O67/TrRoad_tech!O95)</f>
        <v>1.2551066094476691</v>
      </c>
      <c r="P122" s="108">
        <f>IF(TrRoad_act!P91=0,"",TrRoad_ene!P67/TrRoad_tech!P95)</f>
        <v>1.2641198306441292</v>
      </c>
      <c r="Q122" s="108">
        <f>IF(TrRoad_act!Q91=0,"",TrRoad_ene!Q67/TrRoad_tech!Q95)</f>
        <v>1.2692361596128954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1.2773321073196247</v>
      </c>
      <c r="Q123" s="108">
        <f>IF(TrRoad_act!Q92=0,"",TrRoad_ene!Q68/TrRoad_tech!Q96)</f>
        <v>1.2968585624218942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1.2000000000070941</v>
      </c>
      <c r="M124" s="108">
        <f>IF(TrRoad_act!M93=0,"",TrRoad_ene!M69/TrRoad_tech!M97)</f>
        <v>1.211377685299583</v>
      </c>
      <c r="N124" s="108">
        <f>IF(TrRoad_act!N93=0,"",TrRoad_ene!N69/TrRoad_tech!N97)</f>
        <v>1.2120369494943584</v>
      </c>
      <c r="O124" s="108">
        <f>IF(TrRoad_act!O93=0,"",TrRoad_ene!O69/TrRoad_tech!O97)</f>
        <v>1.2130372430590963</v>
      </c>
      <c r="P124" s="108">
        <f>IF(TrRoad_act!P93=0,"",TrRoad_ene!P69/TrRoad_tech!P97)</f>
        <v>1.2165950647031729</v>
      </c>
      <c r="Q124" s="108">
        <f>IF(TrRoad_act!Q93=0,"",TrRoad_ene!Q69/TrRoad_tech!Q97)</f>
        <v>1.2322202849013901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1.1067534495938955</v>
      </c>
      <c r="C125" s="107">
        <f>IF(TrRoad_act!C94=0,"",TrRoad_ene!C70/TrRoad_tech!C98)</f>
        <v>1.1263014481432856</v>
      </c>
      <c r="D125" s="107">
        <f>IF(TrRoad_act!D94=0,"",TrRoad_ene!D70/TrRoad_tech!D98)</f>
        <v>1.1731702911827375</v>
      </c>
      <c r="E125" s="107">
        <f>IF(TrRoad_act!E94=0,"",TrRoad_ene!E70/TrRoad_tech!E98)</f>
        <v>1.1905360496984851</v>
      </c>
      <c r="F125" s="107">
        <f>IF(TrRoad_act!F94=0,"",TrRoad_ene!F70/TrRoad_tech!F98)</f>
        <v>1.1918536298634055</v>
      </c>
      <c r="G125" s="107">
        <f>IF(TrRoad_act!G94=0,"",TrRoad_ene!G70/TrRoad_tech!G98)</f>
        <v>1.2259905508146733</v>
      </c>
      <c r="H125" s="107">
        <f>IF(TrRoad_act!H94=0,"",TrRoad_ene!H70/TrRoad_tech!H98)</f>
        <v>1.2198993665721718</v>
      </c>
      <c r="I125" s="107">
        <f>IF(TrRoad_act!I94=0,"",TrRoad_ene!I70/TrRoad_tech!I98)</f>
        <v>1.1775865262080829</v>
      </c>
      <c r="J125" s="107">
        <f>IF(TrRoad_act!J94=0,"",TrRoad_ene!J70/TrRoad_tech!J98)</f>
        <v>1.2035638272312397</v>
      </c>
      <c r="K125" s="107">
        <f>IF(TrRoad_act!K94=0,"",TrRoad_ene!K70/TrRoad_tech!K98)</f>
        <v>1.2131899335282883</v>
      </c>
      <c r="L125" s="107">
        <f>IF(TrRoad_act!L94=0,"",TrRoad_ene!L70/TrRoad_tech!L98)</f>
        <v>1.2053963623666744</v>
      </c>
      <c r="M125" s="107">
        <f>IF(TrRoad_act!M94=0,"",TrRoad_ene!M70/TrRoad_tech!M98)</f>
        <v>1.1532100118123787</v>
      </c>
      <c r="N125" s="107">
        <f>IF(TrRoad_act!N94=0,"",TrRoad_ene!N70/TrRoad_tech!N98)</f>
        <v>1.1420716088469107</v>
      </c>
      <c r="O125" s="107">
        <f>IF(TrRoad_act!O94=0,"",TrRoad_ene!O70/TrRoad_tech!O98)</f>
        <v>1.079782513065054</v>
      </c>
      <c r="P125" s="107">
        <f>IF(TrRoad_act!P94=0,"",TrRoad_ene!P70/TrRoad_tech!P98)</f>
        <v>1.1813088406529535</v>
      </c>
      <c r="Q125" s="107">
        <f>IF(TrRoad_act!Q94=0,"",TrRoad_ene!Q70/TrRoad_tech!Q98)</f>
        <v>1.2330480012447966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1.1000000000133241</v>
      </c>
      <c r="D126" s="106">
        <f>IF(TrRoad_act!D95=0,"",TrRoad_ene!D71/TrRoad_tech!D99)</f>
        <v>1.1000000000133239</v>
      </c>
      <c r="E126" s="106">
        <f>IF(TrRoad_act!E95=0,"",TrRoad_ene!E71/TrRoad_tech!E99)</f>
        <v>1.1000000000133241</v>
      </c>
      <c r="F126" s="106">
        <f>IF(TrRoad_act!F95=0,"",TrRoad_ene!F71/TrRoad_tech!F99)</f>
        <v>1.1000106374594079</v>
      </c>
      <c r="G126" s="106">
        <f>IF(TrRoad_act!G95=0,"",TrRoad_ene!G71/TrRoad_tech!G99)</f>
        <v>1.1000230758848828</v>
      </c>
      <c r="H126" s="106">
        <f>IF(TrRoad_act!H95=0,"",TrRoad_ene!H71/TrRoad_tech!H99)</f>
        <v>1.1000273894860459</v>
      </c>
      <c r="I126" s="106">
        <f>IF(TrRoad_act!I95=0,"",TrRoad_ene!I71/TrRoad_tech!I99)</f>
        <v>1.100057835011613</v>
      </c>
      <c r="J126" s="106">
        <f>IF(TrRoad_act!J95=0,"",TrRoad_ene!J71/TrRoad_tech!J99)</f>
        <v>1.1003199291414956</v>
      </c>
      <c r="K126" s="106">
        <f>IF(TrRoad_act!K95=0,"",TrRoad_ene!K71/TrRoad_tech!K99)</f>
        <v>1.100402220366226</v>
      </c>
      <c r="L126" s="106">
        <f>IF(TrRoad_act!L95=0,"",TrRoad_ene!L71/TrRoad_tech!L99)</f>
        <v>1.100812890457987</v>
      </c>
      <c r="M126" s="106">
        <f>IF(TrRoad_act!M95=0,"",TrRoad_ene!M71/TrRoad_tech!M99)</f>
        <v>1.101820826928241</v>
      </c>
      <c r="N126" s="106">
        <f>IF(TrRoad_act!N95=0,"",TrRoad_ene!N71/TrRoad_tech!N99)</f>
        <v>1.1030249738937261</v>
      </c>
      <c r="O126" s="106">
        <f>IF(TrRoad_act!O95=0,"",TrRoad_ene!O71/TrRoad_tech!O99)</f>
        <v>1.1036395522306515</v>
      </c>
      <c r="P126" s="106">
        <f>IF(TrRoad_act!P95=0,"",TrRoad_ene!P71/TrRoad_tech!P99)</f>
        <v>1.104236686042692</v>
      </c>
      <c r="Q126" s="106">
        <f>IF(TrRoad_act!Q95=0,"",TrRoad_ene!Q71/TrRoad_tech!Q99)</f>
        <v>1.1063119755283146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1.0464216690242771</v>
      </c>
      <c r="C127" s="106">
        <f>IF(TrRoad_act!C96=0,"",TrRoad_ene!C72/TrRoad_tech!C100)</f>
        <v>1.0735428153869198</v>
      </c>
      <c r="D127" s="106">
        <f>IF(TrRoad_act!D96=0,"",TrRoad_ene!D72/TrRoad_tech!D100)</f>
        <v>1.1274011407675344</v>
      </c>
      <c r="E127" s="106">
        <f>IF(TrRoad_act!E96=0,"",TrRoad_ene!E72/TrRoad_tech!E100)</f>
        <v>1.1515722775735577</v>
      </c>
      <c r="F127" s="106">
        <f>IF(TrRoad_act!F96=0,"",TrRoad_ene!F72/TrRoad_tech!F100)</f>
        <v>1.1583837877146843</v>
      </c>
      <c r="G127" s="106">
        <f>IF(TrRoad_act!G96=0,"",TrRoad_ene!G72/TrRoad_tech!G100)</f>
        <v>1.1966205963878711</v>
      </c>
      <c r="H127" s="106">
        <f>IF(TrRoad_act!H96=0,"",TrRoad_ene!H72/TrRoad_tech!H100)</f>
        <v>1.1976728805752062</v>
      </c>
      <c r="I127" s="106">
        <f>IF(TrRoad_act!I96=0,"",TrRoad_ene!I72/TrRoad_tech!I100)</f>
        <v>1.1606205647629533</v>
      </c>
      <c r="J127" s="106">
        <f>IF(TrRoad_act!J96=0,"",TrRoad_ene!J72/TrRoad_tech!J100)</f>
        <v>1.1887908833368728</v>
      </c>
      <c r="K127" s="106">
        <f>IF(TrRoad_act!K96=0,"",TrRoad_ene!K72/TrRoad_tech!K100)</f>
        <v>1.2020451296199852</v>
      </c>
      <c r="L127" s="106">
        <f>IF(TrRoad_act!L96=0,"",TrRoad_ene!L72/TrRoad_tech!L100)</f>
        <v>1.196568010505668</v>
      </c>
      <c r="M127" s="106">
        <f>IF(TrRoad_act!M96=0,"",TrRoad_ene!M72/TrRoad_tech!M100)</f>
        <v>1.1462320972384901</v>
      </c>
      <c r="N127" s="106">
        <f>IF(TrRoad_act!N96=0,"",TrRoad_ene!N72/TrRoad_tech!N100)</f>
        <v>1.1363974971206112</v>
      </c>
      <c r="O127" s="106">
        <f>IF(TrRoad_act!O96=0,"",TrRoad_ene!O72/TrRoad_tech!O100)</f>
        <v>1.0742829974070223</v>
      </c>
      <c r="P127" s="106">
        <f>IF(TrRoad_act!P96=0,"",TrRoad_ene!P72/TrRoad_tech!P100)</f>
        <v>1.1768973740855262</v>
      </c>
      <c r="Q127" s="106">
        <f>IF(TrRoad_act!Q96=0,"",TrRoad_ene!Q72/TrRoad_tech!Q100)</f>
        <v>1.2304286364195627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>
        <f>IF(TrRoad_act!P97=0,"",TrRoad_ene!P73/TrRoad_tech!P101)</f>
        <v>1.1795618255262845</v>
      </c>
      <c r="Q128" s="106">
        <f>IF(TrRoad_act!Q97=0,"",TrRoad_ene!Q73/TrRoad_tech!Q101)</f>
        <v>1.1834920256152768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1.1000000000133241</v>
      </c>
      <c r="C129" s="106">
        <f>IF(TrRoad_act!C98=0,"",TrRoad_ene!C74/TrRoad_tech!C102)</f>
        <v>1.1002608999342982</v>
      </c>
      <c r="D129" s="106">
        <f>IF(TrRoad_act!D98=0,"",TrRoad_ene!D74/TrRoad_tech!D102)</f>
        <v>1.1005234467385465</v>
      </c>
      <c r="E129" s="106">
        <f>IF(TrRoad_act!E98=0,"",TrRoad_ene!E74/TrRoad_tech!E102)</f>
        <v>1.1015428381693144</v>
      </c>
      <c r="F129" s="106">
        <f>IF(TrRoad_act!F98=0,"",TrRoad_ene!F74/TrRoad_tech!F102)</f>
        <v>1.1020831246933098</v>
      </c>
      <c r="G129" s="106">
        <f>IF(TrRoad_act!G98=0,"",TrRoad_ene!G74/TrRoad_tech!G102)</f>
        <v>1.275927676991077</v>
      </c>
      <c r="H129" s="106">
        <f>IF(TrRoad_act!H98=0,"",TrRoad_ene!H74/TrRoad_tech!H102)</f>
        <v>1.347997663173093</v>
      </c>
      <c r="I129" s="106">
        <f>IF(TrRoad_act!I98=0,"",TrRoad_ene!I74/TrRoad_tech!I102)</f>
        <v>1.2061951485625606</v>
      </c>
      <c r="J129" s="106">
        <f>IF(TrRoad_act!J98=0,"",TrRoad_ene!J74/TrRoad_tech!J102)</f>
        <v>1.2313657661444899</v>
      </c>
      <c r="K129" s="106">
        <f>IF(TrRoad_act!K98=0,"",TrRoad_ene!K74/TrRoad_tech!K102)</f>
        <v>1.1073187405452651</v>
      </c>
      <c r="L129" s="106">
        <f>IF(TrRoad_act!L98=0,"",TrRoad_ene!L74/TrRoad_tech!L102)</f>
        <v>1.108713309989839</v>
      </c>
      <c r="M129" s="106">
        <f>IF(TrRoad_act!M98=0,"",TrRoad_ene!M74/TrRoad_tech!M102)</f>
        <v>1.0715103404468438</v>
      </c>
      <c r="N129" s="106">
        <f>IF(TrRoad_act!N98=0,"",TrRoad_ene!N74/TrRoad_tech!N102)</f>
        <v>1.1378185623479704</v>
      </c>
      <c r="O129" s="106">
        <f>IF(TrRoad_act!O98=0,"",TrRoad_ene!O74/TrRoad_tech!O102)</f>
        <v>1.1091582702125309</v>
      </c>
      <c r="P129" s="106">
        <f>IF(TrRoad_act!P98=0,"",TrRoad_ene!P74/TrRoad_tech!P102)</f>
        <v>1.1192035733002943</v>
      </c>
      <c r="Q129" s="106">
        <f>IF(TrRoad_act!Q98=0,"",TrRoad_ene!Q74/TrRoad_tech!Q102)</f>
        <v>1.1561224458321475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1.1000000000133239</v>
      </c>
      <c r="D130" s="106">
        <f>IF(TrRoad_act!D99=0,"",TrRoad_ene!D75/TrRoad_tech!D103)</f>
        <v>1.1000000000133241</v>
      </c>
      <c r="E130" s="106">
        <f>IF(TrRoad_act!E99=0,"",TrRoad_ene!E75/TrRoad_tech!E103)</f>
        <v>1.1000303613724531</v>
      </c>
      <c r="F130" s="106">
        <f>IF(TrRoad_act!F99=0,"",TrRoad_ene!F75/TrRoad_tech!F103)</f>
        <v>1.1000310021288264</v>
      </c>
      <c r="G130" s="106">
        <f>IF(TrRoad_act!G99=0,"",TrRoad_ene!G75/TrRoad_tech!G103)</f>
        <v>1.1000552593181654</v>
      </c>
      <c r="H130" s="106">
        <f>IF(TrRoad_act!H99=0,"",TrRoad_ene!H75/TrRoad_tech!H103)</f>
        <v>1.100065628018049</v>
      </c>
      <c r="I130" s="106">
        <f>IF(TrRoad_act!I99=0,"",TrRoad_ene!I75/TrRoad_tech!I103)</f>
        <v>1.1000790477050255</v>
      </c>
      <c r="J130" s="106">
        <f>IF(TrRoad_act!J99=0,"",TrRoad_ene!J75/TrRoad_tech!J103)</f>
        <v>1.1000980398853375</v>
      </c>
      <c r="K130" s="106">
        <f>IF(TrRoad_act!K99=0,"",TrRoad_ene!K75/TrRoad_tech!K103)</f>
        <v>1.1001225833468349</v>
      </c>
      <c r="L130" s="106">
        <f>IF(TrRoad_act!L99=0,"",TrRoad_ene!L75/TrRoad_tech!L103)</f>
        <v>1.1001599578442101</v>
      </c>
      <c r="M130" s="106">
        <f>IF(TrRoad_act!M99=0,"",TrRoad_ene!M75/TrRoad_tech!M103)</f>
        <v>1.1002103481894323</v>
      </c>
      <c r="N130" s="106">
        <f>IF(TrRoad_act!N99=0,"",TrRoad_ene!N75/TrRoad_tech!N103)</f>
        <v>1.1002833910474092</v>
      </c>
      <c r="O130" s="106">
        <f>IF(TrRoad_act!O99=0,"",TrRoad_ene!O75/TrRoad_tech!O103)</f>
        <v>1.1035743009314301</v>
      </c>
      <c r="P130" s="106">
        <f>IF(TrRoad_act!P99=0,"",TrRoad_ene!P75/TrRoad_tech!P103)</f>
        <v>1.1097348694269396</v>
      </c>
      <c r="Q130" s="106">
        <f>IF(TrRoad_act!Q99=0,"",TrRoad_ene!Q75/TrRoad_tech!Q103)</f>
        <v>1.1653788639644369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1.0677934628563504</v>
      </c>
      <c r="C132" s="109">
        <f>IF(TrRoad_act!C101=0,"",TrRoad_ene!C77/TrRoad_tech!C105)</f>
        <v>1.084271176813761</v>
      </c>
      <c r="D132" s="109">
        <f>IF(TrRoad_act!D101=0,"",TrRoad_ene!D77/TrRoad_tech!D105)</f>
        <v>1.1224831571119118</v>
      </c>
      <c r="E132" s="109">
        <f>IF(TrRoad_act!E101=0,"",TrRoad_ene!E77/TrRoad_tech!E105)</f>
        <v>1.1410769700279229</v>
      </c>
      <c r="F132" s="109">
        <f>IF(TrRoad_act!F101=0,"",TrRoad_ene!F77/TrRoad_tech!F105)</f>
        <v>1.1472630790471818</v>
      </c>
      <c r="G132" s="109">
        <f>IF(TrRoad_act!G101=0,"",TrRoad_ene!G77/TrRoad_tech!G105)</f>
        <v>1.1786806414654305</v>
      </c>
      <c r="H132" s="109">
        <f>IF(TrRoad_act!H101=0,"",TrRoad_ene!H77/TrRoad_tech!H105)</f>
        <v>1.1808675199952874</v>
      </c>
      <c r="I132" s="109">
        <f>IF(TrRoad_act!I101=0,"",TrRoad_ene!I77/TrRoad_tech!I105)</f>
        <v>1.1527054541162407</v>
      </c>
      <c r="J132" s="109">
        <f>IF(TrRoad_act!J101=0,"",TrRoad_ene!J77/TrRoad_tech!J105)</f>
        <v>1.1795268449109748</v>
      </c>
      <c r="K132" s="109">
        <f>IF(TrRoad_act!K101=0,"",TrRoad_ene!K77/TrRoad_tech!K105)</f>
        <v>1.1942694380842818</v>
      </c>
      <c r="L132" s="109">
        <f>IF(TrRoad_act!L101=0,"",TrRoad_ene!L77/TrRoad_tech!L105)</f>
        <v>1.190445597867033</v>
      </c>
      <c r="M132" s="109">
        <f>IF(TrRoad_act!M101=0,"",TrRoad_ene!M77/TrRoad_tech!M105)</f>
        <v>1.1490666730508055</v>
      </c>
      <c r="N132" s="109">
        <f>IF(TrRoad_act!N101=0,"",TrRoad_ene!N77/TrRoad_tech!N105)</f>
        <v>1.1416691075418781</v>
      </c>
      <c r="O132" s="109">
        <f>IF(TrRoad_act!O101=0,"",TrRoad_ene!O77/TrRoad_tech!O105)</f>
        <v>1.0909126205322737</v>
      </c>
      <c r="P132" s="109">
        <f>IF(TrRoad_act!P101=0,"",TrRoad_ene!P77/TrRoad_tech!P105)</f>
        <v>1.1877505677571467</v>
      </c>
      <c r="Q132" s="109">
        <f>IF(TrRoad_act!Q101=0,"",TrRoad_ene!Q77/TrRoad_tech!Q105)</f>
        <v>1.2427494420520033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1.1000028976522056</v>
      </c>
      <c r="D133" s="108">
        <f>IF(TrRoad_act!D102=0,"",TrRoad_ene!D78/TrRoad_tech!D106)</f>
        <v>1.1000093024763316</v>
      </c>
      <c r="E133" s="108">
        <f>IF(TrRoad_act!E102=0,"",TrRoad_ene!E78/TrRoad_tech!E106)</f>
        <v>1.1000184187946012</v>
      </c>
      <c r="F133" s="108">
        <f>IF(TrRoad_act!F102=0,"",TrRoad_ene!F78/TrRoad_tech!F106)</f>
        <v>1.1000337310888955</v>
      </c>
      <c r="G133" s="108">
        <f>IF(TrRoad_act!G102=0,"",TrRoad_ene!G78/TrRoad_tech!G106)</f>
        <v>1.1000524564215481</v>
      </c>
      <c r="H133" s="108">
        <f>IF(TrRoad_act!H102=0,"",TrRoad_ene!H78/TrRoad_tech!H106)</f>
        <v>1.1000930018551216</v>
      </c>
      <c r="I133" s="108">
        <f>IF(TrRoad_act!I102=0,"",TrRoad_ene!I78/TrRoad_tech!I106)</f>
        <v>1.1002480460480581</v>
      </c>
      <c r="J133" s="108">
        <f>IF(TrRoad_act!J102=0,"",TrRoad_ene!J78/TrRoad_tech!J106)</f>
        <v>1.1005867755404088</v>
      </c>
      <c r="K133" s="108">
        <f>IF(TrRoad_act!K102=0,"",TrRoad_ene!K78/TrRoad_tech!K106)</f>
        <v>1.1011285441088114</v>
      </c>
      <c r="L133" s="108">
        <f>IF(TrRoad_act!L102=0,"",TrRoad_ene!L78/TrRoad_tech!L106)</f>
        <v>1.1015590581110828</v>
      </c>
      <c r="M133" s="108">
        <f>IF(TrRoad_act!M102=0,"",TrRoad_ene!M78/TrRoad_tech!M106)</f>
        <v>1.1019572845469316</v>
      </c>
      <c r="N133" s="108">
        <f>IF(TrRoad_act!N102=0,"",TrRoad_ene!N78/TrRoad_tech!N106)</f>
        <v>1.1026763070912178</v>
      </c>
      <c r="O133" s="108">
        <f>IF(TrRoad_act!O102=0,"",TrRoad_ene!O78/TrRoad_tech!O106)</f>
        <v>1.1201057811643995</v>
      </c>
      <c r="P133" s="108">
        <f>IF(TrRoad_act!P102=0,"",TrRoad_ene!P78/TrRoad_tech!P106)</f>
        <v>1.131176138123497</v>
      </c>
      <c r="Q133" s="108">
        <f>IF(TrRoad_act!Q102=0,"",TrRoad_ene!Q78/TrRoad_tech!Q106)</f>
        <v>1.1404629847012857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1.0505430790940604</v>
      </c>
      <c r="C134" s="108">
        <f>IF(TrRoad_act!C103=0,"",TrRoad_ene!C79/TrRoad_tech!C107)</f>
        <v>1.0756144188416488</v>
      </c>
      <c r="D134" s="108">
        <f>IF(TrRoad_act!D103=0,"",TrRoad_ene!D79/TrRoad_tech!D107)</f>
        <v>1.125530908942739</v>
      </c>
      <c r="E134" s="108">
        <f>IF(TrRoad_act!E103=0,"",TrRoad_ene!E79/TrRoad_tech!E107)</f>
        <v>1.1479758247522038</v>
      </c>
      <c r="F134" s="108">
        <f>IF(TrRoad_act!F103=0,"",TrRoad_ene!F79/TrRoad_tech!F107)</f>
        <v>1.1546829884120391</v>
      </c>
      <c r="G134" s="108">
        <f>IF(TrRoad_act!G103=0,"",TrRoad_ene!G79/TrRoad_tech!G107)</f>
        <v>1.1898101847090401</v>
      </c>
      <c r="H134" s="108">
        <f>IF(TrRoad_act!H103=0,"",TrRoad_ene!H79/TrRoad_tech!H107)</f>
        <v>1.1912636466120379</v>
      </c>
      <c r="I134" s="108">
        <f>IF(TrRoad_act!I103=0,"",TrRoad_ene!I79/TrRoad_tech!I107)</f>
        <v>1.1584388939397419</v>
      </c>
      <c r="J134" s="108">
        <f>IF(TrRoad_act!J103=0,"",TrRoad_ene!J79/TrRoad_tech!J107)</f>
        <v>1.1861902672107063</v>
      </c>
      <c r="K134" s="108">
        <f>IF(TrRoad_act!K103=0,"",TrRoad_ene!K79/TrRoad_tech!K107)</f>
        <v>1.2018248906999915</v>
      </c>
      <c r="L134" s="108">
        <f>IF(TrRoad_act!L103=0,"",TrRoad_ene!L79/TrRoad_tech!L107)</f>
        <v>1.1970373726979862</v>
      </c>
      <c r="M134" s="108">
        <f>IF(TrRoad_act!M103=0,"",TrRoad_ene!M79/TrRoad_tech!M107)</f>
        <v>1.1526023358402702</v>
      </c>
      <c r="N134" s="108">
        <f>IF(TrRoad_act!N103=0,"",TrRoad_ene!N79/TrRoad_tech!N107)</f>
        <v>1.1447230666340107</v>
      </c>
      <c r="O134" s="108">
        <f>IF(TrRoad_act!O103=0,"",TrRoad_ene!O79/TrRoad_tech!O107)</f>
        <v>1.0885888538849879</v>
      </c>
      <c r="P134" s="108">
        <f>IF(TrRoad_act!P103=0,"",TrRoad_ene!P79/TrRoad_tech!P107)</f>
        <v>1.1888140685091777</v>
      </c>
      <c r="Q134" s="108">
        <f>IF(TrRoad_act!Q103=0,"",TrRoad_ene!Q79/TrRoad_tech!Q107)</f>
        <v>1.2448796980277796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>
        <f>IF(TrRoad_act!C104=0,"",TrRoad_ene!C80/TrRoad_tech!C108)</f>
        <v>1.1040000000061809</v>
      </c>
      <c r="D135" s="108">
        <f>IF(TrRoad_act!D104=0,"",TrRoad_ene!D80/TrRoad_tech!D108)</f>
        <v>1.1040000000061809</v>
      </c>
      <c r="E135" s="108">
        <f>IF(TrRoad_act!E104=0,"",TrRoad_ene!E80/TrRoad_tech!E108)</f>
        <v>1.1040000000061809</v>
      </c>
      <c r="F135" s="108">
        <f>IF(TrRoad_act!F104=0,"",TrRoad_ene!F80/TrRoad_tech!F108)</f>
        <v>1.1040000000061809</v>
      </c>
      <c r="G135" s="108">
        <f>IF(TrRoad_act!G104=0,"",TrRoad_ene!G80/TrRoad_tech!G108)</f>
        <v>1.1040000000061809</v>
      </c>
      <c r="H135" s="108">
        <f>IF(TrRoad_act!H104=0,"",TrRoad_ene!H80/TrRoad_tech!H108)</f>
        <v>1.1040000000061807</v>
      </c>
      <c r="I135" s="108">
        <f>IF(TrRoad_act!I104=0,"",TrRoad_ene!I80/TrRoad_tech!I108)</f>
        <v>1.1040000000061807</v>
      </c>
      <c r="J135" s="108">
        <f>IF(TrRoad_act!J104=0,"",TrRoad_ene!J80/TrRoad_tech!J108)</f>
        <v>1.1040000000061809</v>
      </c>
      <c r="K135" s="108">
        <f>IF(TrRoad_act!K104=0,"",TrRoad_ene!K80/TrRoad_tech!K108)</f>
        <v>1.1040000000061809</v>
      </c>
      <c r="L135" s="108">
        <f>IF(TrRoad_act!L104=0,"",TrRoad_ene!L80/TrRoad_tech!L108)</f>
        <v>1.1040000000061809</v>
      </c>
      <c r="M135" s="108">
        <f>IF(TrRoad_act!M104=0,"",TrRoad_ene!M80/TrRoad_tech!M108)</f>
        <v>1.1040000000061807</v>
      </c>
      <c r="N135" s="108">
        <f>IF(TrRoad_act!N104=0,"",TrRoad_ene!N80/TrRoad_tech!N108)</f>
        <v>1.104954594705235</v>
      </c>
      <c r="O135" s="108">
        <f>IF(TrRoad_act!O104=0,"",TrRoad_ene!O80/TrRoad_tech!O108)</f>
        <v>1.1050912322732085</v>
      </c>
      <c r="P135" s="108">
        <f>IF(TrRoad_act!P104=0,"",TrRoad_ene!P80/TrRoad_tech!P108)</f>
        <v>1.1052735197273966</v>
      </c>
      <c r="Q135" s="108">
        <f>IF(TrRoad_act!Q104=0,"",TrRoad_ene!Q80/TrRoad_tech!Q108)</f>
        <v>1.1150784831674132</v>
      </c>
    </row>
    <row r="136" spans="1:17" ht="11.45" customHeight="1" x14ac:dyDescent="0.25">
      <c r="A136" s="62" t="s">
        <v>56</v>
      </c>
      <c r="B136" s="108">
        <f>IF(TrRoad_act!B105=0,"",TrRoad_ene!B81/TrRoad_tech!B109)</f>
        <v>1.1000000000067305</v>
      </c>
      <c r="C136" s="108">
        <f>IF(TrRoad_act!C105=0,"",TrRoad_ene!C81/TrRoad_tech!C109)</f>
        <v>1.1000000000067303</v>
      </c>
      <c r="D136" s="108">
        <f>IF(TrRoad_act!D105=0,"",TrRoad_ene!D81/TrRoad_tech!D109)</f>
        <v>1.1000000000067303</v>
      </c>
      <c r="E136" s="108">
        <f>IF(TrRoad_act!E105=0,"",TrRoad_ene!E81/TrRoad_tech!E109)</f>
        <v>1.1000000000067303</v>
      </c>
      <c r="F136" s="108">
        <f>IF(TrRoad_act!F105=0,"",TrRoad_ene!F81/TrRoad_tech!F109)</f>
        <v>1.1000000000067303</v>
      </c>
      <c r="G136" s="108">
        <f>IF(TrRoad_act!G105=0,"",TrRoad_ene!G81/TrRoad_tech!G109)</f>
        <v>1.10000000000673</v>
      </c>
      <c r="H136" s="108">
        <f>IF(TrRoad_act!H105=0,"",TrRoad_ene!H81/TrRoad_tech!H109)</f>
        <v>1.10000000000673</v>
      </c>
      <c r="I136" s="108">
        <f>IF(TrRoad_act!I105=0,"",TrRoad_ene!I81/TrRoad_tech!I109)</f>
        <v>1.10000000000673</v>
      </c>
      <c r="J136" s="108">
        <f>IF(TrRoad_act!J105=0,"",TrRoad_ene!J81/TrRoad_tech!J109)</f>
        <v>1.1000000000067303</v>
      </c>
      <c r="K136" s="108">
        <f>IF(TrRoad_act!K105=0,"",TrRoad_ene!K81/TrRoad_tech!K109)</f>
        <v>1.1000000000067303</v>
      </c>
      <c r="L136" s="108">
        <f>IF(TrRoad_act!L105=0,"",TrRoad_ene!L81/TrRoad_tech!L109)</f>
        <v>1.1000000000067303</v>
      </c>
      <c r="M136" s="108">
        <f>IF(TrRoad_act!M105=0,"",TrRoad_ene!M81/TrRoad_tech!M109)</f>
        <v>1.1000000000067305</v>
      </c>
      <c r="N136" s="108">
        <f>IF(TrRoad_act!N105=0,"",TrRoad_ene!N81/TrRoad_tech!N109)</f>
        <v>1.1810987923847982</v>
      </c>
      <c r="O136" s="108">
        <f>IF(TrRoad_act!O105=0,"",TrRoad_ene!O81/TrRoad_tech!O109)</f>
        <v>1.2447233756482039</v>
      </c>
      <c r="P136" s="108">
        <f>IF(TrRoad_act!P105=0,"",TrRoad_ene!P81/TrRoad_tech!P109)</f>
        <v>1.2604166498652511</v>
      </c>
      <c r="Q136" s="108">
        <f>IF(TrRoad_act!Q105=0,"",TrRoad_ene!Q81/TrRoad_tech!Q109)</f>
        <v>1.271474499005542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>
        <f>IF(TrRoad_act!O106=0,"",TrRoad_ene!O82/TrRoad_tech!O110)</f>
        <v>1.2560000000062246</v>
      </c>
      <c r="P137" s="108">
        <f>IF(TrRoad_act!P106=0,"",TrRoad_ene!P82/TrRoad_tech!P110)</f>
        <v>1.2579173853898151</v>
      </c>
      <c r="Q137" s="108">
        <f>IF(TrRoad_act!Q106=0,"",TrRoad_ene!Q82/TrRoad_tech!Q110)</f>
        <v>1.2796218120012717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0.98874574843056817</v>
      </c>
      <c r="C138" s="107">
        <f>IF(TrRoad_act!C107=0,"",TrRoad_ene!C83/TrRoad_tech!C111)</f>
        <v>1.0409509861939343</v>
      </c>
      <c r="D138" s="107">
        <f>IF(TrRoad_act!D107=0,"",TrRoad_ene!D83/TrRoad_tech!D111)</f>
        <v>1.161103724915475</v>
      </c>
      <c r="E138" s="107">
        <f>IF(TrRoad_act!E107=0,"",TrRoad_ene!E83/TrRoad_tech!E111)</f>
        <v>1.2128103192188737</v>
      </c>
      <c r="F138" s="107">
        <f>IF(TrRoad_act!F107=0,"",TrRoad_ene!F83/TrRoad_tech!F111)</f>
        <v>1.2223781073695987</v>
      </c>
      <c r="G138" s="107">
        <f>IF(TrRoad_act!G107=0,"",TrRoad_ene!G83/TrRoad_tech!G111)</f>
        <v>1.272935497872524</v>
      </c>
      <c r="H138" s="107">
        <f>IF(TrRoad_act!H107=0,"",TrRoad_ene!H83/TrRoad_tech!H111)</f>
        <v>1.2943062416147655</v>
      </c>
      <c r="I138" s="107">
        <f>IF(TrRoad_act!I107=0,"",TrRoad_ene!I83/TrRoad_tech!I111)</f>
        <v>1.1865022672278105</v>
      </c>
      <c r="J138" s="107">
        <f>IF(TrRoad_act!J107=0,"",TrRoad_ene!J83/TrRoad_tech!J111)</f>
        <v>1.2667742227424179</v>
      </c>
      <c r="K138" s="107">
        <f>IF(TrRoad_act!K107=0,"",TrRoad_ene!K83/TrRoad_tech!K111)</f>
        <v>1.2887513523823766</v>
      </c>
      <c r="L138" s="107">
        <f>IF(TrRoad_act!L107=0,"",TrRoad_ene!L83/TrRoad_tech!L111)</f>
        <v>1.3207688818079355</v>
      </c>
      <c r="M138" s="107">
        <f>IF(TrRoad_act!M107=0,"",TrRoad_ene!M83/TrRoad_tech!M111)</f>
        <v>1.2472730205449434</v>
      </c>
      <c r="N138" s="107">
        <f>IF(TrRoad_act!N107=0,"",TrRoad_ene!N83/TrRoad_tech!N111)</f>
        <v>1.2229422677208552</v>
      </c>
      <c r="O138" s="107">
        <f>IF(TrRoad_act!O107=0,"",TrRoad_ene!O83/TrRoad_tech!O111)</f>
        <v>1.0467752144514899</v>
      </c>
      <c r="P138" s="107">
        <f>IF(TrRoad_act!P107=0,"",TrRoad_ene!P83/TrRoad_tech!P111)</f>
        <v>1.330146044956029</v>
      </c>
      <c r="Q138" s="107">
        <f>IF(TrRoad_act!Q107=0,"",TrRoad_ene!Q83/TrRoad_tech!Q111)</f>
        <v>1.4940642801770432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1.0385725942918373</v>
      </c>
      <c r="C139" s="106">
        <f>IF(TrRoad_act!C108=0,"",TrRoad_ene!C84/TrRoad_tech!C112)</f>
        <v>1.0623075855856354</v>
      </c>
      <c r="D139" s="106">
        <f>IF(TrRoad_act!D108=0,"",TrRoad_ene!D84/TrRoad_tech!D112)</f>
        <v>1.1109530821455096</v>
      </c>
      <c r="E139" s="106">
        <f>IF(TrRoad_act!E108=0,"",TrRoad_ene!E84/TrRoad_tech!E112)</f>
        <v>1.1330944695327878</v>
      </c>
      <c r="F139" s="106">
        <f>IF(TrRoad_act!F108=0,"",TrRoad_ene!F84/TrRoad_tech!F112)</f>
        <v>1.1380027522490914</v>
      </c>
      <c r="G139" s="106">
        <f>IF(TrRoad_act!G108=0,"",TrRoad_ene!G84/TrRoad_tech!G112)</f>
        <v>1.1608820657638144</v>
      </c>
      <c r="H139" s="106">
        <f>IF(TrRoad_act!H108=0,"",TrRoad_ene!H84/TrRoad_tech!H112)</f>
        <v>1.1701981897079887</v>
      </c>
      <c r="I139" s="106">
        <f>IF(TrRoad_act!I108=0,"",TrRoad_ene!I84/TrRoad_tech!I112)</f>
        <v>1.128621838149928</v>
      </c>
      <c r="J139" s="106">
        <f>IF(TrRoad_act!J108=0,"",TrRoad_ene!J84/TrRoad_tech!J112)</f>
        <v>1.1595698603680347</v>
      </c>
      <c r="K139" s="106">
        <f>IF(TrRoad_act!K108=0,"",TrRoad_ene!K84/TrRoad_tech!K112)</f>
        <v>1.1710065562520273</v>
      </c>
      <c r="L139" s="106">
        <f>IF(TrRoad_act!L108=0,"",TrRoad_ene!L84/TrRoad_tech!L112)</f>
        <v>1.1836001061345385</v>
      </c>
      <c r="M139" s="106">
        <f>IF(TrRoad_act!M108=0,"",TrRoad_ene!M84/TrRoad_tech!M112)</f>
        <v>1.1567563224867861</v>
      </c>
      <c r="N139" s="106">
        <f>IF(TrRoad_act!N108=0,"",TrRoad_ene!N84/TrRoad_tech!N112)</f>
        <v>1.1488328829476502</v>
      </c>
      <c r="O139" s="106">
        <f>IF(TrRoad_act!O108=0,"",TrRoad_ene!O84/TrRoad_tech!O112)</f>
        <v>1.0843417937742554</v>
      </c>
      <c r="P139" s="106">
        <f>IF(TrRoad_act!P108=0,"",TrRoad_ene!P84/TrRoad_tech!P112)</f>
        <v>1.1982764240530723</v>
      </c>
      <c r="Q139" s="106">
        <f>IF(TrRoad_act!Q108=0,"",TrRoad_ene!Q84/TrRoad_tech!Q112)</f>
        <v>1.2655285046555504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0.78607102299420628</v>
      </c>
      <c r="C140" s="105">
        <f>IF(TrRoad_act!C109=0,"",TrRoad_ene!C85/TrRoad_tech!C113)</f>
        <v>0.90980023906154206</v>
      </c>
      <c r="D140" s="105">
        <f>IF(TrRoad_act!D109=0,"",TrRoad_ene!D85/TrRoad_tech!D113)</f>
        <v>1.1539177520582087</v>
      </c>
      <c r="E140" s="105">
        <f>IF(TrRoad_act!E109=0,"",TrRoad_ene!E85/TrRoad_tech!E113)</f>
        <v>1.261503435354135</v>
      </c>
      <c r="F140" s="105">
        <f>IF(TrRoad_act!F109=0,"",TrRoad_ene!F85/TrRoad_tech!F113)</f>
        <v>1.2795628072962832</v>
      </c>
      <c r="G140" s="105">
        <f>IF(TrRoad_act!G109=0,"",TrRoad_ene!G85/TrRoad_tech!G113)</f>
        <v>1.4207768090856179</v>
      </c>
      <c r="H140" s="105">
        <f>IF(TrRoad_act!H109=0,"",TrRoad_ene!H85/TrRoad_tech!H113)</f>
        <v>1.4603481942944989</v>
      </c>
      <c r="I140" s="105">
        <f>IF(TrRoad_act!I109=0,"",TrRoad_ene!I85/TrRoad_tech!I113)</f>
        <v>1.2337463367641373</v>
      </c>
      <c r="J140" s="105">
        <f>IF(TrRoad_act!J109=0,"",TrRoad_ene!J85/TrRoad_tech!J113)</f>
        <v>1.3739564130880995</v>
      </c>
      <c r="K140" s="105">
        <f>IF(TrRoad_act!K109=0,"",TrRoad_ene!K85/TrRoad_tech!K113)</f>
        <v>1.4922567489324139</v>
      </c>
      <c r="L140" s="105">
        <f>IF(TrRoad_act!L109=0,"",TrRoad_ene!L85/TrRoad_tech!L113)</f>
        <v>1.515893766551643</v>
      </c>
      <c r="M140" s="105">
        <f>IF(TrRoad_act!M109=0,"",TrRoad_ene!M85/TrRoad_tech!M113)</f>
        <v>1.3339754113579523</v>
      </c>
      <c r="N140" s="105">
        <f>IF(TrRoad_act!N109=0,"",TrRoad_ene!N85/TrRoad_tech!N113)</f>
        <v>1.2609477365228547</v>
      </c>
      <c r="O140" s="105">
        <f>IF(TrRoad_act!O109=0,"",TrRoad_ene!O85/TrRoad_tech!O113)</f>
        <v>0.93349853396815485</v>
      </c>
      <c r="P140" s="105">
        <f>IF(TrRoad_act!P109=0,"",TrRoad_ene!P85/TrRoad_tech!P113)</f>
        <v>1.4334911920257742</v>
      </c>
      <c r="Q140" s="105">
        <f>IF(TrRoad_act!Q109=0,"",TrRoad_ene!Q85/TrRoad_tech!Q113)</f>
        <v>1.7144849287562658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3.8095539165435248</v>
      </c>
      <c r="D144" s="22">
        <v>3.7865169469511124</v>
      </c>
      <c r="E144" s="22">
        <v>3.7391220806107577</v>
      </c>
      <c r="F144" s="22">
        <v>3.7339440461610871</v>
      </c>
      <c r="G144" s="22">
        <v>3.6836431400785705</v>
      </c>
      <c r="H144" s="22">
        <v>3.6093541968516609</v>
      </c>
      <c r="I144" s="22">
        <v>3.5564114364580881</v>
      </c>
      <c r="J144" s="22">
        <v>3.3837398386874327</v>
      </c>
      <c r="K144" s="22">
        <v>3.1974891097579463</v>
      </c>
      <c r="L144" s="22">
        <v>3.0811946829852381</v>
      </c>
      <c r="M144" s="22">
        <v>2.9729042429749524</v>
      </c>
      <c r="N144" s="22">
        <v>2.9000467223517568</v>
      </c>
      <c r="O144" s="22">
        <v>2.7978085699077946</v>
      </c>
      <c r="P144" s="22">
        <v>2.7698756866401602</v>
      </c>
      <c r="Q144" s="22">
        <v>2.6976380992117464</v>
      </c>
    </row>
    <row r="145" spans="1:17" ht="11.45" customHeight="1" x14ac:dyDescent="0.25">
      <c r="A145" s="19" t="s">
        <v>29</v>
      </c>
      <c r="B145" s="21">
        <v>6.23998867769114</v>
      </c>
      <c r="C145" s="21">
        <v>6.2104095813651394</v>
      </c>
      <c r="D145" s="21">
        <v>6.1314038755888012</v>
      </c>
      <c r="E145" s="21">
        <v>6.1868738606090563</v>
      </c>
      <c r="F145" s="21">
        <v>6.0228062842414047</v>
      </c>
      <c r="G145" s="21">
        <v>5.8713508916805077</v>
      </c>
      <c r="H145" s="21">
        <v>5.7275347452858449</v>
      </c>
      <c r="I145" s="21">
        <v>5.7704179014266259</v>
      </c>
      <c r="J145" s="21">
        <v>5.4747090139974457</v>
      </c>
      <c r="K145" s="21">
        <v>5.1482940224342411</v>
      </c>
      <c r="L145" s="21">
        <v>4.9457918553072524</v>
      </c>
      <c r="M145" s="21">
        <v>4.7326977547511637</v>
      </c>
      <c r="N145" s="21">
        <v>4.713624121863794</v>
      </c>
      <c r="O145" s="21">
        <v>4.497017384839018</v>
      </c>
      <c r="P145" s="21">
        <v>4.4529086648666762</v>
      </c>
      <c r="Q145" s="21">
        <v>4.3520526219912155</v>
      </c>
    </row>
    <row r="146" spans="1:17" ht="11.45" customHeight="1" x14ac:dyDescent="0.25">
      <c r="A146" s="62" t="s">
        <v>59</v>
      </c>
      <c r="B146" s="70">
        <v>6.3840116634110782</v>
      </c>
      <c r="C146" s="70">
        <v>6.3492565275725408</v>
      </c>
      <c r="D146" s="70">
        <v>6.3108615782518536</v>
      </c>
      <c r="E146" s="70">
        <v>6.2318701343512624</v>
      </c>
      <c r="F146" s="70">
        <v>6.2232400769351459</v>
      </c>
      <c r="G146" s="70">
        <v>6.1394052334642844</v>
      </c>
      <c r="H146" s="70">
        <v>6.0155903280861018</v>
      </c>
      <c r="I146" s="70">
        <v>5.9273523940968138</v>
      </c>
      <c r="J146" s="70">
        <v>5.6395663978123878</v>
      </c>
      <c r="K146" s="70">
        <v>5.3291485162632446</v>
      </c>
      <c r="L146" s="70">
        <v>5.1350099590820095</v>
      </c>
      <c r="M146" s="70">
        <v>4.9523587962802003</v>
      </c>
      <c r="N146" s="70">
        <v>4.8215870142410404</v>
      </c>
      <c r="O146" s="70">
        <v>4.6613281206965524</v>
      </c>
      <c r="P146" s="70">
        <v>4.6174107810842244</v>
      </c>
      <c r="Q146" s="70">
        <v>4.5015449347321352</v>
      </c>
    </row>
    <row r="147" spans="1:17" ht="11.45" customHeight="1" x14ac:dyDescent="0.25">
      <c r="A147" s="62" t="s">
        <v>58</v>
      </c>
      <c r="B147" s="70">
        <v>5.3397727875836312</v>
      </c>
      <c r="C147" s="70">
        <v>5.3371199145674435</v>
      </c>
      <c r="D147" s="70">
        <v>5.3341738236380793</v>
      </c>
      <c r="E147" s="70">
        <v>5.3463264487217055</v>
      </c>
      <c r="F147" s="70">
        <v>5.3110654229108807</v>
      </c>
      <c r="G147" s="70">
        <v>5.3269006616562118</v>
      </c>
      <c r="H147" s="70">
        <v>5.3610569033685254</v>
      </c>
      <c r="I147" s="70">
        <v>5.3117098803016791</v>
      </c>
      <c r="J147" s="70">
        <v>5.0720637962662298</v>
      </c>
      <c r="K147" s="70">
        <v>4.8727423318264487</v>
      </c>
      <c r="L147" s="70">
        <v>4.6855734924703265</v>
      </c>
      <c r="M147" s="70">
        <v>4.4950639876829008</v>
      </c>
      <c r="N147" s="70">
        <v>4.5646101597757855</v>
      </c>
      <c r="O147" s="70">
        <v>4.3023811957724405</v>
      </c>
      <c r="P147" s="70">
        <v>4.2523216766233487</v>
      </c>
      <c r="Q147" s="70">
        <v>4.1556377152128201</v>
      </c>
    </row>
    <row r="148" spans="1:17" ht="11.45" customHeight="1" x14ac:dyDescent="0.25">
      <c r="A148" s="62" t="s">
        <v>57</v>
      </c>
      <c r="B148" s="70">
        <v>0</v>
      </c>
      <c r="C148" s="70">
        <v>6.846728865615721</v>
      </c>
      <c r="D148" s="70">
        <v>0</v>
      </c>
      <c r="E148" s="70">
        <v>6.8585394758615603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6.0108919785176465</v>
      </c>
      <c r="M148" s="70">
        <v>4.7792859773615008</v>
      </c>
      <c r="N148" s="70">
        <v>5.6902522986381836</v>
      </c>
      <c r="O148" s="70">
        <v>5.2055609058696959</v>
      </c>
      <c r="P148" s="70">
        <v>5.0432176364433481</v>
      </c>
      <c r="Q148" s="70">
        <v>4.2362325013654711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8.8981804625929861</v>
      </c>
      <c r="M149" s="70">
        <v>6.3862539205212814</v>
      </c>
      <c r="N149" s="70">
        <v>5.4921783716483024</v>
      </c>
      <c r="O149" s="70">
        <v>5.9041947536174293</v>
      </c>
      <c r="P149" s="70">
        <v>5.869271460288612</v>
      </c>
      <c r="Q149" s="70">
        <v>4.22790828277311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2.4645095264588246</v>
      </c>
      <c r="Q150" s="70">
        <v>2.2010677709915241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2.5218066724502641</v>
      </c>
      <c r="M151" s="70">
        <v>2.4965886057257616</v>
      </c>
      <c r="N151" s="70">
        <v>2.4716227196685039</v>
      </c>
      <c r="O151" s="70">
        <v>2.4469064924718187</v>
      </c>
      <c r="P151" s="70">
        <v>2.4224374275471003</v>
      </c>
      <c r="Q151" s="70">
        <v>2.3982130532716295</v>
      </c>
    </row>
    <row r="152" spans="1:17" ht="11.45" customHeight="1" x14ac:dyDescent="0.25">
      <c r="A152" s="19" t="s">
        <v>28</v>
      </c>
      <c r="B152" s="21">
        <v>47.128635167431199</v>
      </c>
      <c r="C152" s="21">
        <v>47.064214419072101</v>
      </c>
      <c r="D152" s="21">
        <v>47.035778594196543</v>
      </c>
      <c r="E152" s="21">
        <v>46.826547330135263</v>
      </c>
      <c r="F152" s="21">
        <v>46.798873552351218</v>
      </c>
      <c r="G152" s="21">
        <v>46.661443093425227</v>
      </c>
      <c r="H152" s="21">
        <v>46.4899065218193</v>
      </c>
      <c r="I152" s="21">
        <v>46.321209643292896</v>
      </c>
      <c r="J152" s="21">
        <v>45.557624543778068</v>
      </c>
      <c r="K152" s="21">
        <v>45.09821406949559</v>
      </c>
      <c r="L152" s="21">
        <v>44.482812350414974</v>
      </c>
      <c r="M152" s="21">
        <v>43.963472329578636</v>
      </c>
      <c r="N152" s="21">
        <v>43.858631088016907</v>
      </c>
      <c r="O152" s="21">
        <v>43.519253547890251</v>
      </c>
      <c r="P152" s="21">
        <v>43.429481349462925</v>
      </c>
      <c r="Q152" s="21">
        <v>42.574426942843722</v>
      </c>
    </row>
    <row r="153" spans="1:17" ht="11.45" customHeight="1" x14ac:dyDescent="0.25">
      <c r="A153" s="62" t="s">
        <v>59</v>
      </c>
      <c r="B153" s="20">
        <v>15.960029158527696</v>
      </c>
      <c r="C153" s="20">
        <v>0</v>
      </c>
      <c r="D153" s="20">
        <v>0</v>
      </c>
      <c r="E153" s="20">
        <v>0</v>
      </c>
      <c r="F153" s="20">
        <v>15.558100192337863</v>
      </c>
      <c r="G153" s="20">
        <v>15.348513083660711</v>
      </c>
      <c r="H153" s="20">
        <v>0</v>
      </c>
      <c r="I153" s="20">
        <v>14.818380985242033</v>
      </c>
      <c r="J153" s="20">
        <v>14.098915994530969</v>
      </c>
      <c r="K153" s="20">
        <v>0</v>
      </c>
      <c r="L153" s="20">
        <v>12.838311179105158</v>
      </c>
      <c r="M153" s="20">
        <v>12.387101012395636</v>
      </c>
      <c r="N153" s="20">
        <v>12.083528009798988</v>
      </c>
      <c r="O153" s="20">
        <v>11.657535707949144</v>
      </c>
      <c r="P153" s="20">
        <v>0</v>
      </c>
      <c r="Q153" s="20">
        <v>11.240158746715611</v>
      </c>
    </row>
    <row r="154" spans="1:17" ht="11.45" customHeight="1" x14ac:dyDescent="0.25">
      <c r="A154" s="62" t="s">
        <v>58</v>
      </c>
      <c r="B154" s="20">
        <v>47.211141761753609</v>
      </c>
      <c r="C154" s="20">
        <v>47.14660823405066</v>
      </c>
      <c r="D154" s="20">
        <v>47.075007767335997</v>
      </c>
      <c r="E154" s="20">
        <v>46.926305349899692</v>
      </c>
      <c r="F154" s="20">
        <v>46.910042263745062</v>
      </c>
      <c r="G154" s="20">
        <v>46.750445522143018</v>
      </c>
      <c r="H154" s="20">
        <v>46.511118646468042</v>
      </c>
      <c r="I154" s="20">
        <v>46.338662733962174</v>
      </c>
      <c r="J154" s="20">
        <v>45.754946192384459</v>
      </c>
      <c r="K154" s="20">
        <v>45.09821406949559</v>
      </c>
      <c r="L154" s="20">
        <v>44.676653092658832</v>
      </c>
      <c r="M154" s="20">
        <v>44.27347878009796</v>
      </c>
      <c r="N154" s="20">
        <v>43.997145050868774</v>
      </c>
      <c r="O154" s="20">
        <v>43.598845338369863</v>
      </c>
      <c r="P154" s="20">
        <v>43.489203338359538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36.24100278196628</v>
      </c>
      <c r="Q155" s="20">
        <v>35.99999999992361</v>
      </c>
    </row>
    <row r="156" spans="1:17" ht="11.45" customHeight="1" x14ac:dyDescent="0.25">
      <c r="A156" s="62" t="s">
        <v>56</v>
      </c>
      <c r="B156" s="20">
        <v>0</v>
      </c>
      <c r="C156" s="20">
        <v>39.288840195042219</v>
      </c>
      <c r="D156" s="20">
        <v>39.229173139446665</v>
      </c>
      <c r="E156" s="20">
        <v>39.105254458249739</v>
      </c>
      <c r="F156" s="20">
        <v>39.091701886454217</v>
      </c>
      <c r="G156" s="20">
        <v>38.958704601785847</v>
      </c>
      <c r="H156" s="20">
        <v>38.759265538723369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36.24100278196628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25.937638691716753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23.457535500843449</v>
      </c>
      <c r="P157" s="20">
        <v>23.222960145835014</v>
      </c>
      <c r="Q157" s="20">
        <v>22.990730544376664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6.9274978274557908</v>
      </c>
      <c r="C159" s="22">
        <v>6.9573643982348745</v>
      </c>
      <c r="D159" s="22">
        <v>6.9505380575491547</v>
      </c>
      <c r="E159" s="22">
        <v>6.9578608497155399</v>
      </c>
      <c r="F159" s="22">
        <v>6.9362639016567087</v>
      </c>
      <c r="G159" s="22">
        <v>6.9408330423593076</v>
      </c>
      <c r="H159" s="22">
        <v>6.969587153835171</v>
      </c>
      <c r="I159" s="22">
        <v>6.9377263373090736</v>
      </c>
      <c r="J159" s="22">
        <v>6.8302978095963063</v>
      </c>
      <c r="K159" s="22">
        <v>6.7016012966525622</v>
      </c>
      <c r="L159" s="22">
        <v>6.6183851576846564</v>
      </c>
      <c r="M159" s="22">
        <v>6.5596176700025151</v>
      </c>
      <c r="N159" s="22">
        <v>6.5492934934094338</v>
      </c>
      <c r="O159" s="22">
        <v>6.2128225531357684</v>
      </c>
      <c r="P159" s="22">
        <v>6.056582760338074</v>
      </c>
      <c r="Q159" s="22">
        <v>5.9486707904071423</v>
      </c>
    </row>
    <row r="160" spans="1:17" ht="11.45" customHeight="1" x14ac:dyDescent="0.25">
      <c r="A160" s="62" t="s">
        <v>59</v>
      </c>
      <c r="B160" s="70">
        <v>6.463475780630354</v>
      </c>
      <c r="C160" s="70">
        <v>6.4282880349637246</v>
      </c>
      <c r="D160" s="70">
        <v>6.3894151697314898</v>
      </c>
      <c r="E160" s="70">
        <v>6.3094404905725101</v>
      </c>
      <c r="F160" s="70">
        <v>6.3007030116900351</v>
      </c>
      <c r="G160" s="70">
        <v>6.2158246454031358</v>
      </c>
      <c r="H160" s="70">
        <v>6.0904685708239539</v>
      </c>
      <c r="I160" s="70">
        <v>6.0011323071480369</v>
      </c>
      <c r="J160" s="70">
        <v>5.7097641338018308</v>
      </c>
      <c r="K160" s="70">
        <v>5.3954823678760722</v>
      </c>
      <c r="L160" s="70">
        <v>5.1992457248115072</v>
      </c>
      <c r="M160" s="70">
        <v>5.0165151072460041</v>
      </c>
      <c r="N160" s="70">
        <v>4.8935744327367559</v>
      </c>
      <c r="O160" s="70">
        <v>5.0834627813836617</v>
      </c>
      <c r="P160" s="70">
        <v>5.0822113754212888</v>
      </c>
      <c r="Q160" s="70">
        <v>5.1834866012758294</v>
      </c>
    </row>
    <row r="161" spans="1:17" ht="11.45" customHeight="1" x14ac:dyDescent="0.25">
      <c r="A161" s="62" t="s">
        <v>58</v>
      </c>
      <c r="B161" s="70">
        <v>6.9655304890739433</v>
      </c>
      <c r="C161" s="70">
        <v>6.9620699171333404</v>
      </c>
      <c r="D161" s="70">
        <v>6.9582268535783154</v>
      </c>
      <c r="E161" s="70">
        <v>6.9740794907427883</v>
      </c>
      <c r="F161" s="70">
        <v>6.9280828238186007</v>
      </c>
      <c r="G161" s="70">
        <v>6.9487392904268512</v>
      </c>
      <c r="H161" s="70">
        <v>6.9932948085179047</v>
      </c>
      <c r="I161" s="70">
        <v>6.9289234939712623</v>
      </c>
      <c r="J161" s="70">
        <v>6.6163142929173206</v>
      </c>
      <c r="K161" s="70">
        <v>6.3563070242727617</v>
      </c>
      <c r="L161" s="70">
        <v>6.1121523927926749</v>
      </c>
      <c r="M161" s="70">
        <v>5.863639990328549</v>
      </c>
      <c r="N161" s="70">
        <v>5.9543603264518312</v>
      </c>
      <c r="O161" s="70">
        <v>5.8763970324446211</v>
      </c>
      <c r="P161" s="70">
        <v>5.7499426443426014</v>
      </c>
      <c r="Q161" s="70">
        <v>5.7412090188875524</v>
      </c>
    </row>
    <row r="162" spans="1:17" ht="11.45" customHeight="1" x14ac:dyDescent="0.25">
      <c r="A162" s="62" t="s">
        <v>57</v>
      </c>
      <c r="B162" s="70">
        <v>0</v>
      </c>
      <c r="C162" s="70">
        <v>8.5169017793652326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7.0783173802443313</v>
      </c>
      <c r="O162" s="70">
        <v>0</v>
      </c>
      <c r="P162" s="70">
        <v>0</v>
      </c>
      <c r="Q162" s="70">
        <v>6.359130052839828</v>
      </c>
    </row>
    <row r="163" spans="1:17" ht="11.45" customHeight="1" x14ac:dyDescent="0.25">
      <c r="A163" s="62" t="s">
        <v>56</v>
      </c>
      <c r="B163" s="70">
        <v>9.0346717898048556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5.8936000466524785</v>
      </c>
      <c r="O163" s="70">
        <v>5.7547243661586354</v>
      </c>
      <c r="P163" s="70">
        <v>5.3005907540326636</v>
      </c>
      <c r="Q163" s="70">
        <v>7.0780980952444201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3.3033237648369558</v>
      </c>
      <c r="P164" s="70">
        <v>3.2702905271885863</v>
      </c>
      <c r="Q164" s="70">
        <v>3.2375876219167004</v>
      </c>
    </row>
    <row r="165" spans="1:17" ht="11.45" customHeight="1" x14ac:dyDescent="0.25">
      <c r="A165" s="19" t="s">
        <v>24</v>
      </c>
      <c r="B165" s="21">
        <v>38.628200112450997</v>
      </c>
      <c r="C165" s="21">
        <v>38.56856312518574</v>
      </c>
      <c r="D165" s="21">
        <v>38.631062776107719</v>
      </c>
      <c r="E165" s="21">
        <v>38.439221497123796</v>
      </c>
      <c r="F165" s="21">
        <v>39.313253647049152</v>
      </c>
      <c r="G165" s="21">
        <v>37.718272541147321</v>
      </c>
      <c r="H165" s="21">
        <v>37.649297747867074</v>
      </c>
      <c r="I165" s="21">
        <v>38.340239988066493</v>
      </c>
      <c r="J165" s="21">
        <v>39.915654995396409</v>
      </c>
      <c r="K165" s="21">
        <v>36.378768844146123</v>
      </c>
      <c r="L165" s="21">
        <v>37.048702341401501</v>
      </c>
      <c r="M165" s="21">
        <v>36.914080199805312</v>
      </c>
      <c r="N165" s="21">
        <v>36.634160070448026</v>
      </c>
      <c r="O165" s="21">
        <v>36.455069323928647</v>
      </c>
      <c r="P165" s="21">
        <v>36.124357289309671</v>
      </c>
      <c r="Q165" s="21">
        <v>36.087265546113166</v>
      </c>
    </row>
    <row r="166" spans="1:17" ht="11.45" customHeight="1" x14ac:dyDescent="0.25">
      <c r="A166" s="17" t="s">
        <v>23</v>
      </c>
      <c r="B166" s="20">
        <v>0</v>
      </c>
      <c r="C166" s="20">
        <v>37.316365979307136</v>
      </c>
      <c r="D166" s="20">
        <v>37.252358490484411</v>
      </c>
      <c r="E166" s="20">
        <v>37.172657252817963</v>
      </c>
      <c r="F166" s="20">
        <v>37.077464788653849</v>
      </c>
      <c r="G166" s="20">
        <v>36.967021276516697</v>
      </c>
      <c r="H166" s="20">
        <v>36.841603053363116</v>
      </c>
      <c r="I166" s="20">
        <v>36.701520912468801</v>
      </c>
      <c r="J166" s="20">
        <v>36.547118216166268</v>
      </c>
      <c r="K166" s="20">
        <v>36.378768844146123</v>
      </c>
      <c r="L166" s="20">
        <v>36.196874999919764</v>
      </c>
      <c r="M166" s="20">
        <v>36.001864898393542</v>
      </c>
      <c r="N166" s="20">
        <v>35.794190358393166</v>
      </c>
      <c r="O166" s="20">
        <v>35.57432432425631</v>
      </c>
      <c r="P166" s="20">
        <v>35.342758340044057</v>
      </c>
      <c r="Q166" s="20">
        <v>35.099999999925508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0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124.66245000778061</v>
      </c>
      <c r="C171" s="78">
        <v>124.46788290115317</v>
      </c>
      <c r="D171" s="78">
        <v>123.62735352938772</v>
      </c>
      <c r="E171" s="78">
        <v>122.56548662413481</v>
      </c>
      <c r="F171" s="78">
        <v>120.6712954508136</v>
      </c>
      <c r="G171" s="78">
        <v>119.37651440799505</v>
      </c>
      <c r="H171" s="78">
        <v>118.07117229564498</v>
      </c>
      <c r="I171" s="78">
        <v>116.54353732854686</v>
      </c>
      <c r="J171" s="78">
        <v>114.78571960113933</v>
      </c>
      <c r="K171" s="78">
        <v>113.32423512832816</v>
      </c>
      <c r="L171" s="78">
        <v>112.01681550149232</v>
      </c>
      <c r="M171" s="78">
        <v>111.14511372718327</v>
      </c>
      <c r="N171" s="78">
        <v>109.8462587487514</v>
      </c>
      <c r="O171" s="78">
        <v>108.56220743817074</v>
      </c>
      <c r="P171" s="78">
        <v>107.01127678410241</v>
      </c>
      <c r="Q171" s="78">
        <v>104.89062006233159</v>
      </c>
    </row>
    <row r="172" spans="1:17" ht="11.45" customHeight="1" x14ac:dyDescent="0.25">
      <c r="A172" s="19" t="s">
        <v>29</v>
      </c>
      <c r="B172" s="76">
        <v>205.95898579967411</v>
      </c>
      <c r="C172" s="76">
        <v>202.65843112086213</v>
      </c>
      <c r="D172" s="76">
        <v>201.44074065059525</v>
      </c>
      <c r="E172" s="76">
        <v>195.69710910504324</v>
      </c>
      <c r="F172" s="76">
        <v>196.99176995595769</v>
      </c>
      <c r="G172" s="76">
        <v>197.24517729603639</v>
      </c>
      <c r="H172" s="76">
        <v>196.46391801978749</v>
      </c>
      <c r="I172" s="76">
        <v>192.34017617211134</v>
      </c>
      <c r="J172" s="76">
        <v>188.92471359629769</v>
      </c>
      <c r="K172" s="76">
        <v>189.04851149699712</v>
      </c>
      <c r="L172" s="76">
        <v>188.01451164298774</v>
      </c>
      <c r="M172" s="76">
        <v>186.76426599481687</v>
      </c>
      <c r="N172" s="76">
        <v>184.34932853834445</v>
      </c>
      <c r="O172" s="76">
        <v>182.30108306154744</v>
      </c>
      <c r="P172" s="76">
        <v>178.86140754723081</v>
      </c>
      <c r="Q172" s="76">
        <v>174.47463742741701</v>
      </c>
    </row>
    <row r="173" spans="1:17" ht="11.45" customHeight="1" x14ac:dyDescent="0.25">
      <c r="A173" s="62" t="s">
        <v>59</v>
      </c>
      <c r="B173" s="77">
        <v>207.77075001296771</v>
      </c>
      <c r="C173" s="77">
        <v>205.12292473899333</v>
      </c>
      <c r="D173" s="77">
        <v>203.92939837759511</v>
      </c>
      <c r="E173" s="77">
        <v>202.32025684994753</v>
      </c>
      <c r="F173" s="77">
        <v>200.6530273874786</v>
      </c>
      <c r="G173" s="77">
        <v>199.8655719482104</v>
      </c>
      <c r="H173" s="77">
        <v>199.13321904853609</v>
      </c>
      <c r="I173" s="77">
        <v>198.00193080322461</v>
      </c>
      <c r="J173" s="77">
        <v>194.80928278751011</v>
      </c>
      <c r="K173" s="77">
        <v>194.20024641216472</v>
      </c>
      <c r="L173" s="77">
        <v>193.61832461022968</v>
      </c>
      <c r="M173" s="77">
        <v>192.1632857580542</v>
      </c>
      <c r="N173" s="77">
        <v>190.435265585736</v>
      </c>
      <c r="O173" s="77">
        <v>189.02199656572432</v>
      </c>
      <c r="P173" s="77">
        <v>186.31353336841079</v>
      </c>
      <c r="Q173" s="77">
        <v>182.75284843050875</v>
      </c>
    </row>
    <row r="174" spans="1:17" ht="11.45" customHeight="1" x14ac:dyDescent="0.25">
      <c r="A174" s="62" t="s">
        <v>58</v>
      </c>
      <c r="B174" s="77">
        <v>186.74692844014695</v>
      </c>
      <c r="C174" s="77">
        <v>184.09117904848102</v>
      </c>
      <c r="D174" s="77">
        <v>181.75496620227972</v>
      </c>
      <c r="E174" s="77">
        <v>179.61067753682988</v>
      </c>
      <c r="F174" s="77">
        <v>177.70390908126237</v>
      </c>
      <c r="G174" s="77">
        <v>172.08885935494553</v>
      </c>
      <c r="H174" s="77">
        <v>170.7206629650411</v>
      </c>
      <c r="I174" s="77">
        <v>170.58898052367658</v>
      </c>
      <c r="J174" s="77">
        <v>169.33443778070179</v>
      </c>
      <c r="K174" s="77">
        <v>168.76416751438265</v>
      </c>
      <c r="L174" s="77">
        <v>167.96811209271675</v>
      </c>
      <c r="M174" s="77">
        <v>166.80715815769287</v>
      </c>
      <c r="N174" s="77">
        <v>165.81870474722294</v>
      </c>
      <c r="O174" s="77">
        <v>164.21681529640452</v>
      </c>
      <c r="P174" s="77">
        <v>162.03566126753825</v>
      </c>
      <c r="Q174" s="77">
        <v>159.58692612104952</v>
      </c>
    </row>
    <row r="175" spans="1:17" ht="11.45" customHeight="1" x14ac:dyDescent="0.25">
      <c r="A175" s="62" t="s">
        <v>57</v>
      </c>
      <c r="B175" s="77" t="s">
        <v>181</v>
      </c>
      <c r="C175" s="77">
        <v>181.24222595470533</v>
      </c>
      <c r="D175" s="77">
        <v>181.69533151959209</v>
      </c>
      <c r="E175" s="77">
        <v>181.19182979877613</v>
      </c>
      <c r="F175" s="77">
        <v>181.60197467366928</v>
      </c>
      <c r="G175" s="77">
        <v>182.053264729825</v>
      </c>
      <c r="H175" s="77">
        <v>182.50566341528912</v>
      </c>
      <c r="I175" s="77">
        <v>182.95908297210468</v>
      </c>
      <c r="J175" s="77">
        <v>183.4024015424153</v>
      </c>
      <c r="K175" s="77">
        <v>183.86090754627133</v>
      </c>
      <c r="L175" s="77">
        <v>184.14452024234936</v>
      </c>
      <c r="M175" s="77">
        <v>184.19627580193392</v>
      </c>
      <c r="N175" s="77">
        <v>184.47582018614565</v>
      </c>
      <c r="O175" s="77">
        <v>183.70345632181616</v>
      </c>
      <c r="P175" s="77">
        <v>183.41409947717329</v>
      </c>
      <c r="Q175" s="77">
        <v>183.71565746321951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>
        <v>209</v>
      </c>
      <c r="M176" s="77">
        <v>169.84083333333334</v>
      </c>
      <c r="N176" s="77">
        <v>156.51029027777778</v>
      </c>
      <c r="O176" s="77">
        <v>139.05018599083377</v>
      </c>
      <c r="P176" s="77">
        <v>138.54781321119057</v>
      </c>
      <c r="Q176" s="77">
        <v>131.63548667380115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 t="s">
        <v>181</v>
      </c>
      <c r="O177" s="77" t="s">
        <v>181</v>
      </c>
      <c r="P177" s="77">
        <v>46.900899161774994</v>
      </c>
      <c r="Q177" s="77">
        <v>42.331607628980514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1486.4447480394299</v>
      </c>
      <c r="C179" s="76">
        <v>1477.9948536266734</v>
      </c>
      <c r="D179" s="76">
        <v>1479.6460540581641</v>
      </c>
      <c r="E179" s="76">
        <v>1476.3367772588854</v>
      </c>
      <c r="F179" s="76">
        <v>1477.1650580370429</v>
      </c>
      <c r="G179" s="76">
        <v>1477.5389094006791</v>
      </c>
      <c r="H179" s="76">
        <v>1473.5174517820139</v>
      </c>
      <c r="I179" s="76">
        <v>1470.6731898250666</v>
      </c>
      <c r="J179" s="76">
        <v>1452.5472719395459</v>
      </c>
      <c r="K179" s="76">
        <v>1451.5548035930742</v>
      </c>
      <c r="L179" s="76">
        <v>1457.5241167083286</v>
      </c>
      <c r="M179" s="76">
        <v>1451.96611848517</v>
      </c>
      <c r="N179" s="76">
        <v>1441.8792675603765</v>
      </c>
      <c r="O179" s="76">
        <v>1434.5587482951623</v>
      </c>
      <c r="P179" s="76">
        <v>1426.7363375824605</v>
      </c>
      <c r="Q179" s="76">
        <v>1397.4461752640316</v>
      </c>
    </row>
    <row r="180" spans="1:17" ht="11.45" customHeight="1" x14ac:dyDescent="0.25">
      <c r="A180" s="62" t="s">
        <v>59</v>
      </c>
      <c r="B180" s="75">
        <v>543.74077465963774</v>
      </c>
      <c r="C180" s="75">
        <v>544.8731767480748</v>
      </c>
      <c r="D180" s="75">
        <v>546.20886551726016</v>
      </c>
      <c r="E180" s="75">
        <v>547.5408261251705</v>
      </c>
      <c r="F180" s="75">
        <v>548.73457788201188</v>
      </c>
      <c r="G180" s="75">
        <v>549.94599419482256</v>
      </c>
      <c r="H180" s="75">
        <v>551.20377903592271</v>
      </c>
      <c r="I180" s="75">
        <v>552.28625041890643</v>
      </c>
      <c r="J180" s="75">
        <v>552.02355031101945</v>
      </c>
      <c r="K180" s="75">
        <v>552.71478229081072</v>
      </c>
      <c r="L180" s="75">
        <v>551.53652685731447</v>
      </c>
      <c r="M180" s="75">
        <v>547.25345727321053</v>
      </c>
      <c r="N180" s="75">
        <v>542.32838719661777</v>
      </c>
      <c r="O180" s="75">
        <v>540.84029502277315</v>
      </c>
      <c r="P180" s="75">
        <v>538.91188520696051</v>
      </c>
      <c r="Q180" s="75">
        <v>530.21599295316639</v>
      </c>
    </row>
    <row r="181" spans="1:17" ht="11.45" customHeight="1" x14ac:dyDescent="0.25">
      <c r="A181" s="62" t="s">
        <v>58</v>
      </c>
      <c r="B181" s="75">
        <v>1639.24378468751</v>
      </c>
      <c r="C181" s="75">
        <v>1612.6055047324169</v>
      </c>
      <c r="D181" s="75">
        <v>1596.8613838912547</v>
      </c>
      <c r="E181" s="75">
        <v>1581.8602797046221</v>
      </c>
      <c r="F181" s="75">
        <v>1570.335301550844</v>
      </c>
      <c r="G181" s="75">
        <v>1554.7940789301865</v>
      </c>
      <c r="H181" s="75">
        <v>1530.4553362909587</v>
      </c>
      <c r="I181" s="75">
        <v>1515.8121939614493</v>
      </c>
      <c r="J181" s="75">
        <v>1491.8015945182854</v>
      </c>
      <c r="K181" s="75">
        <v>1483.1579673077292</v>
      </c>
      <c r="L181" s="75">
        <v>1482.7329820746602</v>
      </c>
      <c r="M181" s="75">
        <v>1472.0644683689625</v>
      </c>
      <c r="N181" s="75">
        <v>1458.1132376116313</v>
      </c>
      <c r="O181" s="75">
        <v>1450.2722962330072</v>
      </c>
      <c r="P181" s="75">
        <v>1441.9130053815106</v>
      </c>
      <c r="Q181" s="75">
        <v>1432.490196898252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>
        <v>957.44047012395492</v>
      </c>
      <c r="Q182" s="75">
        <v>955.45377964862337</v>
      </c>
    </row>
    <row r="183" spans="1:17" ht="11.45" customHeight="1" x14ac:dyDescent="0.25">
      <c r="A183" s="62" t="s">
        <v>56</v>
      </c>
      <c r="B183" s="75">
        <v>970.28123738061015</v>
      </c>
      <c r="C183" s="75">
        <v>963.67873671349605</v>
      </c>
      <c r="D183" s="75">
        <v>961.48285392302876</v>
      </c>
      <c r="E183" s="75">
        <v>955.31688175061004</v>
      </c>
      <c r="F183" s="75">
        <v>952.86578514136193</v>
      </c>
      <c r="G183" s="75">
        <v>947.9559095815323</v>
      </c>
      <c r="H183" s="75">
        <v>944.73446609816779</v>
      </c>
      <c r="I183" s="75">
        <v>939.03775463644058</v>
      </c>
      <c r="J183" s="75">
        <v>928.61278790434392</v>
      </c>
      <c r="K183" s="75">
        <v>930.93431987410474</v>
      </c>
      <c r="L183" s="75">
        <v>930.82868617980466</v>
      </c>
      <c r="M183" s="75">
        <v>933.15575789525406</v>
      </c>
      <c r="N183" s="75">
        <v>935.48864728999217</v>
      </c>
      <c r="O183" s="75">
        <v>937.08921933135912</v>
      </c>
      <c r="P183" s="75">
        <v>925.74493579139335</v>
      </c>
      <c r="Q183" s="75">
        <v>881.54059316884207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236.78399214960626</v>
      </c>
      <c r="C186" s="78">
        <v>231.92491262972237</v>
      </c>
      <c r="D186" s="78">
        <v>230.92048686258983</v>
      </c>
      <c r="E186" s="78">
        <v>229.91203452008835</v>
      </c>
      <c r="F186" s="78">
        <v>227.65216243142012</v>
      </c>
      <c r="G186" s="78">
        <v>227.70428809423763</v>
      </c>
      <c r="H186" s="78">
        <v>226.78505974092883</v>
      </c>
      <c r="I186" s="78">
        <v>223.75346684303381</v>
      </c>
      <c r="J186" s="78">
        <v>215.07796788904241</v>
      </c>
      <c r="K186" s="78">
        <v>207.51701571532394</v>
      </c>
      <c r="L186" s="78">
        <v>201.18743701367066</v>
      </c>
      <c r="M186" s="78">
        <v>193.74017327155221</v>
      </c>
      <c r="N186" s="78">
        <v>195.57536565567392</v>
      </c>
      <c r="O186" s="78">
        <v>201.56745226126912</v>
      </c>
      <c r="P186" s="78">
        <v>199.64245505682524</v>
      </c>
      <c r="Q186" s="78">
        <v>199.67110685899382</v>
      </c>
    </row>
    <row r="187" spans="1:17" ht="11.45" customHeight="1" x14ac:dyDescent="0.25">
      <c r="A187" s="62" t="s">
        <v>59</v>
      </c>
      <c r="B187" s="77">
        <v>210.35694817554207</v>
      </c>
      <c r="C187" s="77">
        <v>209.75446404978146</v>
      </c>
      <c r="D187" s="77">
        <v>209.72894630082601</v>
      </c>
      <c r="E187" s="77">
        <v>209.71769050864967</v>
      </c>
      <c r="F187" s="77">
        <v>209.60452487855824</v>
      </c>
      <c r="G187" s="77">
        <v>209.47907426320251</v>
      </c>
      <c r="H187" s="77">
        <v>209.47493300804078</v>
      </c>
      <c r="I187" s="77">
        <v>209.17565555113728</v>
      </c>
      <c r="J187" s="77">
        <v>208.18723890879397</v>
      </c>
      <c r="K187" s="77">
        <v>208.09306223740109</v>
      </c>
      <c r="L187" s="77">
        <v>207.81728750085131</v>
      </c>
      <c r="M187" s="77">
        <v>207.48299560418391</v>
      </c>
      <c r="N187" s="77">
        <v>207.28859653225985</v>
      </c>
      <c r="O187" s="77">
        <v>193.40996576954603</v>
      </c>
      <c r="P187" s="77">
        <v>185.44123594836205</v>
      </c>
      <c r="Q187" s="77">
        <v>179.63063802083713</v>
      </c>
    </row>
    <row r="188" spans="1:17" ht="11.45" customHeight="1" x14ac:dyDescent="0.25">
      <c r="A188" s="62" t="s">
        <v>58</v>
      </c>
      <c r="B188" s="77">
        <v>243.60426473864834</v>
      </c>
      <c r="C188" s="77">
        <v>237.68171253968404</v>
      </c>
      <c r="D188" s="77">
        <v>234.57639008355741</v>
      </c>
      <c r="E188" s="77">
        <v>232.22271368297319</v>
      </c>
      <c r="F188" s="77">
        <v>230.34261649463301</v>
      </c>
      <c r="G188" s="77">
        <v>229.73955403961327</v>
      </c>
      <c r="H188" s="77">
        <v>226.72443476721247</v>
      </c>
      <c r="I188" s="77">
        <v>224.86391286478832</v>
      </c>
      <c r="J188" s="77">
        <v>222.59979226195478</v>
      </c>
      <c r="K188" s="77">
        <v>219.37674747896699</v>
      </c>
      <c r="L188" s="77">
        <v>218.70278007548222</v>
      </c>
      <c r="M188" s="77">
        <v>216.6132256122855</v>
      </c>
      <c r="N188" s="77">
        <v>215.45492299318451</v>
      </c>
      <c r="O188" s="77">
        <v>214.02832352839641</v>
      </c>
      <c r="P188" s="77">
        <v>211.45156964881735</v>
      </c>
      <c r="Q188" s="77">
        <v>208.28739013957085</v>
      </c>
    </row>
    <row r="189" spans="1:17" ht="11.45" customHeight="1" x14ac:dyDescent="0.25">
      <c r="A189" s="62" t="s">
        <v>57</v>
      </c>
      <c r="B189" s="77" t="s">
        <v>181</v>
      </c>
      <c r="C189" s="77">
        <v>225.00554117373053</v>
      </c>
      <c r="D189" s="77">
        <v>225.56805502666487</v>
      </c>
      <c r="E189" s="77">
        <v>226.13197516423148</v>
      </c>
      <c r="F189" s="77">
        <v>226.69730510214205</v>
      </c>
      <c r="G189" s="77">
        <v>227.26404836489743</v>
      </c>
      <c r="H189" s="77">
        <v>227.83220848580967</v>
      </c>
      <c r="I189" s="77">
        <v>228.40178900702423</v>
      </c>
      <c r="J189" s="77">
        <v>228.97279347954176</v>
      </c>
      <c r="K189" s="77">
        <v>229.54522546324063</v>
      </c>
      <c r="L189" s="77">
        <v>230.11908852689871</v>
      </c>
      <c r="M189" s="77">
        <v>230.69438624821592</v>
      </c>
      <c r="N189" s="77">
        <v>230.87584433692726</v>
      </c>
      <c r="O189" s="77">
        <v>231.39642450896929</v>
      </c>
      <c r="P189" s="77">
        <v>231.89924762037879</v>
      </c>
      <c r="Q189" s="77">
        <v>228.08127605367719</v>
      </c>
    </row>
    <row r="190" spans="1:17" ht="11.45" customHeight="1" x14ac:dyDescent="0.25">
      <c r="A190" s="62" t="s">
        <v>56</v>
      </c>
      <c r="B190" s="77">
        <v>222.81619625580359</v>
      </c>
      <c r="C190" s="77">
        <v>212.7364159489934</v>
      </c>
      <c r="D190" s="77">
        <v>213.26825698886589</v>
      </c>
      <c r="E190" s="77">
        <v>213.80142763133804</v>
      </c>
      <c r="F190" s="77">
        <v>214.33593120041635</v>
      </c>
      <c r="G190" s="77">
        <v>214.87177102841741</v>
      </c>
      <c r="H190" s="77">
        <v>215.40895045598845</v>
      </c>
      <c r="I190" s="77">
        <v>215.94747283212843</v>
      </c>
      <c r="J190" s="77">
        <v>216.48734151420874</v>
      </c>
      <c r="K190" s="77">
        <v>217.02855986799429</v>
      </c>
      <c r="L190" s="77">
        <v>217.57113126766424</v>
      </c>
      <c r="M190" s="77">
        <v>218.11505909583335</v>
      </c>
      <c r="N190" s="77">
        <v>162.49810402307156</v>
      </c>
      <c r="O190" s="77">
        <v>138.72277982262369</v>
      </c>
      <c r="P190" s="77">
        <v>132.61690430536311</v>
      </c>
      <c r="Q190" s="77">
        <v>140.53872248703658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 t="s">
        <v>181</v>
      </c>
      <c r="N191" s="77" t="s">
        <v>181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1230.7433435541539</v>
      </c>
      <c r="C192" s="76">
        <v>1226.7705446753494</v>
      </c>
      <c r="D192" s="76">
        <v>1224.754100592547</v>
      </c>
      <c r="E192" s="76">
        <v>1223.2740988476164</v>
      </c>
      <c r="F192" s="76">
        <v>1223.8411615298739</v>
      </c>
      <c r="G192" s="76">
        <v>1219.2503271696867</v>
      </c>
      <c r="H192" s="76">
        <v>1213.348546628946</v>
      </c>
      <c r="I192" s="76">
        <v>1210.8181314173651</v>
      </c>
      <c r="J192" s="76">
        <v>1209.7545599450518</v>
      </c>
      <c r="K192" s="76">
        <v>1206.8517657038722</v>
      </c>
      <c r="L192" s="76">
        <v>1200.6436819085791</v>
      </c>
      <c r="M192" s="76">
        <v>1190.4338588500721</v>
      </c>
      <c r="N192" s="76">
        <v>1180.5366357216051</v>
      </c>
      <c r="O192" s="76">
        <v>1169.9464310496066</v>
      </c>
      <c r="P192" s="76">
        <v>1159.4839240597021</v>
      </c>
      <c r="Q192" s="76">
        <v>1151.2105408117777</v>
      </c>
    </row>
    <row r="193" spans="1:17" ht="11.45" customHeight="1" x14ac:dyDescent="0.25">
      <c r="A193" s="17" t="s">
        <v>23</v>
      </c>
      <c r="B193" s="75">
        <v>1217.4750766882914</v>
      </c>
      <c r="C193" s="75">
        <v>1216.6389352115737</v>
      </c>
      <c r="D193" s="75">
        <v>1216.5205911835521</v>
      </c>
      <c r="E193" s="75">
        <v>1216.3229646864947</v>
      </c>
      <c r="F193" s="75">
        <v>1216.754266653561</v>
      </c>
      <c r="G193" s="75">
        <v>1212.0591154117315</v>
      </c>
      <c r="H193" s="75">
        <v>1205.5485761419607</v>
      </c>
      <c r="I193" s="75">
        <v>1201.9233442389047</v>
      </c>
      <c r="J193" s="75">
        <v>1199.0870073831659</v>
      </c>
      <c r="K193" s="75">
        <v>1198.453851900995</v>
      </c>
      <c r="L193" s="75">
        <v>1192.2522518398848</v>
      </c>
      <c r="M193" s="75">
        <v>1181.3958702746684</v>
      </c>
      <c r="N193" s="75">
        <v>1171.2696938924053</v>
      </c>
      <c r="O193" s="75">
        <v>1160.2366947613991</v>
      </c>
      <c r="P193" s="75">
        <v>1149.5601296748425</v>
      </c>
      <c r="Q193" s="75">
        <v>1140.9484140221923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1371.1509027958984</v>
      </c>
      <c r="D194" s="74">
        <v>1339.509221923254</v>
      </c>
      <c r="E194" s="74">
        <v>1318.4659097641509</v>
      </c>
      <c r="F194" s="74">
        <v>1303.387775806262</v>
      </c>
      <c r="G194" s="74">
        <v>1297.5323161681667</v>
      </c>
      <c r="H194" s="74">
        <v>1293.1842308163098</v>
      </c>
      <c r="I194" s="74">
        <v>1289.0264926071359</v>
      </c>
      <c r="J194" s="74">
        <v>1284.2777384233407</v>
      </c>
      <c r="K194" s="74">
        <v>1282.7371739510149</v>
      </c>
      <c r="L194" s="74">
        <v>1279.796059698084</v>
      </c>
      <c r="M194" s="74">
        <v>1272.1251220168215</v>
      </c>
      <c r="N194" s="74">
        <v>1265.0907825326512</v>
      </c>
      <c r="O194" s="74">
        <v>1257.3232895083243</v>
      </c>
      <c r="P194" s="74">
        <v>1249.5788710339875</v>
      </c>
      <c r="Q194" s="74">
        <v>1241.2243593022931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1.1275000000068984</v>
      </c>
      <c r="C198" s="111">
        <f>IF(TrRoad_act!C86=0,"",TrRoad_emi!C56/TrRoad_tech!C171)</f>
        <v>1.1276276261082585</v>
      </c>
      <c r="D198" s="111">
        <f>IF(TrRoad_act!D86=0,"",TrRoad_emi!D56/TrRoad_tech!D171)</f>
        <v>1.1282707396793132</v>
      </c>
      <c r="E198" s="111">
        <f>IF(TrRoad_act!E86=0,"",TrRoad_emi!E56/TrRoad_tech!E171)</f>
        <v>1.1294791999117122</v>
      </c>
      <c r="F198" s="111">
        <f>IF(TrRoad_act!F86=0,"",TrRoad_emi!F56/TrRoad_tech!F171)</f>
        <v>1.1324534303657463</v>
      </c>
      <c r="G198" s="111">
        <f>IF(TrRoad_act!G86=0,"",TrRoad_emi!G56/TrRoad_tech!G171)</f>
        <v>1.1334622099772766</v>
      </c>
      <c r="H198" s="111">
        <f>IF(TrRoad_act!H86=0,"",TrRoad_emi!H56/TrRoad_tech!H171)</f>
        <v>1.1310730167307645</v>
      </c>
      <c r="I198" s="111">
        <f>IF(TrRoad_act!I86=0,"",TrRoad_emi!I56/TrRoad_tech!I171)</f>
        <v>1.1246284197825753</v>
      </c>
      <c r="J198" s="111">
        <f>IF(TrRoad_act!J86=0,"",TrRoad_emi!J56/TrRoad_tech!J171)</f>
        <v>1.1155283254877313</v>
      </c>
      <c r="K198" s="111">
        <f>IF(TrRoad_act!K86=0,"",TrRoad_emi!K56/TrRoad_tech!K171)</f>
        <v>1.1193066760647525</v>
      </c>
      <c r="L198" s="111">
        <f>IF(TrRoad_act!L86=0,"",TrRoad_emi!L56/TrRoad_tech!L171)</f>
        <v>1.1090287975192543</v>
      </c>
      <c r="M198" s="111">
        <f>IF(TrRoad_act!M86=0,"",TrRoad_emi!M56/TrRoad_tech!M171)</f>
        <v>1.1099674664690866</v>
      </c>
      <c r="N198" s="111">
        <f>IF(TrRoad_act!N86=0,"",TrRoad_emi!N56/TrRoad_tech!N171)</f>
        <v>1.1172103734211869</v>
      </c>
      <c r="O198" s="111">
        <f>IF(TrRoad_act!O86=0,"",TrRoad_emi!O56/TrRoad_tech!O171)</f>
        <v>1.1377579353557064</v>
      </c>
      <c r="P198" s="111">
        <f>IF(TrRoad_act!P86=0,"",TrRoad_emi!P56/TrRoad_tech!P171)</f>
        <v>1.1199973804071557</v>
      </c>
      <c r="Q198" s="111">
        <f>IF(TrRoad_act!Q86=0,"",TrRoad_emi!Q56/TrRoad_tech!Q171)</f>
        <v>1.144891746463228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1.1094719651644556</v>
      </c>
      <c r="C199" s="107">
        <f>IF(TrRoad_act!C87=0,"",TrRoad_emi!C57/TrRoad_tech!C172)</f>
        <v>1.1125907642899047</v>
      </c>
      <c r="D199" s="107">
        <f>IF(TrRoad_act!D87=0,"",TrRoad_emi!D57/TrRoad_tech!D172)</f>
        <v>1.1135181181147313</v>
      </c>
      <c r="E199" s="107">
        <f>IF(TrRoad_act!E87=0,"",TrRoad_emi!E57/TrRoad_tech!E172)</f>
        <v>1.1405910213949917</v>
      </c>
      <c r="F199" s="107">
        <f>IF(TrRoad_act!F87=0,"",TrRoad_emi!F57/TrRoad_tech!F172)</f>
        <v>1.1344610001268147</v>
      </c>
      <c r="G199" s="107">
        <f>IF(TrRoad_act!G87=0,"",TrRoad_emi!G57/TrRoad_tech!G172)</f>
        <v>1.0646917660663784</v>
      </c>
      <c r="H199" s="107">
        <f>IF(TrRoad_act!H87=0,"",TrRoad_emi!H57/TrRoad_tech!H172)</f>
        <v>1.1125846085255535</v>
      </c>
      <c r="I199" s="107">
        <f>IF(TrRoad_act!I87=0,"",TrRoad_emi!I57/TrRoad_tech!I172)</f>
        <v>1.1298273634308804</v>
      </c>
      <c r="J199" s="107">
        <f>IF(TrRoad_act!J87=0,"",TrRoad_emi!J57/TrRoad_tech!J172)</f>
        <v>1.1058181736612582</v>
      </c>
      <c r="K199" s="107">
        <f>IF(TrRoad_act!K87=0,"",TrRoad_emi!K57/TrRoad_tech!K172)</f>
        <v>1.045991878552053</v>
      </c>
      <c r="L199" s="107">
        <f>IF(TrRoad_act!L87=0,"",TrRoad_emi!L57/TrRoad_tech!L172)</f>
        <v>1.0225820696184327</v>
      </c>
      <c r="M199" s="107">
        <f>IF(TrRoad_act!M87=0,"",TrRoad_emi!M57/TrRoad_tech!M172)</f>
        <v>1.0475731692358383</v>
      </c>
      <c r="N199" s="107">
        <f>IF(TrRoad_act!N87=0,"",TrRoad_emi!N57/TrRoad_tech!N172)</f>
        <v>1.05075976453197</v>
      </c>
      <c r="O199" s="107">
        <f>IF(TrRoad_act!O87=0,"",TrRoad_emi!O57/TrRoad_tech!O172)</f>
        <v>1.0488371383800812</v>
      </c>
      <c r="P199" s="107">
        <f>IF(TrRoad_act!P87=0,"",TrRoad_emi!P57/TrRoad_tech!P172)</f>
        <v>1.0667023610683939</v>
      </c>
      <c r="Q199" s="107">
        <f>IF(TrRoad_act!Q87=0,"",TrRoad_emi!Q57/TrRoad_tech!Q172)</f>
        <v>1.0911824047559298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1.10000000000673</v>
      </c>
      <c r="C200" s="108">
        <f>IF(TrRoad_act!C88=0,"",TrRoad_emi!C58/TrRoad_tech!C173)</f>
        <v>1.1000976752983018</v>
      </c>
      <c r="D200" s="108">
        <f>IF(TrRoad_act!D88=0,"",TrRoad_emi!D58/TrRoad_tech!D173)</f>
        <v>1.1003327046659224</v>
      </c>
      <c r="E200" s="108">
        <f>IF(TrRoad_act!E88=0,"",TrRoad_emi!E58/TrRoad_tech!E173)</f>
        <v>1.1007808271148967</v>
      </c>
      <c r="F200" s="108">
        <f>IF(TrRoad_act!F88=0,"",TrRoad_emi!F58/TrRoad_tech!F173)</f>
        <v>1.1150785970807151</v>
      </c>
      <c r="G200" s="108">
        <f>IF(TrRoad_act!G88=0,"",TrRoad_emi!G58/TrRoad_tech!G173)</f>
        <v>1.0236428768029624</v>
      </c>
      <c r="H200" s="108">
        <f>IF(TrRoad_act!H88=0,"",TrRoad_emi!H58/TrRoad_tech!H173)</f>
        <v>1.095639900402726</v>
      </c>
      <c r="I200" s="108">
        <f>IF(TrRoad_act!I88=0,"",TrRoad_emi!I58/TrRoad_tech!I173)</f>
        <v>1.086411131629039</v>
      </c>
      <c r="J200" s="108">
        <f>IF(TrRoad_act!J88=0,"",TrRoad_emi!J58/TrRoad_tech!J173)</f>
        <v>1.0754602967219289</v>
      </c>
      <c r="K200" s="108">
        <f>IF(TrRoad_act!K88=0,"",TrRoad_emi!K58/TrRoad_tech!K173)</f>
        <v>0.9990577602489652</v>
      </c>
      <c r="L200" s="108">
        <f>IF(TrRoad_act!L88=0,"",TrRoad_emi!L58/TrRoad_tech!L173)</f>
        <v>0.98173303985844818</v>
      </c>
      <c r="M200" s="108">
        <f>IF(TrRoad_act!M88=0,"",TrRoad_emi!M58/TrRoad_tech!M173)</f>
        <v>1.0641311380317358</v>
      </c>
      <c r="N200" s="108">
        <f>IF(TrRoad_act!N88=0,"",TrRoad_emi!N58/TrRoad_tech!N173)</f>
        <v>1.0697113668927671</v>
      </c>
      <c r="O200" s="108">
        <f>IF(TrRoad_act!O88=0,"",TrRoad_emi!O58/TrRoad_tech!O173)</f>
        <v>1.081296667868257</v>
      </c>
      <c r="P200" s="108">
        <f>IF(TrRoad_act!P88=0,"",TrRoad_emi!P58/TrRoad_tech!P173)</f>
        <v>1.0699466464327343</v>
      </c>
      <c r="Q200" s="108">
        <f>IF(TrRoad_act!Q88=0,"",TrRoad_emi!Q58/TrRoad_tech!Q173)</f>
        <v>1.0922027660254798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1.2222486102985377</v>
      </c>
      <c r="C201" s="108">
        <f>IF(TrRoad_act!C89=0,"",TrRoad_emi!C59/TrRoad_tech!C174)</f>
        <v>1.2200140919396549</v>
      </c>
      <c r="D201" s="108">
        <f>IF(TrRoad_act!D89=0,"",TrRoad_emi!D59/TrRoad_tech!D174)</f>
        <v>1.2324540651635594</v>
      </c>
      <c r="E201" s="108">
        <f>IF(TrRoad_act!E89=0,"",TrRoad_emi!E59/TrRoad_tech!E174)</f>
        <v>1.2382000298812665</v>
      </c>
      <c r="F201" s="108">
        <f>IF(TrRoad_act!F89=0,"",TrRoad_emi!F59/TrRoad_tech!F174)</f>
        <v>1.2413059379508145</v>
      </c>
      <c r="G201" s="108">
        <f>IF(TrRoad_act!G89=0,"",TrRoad_emi!G59/TrRoad_tech!G174)</f>
        <v>1.3745528701111165</v>
      </c>
      <c r="H201" s="108">
        <f>IF(TrRoad_act!H89=0,"",TrRoad_emi!H59/TrRoad_tech!H174)</f>
        <v>1.2895392962285073</v>
      </c>
      <c r="I201" s="108">
        <f>IF(TrRoad_act!I89=0,"",TrRoad_emi!I59/TrRoad_tech!I174)</f>
        <v>1.321644023704287</v>
      </c>
      <c r="J201" s="108">
        <f>IF(TrRoad_act!J89=0,"",TrRoad_emi!J59/TrRoad_tech!J174)</f>
        <v>1.2297220331216692</v>
      </c>
      <c r="K201" s="108">
        <f>IF(TrRoad_act!K89=0,"",TrRoad_emi!K59/TrRoad_tech!K174)</f>
        <v>1.2330232487092503</v>
      </c>
      <c r="L201" s="108">
        <f>IF(TrRoad_act!L89=0,"",TrRoad_emi!L59/TrRoad_tech!L174)</f>
        <v>1.1653071576662375</v>
      </c>
      <c r="M201" s="108">
        <f>IF(TrRoad_act!M89=0,"",TrRoad_emi!M59/TrRoad_tech!M174)</f>
        <v>1.0578535677889158</v>
      </c>
      <c r="N201" s="108">
        <f>IF(TrRoad_act!N89=0,"",TrRoad_emi!N59/TrRoad_tech!N174)</f>
        <v>1.0607632556978575</v>
      </c>
      <c r="O201" s="108">
        <f>IF(TrRoad_act!O89=0,"",TrRoad_emi!O59/TrRoad_tech!O174)</f>
        <v>1.0211896254771411</v>
      </c>
      <c r="P201" s="108">
        <f>IF(TrRoad_act!P89=0,"",TrRoad_emi!P59/TrRoad_tech!P174)</f>
        <v>1.0756289992415209</v>
      </c>
      <c r="Q201" s="108">
        <f>IF(TrRoad_act!Q89=0,"",TrRoad_emi!Q59/TrRoad_tech!Q174)</f>
        <v>1.0951786957273941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>
        <f>IF(TrRoad_act!C90=0,"",TrRoad_emi!C60/TrRoad_tech!C175)</f>
        <v>1.1556598778572889</v>
      </c>
      <c r="D202" s="108">
        <f>IF(TrRoad_act!D90=0,"",TrRoad_emi!D60/TrRoad_tech!D175)</f>
        <v>1.1482741047163185</v>
      </c>
      <c r="E202" s="108">
        <f>IF(TrRoad_act!E90=0,"",TrRoad_emi!E60/TrRoad_tech!E175)</f>
        <v>1.3922285047891012</v>
      </c>
      <c r="F202" s="108">
        <f>IF(TrRoad_act!F90=0,"",TrRoad_emi!F60/TrRoad_tech!F175)</f>
        <v>1.3649741395818447</v>
      </c>
      <c r="G202" s="108">
        <f>IF(TrRoad_act!G90=0,"",TrRoad_emi!G60/TrRoad_tech!G175)</f>
        <v>1.0759832280381145</v>
      </c>
      <c r="H202" s="108">
        <f>IF(TrRoad_act!H90=0,"",TrRoad_emi!H60/TrRoad_tech!H175)</f>
        <v>1.179962017609941</v>
      </c>
      <c r="I202" s="108">
        <f>IF(TrRoad_act!I90=0,"",TrRoad_emi!I60/TrRoad_tech!I175)</f>
        <v>1.0622554141482914</v>
      </c>
      <c r="J202" s="108">
        <f>IF(TrRoad_act!J90=0,"",TrRoad_emi!J60/TrRoad_tech!J175)</f>
        <v>1.0420171362299071</v>
      </c>
      <c r="K202" s="108">
        <f>IF(TrRoad_act!K90=0,"",TrRoad_emi!K60/TrRoad_tech!K175)</f>
        <v>1.0345070703377082</v>
      </c>
      <c r="L202" s="108">
        <f>IF(TrRoad_act!L90=0,"",TrRoad_emi!L60/TrRoad_tech!L175)</f>
        <v>1.2545939640770891</v>
      </c>
      <c r="M202" s="108">
        <f>IF(TrRoad_act!M90=0,"",TrRoad_emi!M60/TrRoad_tech!M175)</f>
        <v>1.4324344529663255</v>
      </c>
      <c r="N202" s="108">
        <f>IF(TrRoad_act!N90=0,"",TrRoad_emi!N60/TrRoad_tech!N175)</f>
        <v>1.0379183207335032</v>
      </c>
      <c r="O202" s="108">
        <f>IF(TrRoad_act!O90=0,"",TrRoad_emi!O60/TrRoad_tech!O175)</f>
        <v>1.3676183151951697</v>
      </c>
      <c r="P202" s="108">
        <f>IF(TrRoad_act!P90=0,"",TrRoad_emi!P60/TrRoad_tech!P175)</f>
        <v>1.1754786799362495</v>
      </c>
      <c r="Q202" s="108">
        <f>IF(TrRoad_act!Q90=0,"",TrRoad_emi!Q60/TrRoad_tech!Q175)</f>
        <v>1.1169661071742001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1.2000000000070943</v>
      </c>
      <c r="M203" s="108">
        <f>IF(TrRoad_act!M91=0,"",TrRoad_emi!M61/TrRoad_tech!M176)</f>
        <v>1.2102056337128315</v>
      </c>
      <c r="N203" s="108">
        <f>IF(TrRoad_act!N91=0,"",TrRoad_emi!N61/TrRoad_tech!N176)</f>
        <v>1.2172924377093459</v>
      </c>
      <c r="O203" s="108">
        <f>IF(TrRoad_act!O91=0,"",TrRoad_emi!O61/TrRoad_tech!O176)</f>
        <v>1.2551066094476691</v>
      </c>
      <c r="P203" s="108">
        <f>IF(TrRoad_act!P91=0,"",TrRoad_emi!P61/TrRoad_tech!P176)</f>
        <v>1.2641198306441295</v>
      </c>
      <c r="Q203" s="108">
        <f>IF(TrRoad_act!Q91=0,"",TrRoad_emi!Q61/TrRoad_tech!Q176)</f>
        <v>1.2692361596128956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1.2181893602326455</v>
      </c>
      <c r="Q204" s="108">
        <f>IF(TrRoad_act!Q92=0,"",TrRoad_emi!Q62/TrRoad_tech!Q177)</f>
        <v>1.2552006951094417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1.0960399975342496</v>
      </c>
      <c r="C206" s="107">
        <f>IF(TrRoad_act!C94=0,"",TrRoad_emi!C64/TrRoad_tech!C179)</f>
        <v>1.1158403043743799</v>
      </c>
      <c r="D206" s="107">
        <f>IF(TrRoad_act!D94=0,"",TrRoad_emi!D64/TrRoad_tech!D179)</f>
        <v>1.1615307979190224</v>
      </c>
      <c r="E206" s="107">
        <f>IF(TrRoad_act!E94=0,"",TrRoad_emi!E64/TrRoad_tech!E179)</f>
        <v>1.1806625833186604</v>
      </c>
      <c r="F206" s="107">
        <f>IF(TrRoad_act!F94=0,"",TrRoad_emi!F64/TrRoad_tech!F179)</f>
        <v>1.1806010282437893</v>
      </c>
      <c r="G206" s="107">
        <f>IF(TrRoad_act!G94=0,"",TrRoad_emi!G64/TrRoad_tech!G179)</f>
        <v>1.2192381197174706</v>
      </c>
      <c r="H206" s="107">
        <f>IF(TrRoad_act!H94=0,"",TrRoad_emi!H64/TrRoad_tech!H179)</f>
        <v>1.2131041796949318</v>
      </c>
      <c r="I206" s="107">
        <f>IF(TrRoad_act!I94=0,"",TrRoad_emi!I64/TrRoad_tech!I179)</f>
        <v>1.1707572497278915</v>
      </c>
      <c r="J206" s="107">
        <f>IF(TrRoad_act!J94=0,"",TrRoad_emi!J64/TrRoad_tech!J179)</f>
        <v>1.1459671490774994</v>
      </c>
      <c r="K206" s="107">
        <f>IF(TrRoad_act!K94=0,"",TrRoad_emi!K64/TrRoad_tech!K179)</f>
        <v>1.1533624837298311</v>
      </c>
      <c r="L206" s="107">
        <f>IF(TrRoad_act!L94=0,"",TrRoad_emi!L64/TrRoad_tech!L179)</f>
        <v>1.1450328815477175</v>
      </c>
      <c r="M206" s="107">
        <f>IF(TrRoad_act!M94=0,"",TrRoad_emi!M64/TrRoad_tech!M179)</f>
        <v>1.0981909901211957</v>
      </c>
      <c r="N206" s="107">
        <f>IF(TrRoad_act!N94=0,"",TrRoad_emi!N64/TrRoad_tech!N179)</f>
        <v>1.086454765016674</v>
      </c>
      <c r="O206" s="107">
        <f>IF(TrRoad_act!O94=0,"",TrRoad_emi!O64/TrRoad_tech!O179)</f>
        <v>1.0226463659877423</v>
      </c>
      <c r="P206" s="107">
        <f>IF(TrRoad_act!P94=0,"",TrRoad_emi!P64/TrRoad_tech!P179)</f>
        <v>1.1171077462196279</v>
      </c>
      <c r="Q206" s="107">
        <f>IF(TrRoad_act!Q94=0,"",TrRoad_emi!Q64/TrRoad_tech!Q179)</f>
        <v>1.1875111343628066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1.1000000000133237</v>
      </c>
      <c r="C207" s="106">
        <f>IF(TrRoad_act!C95=0,"",TrRoad_emi!C65/TrRoad_tech!C180)</f>
        <v>1.1000000000133239</v>
      </c>
      <c r="D207" s="106">
        <f>IF(TrRoad_act!D95=0,"",TrRoad_emi!D65/TrRoad_tech!D180)</f>
        <v>1.1000000000133239</v>
      </c>
      <c r="E207" s="106">
        <f>IF(TrRoad_act!E95=0,"",TrRoad_emi!E65/TrRoad_tech!E180)</f>
        <v>1.1000000000133241</v>
      </c>
      <c r="F207" s="106">
        <f>IF(TrRoad_act!F95=0,"",TrRoad_emi!F65/TrRoad_tech!F180)</f>
        <v>1.1000106374594079</v>
      </c>
      <c r="G207" s="106">
        <f>IF(TrRoad_act!G95=0,"",TrRoad_emi!G65/TrRoad_tech!G180)</f>
        <v>1.0982599015017604</v>
      </c>
      <c r="H207" s="106">
        <f>IF(TrRoad_act!H95=0,"",TrRoad_emi!H65/TrRoad_tech!H180)</f>
        <v>1.0927868961662364</v>
      </c>
      <c r="I207" s="106">
        <f>IF(TrRoad_act!I95=0,"",TrRoad_emi!I65/TrRoad_tech!I180)</f>
        <v>1.0823464111540939</v>
      </c>
      <c r="J207" s="106">
        <f>IF(TrRoad_act!J95=0,"",TrRoad_emi!J65/TrRoad_tech!J180)</f>
        <v>1.0693090497459234</v>
      </c>
      <c r="K207" s="106">
        <f>IF(TrRoad_act!K95=0,"",TrRoad_emi!K65/TrRoad_tech!K180)</f>
        <v>1.0693873032653514</v>
      </c>
      <c r="L207" s="106">
        <f>IF(TrRoad_act!L95=0,"",TrRoad_emi!L65/TrRoad_tech!L180)</f>
        <v>1.0565131676628361</v>
      </c>
      <c r="M207" s="106">
        <f>IF(TrRoad_act!M95=0,"",TrRoad_emi!M65/TrRoad_tech!M180)</f>
        <v>1.0555102103745464</v>
      </c>
      <c r="N207" s="106">
        <f>IF(TrRoad_act!N95=0,"",TrRoad_emi!N65/TrRoad_tech!N180)</f>
        <v>1.0593830629704315</v>
      </c>
      <c r="O207" s="106">
        <f>IF(TrRoad_act!O95=0,"",TrRoad_emi!O65/TrRoad_tech!O180)</f>
        <v>1.0749860481718114</v>
      </c>
      <c r="P207" s="106">
        <f>IF(TrRoad_act!P95=0,"",TrRoad_emi!P65/TrRoad_tech!P180)</f>
        <v>1.0531090949456039</v>
      </c>
      <c r="Q207" s="106">
        <f>IF(TrRoad_act!Q95=0,"",TrRoad_emi!Q65/TrRoad_tech!Q180)</f>
        <v>1.0707788303840875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1.0464216690242771</v>
      </c>
      <c r="C208" s="106">
        <f>IF(TrRoad_act!C96=0,"",TrRoad_emi!C66/TrRoad_tech!C181)</f>
        <v>1.0735428153869198</v>
      </c>
      <c r="D208" s="106">
        <f>IF(TrRoad_act!D96=0,"",TrRoad_emi!D66/TrRoad_tech!D181)</f>
        <v>1.1274011407675344</v>
      </c>
      <c r="E208" s="106">
        <f>IF(TrRoad_act!E96=0,"",TrRoad_emi!E66/TrRoad_tech!E181)</f>
        <v>1.1515722775735575</v>
      </c>
      <c r="F208" s="106">
        <f>IF(TrRoad_act!F96=0,"",TrRoad_emi!F66/TrRoad_tech!F181)</f>
        <v>1.1583837877146843</v>
      </c>
      <c r="G208" s="106">
        <f>IF(TrRoad_act!G96=0,"",TrRoad_emi!G66/TrRoad_tech!G181)</f>
        <v>1.1966205963878713</v>
      </c>
      <c r="H208" s="106">
        <f>IF(TrRoad_act!H96=0,"",TrRoad_emi!H66/TrRoad_tech!H181)</f>
        <v>1.1976728805752062</v>
      </c>
      <c r="I208" s="106">
        <f>IF(TrRoad_act!I96=0,"",TrRoad_emi!I66/TrRoad_tech!I181)</f>
        <v>1.1598009761818269</v>
      </c>
      <c r="J208" s="106">
        <f>IF(TrRoad_act!J96=0,"",TrRoad_emi!J66/TrRoad_tech!J181)</f>
        <v>1.1363647482719075</v>
      </c>
      <c r="K208" s="106">
        <f>IF(TrRoad_act!K96=0,"",TrRoad_emi!K66/TrRoad_tech!K181)</f>
        <v>1.1466064402873006</v>
      </c>
      <c r="L208" s="106">
        <f>IF(TrRoad_act!L96=0,"",TrRoad_emi!L66/TrRoad_tech!L181)</f>
        <v>1.139425644368965</v>
      </c>
      <c r="M208" s="106">
        <f>IF(TrRoad_act!M96=0,"",TrRoad_emi!M66/TrRoad_tech!M181)</f>
        <v>1.0937280553653213</v>
      </c>
      <c r="N208" s="106">
        <f>IF(TrRoad_act!N96=0,"",TrRoad_emi!N66/TrRoad_tech!N181)</f>
        <v>1.0830673327702993</v>
      </c>
      <c r="O208" s="106">
        <f>IF(TrRoad_act!O96=0,"",TrRoad_emi!O66/TrRoad_tech!O181)</f>
        <v>1.0185381370577455</v>
      </c>
      <c r="P208" s="106">
        <f>IF(TrRoad_act!P96=0,"",TrRoad_emi!P66/TrRoad_tech!P181)</f>
        <v>1.1125594478322021</v>
      </c>
      <c r="Q208" s="106">
        <f>IF(TrRoad_act!Q96=0,"",TrRoad_emi!Q66/TrRoad_tech!Q181)</f>
        <v>1.1685633993985338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>
        <f>IF(TrRoad_act!P97=0,"",TrRoad_emi!P67/TrRoad_tech!P182)</f>
        <v>1.1795618255262847</v>
      </c>
      <c r="Q209" s="106">
        <f>IF(TrRoad_act!Q97=0,"",TrRoad_emi!Q67/TrRoad_tech!Q182)</f>
        <v>1.1834920256152768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1.1000000000133243</v>
      </c>
      <c r="C210" s="106">
        <f>IF(TrRoad_act!C98=0,"",TrRoad_emi!C68/TrRoad_tech!C183)</f>
        <v>1.1002608999342984</v>
      </c>
      <c r="D210" s="106">
        <f>IF(TrRoad_act!D98=0,"",TrRoad_emi!D68/TrRoad_tech!D183)</f>
        <v>1.1005234467385465</v>
      </c>
      <c r="E210" s="106">
        <f>IF(TrRoad_act!E98=0,"",TrRoad_emi!E68/TrRoad_tech!E183)</f>
        <v>1.1015428381693146</v>
      </c>
      <c r="F210" s="106">
        <f>IF(TrRoad_act!F98=0,"",TrRoad_emi!F68/TrRoad_tech!F183)</f>
        <v>1.10208312469331</v>
      </c>
      <c r="G210" s="106">
        <f>IF(TrRoad_act!G98=0,"",TrRoad_emi!G68/TrRoad_tech!G183)</f>
        <v>1.275927676991077</v>
      </c>
      <c r="H210" s="106">
        <f>IF(TrRoad_act!H98=0,"",TrRoad_emi!H68/TrRoad_tech!H183)</f>
        <v>1.3479976631730928</v>
      </c>
      <c r="I210" s="106">
        <f>IF(TrRoad_act!I98=0,"",TrRoad_emi!I68/TrRoad_tech!I183)</f>
        <v>1.2061951485625606</v>
      </c>
      <c r="J210" s="106">
        <f>IF(TrRoad_act!J98=0,"",TrRoad_emi!J68/TrRoad_tech!J183)</f>
        <v>1.2313657661444899</v>
      </c>
      <c r="K210" s="106">
        <f>IF(TrRoad_act!K98=0,"",TrRoad_emi!K68/TrRoad_tech!K183)</f>
        <v>1.1073187405452651</v>
      </c>
      <c r="L210" s="106">
        <f>IF(TrRoad_act!L98=0,"",TrRoad_emi!L68/TrRoad_tech!L183)</f>
        <v>1.108713309989839</v>
      </c>
      <c r="M210" s="106">
        <f>IF(TrRoad_act!M98=0,"",TrRoad_emi!M68/TrRoad_tech!M183)</f>
        <v>1.0715103404468438</v>
      </c>
      <c r="N210" s="106">
        <f>IF(TrRoad_act!N98=0,"",TrRoad_emi!N68/TrRoad_tech!N183)</f>
        <v>1.1378185623479709</v>
      </c>
      <c r="O210" s="106">
        <f>IF(TrRoad_act!O98=0,"",TrRoad_emi!O68/TrRoad_tech!O183)</f>
        <v>1.1091582702125311</v>
      </c>
      <c r="P210" s="106">
        <f>IF(TrRoad_act!P98=0,"",TrRoad_emi!P68/TrRoad_tech!P183)</f>
        <v>1.1192035733002941</v>
      </c>
      <c r="Q210" s="106">
        <f>IF(TrRoad_act!Q98=0,"",TrRoad_emi!Q68/TrRoad_tech!Q183)</f>
        <v>1.1561224458321475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1.0520336233783831</v>
      </c>
      <c r="C213" s="109">
        <f>IF(TrRoad_act!C101=0,"",TrRoad_emi!C71/TrRoad_tech!C186)</f>
        <v>1.0758795295562316</v>
      </c>
      <c r="D213" s="109">
        <f>IF(TrRoad_act!D101=0,"",TrRoad_emi!D71/TrRoad_tech!D186)</f>
        <v>1.113341462782794</v>
      </c>
      <c r="E213" s="109">
        <f>IF(TrRoad_act!E101=0,"",TrRoad_emi!E71/TrRoad_tech!E186)</f>
        <v>1.1315388336903027</v>
      </c>
      <c r="F213" s="109">
        <f>IF(TrRoad_act!F101=0,"",TrRoad_emi!F71/TrRoad_tech!F186)</f>
        <v>1.1437588770377107</v>
      </c>
      <c r="G213" s="109">
        <f>IF(TrRoad_act!G101=0,"",TrRoad_emi!G71/TrRoad_tech!G186)</f>
        <v>1.1745206564009507</v>
      </c>
      <c r="H213" s="109">
        <f>IF(TrRoad_act!H101=0,"",TrRoad_emi!H71/TrRoad_tech!H186)</f>
        <v>1.1693597787378145</v>
      </c>
      <c r="I213" s="109">
        <f>IF(TrRoad_act!I101=0,"",TrRoad_emi!I71/TrRoad_tech!I186)</f>
        <v>1.1481578290362786</v>
      </c>
      <c r="J213" s="109">
        <f>IF(TrRoad_act!J101=0,"",TrRoad_emi!J71/TrRoad_tech!J186)</f>
        <v>1.1629648187815911</v>
      </c>
      <c r="K213" s="109">
        <f>IF(TrRoad_act!K101=0,"",TrRoad_emi!K71/TrRoad_tech!K186)</f>
        <v>1.2023027086663551</v>
      </c>
      <c r="L213" s="109">
        <f>IF(TrRoad_act!L101=0,"",TrRoad_emi!L71/TrRoad_tech!L186)</f>
        <v>1.2299606807557408</v>
      </c>
      <c r="M213" s="109">
        <f>IF(TrRoad_act!M101=0,"",TrRoad_emi!M71/TrRoad_tech!M186)</f>
        <v>1.2241592411058668</v>
      </c>
      <c r="N213" s="109">
        <f>IF(TrRoad_act!N101=0,"",TrRoad_emi!N71/TrRoad_tech!N186)</f>
        <v>1.1976796235455207</v>
      </c>
      <c r="O213" s="109">
        <f>IF(TrRoad_act!O101=0,"",TrRoad_emi!O71/TrRoad_tech!O186)</f>
        <v>1.093394868536983</v>
      </c>
      <c r="P213" s="109">
        <f>IF(TrRoad_act!P101=0,"",TrRoad_emi!P71/TrRoad_tech!P186)</f>
        <v>1.1817080726773119</v>
      </c>
      <c r="Q213" s="109">
        <f>IF(TrRoad_act!Q101=0,"",TrRoad_emi!Q71/TrRoad_tech!Q186)</f>
        <v>1.2236552389265993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1.1000028976522058</v>
      </c>
      <c r="D214" s="108">
        <f>IF(TrRoad_act!D102=0,"",TrRoad_emi!D72/TrRoad_tech!D187)</f>
        <v>1.1000093024763316</v>
      </c>
      <c r="E214" s="108">
        <f>IF(TrRoad_act!E102=0,"",TrRoad_emi!E72/TrRoad_tech!E187)</f>
        <v>1.1000184187946009</v>
      </c>
      <c r="F214" s="108">
        <f>IF(TrRoad_act!F102=0,"",TrRoad_emi!F72/TrRoad_tech!F187)</f>
        <v>1.1000337310888959</v>
      </c>
      <c r="G214" s="108">
        <f>IF(TrRoad_act!G102=0,"",TrRoad_emi!G72/TrRoad_tech!G187)</f>
        <v>1.0982892349457691</v>
      </c>
      <c r="H214" s="108">
        <f>IF(TrRoad_act!H102=0,"",TrRoad_emi!H72/TrRoad_tech!H187)</f>
        <v>1.0928520766679561</v>
      </c>
      <c r="I214" s="108">
        <f>IF(TrRoad_act!I102=0,"",TrRoad_emi!I72/TrRoad_tech!I187)</f>
        <v>1.0825335597076573</v>
      </c>
      <c r="J214" s="108">
        <f>IF(TrRoad_act!J102=0,"",TrRoad_emi!J72/TrRoad_tech!J187)</f>
        <v>1.0695683754762795</v>
      </c>
      <c r="K214" s="108">
        <f>IF(TrRoad_act!K102=0,"",TrRoad_emi!K72/TrRoad_tech!K187)</f>
        <v>1.0700931555201048</v>
      </c>
      <c r="L214" s="108">
        <f>IF(TrRoad_act!L102=0,"",TrRoad_emi!L72/TrRoad_tech!L187)</f>
        <v>1.0572293074878814</v>
      </c>
      <c r="M214" s="108">
        <f>IF(TrRoad_act!M102=0,"",TrRoad_emi!M72/TrRoad_tech!M187)</f>
        <v>1.0556409325448768</v>
      </c>
      <c r="N214" s="108">
        <f>IF(TrRoad_act!N102=0,"",TrRoad_emi!N72/TrRoad_tech!N187)</f>
        <v>1.059048191400032</v>
      </c>
      <c r="O214" s="108">
        <f>IF(TrRoad_act!O102=0,"",TrRoad_emi!O72/TrRoad_tech!O187)</f>
        <v>1.0910247687250985</v>
      </c>
      <c r="P214" s="108">
        <f>IF(TrRoad_act!P102=0,"",TrRoad_emi!P72/TrRoad_tech!P187)</f>
        <v>1.078801215446344</v>
      </c>
      <c r="Q214" s="108">
        <f>IF(TrRoad_act!Q102=0,"",TrRoad_emi!Q72/TrRoad_tech!Q187)</f>
        <v>1.1038329583945947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1.0505430790940604</v>
      </c>
      <c r="C215" s="108">
        <f>IF(TrRoad_act!C103=0,"",TrRoad_emi!C73/TrRoad_tech!C188)</f>
        <v>1.0756144188416488</v>
      </c>
      <c r="D215" s="108">
        <f>IF(TrRoad_act!D103=0,"",TrRoad_emi!D73/TrRoad_tech!D188)</f>
        <v>1.125530908942739</v>
      </c>
      <c r="E215" s="108">
        <f>IF(TrRoad_act!E103=0,"",TrRoad_emi!E73/TrRoad_tech!E188)</f>
        <v>1.1479758247522038</v>
      </c>
      <c r="F215" s="108">
        <f>IF(TrRoad_act!F103=0,"",TrRoad_emi!F73/TrRoad_tech!F188)</f>
        <v>1.1546829884120391</v>
      </c>
      <c r="G215" s="108">
        <f>IF(TrRoad_act!G103=0,"",TrRoad_emi!G73/TrRoad_tech!G188)</f>
        <v>1.1898101847090401</v>
      </c>
      <c r="H215" s="108">
        <f>IF(TrRoad_act!H103=0,"",TrRoad_emi!H73/TrRoad_tech!H188)</f>
        <v>1.1912636466120379</v>
      </c>
      <c r="I215" s="108">
        <f>IF(TrRoad_act!I103=0,"",TrRoad_emi!I73/TrRoad_tech!I188)</f>
        <v>1.1576454375875493</v>
      </c>
      <c r="J215" s="108">
        <f>IF(TrRoad_act!J103=0,"",TrRoad_emi!J73/TrRoad_tech!J188)</f>
        <v>1.1339452423467102</v>
      </c>
      <c r="K215" s="108">
        <f>IF(TrRoad_act!K103=0,"",TrRoad_emi!K73/TrRoad_tech!K188)</f>
        <v>1.1464549431225419</v>
      </c>
      <c r="L215" s="108">
        <f>IF(TrRoad_act!L103=0,"",TrRoad_emi!L73/TrRoad_tech!L188)</f>
        <v>1.1400000585387653</v>
      </c>
      <c r="M215" s="108">
        <f>IF(TrRoad_act!M103=0,"",TrRoad_emi!M73/TrRoad_tech!M188)</f>
        <v>1.0998933666841872</v>
      </c>
      <c r="N215" s="108">
        <f>IF(TrRoad_act!N103=0,"",TrRoad_emi!N73/TrRoad_tech!N188)</f>
        <v>1.0910771535045636</v>
      </c>
      <c r="O215" s="108">
        <f>IF(TrRoad_act!O103=0,"",TrRoad_emi!O73/TrRoad_tech!O188)</f>
        <v>1.0321352979185161</v>
      </c>
      <c r="P215" s="108">
        <f>IF(TrRoad_act!P103=0,"",TrRoad_emi!P73/TrRoad_tech!P188)</f>
        <v>1.1239253208141848</v>
      </c>
      <c r="Q215" s="108">
        <f>IF(TrRoad_act!Q103=0,"",TrRoad_emi!Q73/TrRoad_tech!Q188)</f>
        <v>1.1823320300685662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>
        <f>IF(TrRoad_act!C104=0,"",TrRoad_emi!C74/TrRoad_tech!C189)</f>
        <v>1.1040000000061811</v>
      </c>
      <c r="D216" s="108">
        <f>IF(TrRoad_act!D104=0,"",TrRoad_emi!D74/TrRoad_tech!D189)</f>
        <v>1.1040000000061809</v>
      </c>
      <c r="E216" s="108">
        <f>IF(TrRoad_act!E104=0,"",TrRoad_emi!E74/TrRoad_tech!E189)</f>
        <v>1.1040000000061811</v>
      </c>
      <c r="F216" s="108">
        <f>IF(TrRoad_act!F104=0,"",TrRoad_emi!F74/TrRoad_tech!F189)</f>
        <v>1.1040000000061807</v>
      </c>
      <c r="G216" s="108">
        <f>IF(TrRoad_act!G104=0,"",TrRoad_emi!G74/TrRoad_tech!G189)</f>
        <v>1.1040000000061809</v>
      </c>
      <c r="H216" s="108">
        <f>IF(TrRoad_act!H104=0,"",TrRoad_emi!H74/TrRoad_tech!H189)</f>
        <v>1.1040000000061807</v>
      </c>
      <c r="I216" s="108">
        <f>IF(TrRoad_act!I104=0,"",TrRoad_emi!I74/TrRoad_tech!I189)</f>
        <v>1.1040000000061805</v>
      </c>
      <c r="J216" s="108">
        <f>IF(TrRoad_act!J104=0,"",TrRoad_emi!J74/TrRoad_tech!J189)</f>
        <v>1.1040000000061809</v>
      </c>
      <c r="K216" s="108">
        <f>IF(TrRoad_act!K104=0,"",TrRoad_emi!K74/TrRoad_tech!K189)</f>
        <v>1.1040000000061809</v>
      </c>
      <c r="L216" s="108">
        <f>IF(TrRoad_act!L104=0,"",TrRoad_emi!L74/TrRoad_tech!L189)</f>
        <v>1.1040000000061807</v>
      </c>
      <c r="M216" s="108">
        <f>IF(TrRoad_act!M104=0,"",TrRoad_emi!M74/TrRoad_tech!M189)</f>
        <v>1.1040000000061809</v>
      </c>
      <c r="N216" s="108">
        <f>IF(TrRoad_act!N104=0,"",TrRoad_emi!N74/TrRoad_tech!N189)</f>
        <v>1.104954594705235</v>
      </c>
      <c r="O216" s="108">
        <f>IF(TrRoad_act!O104=0,"",TrRoad_emi!O74/TrRoad_tech!O189)</f>
        <v>1.1050912322732083</v>
      </c>
      <c r="P216" s="108">
        <f>IF(TrRoad_act!P104=0,"",TrRoad_emi!P74/TrRoad_tech!P189)</f>
        <v>1.1052735197273964</v>
      </c>
      <c r="Q216" s="108">
        <f>IF(TrRoad_act!Q104=0,"",TrRoad_emi!Q74/TrRoad_tech!Q189)</f>
        <v>1.1150784831674132</v>
      </c>
    </row>
    <row r="217" spans="1:17" ht="11.45" customHeight="1" x14ac:dyDescent="0.25">
      <c r="A217" s="62" t="s">
        <v>56</v>
      </c>
      <c r="B217" s="108">
        <f>IF(TrRoad_act!B105=0,"",TrRoad_emi!B75/TrRoad_tech!B190)</f>
        <v>1.10000000000673</v>
      </c>
      <c r="C217" s="108">
        <f>IF(TrRoad_act!C105=0,"",TrRoad_emi!C75/TrRoad_tech!C190)</f>
        <v>1.1000000000067303</v>
      </c>
      <c r="D217" s="108">
        <f>IF(TrRoad_act!D105=0,"",TrRoad_emi!D75/TrRoad_tech!D190)</f>
        <v>1.1000000000067303</v>
      </c>
      <c r="E217" s="108">
        <f>IF(TrRoad_act!E105=0,"",TrRoad_emi!E75/TrRoad_tech!E190)</f>
        <v>1.10000000000673</v>
      </c>
      <c r="F217" s="108">
        <f>IF(TrRoad_act!F105=0,"",TrRoad_emi!F75/TrRoad_tech!F190)</f>
        <v>1.1000000000067303</v>
      </c>
      <c r="G217" s="108">
        <f>IF(TrRoad_act!G105=0,"",TrRoad_emi!G75/TrRoad_tech!G190)</f>
        <v>1.1000000000067303</v>
      </c>
      <c r="H217" s="108">
        <f>IF(TrRoad_act!H105=0,"",TrRoad_emi!H75/TrRoad_tech!H190)</f>
        <v>1.1000000000067303</v>
      </c>
      <c r="I217" s="108">
        <f>IF(TrRoad_act!I105=0,"",TrRoad_emi!I75/TrRoad_tech!I190)</f>
        <v>1.10000000000673</v>
      </c>
      <c r="J217" s="108">
        <f>IF(TrRoad_act!J105=0,"",TrRoad_emi!J75/TrRoad_tech!J190)</f>
        <v>1.1000000000067305</v>
      </c>
      <c r="K217" s="108">
        <f>IF(TrRoad_act!K105=0,"",TrRoad_emi!K75/TrRoad_tech!K190)</f>
        <v>1.10000000000673</v>
      </c>
      <c r="L217" s="108">
        <f>IF(TrRoad_act!L105=0,"",TrRoad_emi!L75/TrRoad_tech!L190)</f>
        <v>1.1000000000067305</v>
      </c>
      <c r="M217" s="108">
        <f>IF(TrRoad_act!M105=0,"",TrRoad_emi!M75/TrRoad_tech!M190)</f>
        <v>1.1000000000067305</v>
      </c>
      <c r="N217" s="108">
        <f>IF(TrRoad_act!N105=0,"",TrRoad_emi!N75/TrRoad_tech!N190)</f>
        <v>1.1810987923847984</v>
      </c>
      <c r="O217" s="108">
        <f>IF(TrRoad_act!O105=0,"",TrRoad_emi!O75/TrRoad_tech!O190)</f>
        <v>1.2447233756482039</v>
      </c>
      <c r="P217" s="108">
        <f>IF(TrRoad_act!P105=0,"",TrRoad_emi!P75/TrRoad_tech!P190)</f>
        <v>1.2604166498652511</v>
      </c>
      <c r="Q217" s="108">
        <f>IF(TrRoad_act!Q105=0,"",TrRoad_emi!Q75/TrRoad_tech!Q190)</f>
        <v>1.2714744990055422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0.98874574843056806</v>
      </c>
      <c r="C219" s="107">
        <f>IF(TrRoad_act!C107=0,"",TrRoad_emi!C77/TrRoad_tech!C192)</f>
        <v>1.0409509861939343</v>
      </c>
      <c r="D219" s="107">
        <f>IF(TrRoad_act!D107=0,"",TrRoad_emi!D77/TrRoad_tech!D192)</f>
        <v>1.161103724915475</v>
      </c>
      <c r="E219" s="107">
        <f>IF(TrRoad_act!E107=0,"",TrRoad_emi!E77/TrRoad_tech!E192)</f>
        <v>1.2128103192188733</v>
      </c>
      <c r="F219" s="107">
        <f>IF(TrRoad_act!F107=0,"",TrRoad_emi!F77/TrRoad_tech!F192)</f>
        <v>1.222378107369599</v>
      </c>
      <c r="G219" s="107">
        <f>IF(TrRoad_act!G107=0,"",TrRoad_emi!G77/TrRoad_tech!G192)</f>
        <v>1.272935497872524</v>
      </c>
      <c r="H219" s="107">
        <f>IF(TrRoad_act!H107=0,"",TrRoad_emi!H77/TrRoad_tech!H192)</f>
        <v>1.2943062416147653</v>
      </c>
      <c r="I219" s="107">
        <f>IF(TrRoad_act!I107=0,"",TrRoad_emi!I77/TrRoad_tech!I192)</f>
        <v>1.1856644093634052</v>
      </c>
      <c r="J219" s="107">
        <f>IF(TrRoad_act!J107=0,"",TrRoad_emi!J77/TrRoad_tech!J192)</f>
        <v>1.2109091671953742</v>
      </c>
      <c r="K219" s="107">
        <f>IF(TrRoad_act!K107=0,"",TrRoad_emi!K77/TrRoad_tech!K192)</f>
        <v>1.2293143139584961</v>
      </c>
      <c r="L219" s="107">
        <f>IF(TrRoad_act!L107=0,"",TrRoad_emi!L77/TrRoad_tech!L192)</f>
        <v>1.2577004696605565</v>
      </c>
      <c r="M219" s="107">
        <f>IF(TrRoad_act!M107=0,"",TrRoad_emi!M77/TrRoad_tech!M192)</f>
        <v>1.1901823766438366</v>
      </c>
      <c r="N219" s="107">
        <f>IF(TrRoad_act!N107=0,"",TrRoad_emi!N77/TrRoad_tech!N192)</f>
        <v>1.1655856499381225</v>
      </c>
      <c r="O219" s="107">
        <f>IF(TrRoad_act!O107=0,"",TrRoad_emi!O77/TrRoad_tech!O192)</f>
        <v>0.99247567111010948</v>
      </c>
      <c r="P219" s="107">
        <f>IF(TrRoad_act!P107=0,"",TrRoad_emi!P77/TrRoad_tech!P192)</f>
        <v>1.2574638568868921</v>
      </c>
      <c r="Q219" s="107">
        <f>IF(TrRoad_act!Q107=0,"",TrRoad_emi!Q77/TrRoad_tech!Q192)</f>
        <v>1.4189575455922094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1.0385725942918373</v>
      </c>
      <c r="C220" s="106">
        <f>IF(TrRoad_act!C108=0,"",TrRoad_emi!C78/TrRoad_tech!C193)</f>
        <v>1.0623075855856352</v>
      </c>
      <c r="D220" s="106">
        <f>IF(TrRoad_act!D108=0,"",TrRoad_emi!D78/TrRoad_tech!D193)</f>
        <v>1.1109530821455096</v>
      </c>
      <c r="E220" s="106">
        <f>IF(TrRoad_act!E108=0,"",TrRoad_emi!E78/TrRoad_tech!E193)</f>
        <v>1.133094469532788</v>
      </c>
      <c r="F220" s="106">
        <f>IF(TrRoad_act!F108=0,"",TrRoad_emi!F78/TrRoad_tech!F193)</f>
        <v>1.1380027522490914</v>
      </c>
      <c r="G220" s="106">
        <f>IF(TrRoad_act!G108=0,"",TrRoad_emi!G78/TrRoad_tech!G193)</f>
        <v>1.1608820657638144</v>
      </c>
      <c r="H220" s="106">
        <f>IF(TrRoad_act!H108=0,"",TrRoad_emi!H78/TrRoad_tech!H193)</f>
        <v>1.1701981897079887</v>
      </c>
      <c r="I220" s="106">
        <f>IF(TrRoad_act!I108=0,"",TrRoad_emi!I78/TrRoad_tech!I193)</f>
        <v>1.1278248530036263</v>
      </c>
      <c r="J220" s="106">
        <f>IF(TrRoad_act!J108=0,"",TrRoad_emi!J78/TrRoad_tech!J193)</f>
        <v>1.1084325436330147</v>
      </c>
      <c r="K220" s="106">
        <f>IF(TrRoad_act!K108=0,"",TrRoad_emi!K78/TrRoad_tech!K193)</f>
        <v>1.1169998919331858</v>
      </c>
      <c r="L220" s="106">
        <f>IF(TrRoad_act!L108=0,"",TrRoad_emi!L78/TrRoad_tech!L193)</f>
        <v>1.1270816793760332</v>
      </c>
      <c r="M220" s="106">
        <f>IF(TrRoad_act!M108=0,"",TrRoad_emi!M78/TrRoad_tech!M193)</f>
        <v>1.1038088425047419</v>
      </c>
      <c r="N220" s="106">
        <f>IF(TrRoad_act!N108=0,"",TrRoad_emi!N78/TrRoad_tech!N193)</f>
        <v>1.0949520332111651</v>
      </c>
      <c r="O220" s="106">
        <f>IF(TrRoad_act!O108=0,"",TrRoad_emi!O78/TrRoad_tech!O193)</f>
        <v>1.0280935530678987</v>
      </c>
      <c r="P220" s="106">
        <f>IF(TrRoad_act!P108=0,"",TrRoad_emi!P78/TrRoad_tech!P193)</f>
        <v>1.1327998902979255</v>
      </c>
      <c r="Q220" s="106">
        <f>IF(TrRoad_act!Q108=0,"",TrRoad_emi!Q78/TrRoad_tech!Q193)</f>
        <v>1.20191028235427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0.7860710229942065</v>
      </c>
      <c r="C221" s="105">
        <f>IF(TrRoad_act!C109=0,"",TrRoad_emi!C79/TrRoad_tech!C194)</f>
        <v>0.90980023906154173</v>
      </c>
      <c r="D221" s="105">
        <f>IF(TrRoad_act!D109=0,"",TrRoad_emi!D79/TrRoad_tech!D194)</f>
        <v>1.1539177520582087</v>
      </c>
      <c r="E221" s="105">
        <f>IF(TrRoad_act!E109=0,"",TrRoad_emi!E79/TrRoad_tech!E194)</f>
        <v>1.2615034353541348</v>
      </c>
      <c r="F221" s="105">
        <f>IF(TrRoad_act!F109=0,"",TrRoad_emi!F79/TrRoad_tech!F194)</f>
        <v>1.2795628072962835</v>
      </c>
      <c r="G221" s="105">
        <f>IF(TrRoad_act!G109=0,"",TrRoad_emi!G79/TrRoad_tech!G194)</f>
        <v>1.4207768090856177</v>
      </c>
      <c r="H221" s="105">
        <f>IF(TrRoad_act!H109=0,"",TrRoad_emi!H79/TrRoad_tech!H194)</f>
        <v>1.4603481942944989</v>
      </c>
      <c r="I221" s="105">
        <f>IF(TrRoad_act!I109=0,"",TrRoad_emi!I79/TrRoad_tech!I194)</f>
        <v>1.2328751171301837</v>
      </c>
      <c r="J221" s="105">
        <f>IF(TrRoad_act!J109=0,"",TrRoad_emi!J79/TrRoad_tech!J194)</f>
        <v>1.3133645965209644</v>
      </c>
      <c r="K221" s="105">
        <f>IF(TrRoad_act!K109=0,"",TrRoad_emi!K79/TrRoad_tech!K194)</f>
        <v>1.4234340690875942</v>
      </c>
      <c r="L221" s="105">
        <f>IF(TrRoad_act!L109=0,"",TrRoad_emi!L79/TrRoad_tech!L194)</f>
        <v>1.4435078902962508</v>
      </c>
      <c r="M221" s="105">
        <f>IF(TrRoad_act!M109=0,"",TrRoad_emi!M79/TrRoad_tech!M194)</f>
        <v>1.2729161934255422</v>
      </c>
      <c r="N221" s="105">
        <f>IF(TrRoad_act!N109=0,"",TrRoad_emi!N79/TrRoad_tech!N194)</f>
        <v>1.2018086428168777</v>
      </c>
      <c r="O221" s="105">
        <f>IF(TrRoad_act!O109=0,"",TrRoad_emi!O79/TrRoad_tech!O194)</f>
        <v>0.88507501055593918</v>
      </c>
      <c r="P221" s="105">
        <f>IF(TrRoad_act!P109=0,"",TrRoad_emi!P79/TrRoad_tech!P194)</f>
        <v>1.3551619914020088</v>
      </c>
      <c r="Q221" s="105">
        <f>IF(TrRoad_act!Q109=0,"",TrRoad_emi!Q79/TrRoad_tech!Q194)</f>
        <v>1.6282976299885483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110.5323935408461</v>
      </c>
      <c r="D225" s="78">
        <v>109.86398683371978</v>
      </c>
      <c r="E225" s="78">
        <v>108.48884734681077</v>
      </c>
      <c r="F225" s="78">
        <v>108.33860914199799</v>
      </c>
      <c r="G225" s="78">
        <v>106.87915229524504</v>
      </c>
      <c r="H225" s="78">
        <v>104.72369396905324</v>
      </c>
      <c r="I225" s="78">
        <v>103.18758497698768</v>
      </c>
      <c r="J225" s="78">
        <v>98.177600759352657</v>
      </c>
      <c r="K225" s="78">
        <v>92.773624514810564</v>
      </c>
      <c r="L225" s="78">
        <v>89.399397078147587</v>
      </c>
      <c r="M225" s="78">
        <v>86.257401507498599</v>
      </c>
      <c r="N225" s="78">
        <v>84.143475226796397</v>
      </c>
      <c r="O225" s="78">
        <v>81.177083898995392</v>
      </c>
      <c r="P225" s="78">
        <v>80.366624587037421</v>
      </c>
      <c r="Q225" s="78">
        <v>78.270685372893595</v>
      </c>
    </row>
    <row r="226" spans="1:17" ht="11.45" customHeight="1" x14ac:dyDescent="0.25">
      <c r="A226" s="19" t="s">
        <v>29</v>
      </c>
      <c r="B226" s="76">
        <v>182.31750272573407</v>
      </c>
      <c r="C226" s="76">
        <v>181.45864976225482</v>
      </c>
      <c r="D226" s="76">
        <v>179.86945081009654</v>
      </c>
      <c r="E226" s="76">
        <v>178.45914006387974</v>
      </c>
      <c r="F226" s="76">
        <v>177.09415556077337</v>
      </c>
      <c r="G226" s="76">
        <v>173.8862430748197</v>
      </c>
      <c r="H226" s="76">
        <v>170.92322252050496</v>
      </c>
      <c r="I226" s="76">
        <v>170.14704812564582</v>
      </c>
      <c r="J226" s="76">
        <v>161.80714630368138</v>
      </c>
      <c r="K226" s="76">
        <v>153.25568427881569</v>
      </c>
      <c r="L226" s="76">
        <v>147.3916318184969</v>
      </c>
      <c r="M226" s="76">
        <v>141.56111728025928</v>
      </c>
      <c r="N226" s="76">
        <v>140.83401682339252</v>
      </c>
      <c r="O226" s="76">
        <v>134.43566460236471</v>
      </c>
      <c r="P226" s="76">
        <v>132.98167984043701</v>
      </c>
      <c r="Q226" s="76">
        <v>129.58867546393913</v>
      </c>
    </row>
    <row r="227" spans="1:17" ht="11.45" customHeight="1" x14ac:dyDescent="0.25">
      <c r="A227" s="62" t="s">
        <v>59</v>
      </c>
      <c r="B227" s="77">
        <v>185.22905962432066</v>
      </c>
      <c r="C227" s="77">
        <v>184.22065590141017</v>
      </c>
      <c r="D227" s="77">
        <v>183.10664472286629</v>
      </c>
      <c r="E227" s="77">
        <v>180.81474557801795</v>
      </c>
      <c r="F227" s="77">
        <v>180.56434856999664</v>
      </c>
      <c r="G227" s="77">
        <v>178.13192049207507</v>
      </c>
      <c r="H227" s="77">
        <v>174.53948994842207</v>
      </c>
      <c r="I227" s="77">
        <v>171.97930829497946</v>
      </c>
      <c r="J227" s="77">
        <v>163.6293345989211</v>
      </c>
      <c r="K227" s="77">
        <v>154.62270752468433</v>
      </c>
      <c r="L227" s="77">
        <v>148.98986969802399</v>
      </c>
      <c r="M227" s="77">
        <v>143.690333151283</v>
      </c>
      <c r="N227" s="77">
        <v>139.89605214278501</v>
      </c>
      <c r="O227" s="77">
        <v>135.246216629825</v>
      </c>
      <c r="P227" s="77">
        <v>133.97197592562699</v>
      </c>
      <c r="Q227" s="77">
        <v>130.610183545864</v>
      </c>
    </row>
    <row r="228" spans="1:17" ht="11.45" customHeight="1" x14ac:dyDescent="0.25">
      <c r="A228" s="62" t="s">
        <v>58</v>
      </c>
      <c r="B228" s="77">
        <v>165.66211483927864</v>
      </c>
      <c r="C228" s="77">
        <v>165.57981160808433</v>
      </c>
      <c r="D228" s="77">
        <v>165.48841152922662</v>
      </c>
      <c r="E228" s="77">
        <v>165.86543685451457</v>
      </c>
      <c r="F228" s="77">
        <v>164.77149216068668</v>
      </c>
      <c r="G228" s="77">
        <v>165.26276758454671</v>
      </c>
      <c r="H228" s="77">
        <v>166.32243724880297</v>
      </c>
      <c r="I228" s="77">
        <v>164.7914859279368</v>
      </c>
      <c r="J228" s="77">
        <v>157.35666076335721</v>
      </c>
      <c r="K228" s="77">
        <v>151.17287417814214</v>
      </c>
      <c r="L228" s="77">
        <v>145.366112918216</v>
      </c>
      <c r="M228" s="77">
        <v>139.455710225904</v>
      </c>
      <c r="N228" s="77">
        <v>141.61332374359401</v>
      </c>
      <c r="O228" s="77">
        <v>133.47788306530899</v>
      </c>
      <c r="P228" s="77">
        <v>131.92482713203799</v>
      </c>
      <c r="Q228" s="77">
        <v>128.925285736653</v>
      </c>
    </row>
    <row r="229" spans="1:17" ht="11.45" customHeight="1" x14ac:dyDescent="0.25">
      <c r="A229" s="62" t="s">
        <v>57</v>
      </c>
      <c r="B229" s="77">
        <v>0</v>
      </c>
      <c r="C229" s="77">
        <v>180.88173065587299</v>
      </c>
      <c r="D229" s="77">
        <v>0</v>
      </c>
      <c r="E229" s="77">
        <v>181.19375171925964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158.80000000000001</v>
      </c>
      <c r="M229" s="77">
        <v>126.26256068440813</v>
      </c>
      <c r="N229" s="77">
        <v>150.329113924051</v>
      </c>
      <c r="O229" s="77">
        <v>137.52419354838699</v>
      </c>
      <c r="P229" s="77">
        <v>133.23529411764699</v>
      </c>
      <c r="Q229" s="77">
        <v>111.915789473684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209</v>
      </c>
      <c r="M230" s="77">
        <v>150</v>
      </c>
      <c r="N230" s="77">
        <v>129</v>
      </c>
      <c r="O230" s="77">
        <v>138.677419354839</v>
      </c>
      <c r="P230" s="77">
        <v>137.857142857143</v>
      </c>
      <c r="Q230" s="77">
        <v>99.304889894544118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36.363636363636402</v>
      </c>
      <c r="Q231" s="77">
        <v>29.071428571428601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1459.0186901358152</v>
      </c>
      <c r="C233" s="76">
        <v>1457.0243383886332</v>
      </c>
      <c r="D233" s="76">
        <v>1457.7686355138276</v>
      </c>
      <c r="E233" s="76">
        <v>1448.9884787884512</v>
      </c>
      <c r="F233" s="76">
        <v>1449.6297387161778</v>
      </c>
      <c r="G233" s="76">
        <v>1444.9713915409577</v>
      </c>
      <c r="H233" s="76">
        <v>1441.5123017240344</v>
      </c>
      <c r="I233" s="76">
        <v>1437.0614268997999</v>
      </c>
      <c r="J233" s="76">
        <v>1413.2116937308831</v>
      </c>
      <c r="K233" s="76">
        <v>1399.1354717562763</v>
      </c>
      <c r="L233" s="76">
        <v>1379.8860512905685</v>
      </c>
      <c r="M233" s="76">
        <v>1363.689006551225</v>
      </c>
      <c r="N233" s="76">
        <v>1360.5730177242158</v>
      </c>
      <c r="O233" s="76">
        <v>1349.6017794746458</v>
      </c>
      <c r="P233" s="76">
        <v>1345.2101966084481</v>
      </c>
      <c r="Q233" s="76">
        <v>1299.3803414879651</v>
      </c>
    </row>
    <row r="234" spans="1:17" ht="11.45" customHeight="1" x14ac:dyDescent="0.25">
      <c r="A234" s="62" t="s">
        <v>59</v>
      </c>
      <c r="B234" s="75">
        <v>463.07264906080172</v>
      </c>
      <c r="C234" s="75">
        <v>0</v>
      </c>
      <c r="D234" s="75">
        <v>0</v>
      </c>
      <c r="E234" s="75">
        <v>0</v>
      </c>
      <c r="F234" s="75">
        <v>451.41087142499151</v>
      </c>
      <c r="G234" s="75">
        <v>445.32980123018774</v>
      </c>
      <c r="H234" s="75">
        <v>0</v>
      </c>
      <c r="I234" s="75">
        <v>429.94827073744869</v>
      </c>
      <c r="J234" s="75">
        <v>409.07333649730271</v>
      </c>
      <c r="K234" s="75">
        <v>0</v>
      </c>
      <c r="L234" s="75">
        <v>372.497487825615</v>
      </c>
      <c r="M234" s="75">
        <v>359.40583961457747</v>
      </c>
      <c r="N234" s="75">
        <v>350.59781344498498</v>
      </c>
      <c r="O234" s="75">
        <v>338.23784957914751</v>
      </c>
      <c r="P234" s="75">
        <v>0</v>
      </c>
      <c r="Q234" s="75">
        <v>326.12785572039002</v>
      </c>
    </row>
    <row r="235" spans="1:17" ht="11.45" customHeight="1" x14ac:dyDescent="0.25">
      <c r="A235" s="62" t="s">
        <v>58</v>
      </c>
      <c r="B235" s="75">
        <v>1464.6873377112954</v>
      </c>
      <c r="C235" s="75">
        <v>1462.6852374155358</v>
      </c>
      <c r="D235" s="75">
        <v>1460.4638910752924</v>
      </c>
      <c r="E235" s="75">
        <v>1455.850519320694</v>
      </c>
      <c r="F235" s="75">
        <v>1455.3459702783725</v>
      </c>
      <c r="G235" s="75">
        <v>1450.3946109627232</v>
      </c>
      <c r="H235" s="75">
        <v>1442.9696889783302</v>
      </c>
      <c r="I235" s="75">
        <v>1437.6193843270366</v>
      </c>
      <c r="J235" s="75">
        <v>1419.5100526024198</v>
      </c>
      <c r="K235" s="75">
        <v>1399.1354717562763</v>
      </c>
      <c r="L235" s="75">
        <v>1386.0568847574291</v>
      </c>
      <c r="M235" s="75">
        <v>1373.54872908777</v>
      </c>
      <c r="N235" s="75">
        <v>1364.9756995214225</v>
      </c>
      <c r="O235" s="75">
        <v>1352.6187743605105</v>
      </c>
      <c r="P235" s="75">
        <v>1349.2172203394941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957.44047012395492</v>
      </c>
      <c r="Q236" s="75">
        <v>951.07348799798206</v>
      </c>
    </row>
    <row r="237" spans="1:17" ht="11.45" customHeight="1" x14ac:dyDescent="0.25">
      <c r="A237" s="62" t="s">
        <v>56</v>
      </c>
      <c r="B237" s="75">
        <v>0</v>
      </c>
      <c r="C237" s="75">
        <v>922.81423548146165</v>
      </c>
      <c r="D237" s="75">
        <v>921.41277878232017</v>
      </c>
      <c r="E237" s="75">
        <v>918.50218324213813</v>
      </c>
      <c r="F237" s="75">
        <v>918.18386114053862</v>
      </c>
      <c r="G237" s="75">
        <v>915.06002783410679</v>
      </c>
      <c r="H237" s="75">
        <v>910.37561349172654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851.22678881067941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214.30848252508551</v>
      </c>
      <c r="C240" s="78">
        <v>214.14139772448732</v>
      </c>
      <c r="D240" s="78">
        <v>214.6186892999593</v>
      </c>
      <c r="E240" s="78">
        <v>215.30034567119128</v>
      </c>
      <c r="F240" s="78">
        <v>213.76832169325067</v>
      </c>
      <c r="G240" s="78">
        <v>214.30173275395322</v>
      </c>
      <c r="H240" s="78">
        <v>216.64599073238747</v>
      </c>
      <c r="I240" s="78">
        <v>214.29722043451579</v>
      </c>
      <c r="J240" s="78">
        <v>204.72295904530088</v>
      </c>
      <c r="K240" s="78">
        <v>196.39631105884916</v>
      </c>
      <c r="L240" s="78">
        <v>188.61342169761551</v>
      </c>
      <c r="M240" s="78">
        <v>181.66521105777215</v>
      </c>
      <c r="N240" s="78">
        <v>184.02976612331724</v>
      </c>
      <c r="O240" s="78">
        <v>181.96123955702302</v>
      </c>
      <c r="P240" s="78">
        <v>178.1270947848241</v>
      </c>
      <c r="Q240" s="78">
        <v>177.71752169474246</v>
      </c>
    </row>
    <row r="241" spans="1:17" ht="11.45" customHeight="1" x14ac:dyDescent="0.25">
      <c r="A241" s="62" t="s">
        <v>59</v>
      </c>
      <c r="B241" s="77">
        <v>187.53467316051814</v>
      </c>
      <c r="C241" s="77">
        <v>186.5137174693678</v>
      </c>
      <c r="D241" s="77">
        <v>185.38583978813838</v>
      </c>
      <c r="E241" s="77">
        <v>183.06541254028787</v>
      </c>
      <c r="F241" s="77">
        <v>182.8118987495528</v>
      </c>
      <c r="G241" s="77">
        <v>180.34919335384077</v>
      </c>
      <c r="H241" s="77">
        <v>176.71204651941733</v>
      </c>
      <c r="I241" s="77">
        <v>174.11999735292207</v>
      </c>
      <c r="J241" s="77">
        <v>165.66608849453243</v>
      </c>
      <c r="K241" s="77">
        <v>156.54735265431714</v>
      </c>
      <c r="L241" s="77">
        <v>150.85363986444088</v>
      </c>
      <c r="M241" s="77">
        <v>145.55179797555175</v>
      </c>
      <c r="N241" s="77">
        <v>141.984732824427</v>
      </c>
      <c r="O241" s="77">
        <v>147.494252873563</v>
      </c>
      <c r="P241" s="77">
        <v>147.45794392523399</v>
      </c>
      <c r="Q241" s="77">
        <v>150.396396396396</v>
      </c>
    </row>
    <row r="242" spans="1:17" ht="11.45" customHeight="1" x14ac:dyDescent="0.25">
      <c r="A242" s="62" t="s">
        <v>58</v>
      </c>
      <c r="B242" s="77">
        <v>216.09992741276199</v>
      </c>
      <c r="C242" s="77">
        <v>215.99256597828921</v>
      </c>
      <c r="D242" s="77">
        <v>215.87333805206214</v>
      </c>
      <c r="E242" s="77">
        <v>216.36515324774854</v>
      </c>
      <c r="F242" s="77">
        <v>214.93814400571918</v>
      </c>
      <c r="G242" s="77">
        <v>215.57899410918924</v>
      </c>
      <c r="H242" s="77">
        <v>216.96129287888348</v>
      </c>
      <c r="I242" s="77">
        <v>214.96422511458132</v>
      </c>
      <c r="J242" s="77">
        <v>205.26577849055403</v>
      </c>
      <c r="K242" s="77">
        <v>197.19926410675876</v>
      </c>
      <c r="L242" s="77">
        <v>189.62456491864978</v>
      </c>
      <c r="M242" s="77">
        <v>181.9146694242711</v>
      </c>
      <c r="N242" s="77">
        <v>184.729194187583</v>
      </c>
      <c r="O242" s="77">
        <v>182.31044629720401</v>
      </c>
      <c r="P242" s="77">
        <v>178.38730158730201</v>
      </c>
      <c r="Q242" s="77">
        <v>178.116347949263</v>
      </c>
    </row>
    <row r="243" spans="1:17" ht="11.45" customHeight="1" x14ac:dyDescent="0.25">
      <c r="A243" s="62" t="s">
        <v>57</v>
      </c>
      <c r="B243" s="77">
        <v>0</v>
      </c>
      <c r="C243" s="77">
        <v>225.00554117373053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187</v>
      </c>
      <c r="O243" s="77">
        <v>0</v>
      </c>
      <c r="P243" s="77">
        <v>0</v>
      </c>
      <c r="Q243" s="77">
        <v>168</v>
      </c>
    </row>
    <row r="244" spans="1:17" ht="11.45" customHeight="1" x14ac:dyDescent="0.25">
      <c r="A244" s="62" t="s">
        <v>56</v>
      </c>
      <c r="B244" s="77">
        <v>212.20590119600342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138.42857142857099</v>
      </c>
      <c r="O244" s="77">
        <v>135.166666666667</v>
      </c>
      <c r="P244" s="77">
        <v>124.5</v>
      </c>
      <c r="Q244" s="77">
        <v>166.25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1198.4085423903011</v>
      </c>
      <c r="C246" s="76">
        <v>1196.5583532856301</v>
      </c>
      <c r="D246" s="76">
        <v>1198.4973542057678</v>
      </c>
      <c r="E246" s="76">
        <v>1192.5456343004103</v>
      </c>
      <c r="F246" s="76">
        <v>1219.6617720377385</v>
      </c>
      <c r="G246" s="76">
        <v>1170.1787783517923</v>
      </c>
      <c r="H246" s="76">
        <v>1168.0388913978047</v>
      </c>
      <c r="I246" s="76">
        <v>1189.4748133548926</v>
      </c>
      <c r="J246" s="76">
        <v>1238.3507847203175</v>
      </c>
      <c r="K246" s="76">
        <v>1128.6217638293322</v>
      </c>
      <c r="L246" s="76">
        <v>1149.4059065956806</v>
      </c>
      <c r="M246" s="76">
        <v>1145.2293639658376</v>
      </c>
      <c r="N246" s="76">
        <v>1136.5450692476729</v>
      </c>
      <c r="O246" s="76">
        <v>1130.9889242585953</v>
      </c>
      <c r="P246" s="76">
        <v>1120.7288519227136</v>
      </c>
      <c r="Q246" s="76">
        <v>1119.5781107085375</v>
      </c>
    </row>
    <row r="247" spans="1:17" ht="11.45" customHeight="1" x14ac:dyDescent="0.25">
      <c r="A247" s="17" t="s">
        <v>23</v>
      </c>
      <c r="B247" s="75">
        <v>0</v>
      </c>
      <c r="C247" s="75">
        <v>1157.7099536188289</v>
      </c>
      <c r="D247" s="75">
        <v>1155.7241732521845</v>
      </c>
      <c r="E247" s="75">
        <v>1153.2515070709881</v>
      </c>
      <c r="F247" s="75">
        <v>1150.2982381665774</v>
      </c>
      <c r="G247" s="75">
        <v>1146.8718178826541</v>
      </c>
      <c r="H247" s="75">
        <v>1142.9808193489114</v>
      </c>
      <c r="I247" s="75">
        <v>1138.6348846743638</v>
      </c>
      <c r="J247" s="75">
        <v>1133.8446663965669</v>
      </c>
      <c r="K247" s="75">
        <v>1128.6217638293322</v>
      </c>
      <c r="L247" s="75">
        <v>1122.9786550100109</v>
      </c>
      <c r="M247" s="75">
        <v>1116.9286249583622</v>
      </c>
      <c r="N247" s="75">
        <v>1110.4856909865771</v>
      </c>
      <c r="O247" s="75">
        <v>1103.6645258087008</v>
      </c>
      <c r="P247" s="75">
        <v>1096.4803791800948</v>
      </c>
      <c r="Q247" s="75">
        <v>1088.948998797689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0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12263</v>
      </c>
      <c r="C4" s="40">
        <f t="shared" ref="C4:Q4" si="1">SUM(C5,C6,C9)</f>
        <v>12576</v>
      </c>
      <c r="D4" s="40">
        <f t="shared" si="1"/>
        <v>13067</v>
      </c>
      <c r="E4" s="40">
        <f t="shared" si="1"/>
        <v>12802</v>
      </c>
      <c r="F4" s="40">
        <f t="shared" si="1"/>
        <v>12585</v>
      </c>
      <c r="G4" s="40">
        <f t="shared" si="1"/>
        <v>12204</v>
      </c>
      <c r="H4" s="40">
        <f t="shared" si="1"/>
        <v>11941</v>
      </c>
      <c r="I4" s="40">
        <f t="shared" si="1"/>
        <v>11032</v>
      </c>
      <c r="J4" s="40">
        <f t="shared" si="1"/>
        <v>10627</v>
      </c>
      <c r="K4" s="40">
        <f t="shared" si="1"/>
        <v>10596</v>
      </c>
      <c r="L4" s="40">
        <f t="shared" si="1"/>
        <v>10170</v>
      </c>
      <c r="M4" s="40">
        <f t="shared" si="1"/>
        <v>10266.913</v>
      </c>
      <c r="N4" s="40">
        <f t="shared" si="1"/>
        <v>10305.0787</v>
      </c>
      <c r="O4" s="40">
        <f t="shared" si="1"/>
        <v>10352.4894</v>
      </c>
      <c r="P4" s="40">
        <f t="shared" si="1"/>
        <v>10557.4692</v>
      </c>
      <c r="Q4" s="40">
        <f t="shared" si="1"/>
        <v>10555.668900000001</v>
      </c>
    </row>
    <row r="5" spans="1:17" ht="11.45" customHeight="1" x14ac:dyDescent="0.25">
      <c r="A5" s="91" t="s">
        <v>21</v>
      </c>
      <c r="B5" s="121">
        <v>2570.0000000000005</v>
      </c>
      <c r="C5" s="121">
        <v>2570.9999999999995</v>
      </c>
      <c r="D5" s="121">
        <v>2536</v>
      </c>
      <c r="E5" s="121">
        <v>2516</v>
      </c>
      <c r="F5" s="121">
        <v>2420</v>
      </c>
      <c r="G5" s="121">
        <v>2352.9999999999995</v>
      </c>
      <c r="H5" s="121">
        <v>2283</v>
      </c>
      <c r="I5" s="121">
        <v>2280.0000000000005</v>
      </c>
      <c r="J5" s="121">
        <v>2335</v>
      </c>
      <c r="K5" s="121">
        <v>2524</v>
      </c>
      <c r="L5" s="121">
        <v>2489</v>
      </c>
      <c r="M5" s="121">
        <v>2503.913</v>
      </c>
      <c r="N5" s="121">
        <v>2499.0787</v>
      </c>
      <c r="O5" s="121">
        <v>2510.4893999999999</v>
      </c>
      <c r="P5" s="121">
        <v>2819.4692000000005</v>
      </c>
      <c r="Q5" s="121">
        <v>2946.6688999999997</v>
      </c>
    </row>
    <row r="6" spans="1:17" ht="11.45" customHeight="1" x14ac:dyDescent="0.25">
      <c r="A6" s="19" t="s">
        <v>20</v>
      </c>
      <c r="B6" s="38">
        <f t="shared" ref="B6" si="2">SUM(B7:B8)</f>
        <v>9693</v>
      </c>
      <c r="C6" s="38">
        <f t="shared" ref="C6:Q6" si="3">SUM(C7:C8)</f>
        <v>10005</v>
      </c>
      <c r="D6" s="38">
        <f t="shared" si="3"/>
        <v>10531</v>
      </c>
      <c r="E6" s="38">
        <f t="shared" si="3"/>
        <v>10286</v>
      </c>
      <c r="F6" s="38">
        <f t="shared" si="3"/>
        <v>10165</v>
      </c>
      <c r="G6" s="38">
        <f t="shared" si="3"/>
        <v>9851</v>
      </c>
      <c r="H6" s="38">
        <f t="shared" si="3"/>
        <v>9658</v>
      </c>
      <c r="I6" s="38">
        <f t="shared" si="3"/>
        <v>8752</v>
      </c>
      <c r="J6" s="38">
        <f t="shared" si="3"/>
        <v>8292</v>
      </c>
      <c r="K6" s="38">
        <f t="shared" si="3"/>
        <v>8071.9999999999991</v>
      </c>
      <c r="L6" s="38">
        <f t="shared" si="3"/>
        <v>7681</v>
      </c>
      <c r="M6" s="38">
        <f t="shared" si="3"/>
        <v>7763</v>
      </c>
      <c r="N6" s="38">
        <f t="shared" si="3"/>
        <v>7806</v>
      </c>
      <c r="O6" s="38">
        <f t="shared" si="3"/>
        <v>7842</v>
      </c>
      <c r="P6" s="38">
        <f t="shared" si="3"/>
        <v>7738</v>
      </c>
      <c r="Q6" s="38">
        <f t="shared" si="3"/>
        <v>7609</v>
      </c>
    </row>
    <row r="7" spans="1:17" ht="11.45" customHeight="1" x14ac:dyDescent="0.25">
      <c r="A7" s="62" t="s">
        <v>116</v>
      </c>
      <c r="B7" s="42">
        <v>6235.286309426564</v>
      </c>
      <c r="C7" s="42">
        <v>5664.0211185232047</v>
      </c>
      <c r="D7" s="42">
        <v>6753.1638245308786</v>
      </c>
      <c r="E7" s="42">
        <v>5794.899955296577</v>
      </c>
      <c r="F7" s="42">
        <v>5314.5748410895249</v>
      </c>
      <c r="G7" s="42">
        <v>3576.0050423026933</v>
      </c>
      <c r="H7" s="42">
        <v>3601.3374292286312</v>
      </c>
      <c r="I7" s="42">
        <v>3130.6512127043484</v>
      </c>
      <c r="J7" s="42">
        <v>2946.6953030609666</v>
      </c>
      <c r="K7" s="42">
        <v>2955.7904049320978</v>
      </c>
      <c r="L7" s="42">
        <v>2636.4349106568329</v>
      </c>
      <c r="M7" s="42">
        <v>2643.5078437259235</v>
      </c>
      <c r="N7" s="42">
        <v>2450.5623124862987</v>
      </c>
      <c r="O7" s="42">
        <v>1753.59422413837</v>
      </c>
      <c r="P7" s="42">
        <v>2014.079342234013</v>
      </c>
      <c r="Q7" s="42">
        <v>2046.2040570066692</v>
      </c>
    </row>
    <row r="8" spans="1:17" ht="11.45" customHeight="1" x14ac:dyDescent="0.25">
      <c r="A8" s="62" t="s">
        <v>16</v>
      </c>
      <c r="B8" s="42">
        <v>3457.713690573436</v>
      </c>
      <c r="C8" s="42">
        <v>4340.9788814767953</v>
      </c>
      <c r="D8" s="42">
        <v>3777.8361754691214</v>
      </c>
      <c r="E8" s="42">
        <v>4491.100044703423</v>
      </c>
      <c r="F8" s="42">
        <v>4850.4251589104751</v>
      </c>
      <c r="G8" s="42">
        <v>6274.9949576973067</v>
      </c>
      <c r="H8" s="42">
        <v>6056.6625707713683</v>
      </c>
      <c r="I8" s="42">
        <v>5621.3487872956521</v>
      </c>
      <c r="J8" s="42">
        <v>5345.3046969390334</v>
      </c>
      <c r="K8" s="42">
        <v>5116.2095950679013</v>
      </c>
      <c r="L8" s="42">
        <v>5044.5650893431666</v>
      </c>
      <c r="M8" s="42">
        <v>5119.4921562740765</v>
      </c>
      <c r="N8" s="42">
        <v>5355.4376875137013</v>
      </c>
      <c r="O8" s="42">
        <v>6088.40577586163</v>
      </c>
      <c r="P8" s="42">
        <v>5723.920657765987</v>
      </c>
      <c r="Q8" s="42">
        <v>5562.7959429933308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8800</v>
      </c>
      <c r="C10" s="40">
        <f t="shared" ref="C10:Q10" si="5">SUM(C11:C12)</f>
        <v>7700</v>
      </c>
      <c r="D10" s="40">
        <f t="shared" si="5"/>
        <v>7800</v>
      </c>
      <c r="E10" s="40">
        <f t="shared" si="5"/>
        <v>7614</v>
      </c>
      <c r="F10" s="40">
        <f t="shared" si="5"/>
        <v>8749</v>
      </c>
      <c r="G10" s="40">
        <f t="shared" si="5"/>
        <v>9090</v>
      </c>
      <c r="H10" s="40">
        <f t="shared" si="5"/>
        <v>10167</v>
      </c>
      <c r="I10" s="40">
        <f t="shared" si="5"/>
        <v>10048</v>
      </c>
      <c r="J10" s="40">
        <f t="shared" si="5"/>
        <v>9874</v>
      </c>
      <c r="K10" s="40">
        <f t="shared" si="5"/>
        <v>7673</v>
      </c>
      <c r="L10" s="40">
        <f t="shared" si="5"/>
        <v>8809</v>
      </c>
      <c r="M10" s="40">
        <f t="shared" si="5"/>
        <v>9118</v>
      </c>
      <c r="N10" s="40">
        <f t="shared" si="5"/>
        <v>9230</v>
      </c>
      <c r="O10" s="40">
        <f t="shared" si="5"/>
        <v>9722</v>
      </c>
      <c r="P10" s="40">
        <f t="shared" si="5"/>
        <v>10158</v>
      </c>
      <c r="Q10" s="40">
        <f t="shared" si="5"/>
        <v>10010</v>
      </c>
    </row>
    <row r="11" spans="1:17" ht="11.45" customHeight="1" x14ac:dyDescent="0.25">
      <c r="A11" s="116" t="s">
        <v>116</v>
      </c>
      <c r="B11" s="42">
        <v>2281.4252611848046</v>
      </c>
      <c r="C11" s="42">
        <v>1932.6792871432021</v>
      </c>
      <c r="D11" s="42">
        <v>1974.2303786025579</v>
      </c>
      <c r="E11" s="42">
        <v>1839.4026561175478</v>
      </c>
      <c r="F11" s="42">
        <v>2000.0279309450514</v>
      </c>
      <c r="G11" s="42">
        <v>1980.3084735941577</v>
      </c>
      <c r="H11" s="42">
        <v>2365.0115603967374</v>
      </c>
      <c r="I11" s="42">
        <v>2256.9786156850455</v>
      </c>
      <c r="J11" s="42">
        <v>2092.2336539588841</v>
      </c>
      <c r="K11" s="42">
        <v>1468.8850902439681</v>
      </c>
      <c r="L11" s="42">
        <v>1461.5278140268886</v>
      </c>
      <c r="M11" s="42">
        <v>1511.6153791156282</v>
      </c>
      <c r="N11" s="42">
        <v>2904.0730671745132</v>
      </c>
      <c r="O11" s="42">
        <v>3724.8336944868965</v>
      </c>
      <c r="P11" s="42">
        <v>4201.6379315461645</v>
      </c>
      <c r="Q11" s="42">
        <v>4032.7021640900948</v>
      </c>
    </row>
    <row r="12" spans="1:17" ht="11.45" customHeight="1" x14ac:dyDescent="0.25">
      <c r="A12" s="93" t="s">
        <v>16</v>
      </c>
      <c r="B12" s="36">
        <v>6518.5747388151958</v>
      </c>
      <c r="C12" s="36">
        <v>5767.3207128567974</v>
      </c>
      <c r="D12" s="36">
        <v>5825.7696213974423</v>
      </c>
      <c r="E12" s="36">
        <v>5774.5973438824522</v>
      </c>
      <c r="F12" s="36">
        <v>6748.9720690549484</v>
      </c>
      <c r="G12" s="36">
        <v>7109.6915264058425</v>
      </c>
      <c r="H12" s="36">
        <v>7801.988439603263</v>
      </c>
      <c r="I12" s="36">
        <v>7791.021384314954</v>
      </c>
      <c r="J12" s="36">
        <v>7781.7663460411159</v>
      </c>
      <c r="K12" s="36">
        <v>6204.1149097560319</v>
      </c>
      <c r="L12" s="36">
        <v>7347.4721859731117</v>
      </c>
      <c r="M12" s="36">
        <v>7606.3846208843715</v>
      </c>
      <c r="N12" s="36">
        <v>6325.9269328254868</v>
      </c>
      <c r="O12" s="36">
        <v>5997.166305513103</v>
      </c>
      <c r="P12" s="36">
        <v>5956.3620684538355</v>
      </c>
      <c r="Q12" s="36">
        <v>5977.2978359099052</v>
      </c>
    </row>
    <row r="14" spans="1:17" ht="11.45" customHeight="1" x14ac:dyDescent="0.25">
      <c r="A14" s="27" t="s">
        <v>115</v>
      </c>
      <c r="B14" s="68">
        <f t="shared" ref="B14" si="6">B15+B21</f>
        <v>97.486070483450419</v>
      </c>
      <c r="C14" s="68">
        <f t="shared" ref="C14:Q14" si="7">C15+C21</f>
        <v>98.093588941177117</v>
      </c>
      <c r="D14" s="68">
        <f t="shared" si="7"/>
        <v>98.118804646815008</v>
      </c>
      <c r="E14" s="68">
        <f t="shared" si="7"/>
        <v>100.73746060772307</v>
      </c>
      <c r="F14" s="68">
        <f t="shared" si="7"/>
        <v>101.4870779206759</v>
      </c>
      <c r="G14" s="68">
        <f t="shared" si="7"/>
        <v>99.601363086596862</v>
      </c>
      <c r="H14" s="68">
        <f t="shared" si="7"/>
        <v>103.69820979565242</v>
      </c>
      <c r="I14" s="68">
        <f t="shared" si="7"/>
        <v>105.79631675747427</v>
      </c>
      <c r="J14" s="68">
        <f t="shared" si="7"/>
        <v>105.9027489720082</v>
      </c>
      <c r="K14" s="68">
        <f t="shared" si="7"/>
        <v>111.71141693036722</v>
      </c>
      <c r="L14" s="68">
        <f t="shared" si="7"/>
        <v>104.49259146517528</v>
      </c>
      <c r="M14" s="68">
        <f t="shared" si="7"/>
        <v>102.52231645667116</v>
      </c>
      <c r="N14" s="68">
        <f t="shared" si="7"/>
        <v>94.516967942252052</v>
      </c>
      <c r="O14" s="68">
        <f t="shared" si="7"/>
        <v>109.00939659473538</v>
      </c>
      <c r="P14" s="68">
        <f t="shared" si="7"/>
        <v>111.82585738484683</v>
      </c>
      <c r="Q14" s="68">
        <f t="shared" si="7"/>
        <v>114.66259638956936</v>
      </c>
    </row>
    <row r="15" spans="1:17" ht="11.45" customHeight="1" x14ac:dyDescent="0.25">
      <c r="A15" s="25" t="s">
        <v>39</v>
      </c>
      <c r="B15" s="79">
        <f t="shared" ref="B15" si="8">SUM(B16,B17,B20)</f>
        <v>84.422993560373499</v>
      </c>
      <c r="C15" s="79">
        <f t="shared" ref="C15:Q15" si="9">SUM(C16,C17,C20)</f>
        <v>85.272665864254037</v>
      </c>
      <c r="D15" s="79">
        <f t="shared" si="9"/>
        <v>85.532035416045773</v>
      </c>
      <c r="E15" s="79">
        <f t="shared" si="9"/>
        <v>88.223614453876905</v>
      </c>
      <c r="F15" s="79">
        <f t="shared" si="9"/>
        <v>87.863231766829742</v>
      </c>
      <c r="G15" s="79">
        <f t="shared" si="9"/>
        <v>85.545978471212251</v>
      </c>
      <c r="H15" s="79">
        <f t="shared" si="9"/>
        <v>88.246671334113955</v>
      </c>
      <c r="I15" s="79">
        <f t="shared" si="9"/>
        <v>90.375547526705049</v>
      </c>
      <c r="J15" s="79">
        <f t="shared" si="9"/>
        <v>91.1027489720082</v>
      </c>
      <c r="K15" s="79">
        <f t="shared" si="9"/>
        <v>100.35834000729029</v>
      </c>
      <c r="L15" s="79">
        <f t="shared" si="9"/>
        <v>91.888745311329117</v>
      </c>
      <c r="M15" s="79">
        <f t="shared" si="9"/>
        <v>90.414624148978859</v>
      </c>
      <c r="N15" s="79">
        <f t="shared" si="9"/>
        <v>82.96927563455975</v>
      </c>
      <c r="O15" s="79">
        <f t="shared" si="9"/>
        <v>93.103682309021096</v>
      </c>
      <c r="P15" s="79">
        <f t="shared" si="9"/>
        <v>99.194156704574681</v>
      </c>
      <c r="Q15" s="79">
        <f t="shared" si="9"/>
        <v>102.84334468888903</v>
      </c>
    </row>
    <row r="16" spans="1:17" ht="11.45" customHeight="1" x14ac:dyDescent="0.25">
      <c r="A16" s="91" t="s">
        <v>21</v>
      </c>
      <c r="B16" s="123">
        <v>33.14028679345622</v>
      </c>
      <c r="C16" s="123">
        <v>33.187593400485909</v>
      </c>
      <c r="D16" s="123">
        <v>32.641220601230962</v>
      </c>
      <c r="E16" s="123">
        <v>32.619476522842412</v>
      </c>
      <c r="F16" s="123">
        <v>31.417024870278009</v>
      </c>
      <c r="G16" s="123">
        <v>30.5031213283551</v>
      </c>
      <c r="H16" s="123">
        <v>29.746851169421557</v>
      </c>
      <c r="I16" s="123">
        <v>29.924237181877455</v>
      </c>
      <c r="J16" s="123">
        <v>30.695706718487067</v>
      </c>
      <c r="K16" s="123">
        <v>33.252955391905687</v>
      </c>
      <c r="L16" s="123">
        <v>32.809167846540383</v>
      </c>
      <c r="M16" s="123">
        <v>33.030624148978852</v>
      </c>
      <c r="N16" s="123">
        <v>32.890487755771879</v>
      </c>
      <c r="O16" s="123">
        <v>33.002941568280363</v>
      </c>
      <c r="P16" s="123">
        <v>37.148650701528467</v>
      </c>
      <c r="Q16" s="123">
        <v>38.770298974603286</v>
      </c>
    </row>
    <row r="17" spans="1:17" ht="11.45" customHeight="1" x14ac:dyDescent="0.25">
      <c r="A17" s="19" t="s">
        <v>20</v>
      </c>
      <c r="B17" s="76">
        <f t="shared" ref="B17" si="10">SUM(B18:B19)</f>
        <v>51.282706766917286</v>
      </c>
      <c r="C17" s="76">
        <f t="shared" ref="C17:Q17" si="11">SUM(C18:C19)</f>
        <v>52.085072463768121</v>
      </c>
      <c r="D17" s="76">
        <f t="shared" si="11"/>
        <v>52.890814814814817</v>
      </c>
      <c r="E17" s="76">
        <f t="shared" si="11"/>
        <v>55.604137931034487</v>
      </c>
      <c r="F17" s="76">
        <f t="shared" si="11"/>
        <v>56.446206896551736</v>
      </c>
      <c r="G17" s="76">
        <f t="shared" si="11"/>
        <v>55.042857142857152</v>
      </c>
      <c r="H17" s="76">
        <f t="shared" si="11"/>
        <v>58.499820164692402</v>
      </c>
      <c r="I17" s="76">
        <f t="shared" si="11"/>
        <v>60.45131034482759</v>
      </c>
      <c r="J17" s="76">
        <f t="shared" si="11"/>
        <v>60.407042253521134</v>
      </c>
      <c r="K17" s="76">
        <f t="shared" si="11"/>
        <v>67.105384615384608</v>
      </c>
      <c r="L17" s="76">
        <f t="shared" si="11"/>
        <v>59.079577464788734</v>
      </c>
      <c r="M17" s="76">
        <f t="shared" si="11"/>
        <v>57.384000000000007</v>
      </c>
      <c r="N17" s="76">
        <f t="shared" si="11"/>
        <v>50.078787878787878</v>
      </c>
      <c r="O17" s="76">
        <f t="shared" si="11"/>
        <v>60.100740740740733</v>
      </c>
      <c r="P17" s="76">
        <f t="shared" si="11"/>
        <v>62.045506003046214</v>
      </c>
      <c r="Q17" s="76">
        <f t="shared" si="11"/>
        <v>64.073045714285755</v>
      </c>
    </row>
    <row r="18" spans="1:17" ht="11.45" customHeight="1" x14ac:dyDescent="0.25">
      <c r="A18" s="62" t="s">
        <v>17</v>
      </c>
      <c r="B18" s="77">
        <v>28.308823529411764</v>
      </c>
      <c r="C18" s="77">
        <v>27.906676068997228</v>
      </c>
      <c r="D18" s="77">
        <v>28.569705882352942</v>
      </c>
      <c r="E18" s="77">
        <v>28.417529411764701</v>
      </c>
      <c r="F18" s="77">
        <v>26.772352941176472</v>
      </c>
      <c r="G18" s="77">
        <v>24.489026470620146</v>
      </c>
      <c r="H18" s="77">
        <v>23.772003761820066</v>
      </c>
      <c r="I18" s="77">
        <v>23.93335714285714</v>
      </c>
      <c r="J18" s="77">
        <v>24.684090909090912</v>
      </c>
      <c r="K18" s="77">
        <v>27.284800000000001</v>
      </c>
      <c r="L18" s="77">
        <v>24.655706105323382</v>
      </c>
      <c r="M18" s="77">
        <v>20.920423620711688</v>
      </c>
      <c r="N18" s="77">
        <v>16.382980609568186</v>
      </c>
      <c r="O18" s="77">
        <v>16.260648763233462</v>
      </c>
      <c r="P18" s="77">
        <v>19.482528313759897</v>
      </c>
      <c r="Q18" s="77">
        <v>19.265421817546972</v>
      </c>
    </row>
    <row r="19" spans="1:17" ht="11.45" customHeight="1" x14ac:dyDescent="0.25">
      <c r="A19" s="62" t="s">
        <v>16</v>
      </c>
      <c r="B19" s="77">
        <v>22.973883237505518</v>
      </c>
      <c r="C19" s="77">
        <v>24.178396394770893</v>
      </c>
      <c r="D19" s="77">
        <v>24.321108932461875</v>
      </c>
      <c r="E19" s="77">
        <v>27.186608519269786</v>
      </c>
      <c r="F19" s="77">
        <v>29.673853955375264</v>
      </c>
      <c r="G19" s="77">
        <v>30.553830672237005</v>
      </c>
      <c r="H19" s="77">
        <v>34.727816402872335</v>
      </c>
      <c r="I19" s="77">
        <v>36.51795320197045</v>
      </c>
      <c r="J19" s="77">
        <v>35.722951344430221</v>
      </c>
      <c r="K19" s="77">
        <v>39.820584615384604</v>
      </c>
      <c r="L19" s="77">
        <v>34.423871359465352</v>
      </c>
      <c r="M19" s="77">
        <v>36.46357637928832</v>
      </c>
      <c r="N19" s="77">
        <v>33.695807269219692</v>
      </c>
      <c r="O19" s="77">
        <v>43.840091977507271</v>
      </c>
      <c r="P19" s="77">
        <v>42.562977689286313</v>
      </c>
      <c r="Q19" s="77">
        <v>44.807623896738782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13.06307692307692</v>
      </c>
      <c r="C21" s="79">
        <f t="shared" ref="C21:Q21" si="13">SUM(C22:C23)</f>
        <v>12.820923076923078</v>
      </c>
      <c r="D21" s="79">
        <f t="shared" si="13"/>
        <v>12.586769230769232</v>
      </c>
      <c r="E21" s="79">
        <f t="shared" si="13"/>
        <v>12.513846153846155</v>
      </c>
      <c r="F21" s="79">
        <f t="shared" si="13"/>
        <v>13.623846153846154</v>
      </c>
      <c r="G21" s="79">
        <f t="shared" si="13"/>
        <v>14.055384615384614</v>
      </c>
      <c r="H21" s="79">
        <f t="shared" si="13"/>
        <v>15.45153846153846</v>
      </c>
      <c r="I21" s="79">
        <f t="shared" si="13"/>
        <v>15.420769230769231</v>
      </c>
      <c r="J21" s="79">
        <f t="shared" si="13"/>
        <v>14.800000000000002</v>
      </c>
      <c r="K21" s="79">
        <f t="shared" si="13"/>
        <v>11.353076923076927</v>
      </c>
      <c r="L21" s="79">
        <f t="shared" si="13"/>
        <v>12.603846153846156</v>
      </c>
      <c r="M21" s="79">
        <f t="shared" si="13"/>
        <v>12.107692307692309</v>
      </c>
      <c r="N21" s="79">
        <f t="shared" si="13"/>
        <v>11.547692307692309</v>
      </c>
      <c r="O21" s="79">
        <f t="shared" si="13"/>
        <v>15.905714285714286</v>
      </c>
      <c r="P21" s="79">
        <f t="shared" si="13"/>
        <v>12.631700680272148</v>
      </c>
      <c r="Q21" s="79">
        <f t="shared" si="13"/>
        <v>11.819251700680329</v>
      </c>
    </row>
    <row r="22" spans="1:17" ht="11.45" customHeight="1" x14ac:dyDescent="0.25">
      <c r="A22" s="116" t="s">
        <v>17</v>
      </c>
      <c r="B22" s="77">
        <v>2.4111764705882353</v>
      </c>
      <c r="C22" s="77">
        <v>2.289362796333231</v>
      </c>
      <c r="D22" s="77">
        <v>2.2668823529411766</v>
      </c>
      <c r="E22" s="77">
        <v>2.1488235294117648</v>
      </c>
      <c r="F22" s="77">
        <v>2.2110556940417805</v>
      </c>
      <c r="G22" s="77">
        <v>2.4612665588459466</v>
      </c>
      <c r="H22" s="77">
        <v>2.5526802572341176</v>
      </c>
      <c r="I22" s="77">
        <v>2.4581913125557375</v>
      </c>
      <c r="J22" s="77">
        <v>2.2229411764705884</v>
      </c>
      <c r="K22" s="77">
        <v>1.5376681534918921</v>
      </c>
      <c r="L22" s="77">
        <v>1.4759977017244317</v>
      </c>
      <c r="M22" s="77">
        <v>1.4050450045587914</v>
      </c>
      <c r="N22" s="77">
        <v>2.5624695560509072</v>
      </c>
      <c r="O22" s="77">
        <v>4.6361137066837301</v>
      </c>
      <c r="P22" s="77">
        <v>3.986309895710026</v>
      </c>
      <c r="Q22" s="77">
        <v>3.6291893544271021</v>
      </c>
    </row>
    <row r="23" spans="1:17" ht="11.45" customHeight="1" x14ac:dyDescent="0.25">
      <c r="A23" s="93" t="s">
        <v>16</v>
      </c>
      <c r="B23" s="74">
        <v>10.651900452488686</v>
      </c>
      <c r="C23" s="74">
        <v>10.531560280589847</v>
      </c>
      <c r="D23" s="74">
        <v>10.319886877828054</v>
      </c>
      <c r="E23" s="74">
        <v>10.36502262443439</v>
      </c>
      <c r="F23" s="74">
        <v>11.412790459804373</v>
      </c>
      <c r="G23" s="74">
        <v>11.594118056538669</v>
      </c>
      <c r="H23" s="74">
        <v>12.898858204304343</v>
      </c>
      <c r="I23" s="74">
        <v>12.962577918213494</v>
      </c>
      <c r="J23" s="74">
        <v>12.577058823529415</v>
      </c>
      <c r="K23" s="74">
        <v>9.8154087695850336</v>
      </c>
      <c r="L23" s="74">
        <v>11.127848452121725</v>
      </c>
      <c r="M23" s="74">
        <v>10.702647303133517</v>
      </c>
      <c r="N23" s="74">
        <v>8.9852227516414018</v>
      </c>
      <c r="O23" s="74">
        <v>11.269600579030556</v>
      </c>
      <c r="P23" s="74">
        <v>8.6453907845621227</v>
      </c>
      <c r="Q23" s="74">
        <v>8.190062346253228</v>
      </c>
    </row>
    <row r="25" spans="1:17" ht="11.45" customHeight="1" x14ac:dyDescent="0.25">
      <c r="A25" s="27" t="s">
        <v>114</v>
      </c>
      <c r="B25" s="68">
        <f t="shared" ref="B25:Q25" si="14">B26+B32</f>
        <v>570</v>
      </c>
      <c r="C25" s="68">
        <f t="shared" si="14"/>
        <v>577.5</v>
      </c>
      <c r="D25" s="68">
        <f t="shared" si="14"/>
        <v>582</v>
      </c>
      <c r="E25" s="68">
        <f t="shared" si="14"/>
        <v>596.5</v>
      </c>
      <c r="F25" s="68">
        <f t="shared" si="14"/>
        <v>611</v>
      </c>
      <c r="G25" s="68">
        <f t="shared" si="14"/>
        <v>618</v>
      </c>
      <c r="H25" s="68">
        <f t="shared" si="14"/>
        <v>643.5</v>
      </c>
      <c r="I25" s="68">
        <f t="shared" si="14"/>
        <v>651</v>
      </c>
      <c r="J25" s="68">
        <f t="shared" si="14"/>
        <v>651.5</v>
      </c>
      <c r="K25" s="68">
        <f t="shared" si="14"/>
        <v>663.5</v>
      </c>
      <c r="L25" s="68">
        <f t="shared" si="14"/>
        <v>667.5</v>
      </c>
      <c r="M25" s="68">
        <f t="shared" si="14"/>
        <v>665.5</v>
      </c>
      <c r="N25" s="68">
        <f t="shared" si="14"/>
        <v>672</v>
      </c>
      <c r="O25" s="68">
        <f t="shared" si="14"/>
        <v>696.5</v>
      </c>
      <c r="P25" s="68">
        <f t="shared" si="14"/>
        <v>699</v>
      </c>
      <c r="Q25" s="68">
        <f t="shared" si="14"/>
        <v>709.5</v>
      </c>
    </row>
    <row r="26" spans="1:17" ht="11.45" customHeight="1" x14ac:dyDescent="0.25">
      <c r="A26" s="25" t="s">
        <v>39</v>
      </c>
      <c r="B26" s="79">
        <f t="shared" ref="B26:Q26" si="15">SUM(B27,B28,B31)</f>
        <v>481.5</v>
      </c>
      <c r="C26" s="79">
        <f t="shared" si="15"/>
        <v>488.5</v>
      </c>
      <c r="D26" s="79">
        <f t="shared" si="15"/>
        <v>492.5</v>
      </c>
      <c r="E26" s="79">
        <f t="shared" si="15"/>
        <v>506</v>
      </c>
      <c r="F26" s="79">
        <f t="shared" si="15"/>
        <v>517</v>
      </c>
      <c r="G26" s="79">
        <f t="shared" si="15"/>
        <v>523</v>
      </c>
      <c r="H26" s="79">
        <f t="shared" si="15"/>
        <v>540.5</v>
      </c>
      <c r="I26" s="79">
        <f t="shared" si="15"/>
        <v>547.5</v>
      </c>
      <c r="J26" s="79">
        <f t="shared" si="15"/>
        <v>548</v>
      </c>
      <c r="K26" s="79">
        <f t="shared" si="15"/>
        <v>559.5</v>
      </c>
      <c r="L26" s="79">
        <f t="shared" si="15"/>
        <v>563.5</v>
      </c>
      <c r="M26" s="79">
        <f t="shared" si="15"/>
        <v>561</v>
      </c>
      <c r="N26" s="79">
        <f t="shared" si="15"/>
        <v>558.5</v>
      </c>
      <c r="O26" s="79">
        <f t="shared" si="15"/>
        <v>569.5</v>
      </c>
      <c r="P26" s="79">
        <f t="shared" si="15"/>
        <v>593.5</v>
      </c>
      <c r="Q26" s="79">
        <f t="shared" si="15"/>
        <v>609.5</v>
      </c>
    </row>
    <row r="27" spans="1:17" ht="11.45" customHeight="1" x14ac:dyDescent="0.25">
      <c r="A27" s="91" t="s">
        <v>21</v>
      </c>
      <c r="B27" s="123">
        <v>291.5</v>
      </c>
      <c r="C27" s="123">
        <v>292</v>
      </c>
      <c r="D27" s="123">
        <v>295.5</v>
      </c>
      <c r="E27" s="123">
        <v>297</v>
      </c>
      <c r="F27" s="123">
        <v>298</v>
      </c>
      <c r="G27" s="123">
        <v>299</v>
      </c>
      <c r="H27" s="123">
        <v>300.5</v>
      </c>
      <c r="I27" s="123">
        <v>300.5</v>
      </c>
      <c r="J27" s="123">
        <v>300.5</v>
      </c>
      <c r="K27" s="123">
        <v>300.5</v>
      </c>
      <c r="L27" s="123">
        <v>302</v>
      </c>
      <c r="M27" s="123">
        <v>302</v>
      </c>
      <c r="N27" s="123">
        <v>303.5</v>
      </c>
      <c r="O27" s="123">
        <v>303.5</v>
      </c>
      <c r="P27" s="123">
        <v>327</v>
      </c>
      <c r="Q27" s="123">
        <v>341</v>
      </c>
    </row>
    <row r="28" spans="1:17" ht="11.45" customHeight="1" x14ac:dyDescent="0.25">
      <c r="A28" s="19" t="s">
        <v>20</v>
      </c>
      <c r="B28" s="76">
        <f t="shared" ref="B28:Q28" si="16">SUM(B29:B30)</f>
        <v>190</v>
      </c>
      <c r="C28" s="76">
        <f t="shared" si="16"/>
        <v>196.5</v>
      </c>
      <c r="D28" s="76">
        <f t="shared" si="16"/>
        <v>197</v>
      </c>
      <c r="E28" s="76">
        <f t="shared" si="16"/>
        <v>209</v>
      </c>
      <c r="F28" s="76">
        <f t="shared" si="16"/>
        <v>219</v>
      </c>
      <c r="G28" s="76">
        <f t="shared" si="16"/>
        <v>224</v>
      </c>
      <c r="H28" s="76">
        <f t="shared" si="16"/>
        <v>240</v>
      </c>
      <c r="I28" s="76">
        <f t="shared" si="16"/>
        <v>247</v>
      </c>
      <c r="J28" s="76">
        <f t="shared" si="16"/>
        <v>247.5</v>
      </c>
      <c r="K28" s="76">
        <f t="shared" si="16"/>
        <v>259</v>
      </c>
      <c r="L28" s="76">
        <f t="shared" si="16"/>
        <v>261.5</v>
      </c>
      <c r="M28" s="76">
        <f t="shared" si="16"/>
        <v>259</v>
      </c>
      <c r="N28" s="76">
        <f t="shared" si="16"/>
        <v>255</v>
      </c>
      <c r="O28" s="76">
        <f t="shared" si="16"/>
        <v>266</v>
      </c>
      <c r="P28" s="76">
        <f t="shared" si="16"/>
        <v>266.5</v>
      </c>
      <c r="Q28" s="76">
        <f t="shared" si="16"/>
        <v>268.5</v>
      </c>
    </row>
    <row r="29" spans="1:17" ht="11.45" customHeight="1" x14ac:dyDescent="0.25">
      <c r="A29" s="62" t="s">
        <v>17</v>
      </c>
      <c r="B29" s="77">
        <v>104.5</v>
      </c>
      <c r="C29" s="77">
        <v>106.5</v>
      </c>
      <c r="D29" s="77">
        <v>106.5</v>
      </c>
      <c r="E29" s="77">
        <v>108</v>
      </c>
      <c r="F29" s="77">
        <v>108.5</v>
      </c>
      <c r="G29" s="77">
        <v>110.5</v>
      </c>
      <c r="H29" s="77">
        <v>111</v>
      </c>
      <c r="I29" s="77">
        <v>111</v>
      </c>
      <c r="J29" s="77">
        <v>111</v>
      </c>
      <c r="K29" s="77">
        <v>111</v>
      </c>
      <c r="L29" s="77">
        <v>112</v>
      </c>
      <c r="M29" s="77">
        <v>109.5</v>
      </c>
      <c r="N29" s="77">
        <v>102.5</v>
      </c>
      <c r="O29" s="77">
        <v>103</v>
      </c>
      <c r="P29" s="77">
        <v>103</v>
      </c>
      <c r="Q29" s="77">
        <v>102</v>
      </c>
    </row>
    <row r="30" spans="1:17" ht="11.45" customHeight="1" x14ac:dyDescent="0.25">
      <c r="A30" s="62" t="s">
        <v>16</v>
      </c>
      <c r="B30" s="77">
        <v>85.5</v>
      </c>
      <c r="C30" s="77">
        <v>90</v>
      </c>
      <c r="D30" s="77">
        <v>90.5</v>
      </c>
      <c r="E30" s="77">
        <v>101</v>
      </c>
      <c r="F30" s="77">
        <v>110.5</v>
      </c>
      <c r="G30" s="77">
        <v>113.5</v>
      </c>
      <c r="H30" s="77">
        <v>129</v>
      </c>
      <c r="I30" s="77">
        <v>136</v>
      </c>
      <c r="J30" s="77">
        <v>136.5</v>
      </c>
      <c r="K30" s="77">
        <v>148</v>
      </c>
      <c r="L30" s="77">
        <v>149.5</v>
      </c>
      <c r="M30" s="77">
        <v>149.5</v>
      </c>
      <c r="N30" s="77">
        <v>152.5</v>
      </c>
      <c r="O30" s="77">
        <v>163</v>
      </c>
      <c r="P30" s="77">
        <v>163.5</v>
      </c>
      <c r="Q30" s="77">
        <v>166.5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88.5</v>
      </c>
      <c r="C32" s="79">
        <f t="shared" si="17"/>
        <v>89</v>
      </c>
      <c r="D32" s="79">
        <f t="shared" si="17"/>
        <v>89.5</v>
      </c>
      <c r="E32" s="79">
        <f t="shared" si="17"/>
        <v>90.5</v>
      </c>
      <c r="F32" s="79">
        <f t="shared" si="17"/>
        <v>94</v>
      </c>
      <c r="G32" s="79">
        <f t="shared" si="17"/>
        <v>95</v>
      </c>
      <c r="H32" s="79">
        <f t="shared" si="17"/>
        <v>103</v>
      </c>
      <c r="I32" s="79">
        <f t="shared" si="17"/>
        <v>103.5</v>
      </c>
      <c r="J32" s="79">
        <f t="shared" si="17"/>
        <v>103.5</v>
      </c>
      <c r="K32" s="79">
        <f t="shared" si="17"/>
        <v>104</v>
      </c>
      <c r="L32" s="79">
        <f t="shared" si="17"/>
        <v>104</v>
      </c>
      <c r="M32" s="79">
        <f t="shared" si="17"/>
        <v>104.5</v>
      </c>
      <c r="N32" s="79">
        <f t="shared" si="17"/>
        <v>113.5</v>
      </c>
      <c r="O32" s="79">
        <f t="shared" si="17"/>
        <v>127</v>
      </c>
      <c r="P32" s="79">
        <f t="shared" si="17"/>
        <v>105.5</v>
      </c>
      <c r="Q32" s="79">
        <f t="shared" si="17"/>
        <v>100</v>
      </c>
    </row>
    <row r="33" spans="1:17" ht="11.45" customHeight="1" x14ac:dyDescent="0.25">
      <c r="A33" s="116" t="s">
        <v>17</v>
      </c>
      <c r="B33" s="77">
        <v>25</v>
      </c>
      <c r="C33" s="77">
        <v>25.5</v>
      </c>
      <c r="D33" s="77">
        <v>26</v>
      </c>
      <c r="E33" s="77">
        <v>26</v>
      </c>
      <c r="F33" s="77">
        <v>26</v>
      </c>
      <c r="G33" s="77">
        <v>26</v>
      </c>
      <c r="H33" s="77">
        <v>26.5</v>
      </c>
      <c r="I33" s="77">
        <v>26.5</v>
      </c>
      <c r="J33" s="77">
        <v>26.5</v>
      </c>
      <c r="K33" s="77">
        <v>26.5</v>
      </c>
      <c r="L33" s="77">
        <v>26.5</v>
      </c>
      <c r="M33" s="77">
        <v>26.5</v>
      </c>
      <c r="N33" s="77">
        <v>34.5</v>
      </c>
      <c r="O33" s="77">
        <v>48</v>
      </c>
      <c r="P33" s="77">
        <v>41</v>
      </c>
      <c r="Q33" s="77">
        <v>37.5</v>
      </c>
    </row>
    <row r="34" spans="1:17" ht="11.45" customHeight="1" x14ac:dyDescent="0.25">
      <c r="A34" s="93" t="s">
        <v>16</v>
      </c>
      <c r="B34" s="74">
        <v>63.5</v>
      </c>
      <c r="C34" s="74">
        <v>63.5</v>
      </c>
      <c r="D34" s="74">
        <v>63.5</v>
      </c>
      <c r="E34" s="74">
        <v>64.5</v>
      </c>
      <c r="F34" s="74">
        <v>68</v>
      </c>
      <c r="G34" s="74">
        <v>69</v>
      </c>
      <c r="H34" s="74">
        <v>76.5</v>
      </c>
      <c r="I34" s="74">
        <v>77</v>
      </c>
      <c r="J34" s="74">
        <v>77</v>
      </c>
      <c r="K34" s="74">
        <v>77.5</v>
      </c>
      <c r="L34" s="74">
        <v>77.5</v>
      </c>
      <c r="M34" s="74">
        <v>78</v>
      </c>
      <c r="N34" s="74">
        <v>79</v>
      </c>
      <c r="O34" s="74">
        <v>79</v>
      </c>
      <c r="P34" s="74">
        <v>64.5</v>
      </c>
      <c r="Q34" s="74">
        <v>62.5</v>
      </c>
    </row>
    <row r="36" spans="1:17" ht="11.45" customHeight="1" x14ac:dyDescent="0.25">
      <c r="A36" s="27" t="s">
        <v>113</v>
      </c>
      <c r="B36" s="68">
        <f t="shared" ref="B36:Q36" si="18">B37+B43</f>
        <v>570</v>
      </c>
      <c r="C36" s="68">
        <f t="shared" si="18"/>
        <v>577.5</v>
      </c>
      <c r="D36" s="68">
        <f t="shared" si="18"/>
        <v>582</v>
      </c>
      <c r="E36" s="68">
        <f t="shared" si="18"/>
        <v>596.5</v>
      </c>
      <c r="F36" s="68">
        <f t="shared" si="18"/>
        <v>611</v>
      </c>
      <c r="G36" s="68">
        <f t="shared" si="18"/>
        <v>618</v>
      </c>
      <c r="H36" s="68">
        <f t="shared" si="18"/>
        <v>643.5</v>
      </c>
      <c r="I36" s="68">
        <f t="shared" si="18"/>
        <v>651</v>
      </c>
      <c r="J36" s="68">
        <f t="shared" si="18"/>
        <v>651.5</v>
      </c>
      <c r="K36" s="68">
        <f t="shared" si="18"/>
        <v>663.5</v>
      </c>
      <c r="L36" s="68">
        <f t="shared" si="18"/>
        <v>667.5</v>
      </c>
      <c r="M36" s="68">
        <f t="shared" si="18"/>
        <v>665.5</v>
      </c>
      <c r="N36" s="68">
        <f t="shared" si="18"/>
        <v>672</v>
      </c>
      <c r="O36" s="68">
        <f t="shared" si="18"/>
        <v>696.5</v>
      </c>
      <c r="P36" s="68">
        <f t="shared" si="18"/>
        <v>699</v>
      </c>
      <c r="Q36" s="68">
        <f t="shared" si="18"/>
        <v>709.5</v>
      </c>
    </row>
    <row r="37" spans="1:17" ht="11.45" customHeight="1" x14ac:dyDescent="0.25">
      <c r="A37" s="25" t="s">
        <v>39</v>
      </c>
      <c r="B37" s="79">
        <f t="shared" ref="B37:Q37" si="19">SUM(B38,B39,B42)</f>
        <v>481.5</v>
      </c>
      <c r="C37" s="79">
        <f t="shared" si="19"/>
        <v>488.5</v>
      </c>
      <c r="D37" s="79">
        <f t="shared" si="19"/>
        <v>492.5</v>
      </c>
      <c r="E37" s="79">
        <f t="shared" si="19"/>
        <v>506</v>
      </c>
      <c r="F37" s="79">
        <f t="shared" si="19"/>
        <v>517</v>
      </c>
      <c r="G37" s="79">
        <f t="shared" si="19"/>
        <v>523</v>
      </c>
      <c r="H37" s="79">
        <f t="shared" si="19"/>
        <v>540.5</v>
      </c>
      <c r="I37" s="79">
        <f t="shared" si="19"/>
        <v>547.5</v>
      </c>
      <c r="J37" s="79">
        <f t="shared" si="19"/>
        <v>548</v>
      </c>
      <c r="K37" s="79">
        <f t="shared" si="19"/>
        <v>559.5</v>
      </c>
      <c r="L37" s="79">
        <f t="shared" si="19"/>
        <v>563.5</v>
      </c>
      <c r="M37" s="79">
        <f t="shared" si="19"/>
        <v>561</v>
      </c>
      <c r="N37" s="79">
        <f t="shared" si="19"/>
        <v>558.5</v>
      </c>
      <c r="O37" s="79">
        <f t="shared" si="19"/>
        <v>569.5</v>
      </c>
      <c r="P37" s="79">
        <f t="shared" si="19"/>
        <v>593.5</v>
      </c>
      <c r="Q37" s="79">
        <f t="shared" si="19"/>
        <v>609.5</v>
      </c>
    </row>
    <row r="38" spans="1:17" ht="11.45" customHeight="1" x14ac:dyDescent="0.25">
      <c r="A38" s="91" t="s">
        <v>21</v>
      </c>
      <c r="B38" s="123">
        <v>291.5</v>
      </c>
      <c r="C38" s="123">
        <v>292</v>
      </c>
      <c r="D38" s="123">
        <v>295.5</v>
      </c>
      <c r="E38" s="123">
        <v>297</v>
      </c>
      <c r="F38" s="123">
        <v>298</v>
      </c>
      <c r="G38" s="123">
        <v>299</v>
      </c>
      <c r="H38" s="123">
        <v>300.5</v>
      </c>
      <c r="I38" s="123">
        <v>300.5</v>
      </c>
      <c r="J38" s="123">
        <v>300.5</v>
      </c>
      <c r="K38" s="123">
        <v>300.5</v>
      </c>
      <c r="L38" s="123">
        <v>302</v>
      </c>
      <c r="M38" s="123">
        <v>302</v>
      </c>
      <c r="N38" s="123">
        <v>303.5</v>
      </c>
      <c r="O38" s="123">
        <v>303.5</v>
      </c>
      <c r="P38" s="123">
        <v>327</v>
      </c>
      <c r="Q38" s="123">
        <v>341</v>
      </c>
    </row>
    <row r="39" spans="1:17" ht="11.45" customHeight="1" x14ac:dyDescent="0.25">
      <c r="A39" s="19" t="s">
        <v>20</v>
      </c>
      <c r="B39" s="76">
        <f t="shared" ref="B39:Q39" si="20">SUM(B40:B41)</f>
        <v>190</v>
      </c>
      <c r="C39" s="76">
        <f t="shared" si="20"/>
        <v>196.5</v>
      </c>
      <c r="D39" s="76">
        <f t="shared" si="20"/>
        <v>197</v>
      </c>
      <c r="E39" s="76">
        <f t="shared" si="20"/>
        <v>209</v>
      </c>
      <c r="F39" s="76">
        <f t="shared" si="20"/>
        <v>219</v>
      </c>
      <c r="G39" s="76">
        <f t="shared" si="20"/>
        <v>224</v>
      </c>
      <c r="H39" s="76">
        <f t="shared" si="20"/>
        <v>240</v>
      </c>
      <c r="I39" s="76">
        <f t="shared" si="20"/>
        <v>247</v>
      </c>
      <c r="J39" s="76">
        <f t="shared" si="20"/>
        <v>247.5</v>
      </c>
      <c r="K39" s="76">
        <f t="shared" si="20"/>
        <v>259</v>
      </c>
      <c r="L39" s="76">
        <f t="shared" si="20"/>
        <v>261.5</v>
      </c>
      <c r="M39" s="76">
        <f t="shared" si="20"/>
        <v>259</v>
      </c>
      <c r="N39" s="76">
        <f t="shared" si="20"/>
        <v>255</v>
      </c>
      <c r="O39" s="76">
        <f t="shared" si="20"/>
        <v>266</v>
      </c>
      <c r="P39" s="76">
        <f t="shared" si="20"/>
        <v>266.5</v>
      </c>
      <c r="Q39" s="76">
        <f t="shared" si="20"/>
        <v>268.5</v>
      </c>
    </row>
    <row r="40" spans="1:17" ht="11.45" customHeight="1" x14ac:dyDescent="0.25">
      <c r="A40" s="62" t="s">
        <v>17</v>
      </c>
      <c r="B40" s="77">
        <v>104.5</v>
      </c>
      <c r="C40" s="77">
        <v>106.5</v>
      </c>
      <c r="D40" s="77">
        <v>106.5</v>
      </c>
      <c r="E40" s="77">
        <v>108</v>
      </c>
      <c r="F40" s="77">
        <v>108.5</v>
      </c>
      <c r="G40" s="77">
        <v>110.5</v>
      </c>
      <c r="H40" s="77">
        <v>111</v>
      </c>
      <c r="I40" s="77">
        <v>111</v>
      </c>
      <c r="J40" s="77">
        <v>111</v>
      </c>
      <c r="K40" s="77">
        <v>111</v>
      </c>
      <c r="L40" s="77">
        <v>112</v>
      </c>
      <c r="M40" s="77">
        <v>109.5</v>
      </c>
      <c r="N40" s="77">
        <v>102.5</v>
      </c>
      <c r="O40" s="77">
        <v>103</v>
      </c>
      <c r="P40" s="77">
        <v>103</v>
      </c>
      <c r="Q40" s="77">
        <v>102</v>
      </c>
    </row>
    <row r="41" spans="1:17" ht="11.45" customHeight="1" x14ac:dyDescent="0.25">
      <c r="A41" s="62" t="s">
        <v>16</v>
      </c>
      <c r="B41" s="77">
        <v>85.5</v>
      </c>
      <c r="C41" s="77">
        <v>90</v>
      </c>
      <c r="D41" s="77">
        <v>90.5</v>
      </c>
      <c r="E41" s="77">
        <v>101</v>
      </c>
      <c r="F41" s="77">
        <v>110.5</v>
      </c>
      <c r="G41" s="77">
        <v>113.5</v>
      </c>
      <c r="H41" s="77">
        <v>129</v>
      </c>
      <c r="I41" s="77">
        <v>136</v>
      </c>
      <c r="J41" s="77">
        <v>136.5</v>
      </c>
      <c r="K41" s="77">
        <v>148</v>
      </c>
      <c r="L41" s="77">
        <v>149.5</v>
      </c>
      <c r="M41" s="77">
        <v>149.5</v>
      </c>
      <c r="N41" s="77">
        <v>152.5</v>
      </c>
      <c r="O41" s="77">
        <v>163</v>
      </c>
      <c r="P41" s="77">
        <v>163.5</v>
      </c>
      <c r="Q41" s="77">
        <v>166.5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88.5</v>
      </c>
      <c r="C43" s="79">
        <f t="shared" si="21"/>
        <v>89</v>
      </c>
      <c r="D43" s="79">
        <f t="shared" si="21"/>
        <v>89.5</v>
      </c>
      <c r="E43" s="79">
        <f t="shared" si="21"/>
        <v>90.5</v>
      </c>
      <c r="F43" s="79">
        <f t="shared" si="21"/>
        <v>94</v>
      </c>
      <c r="G43" s="79">
        <f t="shared" si="21"/>
        <v>95</v>
      </c>
      <c r="H43" s="79">
        <f t="shared" si="21"/>
        <v>103</v>
      </c>
      <c r="I43" s="79">
        <f t="shared" si="21"/>
        <v>103.5</v>
      </c>
      <c r="J43" s="79">
        <f t="shared" si="21"/>
        <v>103.5</v>
      </c>
      <c r="K43" s="79">
        <f t="shared" si="21"/>
        <v>104</v>
      </c>
      <c r="L43" s="79">
        <f t="shared" si="21"/>
        <v>104</v>
      </c>
      <c r="M43" s="79">
        <f t="shared" si="21"/>
        <v>104.5</v>
      </c>
      <c r="N43" s="79">
        <f t="shared" si="21"/>
        <v>113.5</v>
      </c>
      <c r="O43" s="79">
        <f t="shared" si="21"/>
        <v>127</v>
      </c>
      <c r="P43" s="79">
        <f t="shared" si="21"/>
        <v>105.5</v>
      </c>
      <c r="Q43" s="79">
        <f t="shared" si="21"/>
        <v>100</v>
      </c>
    </row>
    <row r="44" spans="1:17" ht="11.45" customHeight="1" x14ac:dyDescent="0.25">
      <c r="A44" s="116" t="s">
        <v>17</v>
      </c>
      <c r="B44" s="77">
        <v>25</v>
      </c>
      <c r="C44" s="77">
        <v>25.5</v>
      </c>
      <c r="D44" s="77">
        <v>26</v>
      </c>
      <c r="E44" s="77">
        <v>26</v>
      </c>
      <c r="F44" s="77">
        <v>26</v>
      </c>
      <c r="G44" s="77">
        <v>26</v>
      </c>
      <c r="H44" s="77">
        <v>26.5</v>
      </c>
      <c r="I44" s="77">
        <v>26.5</v>
      </c>
      <c r="J44" s="77">
        <v>26.5</v>
      </c>
      <c r="K44" s="77">
        <v>26.5</v>
      </c>
      <c r="L44" s="77">
        <v>26.5</v>
      </c>
      <c r="M44" s="77">
        <v>26.5</v>
      </c>
      <c r="N44" s="77">
        <v>34.5</v>
      </c>
      <c r="O44" s="77">
        <v>48</v>
      </c>
      <c r="P44" s="77">
        <v>41</v>
      </c>
      <c r="Q44" s="77">
        <v>37.5</v>
      </c>
    </row>
    <row r="45" spans="1:17" ht="11.45" customHeight="1" x14ac:dyDescent="0.25">
      <c r="A45" s="93" t="s">
        <v>16</v>
      </c>
      <c r="B45" s="74">
        <v>63.5</v>
      </c>
      <c r="C45" s="74">
        <v>63.5</v>
      </c>
      <c r="D45" s="74">
        <v>63.5</v>
      </c>
      <c r="E45" s="74">
        <v>64.5</v>
      </c>
      <c r="F45" s="74">
        <v>68</v>
      </c>
      <c r="G45" s="74">
        <v>69</v>
      </c>
      <c r="H45" s="74">
        <v>76.5</v>
      </c>
      <c r="I45" s="74">
        <v>77</v>
      </c>
      <c r="J45" s="74">
        <v>77</v>
      </c>
      <c r="K45" s="74">
        <v>77.5</v>
      </c>
      <c r="L45" s="74">
        <v>77.5</v>
      </c>
      <c r="M45" s="74">
        <v>78</v>
      </c>
      <c r="N45" s="74">
        <v>79</v>
      </c>
      <c r="O45" s="74">
        <v>79</v>
      </c>
      <c r="P45" s="74">
        <v>64.5</v>
      </c>
      <c r="Q45" s="74">
        <v>62.5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7.5</v>
      </c>
      <c r="D47" s="68">
        <f t="shared" si="22"/>
        <v>4.5</v>
      </c>
      <c r="E47" s="68">
        <f t="shared" si="22"/>
        <v>14.5</v>
      </c>
      <c r="F47" s="68">
        <f t="shared" si="22"/>
        <v>14.5</v>
      </c>
      <c r="G47" s="68">
        <f t="shared" si="22"/>
        <v>7</v>
      </c>
      <c r="H47" s="68">
        <f t="shared" si="22"/>
        <v>25.5</v>
      </c>
      <c r="I47" s="68">
        <f t="shared" si="22"/>
        <v>7.5</v>
      </c>
      <c r="J47" s="68">
        <f t="shared" si="22"/>
        <v>0.5</v>
      </c>
      <c r="K47" s="68">
        <f t="shared" si="22"/>
        <v>12</v>
      </c>
      <c r="L47" s="68">
        <f t="shared" si="22"/>
        <v>4</v>
      </c>
      <c r="M47" s="68">
        <f t="shared" si="22"/>
        <v>0.5</v>
      </c>
      <c r="N47" s="68">
        <f t="shared" si="22"/>
        <v>13.5</v>
      </c>
      <c r="O47" s="68">
        <f t="shared" si="22"/>
        <v>24.5</v>
      </c>
      <c r="P47" s="68">
        <f t="shared" si="22"/>
        <v>24</v>
      </c>
      <c r="Q47" s="68">
        <f t="shared" si="22"/>
        <v>17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7</v>
      </c>
      <c r="D48" s="79">
        <f t="shared" si="23"/>
        <v>4</v>
      </c>
      <c r="E48" s="79">
        <f t="shared" si="23"/>
        <v>13.5</v>
      </c>
      <c r="F48" s="79">
        <f t="shared" si="23"/>
        <v>11</v>
      </c>
      <c r="G48" s="79">
        <f t="shared" si="23"/>
        <v>6</v>
      </c>
      <c r="H48" s="79">
        <f t="shared" si="23"/>
        <v>17.5</v>
      </c>
      <c r="I48" s="79">
        <f t="shared" si="23"/>
        <v>7</v>
      </c>
      <c r="J48" s="79">
        <f t="shared" si="23"/>
        <v>0.5</v>
      </c>
      <c r="K48" s="79">
        <f t="shared" si="23"/>
        <v>11.5</v>
      </c>
      <c r="L48" s="79">
        <f t="shared" si="23"/>
        <v>4</v>
      </c>
      <c r="M48" s="79">
        <f t="shared" si="23"/>
        <v>0</v>
      </c>
      <c r="N48" s="79">
        <f t="shared" si="23"/>
        <v>4.5</v>
      </c>
      <c r="O48" s="79">
        <f t="shared" si="23"/>
        <v>11</v>
      </c>
      <c r="P48" s="79">
        <f t="shared" si="23"/>
        <v>24</v>
      </c>
      <c r="Q48" s="79">
        <f t="shared" si="23"/>
        <v>17</v>
      </c>
    </row>
    <row r="49" spans="1:17" ht="11.45" customHeight="1" x14ac:dyDescent="0.25">
      <c r="A49" s="91" t="s">
        <v>21</v>
      </c>
      <c r="B49" s="121"/>
      <c r="C49" s="123">
        <v>0.5</v>
      </c>
      <c r="D49" s="123">
        <v>3.5</v>
      </c>
      <c r="E49" s="123">
        <v>1.5</v>
      </c>
      <c r="F49" s="123">
        <v>1</v>
      </c>
      <c r="G49" s="123">
        <v>1</v>
      </c>
      <c r="H49" s="123">
        <v>1.5</v>
      </c>
      <c r="I49" s="123">
        <v>0</v>
      </c>
      <c r="J49" s="123">
        <v>0</v>
      </c>
      <c r="K49" s="123">
        <v>0</v>
      </c>
      <c r="L49" s="123">
        <v>1.5</v>
      </c>
      <c r="M49" s="123">
        <v>0</v>
      </c>
      <c r="N49" s="123">
        <v>1.5</v>
      </c>
      <c r="O49" s="123">
        <v>0</v>
      </c>
      <c r="P49" s="123">
        <v>23.5</v>
      </c>
      <c r="Q49" s="123">
        <v>14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6.5</v>
      </c>
      <c r="D50" s="76">
        <f t="shared" si="24"/>
        <v>0.5</v>
      </c>
      <c r="E50" s="76">
        <f t="shared" si="24"/>
        <v>12</v>
      </c>
      <c r="F50" s="76">
        <f t="shared" si="24"/>
        <v>10</v>
      </c>
      <c r="G50" s="76">
        <f t="shared" si="24"/>
        <v>5</v>
      </c>
      <c r="H50" s="76">
        <f t="shared" si="24"/>
        <v>16</v>
      </c>
      <c r="I50" s="76">
        <f t="shared" si="24"/>
        <v>7</v>
      </c>
      <c r="J50" s="76">
        <f t="shared" si="24"/>
        <v>0.5</v>
      </c>
      <c r="K50" s="76">
        <f t="shared" si="24"/>
        <v>11.5</v>
      </c>
      <c r="L50" s="76">
        <f t="shared" si="24"/>
        <v>2.5</v>
      </c>
      <c r="M50" s="76">
        <f t="shared" si="24"/>
        <v>0</v>
      </c>
      <c r="N50" s="76">
        <f t="shared" si="24"/>
        <v>3</v>
      </c>
      <c r="O50" s="76">
        <f t="shared" si="24"/>
        <v>11</v>
      </c>
      <c r="P50" s="76">
        <f t="shared" si="24"/>
        <v>0.5</v>
      </c>
      <c r="Q50" s="76">
        <f t="shared" si="24"/>
        <v>3</v>
      </c>
    </row>
    <row r="51" spans="1:17" ht="11.45" customHeight="1" x14ac:dyDescent="0.25">
      <c r="A51" s="62" t="s">
        <v>17</v>
      </c>
      <c r="B51" s="42"/>
      <c r="C51" s="77">
        <v>2</v>
      </c>
      <c r="D51" s="77">
        <v>0</v>
      </c>
      <c r="E51" s="77">
        <v>1.5</v>
      </c>
      <c r="F51" s="77">
        <v>0.5</v>
      </c>
      <c r="G51" s="77">
        <v>2</v>
      </c>
      <c r="H51" s="77">
        <v>0.5</v>
      </c>
      <c r="I51" s="77">
        <v>0</v>
      </c>
      <c r="J51" s="77">
        <v>0</v>
      </c>
      <c r="K51" s="77">
        <v>0</v>
      </c>
      <c r="L51" s="77">
        <v>1</v>
      </c>
      <c r="M51" s="77">
        <v>0</v>
      </c>
      <c r="N51" s="77">
        <v>0</v>
      </c>
      <c r="O51" s="77">
        <v>0.5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4.5</v>
      </c>
      <c r="D52" s="77">
        <v>0.5</v>
      </c>
      <c r="E52" s="77">
        <v>10.5</v>
      </c>
      <c r="F52" s="77">
        <v>9.5</v>
      </c>
      <c r="G52" s="77">
        <v>3</v>
      </c>
      <c r="H52" s="77">
        <v>15.5</v>
      </c>
      <c r="I52" s="77">
        <v>7</v>
      </c>
      <c r="J52" s="77">
        <v>0.5</v>
      </c>
      <c r="K52" s="77">
        <v>11.5</v>
      </c>
      <c r="L52" s="77">
        <v>1.5</v>
      </c>
      <c r="M52" s="77">
        <v>0</v>
      </c>
      <c r="N52" s="77">
        <v>3</v>
      </c>
      <c r="O52" s="77">
        <v>10.5</v>
      </c>
      <c r="P52" s="77">
        <v>0.5</v>
      </c>
      <c r="Q52" s="77">
        <v>3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0.5</v>
      </c>
      <c r="D54" s="79">
        <f t="shared" si="25"/>
        <v>0.5</v>
      </c>
      <c r="E54" s="79">
        <f t="shared" si="25"/>
        <v>1</v>
      </c>
      <c r="F54" s="79">
        <f t="shared" si="25"/>
        <v>3.5</v>
      </c>
      <c r="G54" s="79">
        <f t="shared" si="25"/>
        <v>1</v>
      </c>
      <c r="H54" s="79">
        <f t="shared" si="25"/>
        <v>8</v>
      </c>
      <c r="I54" s="79">
        <f t="shared" si="25"/>
        <v>0.5</v>
      </c>
      <c r="J54" s="79">
        <f t="shared" si="25"/>
        <v>0</v>
      </c>
      <c r="K54" s="79">
        <f t="shared" si="25"/>
        <v>0.5</v>
      </c>
      <c r="L54" s="79">
        <f t="shared" si="25"/>
        <v>0</v>
      </c>
      <c r="M54" s="79">
        <f t="shared" si="25"/>
        <v>0.5</v>
      </c>
      <c r="N54" s="79">
        <f t="shared" si="25"/>
        <v>9</v>
      </c>
      <c r="O54" s="79">
        <f t="shared" si="25"/>
        <v>13.5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0.5</v>
      </c>
      <c r="E55" s="77">
        <v>0</v>
      </c>
      <c r="F55" s="77">
        <v>0</v>
      </c>
      <c r="G55" s="77">
        <v>0</v>
      </c>
      <c r="H55" s="77">
        <v>0.5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8</v>
      </c>
      <c r="O55" s="77">
        <v>13.5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1</v>
      </c>
      <c r="F56" s="74">
        <v>3.5</v>
      </c>
      <c r="G56" s="74">
        <v>1</v>
      </c>
      <c r="H56" s="74">
        <v>7.5</v>
      </c>
      <c r="I56" s="74">
        <v>0.5</v>
      </c>
      <c r="J56" s="74">
        <v>0</v>
      </c>
      <c r="K56" s="74">
        <v>0.5</v>
      </c>
      <c r="L56" s="74">
        <v>0</v>
      </c>
      <c r="M56" s="74">
        <v>0.5</v>
      </c>
      <c r="N56" s="74">
        <v>1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145.25663545951315</v>
      </c>
      <c r="C61" s="79">
        <f t="shared" si="26"/>
        <v>147.47985034289644</v>
      </c>
      <c r="D61" s="79">
        <f t="shared" si="26"/>
        <v>152.77316781296469</v>
      </c>
      <c r="E61" s="79">
        <f t="shared" si="26"/>
        <v>145.1085412816866</v>
      </c>
      <c r="F61" s="79">
        <f t="shared" si="26"/>
        <v>143.23397565659664</v>
      </c>
      <c r="G61" s="79">
        <f t="shared" si="26"/>
        <v>142.66012521099239</v>
      </c>
      <c r="H61" s="79">
        <f t="shared" si="26"/>
        <v>135.31388571915355</v>
      </c>
      <c r="I61" s="79">
        <f t="shared" si="26"/>
        <v>122.06841675554062</v>
      </c>
      <c r="J61" s="79">
        <f t="shared" si="26"/>
        <v>116.64851082885767</v>
      </c>
      <c r="K61" s="79">
        <f t="shared" si="26"/>
        <v>105.58165867660105</v>
      </c>
      <c r="L61" s="79">
        <f t="shared" si="26"/>
        <v>110.67731924669259</v>
      </c>
      <c r="M61" s="79">
        <f t="shared" si="26"/>
        <v>113.55367670480942</v>
      </c>
      <c r="N61" s="79">
        <f t="shared" si="26"/>
        <v>124.20355150970556</v>
      </c>
      <c r="O61" s="79">
        <f t="shared" si="26"/>
        <v>111.19312516167706</v>
      </c>
      <c r="P61" s="79">
        <f t="shared" si="26"/>
        <v>106.43237011876433</v>
      </c>
      <c r="Q61" s="79">
        <f t="shared" si="26"/>
        <v>102.63832756443219</v>
      </c>
    </row>
    <row r="62" spans="1:17" ht="11.45" customHeight="1" x14ac:dyDescent="0.25">
      <c r="A62" s="91" t="s">
        <v>21</v>
      </c>
      <c r="B62" s="123">
        <f t="shared" ref="B62:Q62" si="27">IF(B5=0,0,B5/B16)</f>
        <v>77.549117665072984</v>
      </c>
      <c r="C62" s="123">
        <f t="shared" si="27"/>
        <v>77.468708531374162</v>
      </c>
      <c r="D62" s="123">
        <f t="shared" si="27"/>
        <v>77.693173027492804</v>
      </c>
      <c r="E62" s="123">
        <f t="shared" si="27"/>
        <v>77.131832518468613</v>
      </c>
      <c r="F62" s="123">
        <f t="shared" si="27"/>
        <v>77.028299464773141</v>
      </c>
      <c r="G62" s="123">
        <f t="shared" si="27"/>
        <v>77.139646617498684</v>
      </c>
      <c r="H62" s="123">
        <f t="shared" si="27"/>
        <v>76.747618999984198</v>
      </c>
      <c r="I62" s="123">
        <f t="shared" si="27"/>
        <v>76.192418411280372</v>
      </c>
      <c r="J62" s="123">
        <f t="shared" si="27"/>
        <v>76.069269928022294</v>
      </c>
      <c r="K62" s="123">
        <f t="shared" si="27"/>
        <v>75.903027873858775</v>
      </c>
      <c r="L62" s="123">
        <f t="shared" si="27"/>
        <v>75.862942078930445</v>
      </c>
      <c r="M62" s="123">
        <f t="shared" si="27"/>
        <v>75.805803387381914</v>
      </c>
      <c r="N62" s="123">
        <f t="shared" si="27"/>
        <v>75.981807219062674</v>
      </c>
      <c r="O62" s="123">
        <f t="shared" si="27"/>
        <v>76.068655722884714</v>
      </c>
      <c r="P62" s="123">
        <f t="shared" si="27"/>
        <v>75.896947715627107</v>
      </c>
      <c r="Q62" s="123">
        <f t="shared" si="27"/>
        <v>76.003254499797194</v>
      </c>
    </row>
    <row r="63" spans="1:17" ht="11.45" customHeight="1" x14ac:dyDescent="0.25">
      <c r="A63" s="19" t="s">
        <v>20</v>
      </c>
      <c r="B63" s="76">
        <f t="shared" ref="B63:Q63" si="28">IF(B6=0,0,B6/B17)</f>
        <v>189.01108406885027</v>
      </c>
      <c r="C63" s="76">
        <f t="shared" si="28"/>
        <v>192.08958587817588</v>
      </c>
      <c r="D63" s="76">
        <f t="shared" si="28"/>
        <v>199.10829577634428</v>
      </c>
      <c r="E63" s="76">
        <f t="shared" si="28"/>
        <v>184.98623272889637</v>
      </c>
      <c r="F63" s="76">
        <f t="shared" si="28"/>
        <v>180.08295966865001</v>
      </c>
      <c r="G63" s="76">
        <f t="shared" si="28"/>
        <v>178.96963405138851</v>
      </c>
      <c r="H63" s="76">
        <f t="shared" si="28"/>
        <v>165.09452461238661</v>
      </c>
      <c r="I63" s="76">
        <f t="shared" si="28"/>
        <v>144.77767231308411</v>
      </c>
      <c r="J63" s="76">
        <f t="shared" si="28"/>
        <v>137.26876355242601</v>
      </c>
      <c r="K63" s="76">
        <f t="shared" si="28"/>
        <v>120.28840973440168</v>
      </c>
      <c r="L63" s="76">
        <f t="shared" si="28"/>
        <v>130.01108554944989</v>
      </c>
      <c r="M63" s="76">
        <f t="shared" si="28"/>
        <v>135.28161159905198</v>
      </c>
      <c r="N63" s="76">
        <f t="shared" si="28"/>
        <v>155.87437976521844</v>
      </c>
      <c r="O63" s="76">
        <f t="shared" si="28"/>
        <v>130.48092092289491</v>
      </c>
      <c r="P63" s="76">
        <f t="shared" si="28"/>
        <v>124.71491488231382</v>
      </c>
      <c r="Q63" s="76">
        <f t="shared" si="28"/>
        <v>118.75508515593312</v>
      </c>
    </row>
    <row r="64" spans="1:17" ht="11.45" customHeight="1" x14ac:dyDescent="0.25">
      <c r="A64" s="62" t="s">
        <v>17</v>
      </c>
      <c r="B64" s="77">
        <f t="shared" ref="B64:Q64" si="29">IF(B7=0,0,B7/B18)</f>
        <v>220.25946443688642</v>
      </c>
      <c r="C64" s="77">
        <f t="shared" si="29"/>
        <v>202.96294350926365</v>
      </c>
      <c r="D64" s="77">
        <f t="shared" si="29"/>
        <v>236.3749858797882</v>
      </c>
      <c r="E64" s="77">
        <f t="shared" si="29"/>
        <v>203.91990701688235</v>
      </c>
      <c r="F64" s="77">
        <f t="shared" si="29"/>
        <v>198.50981543409998</v>
      </c>
      <c r="G64" s="77">
        <f t="shared" si="29"/>
        <v>146.02479386401416</v>
      </c>
      <c r="H64" s="77">
        <f t="shared" si="29"/>
        <v>151.49490406074631</v>
      </c>
      <c r="I64" s="77">
        <f t="shared" si="29"/>
        <v>130.80702360381918</v>
      </c>
      <c r="J64" s="77">
        <f t="shared" si="29"/>
        <v>119.37629438788557</v>
      </c>
      <c r="K64" s="77">
        <f t="shared" si="29"/>
        <v>108.3310269795673</v>
      </c>
      <c r="L64" s="77">
        <f t="shared" si="29"/>
        <v>106.93001041603118</v>
      </c>
      <c r="M64" s="77">
        <f t="shared" si="29"/>
        <v>126.3601488981701</v>
      </c>
      <c r="N64" s="77">
        <f t="shared" si="29"/>
        <v>149.57976029435642</v>
      </c>
      <c r="O64" s="77">
        <f t="shared" si="29"/>
        <v>107.8428203986164</v>
      </c>
      <c r="P64" s="77">
        <f t="shared" si="29"/>
        <v>103.37874580741824</v>
      </c>
      <c r="Q64" s="77">
        <f t="shared" si="29"/>
        <v>106.21122529188455</v>
      </c>
    </row>
    <row r="65" spans="1:17" ht="11.45" customHeight="1" x14ac:dyDescent="0.25">
      <c r="A65" s="62" t="s">
        <v>16</v>
      </c>
      <c r="B65" s="77">
        <f t="shared" ref="B65:Q65" si="30">IF(B8=0,0,B8/B19)</f>
        <v>150.50627944903192</v>
      </c>
      <c r="C65" s="77">
        <f t="shared" si="30"/>
        <v>179.53956956449051</v>
      </c>
      <c r="D65" s="77">
        <f t="shared" si="30"/>
        <v>155.33157579121595</v>
      </c>
      <c r="E65" s="77">
        <f t="shared" si="30"/>
        <v>165.19530347156561</v>
      </c>
      <c r="F65" s="77">
        <f t="shared" si="30"/>
        <v>163.45787662784684</v>
      </c>
      <c r="G65" s="77">
        <f t="shared" si="30"/>
        <v>205.37506491449969</v>
      </c>
      <c r="H65" s="77">
        <f t="shared" si="30"/>
        <v>174.40378342562369</v>
      </c>
      <c r="I65" s="77">
        <f t="shared" si="30"/>
        <v>153.93384060178744</v>
      </c>
      <c r="J65" s="77">
        <f t="shared" si="30"/>
        <v>149.63222510372037</v>
      </c>
      <c r="K65" s="77">
        <f t="shared" si="30"/>
        <v>128.48152895001104</v>
      </c>
      <c r="L65" s="77">
        <f t="shared" si="30"/>
        <v>146.54264294292074</v>
      </c>
      <c r="M65" s="77">
        <f t="shared" si="30"/>
        <v>140.40016544241118</v>
      </c>
      <c r="N65" s="77">
        <f t="shared" si="30"/>
        <v>158.93483853125443</v>
      </c>
      <c r="O65" s="77">
        <f t="shared" si="30"/>
        <v>138.87757760602705</v>
      </c>
      <c r="P65" s="77">
        <f t="shared" si="30"/>
        <v>134.48120804778131</v>
      </c>
      <c r="Q65" s="77">
        <f t="shared" si="30"/>
        <v>124.14842518346985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673.65445766105302</v>
      </c>
      <c r="C67" s="79">
        <f t="shared" si="32"/>
        <v>600.5807814149947</v>
      </c>
      <c r="D67" s="79">
        <f t="shared" si="32"/>
        <v>619.69834013738478</v>
      </c>
      <c r="E67" s="79">
        <f t="shared" si="32"/>
        <v>608.44602901401527</v>
      </c>
      <c r="F67" s="79">
        <f t="shared" si="32"/>
        <v>642.18282423352719</v>
      </c>
      <c r="G67" s="79">
        <f t="shared" si="32"/>
        <v>646.72723292469357</v>
      </c>
      <c r="H67" s="79">
        <f t="shared" si="32"/>
        <v>657.99273161746407</v>
      </c>
      <c r="I67" s="79">
        <f t="shared" si="32"/>
        <v>651.58876639896243</v>
      </c>
      <c r="J67" s="79">
        <f t="shared" si="32"/>
        <v>667.16216216216208</v>
      </c>
      <c r="K67" s="79">
        <f t="shared" si="32"/>
        <v>675.85202249474878</v>
      </c>
      <c r="L67" s="79">
        <f t="shared" si="32"/>
        <v>698.91364052487017</v>
      </c>
      <c r="M67" s="79">
        <f t="shared" si="32"/>
        <v>753.07496823379915</v>
      </c>
      <c r="N67" s="79">
        <f t="shared" si="32"/>
        <v>799.2938982147615</v>
      </c>
      <c r="O67" s="79">
        <f t="shared" si="32"/>
        <v>611.22687264235674</v>
      </c>
      <c r="P67" s="79">
        <f t="shared" si="32"/>
        <v>804.16725008885714</v>
      </c>
      <c r="Q67" s="79">
        <f t="shared" si="32"/>
        <v>846.92332928520455</v>
      </c>
    </row>
    <row r="68" spans="1:17" ht="11.45" customHeight="1" x14ac:dyDescent="0.25">
      <c r="A68" s="116" t="s">
        <v>17</v>
      </c>
      <c r="B68" s="77">
        <f t="shared" ref="B68:Q68" si="33">IF(B11=0,0,B11/B22)</f>
        <v>946.18759307493724</v>
      </c>
      <c r="C68" s="77">
        <f t="shared" si="33"/>
        <v>844.19965688211903</v>
      </c>
      <c r="D68" s="77">
        <f t="shared" si="33"/>
        <v>870.90111934617335</v>
      </c>
      <c r="E68" s="77">
        <f t="shared" si="33"/>
        <v>856.00452105114459</v>
      </c>
      <c r="F68" s="77">
        <f t="shared" si="33"/>
        <v>904.55791608262336</v>
      </c>
      <c r="G68" s="77">
        <f t="shared" si="33"/>
        <v>804.58919269707087</v>
      </c>
      <c r="H68" s="77">
        <f t="shared" si="33"/>
        <v>926.48170631416133</v>
      </c>
      <c r="I68" s="77">
        <f t="shared" si="33"/>
        <v>918.14603857602333</v>
      </c>
      <c r="J68" s="77">
        <f t="shared" si="33"/>
        <v>941.20063819267079</v>
      </c>
      <c r="K68" s="77">
        <f t="shared" si="33"/>
        <v>955.2679405554934</v>
      </c>
      <c r="L68" s="77">
        <f t="shared" si="33"/>
        <v>990.19653778550082</v>
      </c>
      <c r="M68" s="77">
        <f t="shared" si="33"/>
        <v>1075.8483708429694</v>
      </c>
      <c r="N68" s="77">
        <f t="shared" si="33"/>
        <v>1133.310271069156</v>
      </c>
      <c r="O68" s="77">
        <f t="shared" si="33"/>
        <v>803.43881322775326</v>
      </c>
      <c r="P68" s="77">
        <f t="shared" si="33"/>
        <v>1054.0168831499702</v>
      </c>
      <c r="Q68" s="77">
        <f t="shared" si="33"/>
        <v>1111.1853833613734</v>
      </c>
    </row>
    <row r="69" spans="1:17" ht="11.45" customHeight="1" x14ac:dyDescent="0.25">
      <c r="A69" s="93" t="s">
        <v>16</v>
      </c>
      <c r="B69" s="74">
        <f t="shared" ref="B69:Q69" si="34">IF(B12=0,0,B12/B23)</f>
        <v>611.96354283354299</v>
      </c>
      <c r="C69" s="74">
        <f t="shared" si="34"/>
        <v>547.6226275309117</v>
      </c>
      <c r="D69" s="74">
        <f t="shared" si="34"/>
        <v>564.51874815739711</v>
      </c>
      <c r="E69" s="74">
        <f t="shared" si="34"/>
        <v>557.12346736894528</v>
      </c>
      <c r="F69" s="74">
        <f t="shared" si="34"/>
        <v>591.35161491176916</v>
      </c>
      <c r="G69" s="74">
        <f t="shared" si="34"/>
        <v>613.21538143181408</v>
      </c>
      <c r="H69" s="74">
        <f t="shared" si="34"/>
        <v>604.85884223455867</v>
      </c>
      <c r="I69" s="74">
        <f t="shared" si="34"/>
        <v>601.03950259523026</v>
      </c>
      <c r="J69" s="74">
        <f t="shared" si="34"/>
        <v>618.72703747579135</v>
      </c>
      <c r="K69" s="74">
        <f t="shared" si="34"/>
        <v>632.07911717143122</v>
      </c>
      <c r="L69" s="74">
        <f t="shared" si="34"/>
        <v>660.27788009389928</v>
      </c>
      <c r="M69" s="74">
        <f t="shared" si="34"/>
        <v>710.70123170903491</v>
      </c>
      <c r="N69" s="74">
        <f t="shared" si="34"/>
        <v>704.03673984263548</v>
      </c>
      <c r="O69" s="74">
        <f t="shared" si="34"/>
        <v>532.15429095793183</v>
      </c>
      <c r="P69" s="74">
        <f t="shared" si="34"/>
        <v>688.96389034142624</v>
      </c>
      <c r="Q69" s="74">
        <f t="shared" si="34"/>
        <v>729.82323982483308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368.4319833852544</v>
      </c>
      <c r="C72" s="79">
        <f t="shared" ref="C72:Q72" si="35">IF(C37=0,0,(C38*C73+C39*C74+C42*C77)/C37)</f>
        <v>367.81985670419652</v>
      </c>
      <c r="D72" s="79">
        <f t="shared" si="35"/>
        <v>368</v>
      </c>
      <c r="E72" s="79">
        <f t="shared" si="35"/>
        <v>366.95652173913044</v>
      </c>
      <c r="F72" s="79">
        <f t="shared" si="35"/>
        <v>366.11218568665379</v>
      </c>
      <c r="G72" s="79">
        <f t="shared" si="35"/>
        <v>365.73613766730404</v>
      </c>
      <c r="H72" s="79">
        <f t="shared" si="35"/>
        <v>364.47733580018502</v>
      </c>
      <c r="I72" s="79">
        <f t="shared" si="35"/>
        <v>363.90867579908678</v>
      </c>
      <c r="J72" s="79">
        <f t="shared" si="35"/>
        <v>363.86861313868616</v>
      </c>
      <c r="K72" s="79">
        <f t="shared" si="35"/>
        <v>362.96693476318143</v>
      </c>
      <c r="L72" s="79">
        <f t="shared" si="35"/>
        <v>362.87488908606923</v>
      </c>
      <c r="M72" s="79">
        <f t="shared" si="35"/>
        <v>363.06595365418895</v>
      </c>
      <c r="N72" s="79">
        <f t="shared" si="35"/>
        <v>363.47358997314234</v>
      </c>
      <c r="O72" s="79">
        <f t="shared" si="35"/>
        <v>362.63388937664621</v>
      </c>
      <c r="P72" s="79">
        <f t="shared" si="35"/>
        <v>364.07750631844988</v>
      </c>
      <c r="Q72" s="79">
        <f t="shared" si="35"/>
        <v>364.75799835931093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0.39425631326806981</v>
      </c>
      <c r="C83" s="168">
        <f t="shared" ref="C83:Q83" si="38">IF(C61=0,0,C61/C72)</f>
        <v>0.40095673916131408</v>
      </c>
      <c r="D83" s="168">
        <f t="shared" si="38"/>
        <v>0.41514447775262142</v>
      </c>
      <c r="E83" s="168">
        <f t="shared" si="38"/>
        <v>0.39543796794772412</v>
      </c>
      <c r="F83" s="168">
        <f t="shared" si="38"/>
        <v>0.39122974120065757</v>
      </c>
      <c r="G83" s="168">
        <f t="shared" si="38"/>
        <v>0.39006297305180371</v>
      </c>
      <c r="H83" s="168">
        <f t="shared" si="38"/>
        <v>0.37125459508224617</v>
      </c>
      <c r="I83" s="168">
        <f t="shared" si="38"/>
        <v>0.33543695128316847</v>
      </c>
      <c r="J83" s="168">
        <f t="shared" si="38"/>
        <v>0.32057865563798393</v>
      </c>
      <c r="K83" s="168">
        <f t="shared" si="38"/>
        <v>0.29088506022039728</v>
      </c>
      <c r="L83" s="168">
        <f t="shared" si="38"/>
        <v>0.30500131746631098</v>
      </c>
      <c r="M83" s="168">
        <f t="shared" si="38"/>
        <v>0.31276321991063477</v>
      </c>
      <c r="N83" s="168">
        <f t="shared" si="38"/>
        <v>0.34171272669049535</v>
      </c>
      <c r="O83" s="168">
        <f t="shared" si="38"/>
        <v>0.30662640315502171</v>
      </c>
      <c r="P83" s="168">
        <f t="shared" si="38"/>
        <v>0.29233437460887923</v>
      </c>
      <c r="Q83" s="168">
        <f t="shared" si="38"/>
        <v>0.28138746244387108</v>
      </c>
    </row>
    <row r="84" spans="1:17" ht="11.45" customHeight="1" x14ac:dyDescent="0.25">
      <c r="A84" s="91" t="s">
        <v>21</v>
      </c>
      <c r="B84" s="169">
        <f t="shared" ref="B84:Q84" si="39">IF(B62=0,0,B62/B73)</f>
        <v>0.19387279416268247</v>
      </c>
      <c r="C84" s="169">
        <f t="shared" si="39"/>
        <v>0.19367177132843541</v>
      </c>
      <c r="D84" s="169">
        <f t="shared" si="39"/>
        <v>0.194232932568732</v>
      </c>
      <c r="E84" s="169">
        <f t="shared" si="39"/>
        <v>0.19282958129617153</v>
      </c>
      <c r="F84" s="169">
        <f t="shared" si="39"/>
        <v>0.19257074866193286</v>
      </c>
      <c r="G84" s="169">
        <f t="shared" si="39"/>
        <v>0.1928491165437467</v>
      </c>
      <c r="H84" s="169">
        <f t="shared" si="39"/>
        <v>0.1918690474999605</v>
      </c>
      <c r="I84" s="169">
        <f t="shared" si="39"/>
        <v>0.19048104602820093</v>
      </c>
      <c r="J84" s="169">
        <f t="shared" si="39"/>
        <v>0.19017317482005575</v>
      </c>
      <c r="K84" s="169">
        <f t="shared" si="39"/>
        <v>0.18975756968464694</v>
      </c>
      <c r="L84" s="169">
        <f t="shared" si="39"/>
        <v>0.1896573551973261</v>
      </c>
      <c r="M84" s="169">
        <f t="shared" si="39"/>
        <v>0.18951450846845477</v>
      </c>
      <c r="N84" s="169">
        <f t="shared" si="39"/>
        <v>0.18995451804765667</v>
      </c>
      <c r="O84" s="169">
        <f t="shared" si="39"/>
        <v>0.19017163930721179</v>
      </c>
      <c r="P84" s="169">
        <f t="shared" si="39"/>
        <v>0.18974236928906776</v>
      </c>
      <c r="Q84" s="169">
        <f t="shared" si="39"/>
        <v>0.19000813624949298</v>
      </c>
    </row>
    <row r="85" spans="1:17" ht="11.45" customHeight="1" x14ac:dyDescent="0.25">
      <c r="A85" s="19" t="s">
        <v>20</v>
      </c>
      <c r="B85" s="170">
        <f t="shared" ref="B85:Q85" si="40">IF(B63=0,0,B63/B74)</f>
        <v>0.59065963771515706</v>
      </c>
      <c r="C85" s="170">
        <f t="shared" si="40"/>
        <v>0.60027995586929961</v>
      </c>
      <c r="D85" s="170">
        <f t="shared" si="40"/>
        <v>0.62221342430107585</v>
      </c>
      <c r="E85" s="170">
        <f t="shared" si="40"/>
        <v>0.5780819772778012</v>
      </c>
      <c r="F85" s="170">
        <f t="shared" si="40"/>
        <v>0.56275924896453122</v>
      </c>
      <c r="G85" s="170">
        <f t="shared" si="40"/>
        <v>0.55928010641058912</v>
      </c>
      <c r="H85" s="170">
        <f t="shared" si="40"/>
        <v>0.5159203894137081</v>
      </c>
      <c r="I85" s="170">
        <f t="shared" si="40"/>
        <v>0.45243022597838783</v>
      </c>
      <c r="J85" s="170">
        <f t="shared" si="40"/>
        <v>0.42896488610133127</v>
      </c>
      <c r="K85" s="170">
        <f t="shared" si="40"/>
        <v>0.37590128042000526</v>
      </c>
      <c r="L85" s="170">
        <f t="shared" si="40"/>
        <v>0.40628464234203088</v>
      </c>
      <c r="M85" s="170">
        <f t="shared" si="40"/>
        <v>0.42275503624703747</v>
      </c>
      <c r="N85" s="170">
        <f t="shared" si="40"/>
        <v>0.48710743676630763</v>
      </c>
      <c r="O85" s="170">
        <f t="shared" si="40"/>
        <v>0.40775287788404657</v>
      </c>
      <c r="P85" s="170">
        <f t="shared" si="40"/>
        <v>0.38973410900723071</v>
      </c>
      <c r="Q85" s="170">
        <f t="shared" si="40"/>
        <v>0.371109641112291</v>
      </c>
    </row>
    <row r="86" spans="1:17" ht="11.45" customHeight="1" x14ac:dyDescent="0.25">
      <c r="A86" s="62" t="s">
        <v>17</v>
      </c>
      <c r="B86" s="171">
        <f t="shared" ref="B86:Q86" si="41">IF(B64=0,0,B64/B75)</f>
        <v>0.68831082636527008</v>
      </c>
      <c r="C86" s="171">
        <f t="shared" si="41"/>
        <v>0.63425919846644896</v>
      </c>
      <c r="D86" s="171">
        <f t="shared" si="41"/>
        <v>0.73867183087433808</v>
      </c>
      <c r="E86" s="171">
        <f t="shared" si="41"/>
        <v>0.63724970942775738</v>
      </c>
      <c r="F86" s="171">
        <f t="shared" si="41"/>
        <v>0.62034317323156241</v>
      </c>
      <c r="G86" s="171">
        <f t="shared" si="41"/>
        <v>0.45632748082504426</v>
      </c>
      <c r="H86" s="171">
        <f t="shared" si="41"/>
        <v>0.47342157518983219</v>
      </c>
      <c r="I86" s="171">
        <f t="shared" si="41"/>
        <v>0.4087719487619349</v>
      </c>
      <c r="J86" s="171">
        <f t="shared" si="41"/>
        <v>0.3730509199621424</v>
      </c>
      <c r="K86" s="171">
        <f t="shared" si="41"/>
        <v>0.33853445931114778</v>
      </c>
      <c r="L86" s="171">
        <f t="shared" si="41"/>
        <v>0.33415628255009744</v>
      </c>
      <c r="M86" s="171">
        <f t="shared" si="41"/>
        <v>0.39487546530678153</v>
      </c>
      <c r="N86" s="171">
        <f t="shared" si="41"/>
        <v>0.46743675091986381</v>
      </c>
      <c r="O86" s="171">
        <f t="shared" si="41"/>
        <v>0.33700881374567626</v>
      </c>
      <c r="P86" s="171">
        <f t="shared" si="41"/>
        <v>0.32305858064818199</v>
      </c>
      <c r="Q86" s="171">
        <f t="shared" si="41"/>
        <v>0.33191007903713921</v>
      </c>
    </row>
    <row r="87" spans="1:17" ht="11.45" customHeight="1" x14ac:dyDescent="0.25">
      <c r="A87" s="62" t="s">
        <v>16</v>
      </c>
      <c r="B87" s="171">
        <f t="shared" ref="B87:Q87" si="42">IF(B65=0,0,B65/B76)</f>
        <v>0.47033212327822477</v>
      </c>
      <c r="C87" s="171">
        <f t="shared" si="42"/>
        <v>0.56106115488903285</v>
      </c>
      <c r="D87" s="171">
        <f t="shared" si="42"/>
        <v>0.48541117434754988</v>
      </c>
      <c r="E87" s="171">
        <f t="shared" si="42"/>
        <v>0.51623532334864253</v>
      </c>
      <c r="F87" s="171">
        <f t="shared" si="42"/>
        <v>0.51080586446202136</v>
      </c>
      <c r="G87" s="171">
        <f t="shared" si="42"/>
        <v>0.64179707785781148</v>
      </c>
      <c r="H87" s="171">
        <f t="shared" si="42"/>
        <v>0.54501182320507402</v>
      </c>
      <c r="I87" s="171">
        <f t="shared" si="42"/>
        <v>0.48104325188058572</v>
      </c>
      <c r="J87" s="171">
        <f t="shared" si="42"/>
        <v>0.46760070344912619</v>
      </c>
      <c r="K87" s="171">
        <f t="shared" si="42"/>
        <v>0.40150477796878448</v>
      </c>
      <c r="L87" s="171">
        <f t="shared" si="42"/>
        <v>0.45794575919662728</v>
      </c>
      <c r="M87" s="171">
        <f t="shared" si="42"/>
        <v>0.43875051700753492</v>
      </c>
      <c r="N87" s="171">
        <f t="shared" si="42"/>
        <v>0.49667137041017007</v>
      </c>
      <c r="O87" s="171">
        <f t="shared" si="42"/>
        <v>0.43399243001883453</v>
      </c>
      <c r="P87" s="171">
        <f t="shared" si="42"/>
        <v>0.42025377514931661</v>
      </c>
      <c r="Q87" s="171">
        <f t="shared" si="42"/>
        <v>0.38796382869834328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0.3207878369814538</v>
      </c>
      <c r="C89" s="168">
        <f t="shared" si="44"/>
        <v>0.28599084829285459</v>
      </c>
      <c r="D89" s="168">
        <f t="shared" si="44"/>
        <v>0.29509444768446896</v>
      </c>
      <c r="E89" s="168">
        <f t="shared" si="44"/>
        <v>0.28973620429238822</v>
      </c>
      <c r="F89" s="168">
        <f t="shared" si="44"/>
        <v>0.30580134487310817</v>
      </c>
      <c r="G89" s="168">
        <f t="shared" si="44"/>
        <v>0.30796534901175882</v>
      </c>
      <c r="H89" s="168">
        <f t="shared" si="44"/>
        <v>0.31332987219879244</v>
      </c>
      <c r="I89" s="168">
        <f t="shared" si="44"/>
        <v>0.31028036495188688</v>
      </c>
      <c r="J89" s="168">
        <f t="shared" si="44"/>
        <v>0.31769626769626763</v>
      </c>
      <c r="K89" s="168">
        <f t="shared" si="44"/>
        <v>0.32183429642607086</v>
      </c>
      <c r="L89" s="168">
        <f t="shared" si="44"/>
        <v>0.33281601929755722</v>
      </c>
      <c r="M89" s="168">
        <f t="shared" si="44"/>
        <v>0.35860712773038056</v>
      </c>
      <c r="N89" s="168">
        <f t="shared" si="44"/>
        <v>0.38061614200702931</v>
      </c>
      <c r="O89" s="168">
        <f t="shared" si="44"/>
        <v>0.29106041554397938</v>
      </c>
      <c r="P89" s="168">
        <f t="shared" si="44"/>
        <v>0.38293678575659862</v>
      </c>
      <c r="Q89" s="168">
        <f t="shared" si="44"/>
        <v>0.40329682346914503</v>
      </c>
    </row>
    <row r="90" spans="1:17" ht="11.45" customHeight="1" x14ac:dyDescent="0.25">
      <c r="A90" s="116" t="s">
        <v>17</v>
      </c>
      <c r="B90" s="171">
        <f t="shared" ref="B90:Q90" si="45">IF(B68=0,0,B68/B79)</f>
        <v>0.45056552051187487</v>
      </c>
      <c r="C90" s="171">
        <f t="shared" si="45"/>
        <v>0.40199983661053285</v>
      </c>
      <c r="D90" s="171">
        <f t="shared" si="45"/>
        <v>0.41471481873627303</v>
      </c>
      <c r="E90" s="171">
        <f t="shared" si="45"/>
        <v>0.40762120050054507</v>
      </c>
      <c r="F90" s="171">
        <f t="shared" si="45"/>
        <v>0.43074186480124921</v>
      </c>
      <c r="G90" s="171">
        <f t="shared" si="45"/>
        <v>0.38313771080812897</v>
      </c>
      <c r="H90" s="171">
        <f t="shared" si="45"/>
        <v>0.4411817649115054</v>
      </c>
      <c r="I90" s="171">
        <f t="shared" si="45"/>
        <v>0.43721239932191586</v>
      </c>
      <c r="J90" s="171">
        <f t="shared" si="45"/>
        <v>0.44819078009174801</v>
      </c>
      <c r="K90" s="171">
        <f t="shared" si="45"/>
        <v>0.45488949550261593</v>
      </c>
      <c r="L90" s="171">
        <f t="shared" si="45"/>
        <v>0.47152216085023851</v>
      </c>
      <c r="M90" s="171">
        <f t="shared" si="45"/>
        <v>0.51230874802046167</v>
      </c>
      <c r="N90" s="171">
        <f t="shared" si="45"/>
        <v>0.53967155765197905</v>
      </c>
      <c r="O90" s="171">
        <f t="shared" si="45"/>
        <v>0.3825899110608349</v>
      </c>
      <c r="P90" s="171">
        <f t="shared" si="45"/>
        <v>0.50191280149998585</v>
      </c>
      <c r="Q90" s="171">
        <f t="shared" si="45"/>
        <v>0.52913589683874929</v>
      </c>
    </row>
    <row r="91" spans="1:17" ht="11.45" customHeight="1" x14ac:dyDescent="0.25">
      <c r="A91" s="93" t="s">
        <v>16</v>
      </c>
      <c r="B91" s="173">
        <f t="shared" ref="B91:Q91" si="46">IF(B69=0,0,B69/B80)</f>
        <v>0.29141121087311572</v>
      </c>
      <c r="C91" s="173">
        <f t="shared" si="46"/>
        <v>0.26077267977662461</v>
      </c>
      <c r="D91" s="173">
        <f t="shared" si="46"/>
        <v>0.26881845150352246</v>
      </c>
      <c r="E91" s="173">
        <f t="shared" si="46"/>
        <v>0.2652968892233073</v>
      </c>
      <c r="F91" s="173">
        <f t="shared" si="46"/>
        <v>0.28159600710084248</v>
      </c>
      <c r="G91" s="173">
        <f t="shared" si="46"/>
        <v>0.29200732449134004</v>
      </c>
      <c r="H91" s="173">
        <f t="shared" si="46"/>
        <v>0.28802802011169459</v>
      </c>
      <c r="I91" s="173">
        <f t="shared" si="46"/>
        <v>0.28620928695010966</v>
      </c>
      <c r="J91" s="173">
        <f t="shared" si="46"/>
        <v>0.29463192260751969</v>
      </c>
      <c r="K91" s="173">
        <f t="shared" si="46"/>
        <v>0.30099005579591964</v>
      </c>
      <c r="L91" s="173">
        <f t="shared" si="46"/>
        <v>0.31441803813995206</v>
      </c>
      <c r="M91" s="173">
        <f t="shared" si="46"/>
        <v>0.33842915795668327</v>
      </c>
      <c r="N91" s="173">
        <f t="shared" si="46"/>
        <v>0.33525559040125497</v>
      </c>
      <c r="O91" s="173">
        <f t="shared" si="46"/>
        <v>0.2534068052180628</v>
      </c>
      <c r="P91" s="173">
        <f t="shared" si="46"/>
        <v>0.32807804301972676</v>
      </c>
      <c r="Q91" s="173">
        <f t="shared" si="46"/>
        <v>0.34753487610706335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175333.31995923884</v>
      </c>
      <c r="C94" s="40">
        <f t="shared" si="47"/>
        <v>174560.21671290489</v>
      </c>
      <c r="D94" s="40">
        <f t="shared" si="47"/>
        <v>173669.10744374775</v>
      </c>
      <c r="E94" s="40">
        <f t="shared" si="47"/>
        <v>174354.96927643658</v>
      </c>
      <c r="F94" s="40">
        <f t="shared" si="47"/>
        <v>169948.22392036702</v>
      </c>
      <c r="G94" s="40">
        <f t="shared" si="47"/>
        <v>163567.83646503297</v>
      </c>
      <c r="H94" s="40">
        <f t="shared" si="47"/>
        <v>163268.58711214422</v>
      </c>
      <c r="I94" s="40">
        <f t="shared" si="47"/>
        <v>165069.49319946126</v>
      </c>
      <c r="J94" s="40">
        <f t="shared" si="47"/>
        <v>166245.8922846865</v>
      </c>
      <c r="K94" s="40">
        <f t="shared" si="47"/>
        <v>179371.47454386111</v>
      </c>
      <c r="L94" s="40">
        <f t="shared" si="47"/>
        <v>163067.87100502063</v>
      </c>
      <c r="M94" s="40">
        <f t="shared" si="47"/>
        <v>161166.88796609422</v>
      </c>
      <c r="N94" s="40">
        <f t="shared" si="47"/>
        <v>148557.34222839703</v>
      </c>
      <c r="O94" s="40">
        <f t="shared" si="47"/>
        <v>163483.19984024775</v>
      </c>
      <c r="P94" s="40">
        <f t="shared" si="47"/>
        <v>167134.21517198769</v>
      </c>
      <c r="Q94" s="40">
        <f t="shared" si="47"/>
        <v>168733.95355026913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113688.80546640213</v>
      </c>
      <c r="C95" s="121">
        <f t="shared" si="48"/>
        <v>113656.141782486</v>
      </c>
      <c r="D95" s="121">
        <f t="shared" si="48"/>
        <v>110460.98342210139</v>
      </c>
      <c r="E95" s="121">
        <f t="shared" si="48"/>
        <v>109829.88728229768</v>
      </c>
      <c r="F95" s="121">
        <f t="shared" si="48"/>
        <v>105426.25795395306</v>
      </c>
      <c r="G95" s="121">
        <f t="shared" si="48"/>
        <v>102017.12818847859</v>
      </c>
      <c r="H95" s="121">
        <f t="shared" si="48"/>
        <v>98991.185255978548</v>
      </c>
      <c r="I95" s="121">
        <f t="shared" si="48"/>
        <v>99581.488126048105</v>
      </c>
      <c r="J95" s="121">
        <f t="shared" si="48"/>
        <v>102148.77443756096</v>
      </c>
      <c r="K95" s="121">
        <f t="shared" si="48"/>
        <v>110658.75338404554</v>
      </c>
      <c r="L95" s="121">
        <f t="shared" si="48"/>
        <v>108639.62863092842</v>
      </c>
      <c r="M95" s="121">
        <f t="shared" si="48"/>
        <v>109372.92764562534</v>
      </c>
      <c r="N95" s="121">
        <f t="shared" si="48"/>
        <v>108370.63510962727</v>
      </c>
      <c r="O95" s="121">
        <f t="shared" si="48"/>
        <v>108741.15837983646</v>
      </c>
      <c r="P95" s="121">
        <f t="shared" si="48"/>
        <v>113604.43639611152</v>
      </c>
      <c r="Q95" s="121">
        <f t="shared" si="48"/>
        <v>113695.891421124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269908.9829837752</v>
      </c>
      <c r="C96" s="38">
        <f t="shared" si="49"/>
        <v>265063.98200390901</v>
      </c>
      <c r="D96" s="38">
        <f t="shared" si="49"/>
        <v>268481.29347621737</v>
      </c>
      <c r="E96" s="38">
        <f t="shared" si="49"/>
        <v>266048.50684705493</v>
      </c>
      <c r="F96" s="38">
        <f t="shared" si="49"/>
        <v>257745.23697055585</v>
      </c>
      <c r="G96" s="38">
        <f t="shared" si="49"/>
        <v>245727.04081632657</v>
      </c>
      <c r="H96" s="38">
        <f t="shared" si="49"/>
        <v>243749.25068621832</v>
      </c>
      <c r="I96" s="38">
        <f t="shared" si="49"/>
        <v>244742.14714505096</v>
      </c>
      <c r="J96" s="38">
        <f t="shared" si="49"/>
        <v>244068.85758998437</v>
      </c>
      <c r="K96" s="38">
        <f t="shared" si="49"/>
        <v>259094.14909414906</v>
      </c>
      <c r="L96" s="38">
        <f t="shared" si="49"/>
        <v>225925.72644278675</v>
      </c>
      <c r="M96" s="38">
        <f t="shared" si="49"/>
        <v>221559.84555984559</v>
      </c>
      <c r="N96" s="38">
        <f t="shared" si="49"/>
        <v>196387.40344622696</v>
      </c>
      <c r="O96" s="38">
        <f t="shared" si="49"/>
        <v>225942.63436368699</v>
      </c>
      <c r="P96" s="38">
        <f t="shared" si="49"/>
        <v>232816.15760992951</v>
      </c>
      <c r="Q96" s="38">
        <f t="shared" si="49"/>
        <v>238633.31737164155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270897.83281733748</v>
      </c>
      <c r="C97" s="42">
        <f t="shared" si="50"/>
        <v>262034.51707978619</v>
      </c>
      <c r="D97" s="42">
        <f t="shared" si="50"/>
        <v>268260.14913007454</v>
      </c>
      <c r="E97" s="42">
        <f t="shared" si="50"/>
        <v>263125.27233115461</v>
      </c>
      <c r="F97" s="42">
        <f t="shared" si="50"/>
        <v>246749.7966928707</v>
      </c>
      <c r="G97" s="42">
        <f t="shared" si="50"/>
        <v>221620.14905538593</v>
      </c>
      <c r="H97" s="42">
        <f t="shared" si="50"/>
        <v>214162.19605243302</v>
      </c>
      <c r="I97" s="42">
        <f t="shared" si="50"/>
        <v>215615.83011583012</v>
      </c>
      <c r="J97" s="42">
        <f t="shared" si="50"/>
        <v>222379.1973791974</v>
      </c>
      <c r="K97" s="42">
        <f t="shared" si="50"/>
        <v>245809.00900900902</v>
      </c>
      <c r="L97" s="42">
        <f t="shared" si="50"/>
        <v>220140.23308324447</v>
      </c>
      <c r="M97" s="42">
        <f t="shared" si="50"/>
        <v>191054.0969928008</v>
      </c>
      <c r="N97" s="42">
        <f t="shared" si="50"/>
        <v>159833.95716651887</v>
      </c>
      <c r="O97" s="42">
        <f t="shared" si="50"/>
        <v>157870.37634207244</v>
      </c>
      <c r="P97" s="42">
        <f t="shared" si="50"/>
        <v>189150.76032776598</v>
      </c>
      <c r="Q97" s="42">
        <f t="shared" si="50"/>
        <v>188876.68448575461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268700.38874275459</v>
      </c>
      <c r="C98" s="42">
        <f t="shared" si="51"/>
        <v>268648.8488307877</v>
      </c>
      <c r="D98" s="42">
        <f t="shared" si="51"/>
        <v>268741.53516532457</v>
      </c>
      <c r="E98" s="42">
        <f t="shared" si="51"/>
        <v>269174.34177494835</v>
      </c>
      <c r="F98" s="42">
        <f t="shared" si="51"/>
        <v>268541.66475452727</v>
      </c>
      <c r="G98" s="42">
        <f t="shared" si="51"/>
        <v>269196.74601089873</v>
      </c>
      <c r="H98" s="42">
        <f t="shared" si="51"/>
        <v>269207.8790920336</v>
      </c>
      <c r="I98" s="42">
        <f t="shared" si="51"/>
        <v>268514.36177919444</v>
      </c>
      <c r="J98" s="42">
        <f t="shared" si="51"/>
        <v>261706.60325589907</v>
      </c>
      <c r="K98" s="42">
        <f t="shared" si="51"/>
        <v>269058.00415800407</v>
      </c>
      <c r="L98" s="42">
        <f t="shared" si="51"/>
        <v>230260.00909341374</v>
      </c>
      <c r="M98" s="42">
        <f t="shared" si="51"/>
        <v>243903.52093169445</v>
      </c>
      <c r="N98" s="42">
        <f t="shared" si="51"/>
        <v>220956.11324078488</v>
      </c>
      <c r="O98" s="42">
        <f t="shared" si="51"/>
        <v>268957.61949390959</v>
      </c>
      <c r="P98" s="42">
        <f t="shared" si="51"/>
        <v>260324.02256444225</v>
      </c>
      <c r="Q98" s="42">
        <f t="shared" si="51"/>
        <v>269114.85823867138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147605.38896132115</v>
      </c>
      <c r="C100" s="40">
        <f t="shared" si="53"/>
        <v>144055.31547104582</v>
      </c>
      <c r="D100" s="40">
        <f t="shared" si="53"/>
        <v>140634.29308122047</v>
      </c>
      <c r="E100" s="40">
        <f t="shared" si="53"/>
        <v>138274.54313642159</v>
      </c>
      <c r="F100" s="40">
        <f t="shared" si="53"/>
        <v>144934.53355155484</v>
      </c>
      <c r="G100" s="40">
        <f t="shared" si="53"/>
        <v>147951.41700404856</v>
      </c>
      <c r="H100" s="40">
        <f t="shared" si="53"/>
        <v>150014.93651979088</v>
      </c>
      <c r="I100" s="40">
        <f t="shared" si="53"/>
        <v>148992.93942772204</v>
      </c>
      <c r="J100" s="40">
        <f t="shared" si="53"/>
        <v>142995.16908212562</v>
      </c>
      <c r="K100" s="40">
        <f t="shared" si="53"/>
        <v>109164.20118343199</v>
      </c>
      <c r="L100" s="40">
        <f t="shared" si="53"/>
        <v>121190.8284023669</v>
      </c>
      <c r="M100" s="40">
        <f t="shared" si="53"/>
        <v>115863.08428413693</v>
      </c>
      <c r="N100" s="40">
        <f t="shared" si="53"/>
        <v>101741.78244662826</v>
      </c>
      <c r="O100" s="40">
        <f t="shared" si="53"/>
        <v>125241.84476940383</v>
      </c>
      <c r="P100" s="40">
        <f t="shared" si="53"/>
        <v>119731.76000257961</v>
      </c>
      <c r="Q100" s="40">
        <f t="shared" si="53"/>
        <v>118192.51700680329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96447.058823529413</v>
      </c>
      <c r="C101" s="42">
        <f t="shared" si="54"/>
        <v>89778.933189538468</v>
      </c>
      <c r="D101" s="42">
        <f t="shared" si="54"/>
        <v>87187.782805429873</v>
      </c>
      <c r="E101" s="42">
        <f t="shared" si="54"/>
        <v>82647.058823529427</v>
      </c>
      <c r="F101" s="42">
        <f t="shared" si="54"/>
        <v>85040.603616991561</v>
      </c>
      <c r="G101" s="42">
        <f t="shared" si="54"/>
        <v>94664.098417151792</v>
      </c>
      <c r="H101" s="42">
        <f t="shared" si="54"/>
        <v>96327.556876759161</v>
      </c>
      <c r="I101" s="42">
        <f t="shared" si="54"/>
        <v>92761.936322858019</v>
      </c>
      <c r="J101" s="42">
        <f t="shared" si="54"/>
        <v>83884.572697003328</v>
      </c>
      <c r="K101" s="42">
        <f t="shared" si="54"/>
        <v>58025.213339316688</v>
      </c>
      <c r="L101" s="42">
        <f t="shared" si="54"/>
        <v>55698.026480167231</v>
      </c>
      <c r="M101" s="42">
        <f t="shared" si="54"/>
        <v>53020.566209765719</v>
      </c>
      <c r="N101" s="42">
        <f t="shared" si="54"/>
        <v>74274.479885533539</v>
      </c>
      <c r="O101" s="42">
        <f t="shared" si="54"/>
        <v>96585.702222577718</v>
      </c>
      <c r="P101" s="42">
        <f t="shared" si="54"/>
        <v>97227.070627073816</v>
      </c>
      <c r="Q101" s="42">
        <f t="shared" si="54"/>
        <v>96778.382784722722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167746.46381871947</v>
      </c>
      <c r="C102" s="36">
        <f t="shared" si="55"/>
        <v>165851.34300141491</v>
      </c>
      <c r="D102" s="36">
        <f t="shared" si="55"/>
        <v>162517.90358784338</v>
      </c>
      <c r="E102" s="36">
        <f t="shared" si="55"/>
        <v>160698.02518502928</v>
      </c>
      <c r="F102" s="36">
        <f t="shared" si="55"/>
        <v>167835.15382065257</v>
      </c>
      <c r="G102" s="36">
        <f t="shared" si="55"/>
        <v>168030.69647157489</v>
      </c>
      <c r="H102" s="36">
        <f t="shared" si="55"/>
        <v>168612.52554646201</v>
      </c>
      <c r="I102" s="36">
        <f t="shared" si="55"/>
        <v>168345.1677690064</v>
      </c>
      <c r="J102" s="36">
        <f t="shared" si="55"/>
        <v>163338.42627960281</v>
      </c>
      <c r="K102" s="36">
        <f t="shared" si="55"/>
        <v>126650.43573658109</v>
      </c>
      <c r="L102" s="36">
        <f t="shared" si="55"/>
        <v>143585.14131769966</v>
      </c>
      <c r="M102" s="36">
        <f t="shared" si="55"/>
        <v>137213.42696325024</v>
      </c>
      <c r="N102" s="36">
        <f t="shared" si="55"/>
        <v>113736.99685622028</v>
      </c>
      <c r="O102" s="36">
        <f t="shared" si="55"/>
        <v>142653.17188646272</v>
      </c>
      <c r="P102" s="36">
        <f t="shared" si="55"/>
        <v>134037.06642731975</v>
      </c>
      <c r="Q102" s="36">
        <f t="shared" si="55"/>
        <v>131040.99754005166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25468328.141225338</v>
      </c>
      <c r="C105" s="40">
        <f t="shared" si="56"/>
        <v>25744114.636642784</v>
      </c>
      <c r="D105" s="40">
        <f t="shared" si="56"/>
        <v>26531979.695431471</v>
      </c>
      <c r="E105" s="40">
        <f t="shared" si="56"/>
        <v>25300395.256916996</v>
      </c>
      <c r="F105" s="40">
        <f t="shared" si="56"/>
        <v>24342359.767891683</v>
      </c>
      <c r="G105" s="40">
        <f t="shared" si="56"/>
        <v>23334608.030592732</v>
      </c>
      <c r="H105" s="40">
        <f t="shared" si="56"/>
        <v>22092506.938020352</v>
      </c>
      <c r="I105" s="40">
        <f t="shared" si="56"/>
        <v>20149771.689497717</v>
      </c>
      <c r="J105" s="40">
        <f t="shared" si="56"/>
        <v>19392335.76642336</v>
      </c>
      <c r="K105" s="40">
        <f t="shared" si="56"/>
        <v>18938337.801608581</v>
      </c>
      <c r="L105" s="40">
        <f t="shared" si="56"/>
        <v>18047914.818101157</v>
      </c>
      <c r="M105" s="40">
        <f t="shared" si="56"/>
        <v>18301092.691622104</v>
      </c>
      <c r="N105" s="40">
        <f t="shared" si="56"/>
        <v>18451349.507609669</v>
      </c>
      <c r="O105" s="40">
        <f t="shared" si="56"/>
        <v>18178207.901668131</v>
      </c>
      <c r="P105" s="40">
        <f t="shared" si="56"/>
        <v>17788490.648694187</v>
      </c>
      <c r="Q105" s="40">
        <f t="shared" si="56"/>
        <v>17318570.795734212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8816466.5523156095</v>
      </c>
      <c r="C106" s="121">
        <f t="shared" si="57"/>
        <v>8804794.5205479432</v>
      </c>
      <c r="D106" s="121">
        <f t="shared" si="57"/>
        <v>8582064.2978003379</v>
      </c>
      <c r="E106" s="121">
        <f t="shared" si="57"/>
        <v>8471380.4713804703</v>
      </c>
      <c r="F106" s="121">
        <f t="shared" si="57"/>
        <v>8120805.3691275166</v>
      </c>
      <c r="G106" s="121">
        <f t="shared" si="57"/>
        <v>7869565.2173913028</v>
      </c>
      <c r="H106" s="121">
        <f t="shared" si="57"/>
        <v>7597337.7703826958</v>
      </c>
      <c r="I106" s="121">
        <f t="shared" si="57"/>
        <v>7587354.4093178045</v>
      </c>
      <c r="J106" s="121">
        <f t="shared" si="57"/>
        <v>7770382.6955074873</v>
      </c>
      <c r="K106" s="121">
        <f t="shared" si="57"/>
        <v>8399334.4425956737</v>
      </c>
      <c r="L106" s="121">
        <f t="shared" si="57"/>
        <v>8241721.8543046359</v>
      </c>
      <c r="M106" s="121">
        <f t="shared" si="57"/>
        <v>8291102.6490066228</v>
      </c>
      <c r="N106" s="121">
        <f t="shared" si="57"/>
        <v>8234196.7051070845</v>
      </c>
      <c r="O106" s="121">
        <f t="shared" si="57"/>
        <v>8271793.7397034597</v>
      </c>
      <c r="P106" s="121">
        <f t="shared" si="57"/>
        <v>8622229.9694189616</v>
      </c>
      <c r="Q106" s="121">
        <f t="shared" si="57"/>
        <v>8641257.7712609954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51015789.473684207</v>
      </c>
      <c r="C107" s="38">
        <f t="shared" si="58"/>
        <v>50916030.53435114</v>
      </c>
      <c r="D107" s="38">
        <f t="shared" si="58"/>
        <v>53456852.791878171</v>
      </c>
      <c r="E107" s="38">
        <f t="shared" si="58"/>
        <v>49215311.004784688</v>
      </c>
      <c r="F107" s="38">
        <f t="shared" si="58"/>
        <v>46415525.114155248</v>
      </c>
      <c r="G107" s="38">
        <f t="shared" si="58"/>
        <v>43977678.571428567</v>
      </c>
      <c r="H107" s="38">
        <f t="shared" si="58"/>
        <v>40241666.666666664</v>
      </c>
      <c r="I107" s="38">
        <f t="shared" si="58"/>
        <v>35433198.380566798</v>
      </c>
      <c r="J107" s="38">
        <f t="shared" si="58"/>
        <v>33503030.303030301</v>
      </c>
      <c r="K107" s="38">
        <f t="shared" si="58"/>
        <v>31166023.166023161</v>
      </c>
      <c r="L107" s="38">
        <f t="shared" si="58"/>
        <v>29372848.948374759</v>
      </c>
      <c r="M107" s="38">
        <f t="shared" si="58"/>
        <v>29972972.97297297</v>
      </c>
      <c r="N107" s="38">
        <f t="shared" si="58"/>
        <v>30611764.705882356</v>
      </c>
      <c r="O107" s="38">
        <f t="shared" si="58"/>
        <v>29481203.007518798</v>
      </c>
      <c r="P107" s="38">
        <f t="shared" si="58"/>
        <v>29035647.279549718</v>
      </c>
      <c r="Q107" s="38">
        <f t="shared" si="58"/>
        <v>28338919.925512105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59667811.573459946</v>
      </c>
      <c r="C108" s="42">
        <f t="shared" si="59"/>
        <v>53183296.887541831</v>
      </c>
      <c r="D108" s="42">
        <f t="shared" si="59"/>
        <v>63409988.962731257</v>
      </c>
      <c r="E108" s="42">
        <f t="shared" si="59"/>
        <v>53656481.067560896</v>
      </c>
      <c r="F108" s="42">
        <f t="shared" si="59"/>
        <v>48982256.599903457</v>
      </c>
      <c r="G108" s="42">
        <f t="shared" si="59"/>
        <v>32362036.581924826</v>
      </c>
      <c r="H108" s="42">
        <f t="shared" si="59"/>
        <v>32444481.344402086</v>
      </c>
      <c r="I108" s="42">
        <f t="shared" si="59"/>
        <v>28204064.979318451</v>
      </c>
      <c r="J108" s="42">
        <f t="shared" si="59"/>
        <v>26546804.532080781</v>
      </c>
      <c r="K108" s="42">
        <f t="shared" si="59"/>
        <v>26628742.386775658</v>
      </c>
      <c r="L108" s="42">
        <f t="shared" si="59"/>
        <v>23539597.416578863</v>
      </c>
      <c r="M108" s="42">
        <f t="shared" si="59"/>
        <v>24141624.143615741</v>
      </c>
      <c r="N108" s="42">
        <f t="shared" si="59"/>
        <v>23907924.999866329</v>
      </c>
      <c r="O108" s="42">
        <f t="shared" si="59"/>
        <v>17025186.642120097</v>
      </c>
      <c r="P108" s="42">
        <f t="shared" si="59"/>
        <v>19554168.371204011</v>
      </c>
      <c r="Q108" s="42">
        <f t="shared" si="59"/>
        <v>20060824.088300679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40441095.796180539</v>
      </c>
      <c r="C109" s="42">
        <f t="shared" si="60"/>
        <v>48233098.683075503</v>
      </c>
      <c r="D109" s="42">
        <f t="shared" si="60"/>
        <v>41744046.137780346</v>
      </c>
      <c r="E109" s="42">
        <f t="shared" si="60"/>
        <v>44466337.076271512</v>
      </c>
      <c r="F109" s="42">
        <f t="shared" si="60"/>
        <v>43895250.306882128</v>
      </c>
      <c r="G109" s="42">
        <f t="shared" si="60"/>
        <v>55286299.186760411</v>
      </c>
      <c r="H109" s="42">
        <f t="shared" si="60"/>
        <v>46950872.64163851</v>
      </c>
      <c r="I109" s="42">
        <f t="shared" si="60"/>
        <v>41333446.965409212</v>
      </c>
      <c r="J109" s="42">
        <f t="shared" si="60"/>
        <v>39159741.36951673</v>
      </c>
      <c r="K109" s="42">
        <f t="shared" si="60"/>
        <v>34568983.750458792</v>
      </c>
      <c r="L109" s="42">
        <f t="shared" si="60"/>
        <v>33742910.296609804</v>
      </c>
      <c r="M109" s="42">
        <f t="shared" si="60"/>
        <v>34244094.690796502</v>
      </c>
      <c r="N109" s="42">
        <f t="shared" si="60"/>
        <v>35117624.180417717</v>
      </c>
      <c r="O109" s="42">
        <f t="shared" si="60"/>
        <v>37352182.67399773</v>
      </c>
      <c r="P109" s="42">
        <f t="shared" si="60"/>
        <v>35008689.03832408</v>
      </c>
      <c r="Q109" s="42">
        <f t="shared" si="60"/>
        <v>33410185.843803789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99435028.248587564</v>
      </c>
      <c r="C111" s="40">
        <f t="shared" si="62"/>
        <v>86516853.932584271</v>
      </c>
      <c r="D111" s="40">
        <f t="shared" si="62"/>
        <v>87150837.988826826</v>
      </c>
      <c r="E111" s="40">
        <f t="shared" si="62"/>
        <v>84132596.685082868</v>
      </c>
      <c r="F111" s="40">
        <f t="shared" si="62"/>
        <v>93074468.085106388</v>
      </c>
      <c r="G111" s="40">
        <f t="shared" si="62"/>
        <v>95684210.526315793</v>
      </c>
      <c r="H111" s="40">
        <f t="shared" si="62"/>
        <v>98708737.864077672</v>
      </c>
      <c r="I111" s="40">
        <f t="shared" si="62"/>
        <v>97082125.603864744</v>
      </c>
      <c r="J111" s="40">
        <f t="shared" si="62"/>
        <v>95400966.183574885</v>
      </c>
      <c r="K111" s="40">
        <f t="shared" si="62"/>
        <v>73778846.15384616</v>
      </c>
      <c r="L111" s="40">
        <f t="shared" si="62"/>
        <v>84701923.076923087</v>
      </c>
      <c r="M111" s="40">
        <f t="shared" si="62"/>
        <v>87253588.516746402</v>
      </c>
      <c r="N111" s="40">
        <f t="shared" si="62"/>
        <v>81321585.903083697</v>
      </c>
      <c r="O111" s="40">
        <f t="shared" si="62"/>
        <v>76551181.102362201</v>
      </c>
      <c r="P111" s="40">
        <f t="shared" si="62"/>
        <v>96284360.189573467</v>
      </c>
      <c r="Q111" s="40">
        <f t="shared" si="62"/>
        <v>100100000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91257010.447392195</v>
      </c>
      <c r="C112" s="42">
        <f t="shared" si="63"/>
        <v>75791344.59385106</v>
      </c>
      <c r="D112" s="42">
        <f t="shared" si="63"/>
        <v>75931937.638559923</v>
      </c>
      <c r="E112" s="42">
        <f t="shared" si="63"/>
        <v>70746256.004521072</v>
      </c>
      <c r="F112" s="42">
        <f t="shared" si="63"/>
        <v>76924151.190194279</v>
      </c>
      <c r="G112" s="42">
        <f t="shared" si="63"/>
        <v>76165710.522852227</v>
      </c>
      <c r="H112" s="42">
        <f t="shared" si="63"/>
        <v>89245719.260254249</v>
      </c>
      <c r="I112" s="42">
        <f t="shared" si="63"/>
        <v>85169004.365473419</v>
      </c>
      <c r="J112" s="42">
        <f t="shared" si="63"/>
        <v>78952213.356939033</v>
      </c>
      <c r="K112" s="42">
        <f t="shared" si="63"/>
        <v>55429626.046942189</v>
      </c>
      <c r="L112" s="42">
        <f t="shared" si="63"/>
        <v>55151992.98214674</v>
      </c>
      <c r="M112" s="42">
        <f t="shared" si="63"/>
        <v>57042089.777948238</v>
      </c>
      <c r="N112" s="42">
        <f t="shared" si="63"/>
        <v>84176030.932594582</v>
      </c>
      <c r="O112" s="42">
        <f t="shared" si="63"/>
        <v>77600701.968477011</v>
      </c>
      <c r="P112" s="42">
        <f t="shared" si="63"/>
        <v>102478973.94015035</v>
      </c>
      <c r="Q112" s="42">
        <f t="shared" si="63"/>
        <v>107538724.37573586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102654720.2963023</v>
      </c>
      <c r="C113" s="36">
        <f t="shared" si="64"/>
        <v>90823948.233965307</v>
      </c>
      <c r="D113" s="36">
        <f t="shared" si="64"/>
        <v>91744403.48657389</v>
      </c>
      <c r="E113" s="36">
        <f t="shared" si="64"/>
        <v>89528640.990425617</v>
      </c>
      <c r="F113" s="36">
        <f t="shared" si="64"/>
        <v>99249589.250808075</v>
      </c>
      <c r="G113" s="36">
        <f t="shared" si="64"/>
        <v>103039007.62907018</v>
      </c>
      <c r="H113" s="36">
        <f t="shared" si="64"/>
        <v>101986776.98827796</v>
      </c>
      <c r="I113" s="36">
        <f t="shared" si="64"/>
        <v>101182095.90019421</v>
      </c>
      <c r="J113" s="36">
        <f t="shared" si="64"/>
        <v>101061900.59793657</v>
      </c>
      <c r="K113" s="36">
        <f t="shared" si="64"/>
        <v>80053095.609755248</v>
      </c>
      <c r="L113" s="36">
        <f t="shared" si="64"/>
        <v>94806092.722233698</v>
      </c>
      <c r="M113" s="36">
        <f t="shared" si="64"/>
        <v>97517751.549799636</v>
      </c>
      <c r="N113" s="36">
        <f t="shared" si="64"/>
        <v>80075024.466145411</v>
      </c>
      <c r="O113" s="36">
        <f t="shared" si="64"/>
        <v>75913497.53814055</v>
      </c>
      <c r="P113" s="36">
        <f t="shared" si="64"/>
        <v>92346698.735718369</v>
      </c>
      <c r="Q113" s="36">
        <f t="shared" si="64"/>
        <v>95636765.374558479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0.2095735138220664</v>
      </c>
      <c r="C117" s="119">
        <f t="shared" si="66"/>
        <v>0.20443702290076332</v>
      </c>
      <c r="D117" s="119">
        <f t="shared" si="66"/>
        <v>0.19407668171730313</v>
      </c>
      <c r="E117" s="119">
        <f t="shared" si="66"/>
        <v>0.19653179190751446</v>
      </c>
      <c r="F117" s="119">
        <f t="shared" si="66"/>
        <v>0.19229241160111243</v>
      </c>
      <c r="G117" s="119">
        <f t="shared" si="66"/>
        <v>0.19280563749590293</v>
      </c>
      <c r="H117" s="119">
        <f t="shared" si="66"/>
        <v>0.19119001758646678</v>
      </c>
      <c r="I117" s="119">
        <f t="shared" si="66"/>
        <v>0.20667150108774479</v>
      </c>
      <c r="J117" s="119">
        <f t="shared" si="66"/>
        <v>0.21972334619365766</v>
      </c>
      <c r="K117" s="119">
        <f t="shared" si="66"/>
        <v>0.23820309550773877</v>
      </c>
      <c r="L117" s="119">
        <f t="shared" si="66"/>
        <v>0.24473942969518192</v>
      </c>
      <c r="M117" s="119">
        <f t="shared" si="66"/>
        <v>0.24388177829109878</v>
      </c>
      <c r="N117" s="119">
        <f t="shared" si="66"/>
        <v>0.24250942401827558</v>
      </c>
      <c r="O117" s="119">
        <f t="shared" si="66"/>
        <v>0.24250103554802963</v>
      </c>
      <c r="P117" s="119">
        <f t="shared" si="66"/>
        <v>0.26705919255724664</v>
      </c>
      <c r="Q117" s="119">
        <f t="shared" si="66"/>
        <v>0.27915510877761612</v>
      </c>
    </row>
    <row r="118" spans="1:17" ht="11.45" customHeight="1" x14ac:dyDescent="0.25">
      <c r="A118" s="19" t="s">
        <v>20</v>
      </c>
      <c r="B118" s="30">
        <f t="shared" ref="B118:Q118" si="67">IF(B6=0,0,B6/B$4)</f>
        <v>0.79042648617793365</v>
      </c>
      <c r="C118" s="30">
        <f t="shared" si="67"/>
        <v>0.79556297709923662</v>
      </c>
      <c r="D118" s="30">
        <f t="shared" si="67"/>
        <v>0.80592331828269692</v>
      </c>
      <c r="E118" s="30">
        <f t="shared" si="67"/>
        <v>0.80346820809248554</v>
      </c>
      <c r="F118" s="30">
        <f t="shared" si="67"/>
        <v>0.80770758839888757</v>
      </c>
      <c r="G118" s="30">
        <f t="shared" si="67"/>
        <v>0.80719436250409704</v>
      </c>
      <c r="H118" s="30">
        <f t="shared" si="67"/>
        <v>0.80880998241353319</v>
      </c>
      <c r="I118" s="30">
        <f t="shared" si="67"/>
        <v>0.79332849891225521</v>
      </c>
      <c r="J118" s="30">
        <f t="shared" si="67"/>
        <v>0.78027665380634237</v>
      </c>
      <c r="K118" s="30">
        <f t="shared" si="67"/>
        <v>0.76179690449226112</v>
      </c>
      <c r="L118" s="30">
        <f t="shared" si="67"/>
        <v>0.75526057030481808</v>
      </c>
      <c r="M118" s="30">
        <f t="shared" si="67"/>
        <v>0.75611822170890119</v>
      </c>
      <c r="N118" s="30">
        <f t="shared" si="67"/>
        <v>0.75749057598172442</v>
      </c>
      <c r="O118" s="30">
        <f t="shared" si="67"/>
        <v>0.75749896445197029</v>
      </c>
      <c r="P118" s="30">
        <f t="shared" si="67"/>
        <v>0.73294080744275347</v>
      </c>
      <c r="Q118" s="30">
        <f t="shared" si="67"/>
        <v>0.72084489122238382</v>
      </c>
    </row>
    <row r="119" spans="1:17" ht="11.45" customHeight="1" x14ac:dyDescent="0.25">
      <c r="A119" s="62" t="s">
        <v>17</v>
      </c>
      <c r="B119" s="115">
        <f t="shared" ref="B119:Q119" si="68">IF(B7=0,0,B7/B$4)</f>
        <v>0.50846337025414368</v>
      </c>
      <c r="C119" s="115">
        <f t="shared" si="68"/>
        <v>0.45038335866119628</v>
      </c>
      <c r="D119" s="115">
        <f t="shared" si="68"/>
        <v>0.51681057813812492</v>
      </c>
      <c r="E119" s="115">
        <f t="shared" si="68"/>
        <v>0.4526558315338679</v>
      </c>
      <c r="F119" s="115">
        <f t="shared" si="68"/>
        <v>0.42229438546599324</v>
      </c>
      <c r="G119" s="115">
        <f t="shared" si="68"/>
        <v>0.29301909556724787</v>
      </c>
      <c r="H119" s="115">
        <f t="shared" si="68"/>
        <v>0.30159429103329966</v>
      </c>
      <c r="I119" s="115">
        <f t="shared" si="68"/>
        <v>0.2837791164525334</v>
      </c>
      <c r="J119" s="115">
        <f t="shared" si="68"/>
        <v>0.27728383391935318</v>
      </c>
      <c r="K119" s="115">
        <f t="shared" si="68"/>
        <v>0.27895341684900887</v>
      </c>
      <c r="L119" s="115">
        <f t="shared" si="68"/>
        <v>0.25923647105770237</v>
      </c>
      <c r="M119" s="115">
        <f t="shared" si="68"/>
        <v>0.25747835242452366</v>
      </c>
      <c r="N119" s="115">
        <f t="shared" si="68"/>
        <v>0.23780141654680412</v>
      </c>
      <c r="O119" s="115">
        <f t="shared" si="68"/>
        <v>0.16938865198339348</v>
      </c>
      <c r="P119" s="115">
        <f t="shared" si="68"/>
        <v>0.19077293090601799</v>
      </c>
      <c r="Q119" s="115">
        <f t="shared" si="68"/>
        <v>0.19384882913546758</v>
      </c>
    </row>
    <row r="120" spans="1:17" ht="11.45" customHeight="1" x14ac:dyDescent="0.25">
      <c r="A120" s="62" t="s">
        <v>16</v>
      </c>
      <c r="B120" s="115">
        <f t="shared" ref="B120:Q120" si="69">IF(B8=0,0,B8/B$4)</f>
        <v>0.28196311592378992</v>
      </c>
      <c r="C120" s="115">
        <f t="shared" si="69"/>
        <v>0.34517961843804035</v>
      </c>
      <c r="D120" s="115">
        <f t="shared" si="69"/>
        <v>0.28911274014457194</v>
      </c>
      <c r="E120" s="115">
        <f t="shared" si="69"/>
        <v>0.35081237655861763</v>
      </c>
      <c r="F120" s="115">
        <f t="shared" si="69"/>
        <v>0.38541320293289433</v>
      </c>
      <c r="G120" s="115">
        <f t="shared" si="69"/>
        <v>0.51417526693684912</v>
      </c>
      <c r="H120" s="115">
        <f t="shared" si="69"/>
        <v>0.50721569138023348</v>
      </c>
      <c r="I120" s="115">
        <f t="shared" si="69"/>
        <v>0.50954938245972192</v>
      </c>
      <c r="J120" s="115">
        <f t="shared" si="69"/>
        <v>0.50299281988698907</v>
      </c>
      <c r="K120" s="115">
        <f t="shared" si="69"/>
        <v>0.4828434876432523</v>
      </c>
      <c r="L120" s="115">
        <f t="shared" si="69"/>
        <v>0.49602409924711571</v>
      </c>
      <c r="M120" s="115">
        <f t="shared" si="69"/>
        <v>0.49863986928437753</v>
      </c>
      <c r="N120" s="115">
        <f t="shared" si="69"/>
        <v>0.51968915943492033</v>
      </c>
      <c r="O120" s="115">
        <f t="shared" si="69"/>
        <v>0.58811031246857681</v>
      </c>
      <c r="P120" s="115">
        <f t="shared" si="69"/>
        <v>0.54216787653673548</v>
      </c>
      <c r="Q120" s="115">
        <f t="shared" si="69"/>
        <v>0.52699606208691618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0.25925287058918234</v>
      </c>
      <c r="C123" s="115">
        <f t="shared" si="72"/>
        <v>0.25099731001859771</v>
      </c>
      <c r="D123" s="115">
        <f t="shared" si="72"/>
        <v>0.25310645879519972</v>
      </c>
      <c r="E123" s="115">
        <f t="shared" si="72"/>
        <v>0.24158164645620539</v>
      </c>
      <c r="F123" s="115">
        <f t="shared" si="72"/>
        <v>0.22860074647903206</v>
      </c>
      <c r="G123" s="115">
        <f t="shared" si="72"/>
        <v>0.21785571766712405</v>
      </c>
      <c r="H123" s="115">
        <f t="shared" si="72"/>
        <v>0.23261646113865816</v>
      </c>
      <c r="I123" s="115">
        <f t="shared" si="72"/>
        <v>0.22461968707056584</v>
      </c>
      <c r="J123" s="115">
        <f t="shared" si="72"/>
        <v>0.21189321996747865</v>
      </c>
      <c r="K123" s="115">
        <f t="shared" si="72"/>
        <v>0.19143556499986553</v>
      </c>
      <c r="L123" s="115">
        <f t="shared" si="72"/>
        <v>0.16591302236654429</v>
      </c>
      <c r="M123" s="115">
        <f t="shared" si="72"/>
        <v>0.16578365640662734</v>
      </c>
      <c r="N123" s="115">
        <f t="shared" si="72"/>
        <v>0.31463413512183241</v>
      </c>
      <c r="O123" s="115">
        <f t="shared" si="72"/>
        <v>0.38313450879313893</v>
      </c>
      <c r="P123" s="115">
        <f t="shared" si="72"/>
        <v>0.4136284634323848</v>
      </c>
      <c r="Q123" s="115">
        <f t="shared" si="72"/>
        <v>0.40286734905994953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0.74074712941081766</v>
      </c>
      <c r="C124" s="28">
        <f t="shared" si="73"/>
        <v>0.74900268998140229</v>
      </c>
      <c r="D124" s="28">
        <f t="shared" si="73"/>
        <v>0.74689354120480034</v>
      </c>
      <c r="E124" s="28">
        <f t="shared" si="73"/>
        <v>0.75841835354379461</v>
      </c>
      <c r="F124" s="28">
        <f t="shared" si="73"/>
        <v>0.77139925352096794</v>
      </c>
      <c r="G124" s="28">
        <f t="shared" si="73"/>
        <v>0.78214428233287592</v>
      </c>
      <c r="H124" s="28">
        <f t="shared" si="73"/>
        <v>0.76738353886134192</v>
      </c>
      <c r="I124" s="28">
        <f t="shared" si="73"/>
        <v>0.7753803129294341</v>
      </c>
      <c r="J124" s="28">
        <f t="shared" si="73"/>
        <v>0.78810678003252133</v>
      </c>
      <c r="K124" s="28">
        <f t="shared" si="73"/>
        <v>0.80856443500013453</v>
      </c>
      <c r="L124" s="28">
        <f t="shared" si="73"/>
        <v>0.83408697763345574</v>
      </c>
      <c r="M124" s="28">
        <f t="shared" si="73"/>
        <v>0.8342163435933726</v>
      </c>
      <c r="N124" s="28">
        <f t="shared" si="73"/>
        <v>0.68536586487816753</v>
      </c>
      <c r="O124" s="28">
        <f t="shared" si="73"/>
        <v>0.61686549120686107</v>
      </c>
      <c r="P124" s="28">
        <f t="shared" si="73"/>
        <v>0.5863715365676152</v>
      </c>
      <c r="Q124" s="28">
        <f t="shared" si="73"/>
        <v>0.59713265094005041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0.39255048175656759</v>
      </c>
      <c r="C128" s="119">
        <f t="shared" si="75"/>
        <v>0.38919380629330153</v>
      </c>
      <c r="D128" s="119">
        <f t="shared" si="75"/>
        <v>0.38162567326332425</v>
      </c>
      <c r="E128" s="119">
        <f t="shared" si="75"/>
        <v>0.36973634241539488</v>
      </c>
      <c r="F128" s="119">
        <f t="shared" si="75"/>
        <v>0.35756737190878757</v>
      </c>
      <c r="G128" s="119">
        <f t="shared" si="75"/>
        <v>0.35656990396830807</v>
      </c>
      <c r="H128" s="119">
        <f t="shared" si="75"/>
        <v>0.33708751525364528</v>
      </c>
      <c r="I128" s="119">
        <f t="shared" si="75"/>
        <v>0.33110988537065461</v>
      </c>
      <c r="J128" s="119">
        <f t="shared" si="75"/>
        <v>0.33693502188302227</v>
      </c>
      <c r="K128" s="119">
        <f t="shared" si="75"/>
        <v>0.33134222217595571</v>
      </c>
      <c r="L128" s="119">
        <f t="shared" si="75"/>
        <v>0.35705317049851248</v>
      </c>
      <c r="M128" s="119">
        <f t="shared" si="75"/>
        <v>0.36532391147867088</v>
      </c>
      <c r="N128" s="119">
        <f t="shared" si="75"/>
        <v>0.39641767996913524</v>
      </c>
      <c r="O128" s="119">
        <f t="shared" si="75"/>
        <v>0.3544751480262624</v>
      </c>
      <c r="P128" s="119">
        <f t="shared" si="75"/>
        <v>0.37450442582184107</v>
      </c>
      <c r="Q128" s="119">
        <f t="shared" si="75"/>
        <v>0.37698403423077259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0.60744951824343252</v>
      </c>
      <c r="C129" s="30">
        <f t="shared" si="76"/>
        <v>0.61080619370669842</v>
      </c>
      <c r="D129" s="30">
        <f t="shared" si="76"/>
        <v>0.61837432673667581</v>
      </c>
      <c r="E129" s="30">
        <f t="shared" si="76"/>
        <v>0.63026365758460501</v>
      </c>
      <c r="F129" s="30">
        <f t="shared" si="76"/>
        <v>0.64243262809121249</v>
      </c>
      <c r="G129" s="30">
        <f t="shared" si="76"/>
        <v>0.64343009603169199</v>
      </c>
      <c r="H129" s="30">
        <f t="shared" si="76"/>
        <v>0.66291248474635478</v>
      </c>
      <c r="I129" s="30">
        <f t="shared" si="76"/>
        <v>0.66889011462934533</v>
      </c>
      <c r="J129" s="30">
        <f t="shared" si="76"/>
        <v>0.66306497811697773</v>
      </c>
      <c r="K129" s="30">
        <f t="shared" si="76"/>
        <v>0.66865777782404423</v>
      </c>
      <c r="L129" s="30">
        <f t="shared" si="76"/>
        <v>0.64294682950148752</v>
      </c>
      <c r="M129" s="30">
        <f t="shared" si="76"/>
        <v>0.63467608852132906</v>
      </c>
      <c r="N129" s="30">
        <f t="shared" si="76"/>
        <v>0.60358232003086487</v>
      </c>
      <c r="O129" s="30">
        <f t="shared" si="76"/>
        <v>0.64552485197373755</v>
      </c>
      <c r="P129" s="30">
        <f t="shared" si="76"/>
        <v>0.62549557417815893</v>
      </c>
      <c r="Q129" s="30">
        <f t="shared" si="76"/>
        <v>0.62301596576922746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0.33532124763104082</v>
      </c>
      <c r="C130" s="115">
        <f t="shared" si="77"/>
        <v>0.32726402753048672</v>
      </c>
      <c r="D130" s="115">
        <f t="shared" si="77"/>
        <v>0.3340234538250364</v>
      </c>
      <c r="E130" s="115">
        <f t="shared" si="77"/>
        <v>0.32210797061167018</v>
      </c>
      <c r="F130" s="115">
        <f t="shared" si="77"/>
        <v>0.30470485096911276</v>
      </c>
      <c r="G130" s="115">
        <f t="shared" si="77"/>
        <v>0.28626741909160747</v>
      </c>
      <c r="H130" s="115">
        <f t="shared" si="77"/>
        <v>0.26938130812680755</v>
      </c>
      <c r="I130" s="115">
        <f t="shared" si="77"/>
        <v>0.26482115791093913</v>
      </c>
      <c r="J130" s="115">
        <f t="shared" si="77"/>
        <v>0.27094781647780164</v>
      </c>
      <c r="K130" s="115">
        <f t="shared" si="77"/>
        <v>0.27187376752164255</v>
      </c>
      <c r="L130" s="115">
        <f t="shared" si="77"/>
        <v>0.26832128376317638</v>
      </c>
      <c r="M130" s="115">
        <f t="shared" si="77"/>
        <v>0.2313831840548326</v>
      </c>
      <c r="N130" s="115">
        <f t="shared" si="77"/>
        <v>0.19745840233350276</v>
      </c>
      <c r="O130" s="115">
        <f t="shared" si="77"/>
        <v>0.17465097362382109</v>
      </c>
      <c r="P130" s="115">
        <f t="shared" si="77"/>
        <v>0.19640802403092955</v>
      </c>
      <c r="Q130" s="115">
        <f t="shared" si="77"/>
        <v>0.18732784193111104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0.27212827061239164</v>
      </c>
      <c r="C131" s="115">
        <f t="shared" si="78"/>
        <v>0.2835421661762117</v>
      </c>
      <c r="D131" s="115">
        <f t="shared" si="78"/>
        <v>0.28435087291163946</v>
      </c>
      <c r="E131" s="115">
        <f t="shared" si="78"/>
        <v>0.30815568697293488</v>
      </c>
      <c r="F131" s="115">
        <f t="shared" si="78"/>
        <v>0.33772777712209967</v>
      </c>
      <c r="G131" s="115">
        <f t="shared" si="78"/>
        <v>0.35716267694008452</v>
      </c>
      <c r="H131" s="115">
        <f t="shared" si="78"/>
        <v>0.39353117661954723</v>
      </c>
      <c r="I131" s="115">
        <f t="shared" si="78"/>
        <v>0.40406895671840626</v>
      </c>
      <c r="J131" s="115">
        <f t="shared" si="78"/>
        <v>0.39211716163917609</v>
      </c>
      <c r="K131" s="115">
        <f t="shared" si="78"/>
        <v>0.39678401030240168</v>
      </c>
      <c r="L131" s="115">
        <f t="shared" si="78"/>
        <v>0.37462554573831114</v>
      </c>
      <c r="M131" s="115">
        <f t="shared" si="78"/>
        <v>0.40329290446649652</v>
      </c>
      <c r="N131" s="115">
        <f t="shared" si="78"/>
        <v>0.40612391769736206</v>
      </c>
      <c r="O131" s="115">
        <f t="shared" si="78"/>
        <v>0.47087387834991651</v>
      </c>
      <c r="P131" s="115">
        <f t="shared" si="78"/>
        <v>0.42908755014722932</v>
      </c>
      <c r="Q131" s="115">
        <f t="shared" si="78"/>
        <v>0.43568812383811645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0.18457952018400109</v>
      </c>
      <c r="C134" s="115">
        <f t="shared" si="81"/>
        <v>0.17856458404730249</v>
      </c>
      <c r="D134" s="115">
        <f t="shared" si="81"/>
        <v>0.18010041428261234</v>
      </c>
      <c r="E134" s="115">
        <f t="shared" si="81"/>
        <v>0.17171567422149583</v>
      </c>
      <c r="F134" s="115">
        <f t="shared" si="81"/>
        <v>0.16229306093694962</v>
      </c>
      <c r="G134" s="115">
        <f t="shared" si="81"/>
        <v>0.17511200342051941</v>
      </c>
      <c r="H134" s="115">
        <f t="shared" si="81"/>
        <v>0.16520557247992995</v>
      </c>
      <c r="I134" s="115">
        <f t="shared" si="81"/>
        <v>0.15940782692285424</v>
      </c>
      <c r="J134" s="115">
        <f t="shared" si="81"/>
        <v>0.15019872813990459</v>
      </c>
      <c r="K134" s="115">
        <f t="shared" si="81"/>
        <v>0.13544065312957917</v>
      </c>
      <c r="L134" s="115">
        <f t="shared" si="81"/>
        <v>0.11710692781457191</v>
      </c>
      <c r="M134" s="115">
        <f t="shared" si="81"/>
        <v>0.1160456484070158</v>
      </c>
      <c r="N134" s="115">
        <f t="shared" si="81"/>
        <v>0.22190317231988937</v>
      </c>
      <c r="O134" s="115">
        <f t="shared" si="81"/>
        <v>0.29147472558636706</v>
      </c>
      <c r="P134" s="115">
        <f t="shared" si="81"/>
        <v>0.31557982544153679</v>
      </c>
      <c r="Q134" s="115">
        <f t="shared" si="81"/>
        <v>0.30705745561017217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0.81542047981599897</v>
      </c>
      <c r="C135" s="28">
        <f t="shared" si="82"/>
        <v>0.82143541595269753</v>
      </c>
      <c r="D135" s="28">
        <f t="shared" si="82"/>
        <v>0.81989958571738764</v>
      </c>
      <c r="E135" s="28">
        <f t="shared" si="82"/>
        <v>0.82828432577850419</v>
      </c>
      <c r="F135" s="28">
        <f t="shared" si="82"/>
        <v>0.83770693906305038</v>
      </c>
      <c r="G135" s="28">
        <f t="shared" si="82"/>
        <v>0.82488799657948064</v>
      </c>
      <c r="H135" s="28">
        <f t="shared" si="82"/>
        <v>0.83479442752007005</v>
      </c>
      <c r="I135" s="28">
        <f t="shared" si="82"/>
        <v>0.84059217307714584</v>
      </c>
      <c r="J135" s="28">
        <f t="shared" si="82"/>
        <v>0.84980127186009546</v>
      </c>
      <c r="K135" s="28">
        <f t="shared" si="82"/>
        <v>0.86455934687042069</v>
      </c>
      <c r="L135" s="28">
        <f t="shared" si="82"/>
        <v>0.88289307218542812</v>
      </c>
      <c r="M135" s="28">
        <f t="shared" si="82"/>
        <v>0.88395435159298419</v>
      </c>
      <c r="N135" s="28">
        <f t="shared" si="82"/>
        <v>0.77809682768011068</v>
      </c>
      <c r="O135" s="28">
        <f t="shared" si="82"/>
        <v>0.70852527441363289</v>
      </c>
      <c r="P135" s="28">
        <f t="shared" si="82"/>
        <v>0.68442017455846327</v>
      </c>
      <c r="Q135" s="28">
        <f t="shared" si="82"/>
        <v>0.69294254438982794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173.13921413777808</v>
      </c>
      <c r="C4" s="166">
        <v>169.6514</v>
      </c>
      <c r="D4" s="166">
        <v>165.56713999999999</v>
      </c>
      <c r="E4" s="166">
        <v>165.02531999999999</v>
      </c>
      <c r="F4" s="166">
        <v>165.06049999999999</v>
      </c>
      <c r="G4" s="166">
        <v>158.592253469692</v>
      </c>
      <c r="H4" s="166">
        <v>165.60354000000001</v>
      </c>
      <c r="I4" s="166">
        <v>165.29930000000002</v>
      </c>
      <c r="J4" s="166">
        <v>162.89830000000001</v>
      </c>
      <c r="K4" s="166">
        <v>165.49477000000002</v>
      </c>
      <c r="L4" s="166">
        <v>150.2820886768047</v>
      </c>
      <c r="M4" s="166">
        <v>142.18477194975023</v>
      </c>
      <c r="N4" s="166">
        <v>125.65643578895069</v>
      </c>
      <c r="O4" s="166">
        <v>151.07070056177531</v>
      </c>
      <c r="P4" s="166">
        <v>148.24986929047904</v>
      </c>
      <c r="Q4" s="166">
        <v>146.39064947965559</v>
      </c>
    </row>
    <row r="5" spans="1:17" ht="11.45" customHeight="1" x14ac:dyDescent="0.25">
      <c r="A5" s="91" t="s">
        <v>121</v>
      </c>
      <c r="B5" s="123">
        <v>1.8390998595560686</v>
      </c>
      <c r="C5" s="123">
        <v>6.1980199999999996</v>
      </c>
      <c r="D5" s="123">
        <v>6.5699900000000007</v>
      </c>
      <c r="E5" s="123">
        <v>4.4722299999999997</v>
      </c>
      <c r="F5" s="123">
        <v>4.49878</v>
      </c>
      <c r="G5" s="123">
        <v>4.9201380516900599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84.025177562079662</v>
      </c>
      <c r="C6" s="75">
        <v>74.753900000000002</v>
      </c>
      <c r="D6" s="75">
        <v>71.702699999999993</v>
      </c>
      <c r="E6" s="75">
        <v>70.656120000000001</v>
      </c>
      <c r="F6" s="75">
        <v>66.56317</v>
      </c>
      <c r="G6" s="75">
        <v>59.424838445207818</v>
      </c>
      <c r="H6" s="75">
        <v>62.503909999999998</v>
      </c>
      <c r="I6" s="75">
        <v>60.199590000000001</v>
      </c>
      <c r="J6" s="75">
        <v>60.197420000000001</v>
      </c>
      <c r="K6" s="75">
        <v>62.19829</v>
      </c>
      <c r="L6" s="75">
        <v>55.173156348552503</v>
      </c>
      <c r="M6" s="75">
        <v>46.144963296607472</v>
      </c>
      <c r="N6" s="75">
        <v>41.128872972479883</v>
      </c>
      <c r="O6" s="75">
        <v>48.151349581037621</v>
      </c>
      <c r="P6" s="75">
        <v>51.160039304116673</v>
      </c>
      <c r="Q6" s="75">
        <v>49.154162759747017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87.274936716142349</v>
      </c>
      <c r="C14" s="74">
        <v>88.699479999999994</v>
      </c>
      <c r="D14" s="74">
        <v>87.294449999999998</v>
      </c>
      <c r="E14" s="74">
        <v>89.896969999999996</v>
      </c>
      <c r="F14" s="74">
        <v>93.998549999999994</v>
      </c>
      <c r="G14" s="74">
        <v>94.247276972794111</v>
      </c>
      <c r="H14" s="74">
        <v>103.09963</v>
      </c>
      <c r="I14" s="74">
        <v>105.09971</v>
      </c>
      <c r="J14" s="74">
        <v>102.70088</v>
      </c>
      <c r="K14" s="74">
        <v>103.29648</v>
      </c>
      <c r="L14" s="74">
        <v>95.108932328252209</v>
      </c>
      <c r="M14" s="74">
        <v>96.039808653142757</v>
      </c>
      <c r="N14" s="74">
        <v>84.527562816470805</v>
      </c>
      <c r="O14" s="74">
        <v>102.91935098073769</v>
      </c>
      <c r="P14" s="74">
        <v>97.089829986362361</v>
      </c>
      <c r="Q14" s="74">
        <v>97.236486719908569</v>
      </c>
    </row>
    <row r="16" spans="1:17" ht="11.45" customHeight="1" x14ac:dyDescent="0.25">
      <c r="A16" s="27" t="s">
        <v>81</v>
      </c>
      <c r="B16" s="68">
        <f t="shared" ref="B16" si="0">SUM(B17,B23)</f>
        <v>173.13921413777808</v>
      </c>
      <c r="C16" s="68">
        <f t="shared" ref="C16:Q16" si="1">SUM(C17,C23)</f>
        <v>169.65139999999997</v>
      </c>
      <c r="D16" s="68">
        <f t="shared" si="1"/>
        <v>165.56713999999999</v>
      </c>
      <c r="E16" s="68">
        <f t="shared" si="1"/>
        <v>165.02531999999999</v>
      </c>
      <c r="F16" s="68">
        <f t="shared" si="1"/>
        <v>165.06049999999999</v>
      </c>
      <c r="G16" s="68">
        <f t="shared" si="1"/>
        <v>158.592253469692</v>
      </c>
      <c r="H16" s="68">
        <f t="shared" si="1"/>
        <v>165.60354000000001</v>
      </c>
      <c r="I16" s="68">
        <f t="shared" si="1"/>
        <v>165.29930000000002</v>
      </c>
      <c r="J16" s="68">
        <f t="shared" si="1"/>
        <v>162.89830000000001</v>
      </c>
      <c r="K16" s="68">
        <f t="shared" si="1"/>
        <v>165.49476999999999</v>
      </c>
      <c r="L16" s="68">
        <f t="shared" si="1"/>
        <v>150.2820886768047</v>
      </c>
      <c r="M16" s="68">
        <f t="shared" si="1"/>
        <v>142.18477194975023</v>
      </c>
      <c r="N16" s="68">
        <f t="shared" si="1"/>
        <v>125.65643578895069</v>
      </c>
      <c r="O16" s="68">
        <f t="shared" si="1"/>
        <v>151.07070056177531</v>
      </c>
      <c r="P16" s="68">
        <f t="shared" si="1"/>
        <v>148.24986929047907</v>
      </c>
      <c r="Q16" s="68">
        <f t="shared" si="1"/>
        <v>146.39064947965559</v>
      </c>
    </row>
    <row r="17" spans="1:17" ht="11.45" customHeight="1" x14ac:dyDescent="0.25">
      <c r="A17" s="25" t="s">
        <v>39</v>
      </c>
      <c r="B17" s="79">
        <f t="shared" ref="B17" si="2">SUM(B18,B19,B22)</f>
        <v>135.31767476925592</v>
      </c>
      <c r="C17" s="79">
        <f t="shared" ref="C17:Q17" si="3">SUM(C18,C19,C22)</f>
        <v>133.27280727941275</v>
      </c>
      <c r="D17" s="79">
        <f t="shared" si="3"/>
        <v>130.28396665855564</v>
      </c>
      <c r="E17" s="79">
        <f t="shared" si="3"/>
        <v>131.11600613925242</v>
      </c>
      <c r="F17" s="79">
        <f t="shared" si="3"/>
        <v>129.15531990423028</v>
      </c>
      <c r="G17" s="79">
        <f t="shared" si="3"/>
        <v>121.77390233855658</v>
      </c>
      <c r="H17" s="79">
        <f t="shared" si="3"/>
        <v>125.76736581979233</v>
      </c>
      <c r="I17" s="79">
        <f t="shared" si="3"/>
        <v>126.12171137725204</v>
      </c>
      <c r="J17" s="79">
        <f t="shared" si="3"/>
        <v>125.73442868115541</v>
      </c>
      <c r="K17" s="79">
        <f t="shared" si="3"/>
        <v>137.55734332458201</v>
      </c>
      <c r="L17" s="79">
        <f t="shared" si="3"/>
        <v>120.21940818736604</v>
      </c>
      <c r="M17" s="79">
        <f t="shared" si="3"/>
        <v>113.80626006289727</v>
      </c>
      <c r="N17" s="79">
        <f t="shared" si="3"/>
        <v>97.564619362186704</v>
      </c>
      <c r="O17" s="79">
        <f t="shared" si="3"/>
        <v>111.06822071457945</v>
      </c>
      <c r="P17" s="79">
        <f t="shared" si="3"/>
        <v>116.15356525039765</v>
      </c>
      <c r="Q17" s="79">
        <f t="shared" si="3"/>
        <v>117.16400437580884</v>
      </c>
    </row>
    <row r="18" spans="1:17" ht="11.45" customHeight="1" x14ac:dyDescent="0.25">
      <c r="A18" s="91" t="s">
        <v>21</v>
      </c>
      <c r="B18" s="123">
        <v>16.558179791941267</v>
      </c>
      <c r="C18" s="123">
        <v>16.432362785996389</v>
      </c>
      <c r="D18" s="123">
        <v>15.795093262699378</v>
      </c>
      <c r="E18" s="123">
        <v>15.600843636836572</v>
      </c>
      <c r="F18" s="123">
        <v>14.895000337017565</v>
      </c>
      <c r="G18" s="123">
        <v>14.340121890451739</v>
      </c>
      <c r="H18" s="123">
        <v>13.851512035550112</v>
      </c>
      <c r="I18" s="123">
        <v>13.803466758081353</v>
      </c>
      <c r="J18" s="123">
        <v>14.041349093669531</v>
      </c>
      <c r="K18" s="123">
        <v>15.096041381959406</v>
      </c>
      <c r="L18" s="123">
        <v>14.739741017114396</v>
      </c>
      <c r="M18" s="123">
        <v>14.777663122416962</v>
      </c>
      <c r="N18" s="123">
        <v>14.584271623979904</v>
      </c>
      <c r="O18" s="123">
        <v>14.395964594538677</v>
      </c>
      <c r="P18" s="123">
        <v>16.122014995142269</v>
      </c>
      <c r="Q18" s="123">
        <v>16.755651459528888</v>
      </c>
    </row>
    <row r="19" spans="1:17" ht="11.45" customHeight="1" x14ac:dyDescent="0.25">
      <c r="A19" s="19" t="s">
        <v>20</v>
      </c>
      <c r="B19" s="76">
        <f t="shared" ref="B19" si="4">SUM(B20:B21)</f>
        <v>118.75949497731465</v>
      </c>
      <c r="C19" s="76">
        <f t="shared" ref="C19:Q19" si="5">SUM(C20:C21)</f>
        <v>116.84044449341637</v>
      </c>
      <c r="D19" s="76">
        <f t="shared" si="5"/>
        <v>114.48887339585627</v>
      </c>
      <c r="E19" s="76">
        <f t="shared" si="5"/>
        <v>115.51516250241585</v>
      </c>
      <c r="F19" s="76">
        <f t="shared" si="5"/>
        <v>114.26031956721272</v>
      </c>
      <c r="G19" s="76">
        <f t="shared" si="5"/>
        <v>107.43378044810484</v>
      </c>
      <c r="H19" s="76">
        <f t="shared" si="5"/>
        <v>111.91585378424222</v>
      </c>
      <c r="I19" s="76">
        <f t="shared" si="5"/>
        <v>112.31824461917068</v>
      </c>
      <c r="J19" s="76">
        <f t="shared" si="5"/>
        <v>111.69307958748587</v>
      </c>
      <c r="K19" s="76">
        <f t="shared" si="5"/>
        <v>122.46130194262261</v>
      </c>
      <c r="L19" s="76">
        <f t="shared" si="5"/>
        <v>105.47966717025164</v>
      </c>
      <c r="M19" s="76">
        <f t="shared" si="5"/>
        <v>99.028596940480298</v>
      </c>
      <c r="N19" s="76">
        <f t="shared" si="5"/>
        <v>82.980347738206802</v>
      </c>
      <c r="O19" s="76">
        <f t="shared" si="5"/>
        <v>96.672256120040771</v>
      </c>
      <c r="P19" s="76">
        <f t="shared" si="5"/>
        <v>100.03155025525538</v>
      </c>
      <c r="Q19" s="76">
        <f t="shared" si="5"/>
        <v>100.40835291627995</v>
      </c>
    </row>
    <row r="20" spans="1:17" ht="11.45" customHeight="1" x14ac:dyDescent="0.25">
      <c r="A20" s="62" t="s">
        <v>118</v>
      </c>
      <c r="B20" s="77">
        <v>75.325404968168513</v>
      </c>
      <c r="C20" s="77">
        <v>71.392402810722473</v>
      </c>
      <c r="D20" s="77">
        <v>69.088149041019662</v>
      </c>
      <c r="E20" s="77">
        <v>66.523640708866324</v>
      </c>
      <c r="F20" s="77">
        <v>62.254513339104143</v>
      </c>
      <c r="G20" s="77">
        <v>54.65793073223643</v>
      </c>
      <c r="H20" s="77">
        <v>52.54361166189527</v>
      </c>
      <c r="I20" s="77">
        <v>50.668787167201479</v>
      </c>
      <c r="J20" s="77">
        <v>51.665279031170222</v>
      </c>
      <c r="K20" s="77">
        <v>56.34089458432809</v>
      </c>
      <c r="L20" s="77">
        <v>49.587783374455867</v>
      </c>
      <c r="M20" s="77">
        <v>40.886397316049916</v>
      </c>
      <c r="N20" s="77">
        <v>31.598950808349382</v>
      </c>
      <c r="O20" s="77">
        <v>31.014630088397592</v>
      </c>
      <c r="P20" s="77">
        <v>36.536319267273022</v>
      </c>
      <c r="Q20" s="77">
        <v>35.901245057452542</v>
      </c>
    </row>
    <row r="21" spans="1:17" ht="11.45" customHeight="1" x14ac:dyDescent="0.25">
      <c r="A21" s="62" t="s">
        <v>16</v>
      </c>
      <c r="B21" s="77">
        <v>43.434090009146132</v>
      </c>
      <c r="C21" s="77">
        <v>45.448041682693898</v>
      </c>
      <c r="D21" s="77">
        <v>45.400724354836619</v>
      </c>
      <c r="E21" s="77">
        <v>48.991521793549524</v>
      </c>
      <c r="F21" s="77">
        <v>52.005806228108568</v>
      </c>
      <c r="G21" s="77">
        <v>52.775849715868411</v>
      </c>
      <c r="H21" s="77">
        <v>59.372242122346954</v>
      </c>
      <c r="I21" s="77">
        <v>61.649457451969212</v>
      </c>
      <c r="J21" s="77">
        <v>60.027800556315647</v>
      </c>
      <c r="K21" s="77">
        <v>66.120407358294528</v>
      </c>
      <c r="L21" s="77">
        <v>55.891883795795771</v>
      </c>
      <c r="M21" s="77">
        <v>58.142199624430383</v>
      </c>
      <c r="N21" s="77">
        <v>51.381396929857416</v>
      </c>
      <c r="O21" s="77">
        <v>65.657626031643176</v>
      </c>
      <c r="P21" s="77">
        <v>63.495230987982353</v>
      </c>
      <c r="Q21" s="77">
        <v>64.50710785882741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37.821539368522167</v>
      </c>
      <c r="C23" s="79">
        <f t="shared" ref="C23:Q23" si="7">SUM(C24:C25)</f>
        <v>36.378592720587235</v>
      </c>
      <c r="D23" s="79">
        <f t="shared" si="7"/>
        <v>35.283173341444339</v>
      </c>
      <c r="E23" s="79">
        <f t="shared" si="7"/>
        <v>33.909313860747574</v>
      </c>
      <c r="F23" s="79">
        <f t="shared" si="7"/>
        <v>35.905180095769722</v>
      </c>
      <c r="G23" s="79">
        <f t="shared" si="7"/>
        <v>36.818351131135422</v>
      </c>
      <c r="H23" s="79">
        <f t="shared" si="7"/>
        <v>39.836174180207678</v>
      </c>
      <c r="I23" s="79">
        <f t="shared" si="7"/>
        <v>39.177588622747976</v>
      </c>
      <c r="J23" s="79">
        <f t="shared" si="7"/>
        <v>37.163871318844606</v>
      </c>
      <c r="K23" s="79">
        <f t="shared" si="7"/>
        <v>27.937426675417992</v>
      </c>
      <c r="L23" s="79">
        <f t="shared" si="7"/>
        <v>30.062680489438673</v>
      </c>
      <c r="M23" s="79">
        <f t="shared" si="7"/>
        <v>28.378511886852962</v>
      </c>
      <c r="N23" s="79">
        <f t="shared" si="7"/>
        <v>28.091816426763991</v>
      </c>
      <c r="O23" s="79">
        <f t="shared" si="7"/>
        <v>40.002479847195858</v>
      </c>
      <c r="P23" s="79">
        <f t="shared" si="7"/>
        <v>32.096304040081407</v>
      </c>
      <c r="Q23" s="79">
        <f t="shared" si="7"/>
        <v>29.226645103846746</v>
      </c>
    </row>
    <row r="24" spans="1:17" ht="11.45" customHeight="1" x14ac:dyDescent="0.25">
      <c r="A24" s="116" t="s">
        <v>118</v>
      </c>
      <c r="B24" s="77">
        <v>10.538872453467217</v>
      </c>
      <c r="C24" s="77">
        <v>9.5595171892775266</v>
      </c>
      <c r="D24" s="77">
        <v>9.1845409589803388</v>
      </c>
      <c r="E24" s="77">
        <v>8.6047092911336733</v>
      </c>
      <c r="F24" s="77">
        <v>8.8074366608958634</v>
      </c>
      <c r="G24" s="77">
        <v>9.6870457646614625</v>
      </c>
      <c r="H24" s="77">
        <v>9.9602983381047441</v>
      </c>
      <c r="I24" s="77">
        <v>9.5308028327985372</v>
      </c>
      <c r="J24" s="77">
        <v>8.5321409688297756</v>
      </c>
      <c r="K24" s="77">
        <v>5.8573954156719319</v>
      </c>
      <c r="L24" s="77">
        <v>5.5853729740966322</v>
      </c>
      <c r="M24" s="77">
        <v>5.2585659805575578</v>
      </c>
      <c r="N24" s="77">
        <v>9.5299221641305003</v>
      </c>
      <c r="O24" s="77">
        <v>17.136719492640029</v>
      </c>
      <c r="P24" s="77">
        <v>14.623720036843656</v>
      </c>
      <c r="Q24" s="77">
        <v>13.252917702294482</v>
      </c>
    </row>
    <row r="25" spans="1:17" ht="11.45" customHeight="1" x14ac:dyDescent="0.25">
      <c r="A25" s="93" t="s">
        <v>16</v>
      </c>
      <c r="B25" s="74">
        <v>27.282666915054946</v>
      </c>
      <c r="C25" s="74">
        <v>26.819075531309707</v>
      </c>
      <c r="D25" s="74">
        <v>26.098632382463997</v>
      </c>
      <c r="E25" s="74">
        <v>25.3046045696139</v>
      </c>
      <c r="F25" s="74">
        <v>27.097743434873863</v>
      </c>
      <c r="G25" s="74">
        <v>27.13130536647396</v>
      </c>
      <c r="H25" s="74">
        <v>29.875875842102936</v>
      </c>
      <c r="I25" s="74">
        <v>29.646785789949437</v>
      </c>
      <c r="J25" s="74">
        <v>28.631730350014831</v>
      </c>
      <c r="K25" s="74">
        <v>22.080031259746061</v>
      </c>
      <c r="L25" s="74">
        <v>24.477307515342041</v>
      </c>
      <c r="M25" s="74">
        <v>23.119945906295406</v>
      </c>
      <c r="N25" s="74">
        <v>18.561894262633491</v>
      </c>
      <c r="O25" s="74">
        <v>22.865760354555828</v>
      </c>
      <c r="P25" s="74">
        <v>17.472584003237749</v>
      </c>
      <c r="Q25" s="74">
        <v>15.973727401552264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160.28533111952024</v>
      </c>
      <c r="C30" s="79">
        <f>IF(C17=0,"",C17/TrRail_act!C15*100)</f>
        <v>156.29018505363766</v>
      </c>
      <c r="D30" s="79">
        <f>IF(D17=0,"",D17/TrRail_act!D15*100)</f>
        <v>152.32183593530434</v>
      </c>
      <c r="E30" s="79">
        <f>IF(E17=0,"",E17/TrRail_act!E15*100)</f>
        <v>148.61781276009674</v>
      </c>
      <c r="F30" s="79">
        <f>IF(F17=0,"",F17/TrRail_act!F15*100)</f>
        <v>146.99586767645985</v>
      </c>
      <c r="G30" s="79">
        <f>IF(G17=0,"",G17/TrRail_act!G15*100)</f>
        <v>142.34906715052148</v>
      </c>
      <c r="H30" s="79">
        <f>IF(H17=0,"",H17/TrRail_act!H15*100)</f>
        <v>142.51797140723858</v>
      </c>
      <c r="I30" s="79">
        <f>IF(I17=0,"",I17/TrRail_act!I15*100)</f>
        <v>139.55291539449249</v>
      </c>
      <c r="J30" s="79">
        <f>IF(J17=0,"",J17/TrRail_act!J15*100)</f>
        <v>138.01386906534287</v>
      </c>
      <c r="K30" s="79">
        <f>IF(K17=0,"",K17/TrRail_act!K15*100)</f>
        <v>137.06618036387357</v>
      </c>
      <c r="L30" s="79">
        <f>IF(L17=0,"",L17/TrRail_act!L15*100)</f>
        <v>130.83148298526609</v>
      </c>
      <c r="M30" s="79">
        <f>IF(M17=0,"",M17/TrRail_act!M15*100)</f>
        <v>125.8715181687592</v>
      </c>
      <c r="N30" s="79">
        <f>IF(N17=0,"",N17/TrRail_act!N15*100)</f>
        <v>117.59126329113985</v>
      </c>
      <c r="O30" s="79">
        <f>IF(O17=0,"",O17/TrRail_act!O15*100)</f>
        <v>119.29519645198579</v>
      </c>
      <c r="P30" s="79">
        <f>IF(P17=0,"",P17/TrRail_act!P15*100)</f>
        <v>117.09718506537878</v>
      </c>
      <c r="Q30" s="79">
        <f>IF(Q17=0,"",Q17/TrRail_act!Q15*100)</f>
        <v>113.92473157134395</v>
      </c>
    </row>
    <row r="31" spans="1:17" ht="11.45" customHeight="1" x14ac:dyDescent="0.25">
      <c r="A31" s="91" t="s">
        <v>21</v>
      </c>
      <c r="B31" s="123">
        <f>IF(B18=0,"",B18/TrRail_act!B16*100)</f>
        <v>49.963900116913877</v>
      </c>
      <c r="C31" s="123">
        <f>IF(C18=0,"",C18/TrRail_act!C16*100)</f>
        <v>49.513571495533022</v>
      </c>
      <c r="D31" s="123">
        <f>IF(D18=0,"",D18/TrRail_act!D16*100)</f>
        <v>48.390020261998771</v>
      </c>
      <c r="E31" s="123">
        <f>IF(E18=0,"",E18/TrRail_act!E16*100)</f>
        <v>47.826774981847983</v>
      </c>
      <c r="F31" s="123">
        <f>IF(F18=0,"",F18/TrRail_act!F16*100)</f>
        <v>47.410601094532474</v>
      </c>
      <c r="G31" s="123">
        <f>IF(G18=0,"",G18/TrRail_act!G16*100)</f>
        <v>47.011981941406908</v>
      </c>
      <c r="H31" s="123">
        <f>IF(H18=0,"",H18/TrRail_act!H16*100)</f>
        <v>46.56463286369231</v>
      </c>
      <c r="I31" s="123">
        <f>IF(I18=0,"",I18/TrRail_act!I16*100)</f>
        <v>46.12804889289184</v>
      </c>
      <c r="J31" s="123">
        <f>IF(J18=0,"",J18/TrRail_act!J16*100)</f>
        <v>45.743690550746841</v>
      </c>
      <c r="K31" s="123">
        <f>IF(K18=0,"",K18/TrRail_act!K16*100)</f>
        <v>45.397593098248436</v>
      </c>
      <c r="L31" s="123">
        <f>IF(L18=0,"",L18/TrRail_act!L16*100)</f>
        <v>44.925677743663506</v>
      </c>
      <c r="M31" s="123">
        <f>IF(M18=0,"",M18/TrRail_act!M16*100)</f>
        <v>44.739279087688132</v>
      </c>
      <c r="N31" s="123">
        <f>IF(N18=0,"",N18/TrRail_act!N16*100)</f>
        <v>44.341913480503315</v>
      </c>
      <c r="O31" s="123">
        <f>IF(O18=0,"",O18/TrRail_act!O16*100)</f>
        <v>43.620246894521856</v>
      </c>
      <c r="P31" s="123">
        <f>IF(P18=0,"",P18/TrRail_act!P16*100)</f>
        <v>43.39865564613612</v>
      </c>
      <c r="Q31" s="123">
        <f>IF(Q18=0,"",Q18/TrRail_act!Q16*100)</f>
        <v>43.217751481629726</v>
      </c>
    </row>
    <row r="32" spans="1:17" ht="11.45" customHeight="1" x14ac:dyDescent="0.25">
      <c r="A32" s="19" t="s">
        <v>20</v>
      </c>
      <c r="B32" s="76">
        <f>IF(B19=0,"",B19/TrRail_act!B17*100)</f>
        <v>231.57805518550933</v>
      </c>
      <c r="C32" s="76">
        <f>IF(C19=0,"",C19/TrRail_act!C17*100)</f>
        <v>224.32616288418137</v>
      </c>
      <c r="D32" s="76">
        <f>IF(D19=0,"",D19/TrRail_act!D17*100)</f>
        <v>216.46267654736096</v>
      </c>
      <c r="E32" s="76">
        <f>IF(E19=0,"",E19/TrRail_act!E17*100)</f>
        <v>207.74562253925902</v>
      </c>
      <c r="F32" s="76">
        <f>IF(F19=0,"",F19/TrRail_act!F17*100)</f>
        <v>202.42337944268991</v>
      </c>
      <c r="G32" s="76">
        <f>IF(G19=0,"",G19/TrRail_act!G17*100)</f>
        <v>195.18205635523847</v>
      </c>
      <c r="H32" s="76">
        <f>IF(H19=0,"",H19/TrRail_act!H17*100)</f>
        <v>191.30973987470324</v>
      </c>
      <c r="I32" s="76">
        <f>IF(I19=0,"",I19/TrRail_act!I17*100)</f>
        <v>185.79952027256758</v>
      </c>
      <c r="J32" s="76">
        <f>IF(J19=0,"",J19/TrRail_act!J17*100)</f>
        <v>184.90075895244692</v>
      </c>
      <c r="K32" s="76">
        <f>IF(K19=0,"",K19/TrRail_act!K17*100)</f>
        <v>182.49102161400486</v>
      </c>
      <c r="L32" s="76">
        <f>IF(L19=0,"",L19/TrRail_act!L17*100)</f>
        <v>178.53828970445369</v>
      </c>
      <c r="M32" s="76">
        <f>IF(M19=0,"",M19/TrRail_act!M17*100)</f>
        <v>172.57179168493008</v>
      </c>
      <c r="N32" s="76">
        <f>IF(N19=0,"",N19/TrRail_act!N17*100)</f>
        <v>165.69959308730634</v>
      </c>
      <c r="O32" s="76">
        <f>IF(O19=0,"",O19/TrRail_act!O17*100)</f>
        <v>160.85035713130432</v>
      </c>
      <c r="P32" s="76">
        <f>IF(P19=0,"",P19/TrRail_act!P17*100)</f>
        <v>161.22287768971404</v>
      </c>
      <c r="Q32" s="76">
        <f>IF(Q19=0,"",Q19/TrRail_act!Q17*100)</f>
        <v>156.70919307320031</v>
      </c>
    </row>
    <row r="33" spans="1:17" ht="11.45" customHeight="1" x14ac:dyDescent="0.25">
      <c r="A33" s="62" t="s">
        <v>17</v>
      </c>
      <c r="B33" s="77">
        <f>IF(B20=0,"",B20/TrRail_act!B18*100)</f>
        <v>266.08454742002385</v>
      </c>
      <c r="C33" s="77">
        <f>IF(C20=0,"",C20/TrRail_act!C18*100)</f>
        <v>255.8255330524135</v>
      </c>
      <c r="D33" s="77">
        <f>IF(D20=0,"",D20/TrRail_act!D18*100)</f>
        <v>241.82310215413989</v>
      </c>
      <c r="E33" s="77">
        <f>IF(E20=0,"",E20/TrRail_act!E18*100)</f>
        <v>234.09368120976026</v>
      </c>
      <c r="F33" s="77">
        <f>IF(F20=0,"",F20/TrRail_act!F18*100)</f>
        <v>232.53284265259825</v>
      </c>
      <c r="G33" s="77">
        <f>IF(G20=0,"",G20/TrRail_act!G18*100)</f>
        <v>223.19356303448961</v>
      </c>
      <c r="H33" s="77">
        <f>IF(H20=0,"",H20/TrRail_act!H18*100)</f>
        <v>221.03147966973208</v>
      </c>
      <c r="I33" s="77">
        <f>IF(I20=0,"",I20/TrRail_act!I18*100)</f>
        <v>211.70781376286558</v>
      </c>
      <c r="J33" s="77">
        <f>IF(J20=0,"",J20/TrRail_act!J18*100)</f>
        <v>209.30598263249146</v>
      </c>
      <c r="K33" s="77">
        <f>IF(K20=0,"",K20/TrRail_act!K18*100)</f>
        <v>206.49187307338917</v>
      </c>
      <c r="L33" s="77">
        <f>IF(L20=0,"",L20/TrRail_act!L18*100)</f>
        <v>201.1209217153567</v>
      </c>
      <c r="M33" s="77">
        <f>IF(M20=0,"",M20/TrRail_act!M18*100)</f>
        <v>195.43771224389292</v>
      </c>
      <c r="N33" s="77">
        <f>IF(N20=0,"",N20/TrRail_act!N18*100)</f>
        <v>192.87669052049407</v>
      </c>
      <c r="O33" s="77">
        <f>IF(O20=0,"",O20/TrRail_act!O18*100)</f>
        <v>190.73427229129985</v>
      </c>
      <c r="P33" s="77">
        <f>IF(P20=0,"",P20/TrRail_act!P18*100)</f>
        <v>187.53376706999867</v>
      </c>
      <c r="Q33" s="77">
        <f>IF(Q20=0,"",Q20/TrRail_act!Q18*100)</f>
        <v>186.35068257240877</v>
      </c>
    </row>
    <row r="34" spans="1:17" ht="11.45" customHeight="1" x14ac:dyDescent="0.25">
      <c r="A34" s="62" t="s">
        <v>16</v>
      </c>
      <c r="B34" s="77">
        <f>IF(B21=0,"",B21/TrRail_act!B19*100)</f>
        <v>189.05854774363416</v>
      </c>
      <c r="C34" s="77">
        <f>IF(C21=0,"",C21/TrRail_act!C19*100)</f>
        <v>187.969627681855</v>
      </c>
      <c r="D34" s="77">
        <f>IF(D21=0,"",D21/TrRail_act!D19*100)</f>
        <v>186.67209822097936</v>
      </c>
      <c r="E34" s="77">
        <f>IF(E21=0,"",E21/TrRail_act!E19*100)</f>
        <v>180.20460977625982</v>
      </c>
      <c r="F34" s="77">
        <f>IF(F21=0,"",F21/TrRail_act!F19*100)</f>
        <v>175.25801099620222</v>
      </c>
      <c r="G34" s="77">
        <f>IF(G21=0,"",G21/TrRail_act!G19*100)</f>
        <v>172.73071348079318</v>
      </c>
      <c r="H34" s="77">
        <f>IF(H21=0,"",H21/TrRail_act!H19*100)</f>
        <v>170.96451280892018</v>
      </c>
      <c r="I34" s="77">
        <f>IF(I21=0,"",I21/TrRail_act!I19*100)</f>
        <v>168.81958611153132</v>
      </c>
      <c r="J34" s="77">
        <f>IF(J21=0,"",J21/TrRail_act!J19*100)</f>
        <v>168.03706943904268</v>
      </c>
      <c r="K34" s="77">
        <f>IF(K21=0,"",K21/TrRail_act!K19*100)</f>
        <v>166.04579766201886</v>
      </c>
      <c r="L34" s="77">
        <f>IF(L21=0,"",L21/TrRail_act!L19*100)</f>
        <v>162.36373652502471</v>
      </c>
      <c r="M34" s="77">
        <f>IF(M21=0,"",M21/TrRail_act!M19*100)</f>
        <v>159.45281674963661</v>
      </c>
      <c r="N34" s="77">
        <f>IF(N21=0,"",N21/TrRail_act!N19*100)</f>
        <v>152.48602450546744</v>
      </c>
      <c r="O34" s="77">
        <f>IF(O21=0,"",O21/TrRail_act!O19*100)</f>
        <v>149.76616852293483</v>
      </c>
      <c r="P34" s="77">
        <f>IF(P21=0,"",P21/TrRail_act!P19*100)</f>
        <v>149.17948516549623</v>
      </c>
      <c r="Q34" s="77">
        <f>IF(Q21=0,"",Q21/TrRail_act!Q19*100)</f>
        <v>143.96458068717723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289.53009762736326</v>
      </c>
      <c r="C36" s="79">
        <f>IF(C23=0,"",C23/TrRail_act!C21*100)</f>
        <v>283.74394341439114</v>
      </c>
      <c r="D36" s="79">
        <f>IF(D23=0,"",D23/TrRail_act!D21*100)</f>
        <v>280.31953787785488</v>
      </c>
      <c r="E36" s="79">
        <f>IF(E23=0,"",E23/TrRail_act!E21*100)</f>
        <v>270.97435467772215</v>
      </c>
      <c r="F36" s="79">
        <f>IF(F23=0,"",F23/TrRail_act!F21*100)</f>
        <v>263.54657627745831</v>
      </c>
      <c r="G36" s="79">
        <f>IF(G23=0,"",G23/TrRail_act!G21*100)</f>
        <v>261.95192901968068</v>
      </c>
      <c r="H36" s="79">
        <f>IF(H23=0,"",H23/TrRail_act!H21*100)</f>
        <v>257.81364282506092</v>
      </c>
      <c r="I36" s="79">
        <f>IF(I23=0,"",I23/TrRail_act!I21*100)</f>
        <v>254.05729141304118</v>
      </c>
      <c r="J36" s="79">
        <f>IF(J23=0,"",J23/TrRail_act!J21*100)</f>
        <v>251.1072386408419</v>
      </c>
      <c r="K36" s="79">
        <f>IF(K23=0,"",K23/TrRail_act!K21*100)</f>
        <v>246.07801800964415</v>
      </c>
      <c r="L36" s="79">
        <f>IF(L23=0,"",L23/TrRail_act!L21*100)</f>
        <v>238.51989402667235</v>
      </c>
      <c r="M36" s="79">
        <f>IF(M23=0,"",M23/TrRail_act!M21*100)</f>
        <v>234.38415154325821</v>
      </c>
      <c r="N36" s="79">
        <f>IF(N23=0,"",N23/TrRail_act!N21*100)</f>
        <v>243.26779479611767</v>
      </c>
      <c r="O36" s="79">
        <f>IF(O23=0,"",O23/TrRail_act!O21*100)</f>
        <v>251.4975381088297</v>
      </c>
      <c r="P36" s="79">
        <f>IF(P23=0,"",P23/TrRail_act!P21*100)</f>
        <v>254.0932915724369</v>
      </c>
      <c r="Q36" s="79">
        <f>IF(Q23=0,"",Q23/TrRail_act!Q21*100)</f>
        <v>247.27999575611395</v>
      </c>
    </row>
    <row r="37" spans="1:17" ht="11.45" customHeight="1" x14ac:dyDescent="0.25">
      <c r="A37" s="116" t="s">
        <v>17</v>
      </c>
      <c r="B37" s="77">
        <f>IF(B24=0,"",B24/TrRail_act!B22*100)</f>
        <v>437.08424422772066</v>
      </c>
      <c r="C37" s="77">
        <f>IF(C24=0,"",C24/TrRail_act!C22*100)</f>
        <v>417.56235423186638</v>
      </c>
      <c r="D37" s="77">
        <f>IF(D24=0,"",D24/TrRail_act!D22*100)</f>
        <v>405.16178296874631</v>
      </c>
      <c r="E37" s="77">
        <f>IF(E24=0,"",E24/TrRail_act!E22*100)</f>
        <v>400.43815480227875</v>
      </c>
      <c r="F37" s="77">
        <f>IF(F24=0,"",F24/TrRail_act!F22*100)</f>
        <v>398.33626464632317</v>
      </c>
      <c r="G37" s="77">
        <f>IF(G24=0,"",G24/TrRail_act!G22*100)</f>
        <v>393.57970918857251</v>
      </c>
      <c r="H37" s="77">
        <f>IF(H24=0,"",H24/TrRail_act!H22*100)</f>
        <v>390.18981362346318</v>
      </c>
      <c r="I37" s="77">
        <f>IF(I24=0,"",I24/TrRail_act!I22*100)</f>
        <v>387.71607336328645</v>
      </c>
      <c r="J37" s="77">
        <f>IF(J24=0,"",J24/TrRail_act!J22*100)</f>
        <v>383.82216583780411</v>
      </c>
      <c r="K37" s="77">
        <f>IF(K24=0,"",K24/TrRail_act!K22*100)</f>
        <v>380.92714623570549</v>
      </c>
      <c r="L37" s="77">
        <f>IF(L24=0,"",L24/TrRail_act!L22*100)</f>
        <v>378.41339234953767</v>
      </c>
      <c r="M37" s="77">
        <f>IF(M24=0,"",M24/TrRail_act!M22*100)</f>
        <v>374.26317046754235</v>
      </c>
      <c r="N37" s="77">
        <f>IF(N24=0,"",N24/TrRail_act!N22*100)</f>
        <v>371.90381995473649</v>
      </c>
      <c r="O37" s="77">
        <f>IF(O24=0,"",O24/TrRail_act!O22*100)</f>
        <v>369.63544418538731</v>
      </c>
      <c r="P37" s="77">
        <f>IF(P24=0,"",P24/TrRail_act!P22*100)</f>
        <v>366.84854964691442</v>
      </c>
      <c r="Q37" s="77">
        <f>IF(Q24=0,"",Q24/TrRail_act!Q22*100)</f>
        <v>365.17570200981055</v>
      </c>
    </row>
    <row r="38" spans="1:17" ht="11.45" customHeight="1" x14ac:dyDescent="0.25">
      <c r="A38" s="93" t="s">
        <v>16</v>
      </c>
      <c r="B38" s="74">
        <f>IF(B25=0,"",B25/TrRail_act!B23*100)</f>
        <v>256.12957083804406</v>
      </c>
      <c r="C38" s="74">
        <f>IF(C25=0,"",C25/TrRail_act!C23*100)</f>
        <v>254.65434196619947</v>
      </c>
      <c r="D38" s="74">
        <f>IF(D25=0,"",D25/TrRail_act!D23*100)</f>
        <v>252.89649674877802</v>
      </c>
      <c r="E38" s="74">
        <f>IF(E25=0,"",E25/TrRail_act!E23*100)</f>
        <v>244.13458114371215</v>
      </c>
      <c r="F38" s="74">
        <f>IF(F25=0,"",F25/TrRail_act!F23*100)</f>
        <v>237.43311094961035</v>
      </c>
      <c r="G38" s="74">
        <f>IF(G25=0,"",G25/TrRail_act!G23*100)</f>
        <v>234.00922117722334</v>
      </c>
      <c r="H38" s="74">
        <f>IF(H25=0,"",H25/TrRail_act!H23*100)</f>
        <v>231.61643743113146</v>
      </c>
      <c r="I38" s="74">
        <f>IF(I25=0,"",I25/TrRail_act!I23*100)</f>
        <v>228.71056958734459</v>
      </c>
      <c r="J38" s="74">
        <f>IF(J25=0,"",J25/TrRail_act!J23*100)</f>
        <v>227.65044476416071</v>
      </c>
      <c r="K38" s="74">
        <f>IF(K25=0,"",K25/TrRail_act!K23*100)</f>
        <v>224.9527429582491</v>
      </c>
      <c r="L38" s="74">
        <f>IF(L25=0,"",L25/TrRail_act!L23*100)</f>
        <v>219.96442187955031</v>
      </c>
      <c r="M38" s="74">
        <f>IF(M25=0,"",M25/TrRail_act!M23*100)</f>
        <v>216.02081477099929</v>
      </c>
      <c r="N38" s="74">
        <f>IF(N25=0,"",N25/TrRail_act!N23*100)</f>
        <v>206.58246073245809</v>
      </c>
      <c r="O38" s="74">
        <f>IF(O25=0,"",O25/TrRail_act!O23*100)</f>
        <v>202.89769982711144</v>
      </c>
      <c r="P38" s="74">
        <f>IF(P25=0,"",P25/TrRail_act!P23*100)</f>
        <v>202.10288278047705</v>
      </c>
      <c r="Q38" s="74">
        <f>IF(Q25=0,"",Q25/TrRail_act!Q23*100)</f>
        <v>195.03792188907926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11.034630577285814</v>
      </c>
      <c r="C41" s="79">
        <f>IF(C17=0,"",C17/TrRail_act!C4*1000)</f>
        <v>10.597392436340073</v>
      </c>
      <c r="D41" s="79">
        <f>IF(D17=0,"",D17/TrRail_act!D4*1000)</f>
        <v>9.970457385670441</v>
      </c>
      <c r="E41" s="79">
        <f>IF(E17=0,"",E17/TrRail_act!E4*1000)</f>
        <v>10.241837692489645</v>
      </c>
      <c r="F41" s="79">
        <f>IF(F17=0,"",F17/TrRail_act!F4*1000)</f>
        <v>10.262639642767603</v>
      </c>
      <c r="G41" s="79">
        <f>IF(G17=0,"",G17/TrRail_act!G4*1000)</f>
        <v>9.9781958651717932</v>
      </c>
      <c r="H41" s="79">
        <f>IF(H17=0,"",H17/TrRail_act!H4*1000)</f>
        <v>10.532398109018702</v>
      </c>
      <c r="I41" s="79">
        <f>IF(I17=0,"",I17/TrRail_act!I4*1000)</f>
        <v>11.432352372847356</v>
      </c>
      <c r="J41" s="79">
        <f>IF(J17=0,"",J17/TrRail_act!J4*1000)</f>
        <v>11.831601456775704</v>
      </c>
      <c r="K41" s="79">
        <f>IF(K17=0,"",K17/TrRail_act!K4*1000)</f>
        <v>12.982006731274256</v>
      </c>
      <c r="L41" s="79">
        <f>IF(L17=0,"",L17/TrRail_act!L4*1000)</f>
        <v>11.820984089219868</v>
      </c>
      <c r="M41" s="79">
        <f>IF(M17=0,"",M17/TrRail_act!M4*1000)</f>
        <v>11.084759368555794</v>
      </c>
      <c r="N41" s="79">
        <f>IF(N17=0,"",N17/TrRail_act!N4*1000)</f>
        <v>9.4676248675506685</v>
      </c>
      <c r="O41" s="79">
        <f>IF(O17=0,"",O17/TrRail_act!O4*1000)</f>
        <v>10.728648581333438</v>
      </c>
      <c r="P41" s="79">
        <f>IF(P17=0,"",P17/TrRail_act!P4*1000)</f>
        <v>11.002027384593047</v>
      </c>
      <c r="Q41" s="79">
        <f>IF(Q17=0,"",Q17/TrRail_act!Q4*1000)</f>
        <v>11.099628596327879</v>
      </c>
    </row>
    <row r="42" spans="1:17" ht="11.45" customHeight="1" x14ac:dyDescent="0.25">
      <c r="A42" s="91" t="s">
        <v>21</v>
      </c>
      <c r="B42" s="123">
        <f>IF(B18=0,"",B18/TrRail_act!B5*1000)</f>
        <v>6.4428715143740334</v>
      </c>
      <c r="C42" s="123">
        <f>IF(C18=0,"",C18/TrRail_act!C5*1000)</f>
        <v>6.3914285437558895</v>
      </c>
      <c r="D42" s="123">
        <f>IF(D18=0,"",D18/TrRail_act!D5*1000)</f>
        <v>6.2283490783514894</v>
      </c>
      <c r="E42" s="123">
        <f>IF(E18=0,"",E18/TrRail_act!E5*1000)</f>
        <v>6.2006532737824216</v>
      </c>
      <c r="F42" s="123">
        <f>IF(F18=0,"",F18/TrRail_act!F5*1000)</f>
        <v>6.1549588169494065</v>
      </c>
      <c r="G42" s="123">
        <f>IF(G18=0,"",G18/TrRail_act!G5*1000)</f>
        <v>6.0943994434559032</v>
      </c>
      <c r="H42" s="123">
        <f>IF(H18=0,"",H18/TrRail_act!H5*1000)</f>
        <v>6.0672413646737233</v>
      </c>
      <c r="I42" s="123">
        <f>IF(I18=0,"",I18/TrRail_act!I5*1000)</f>
        <v>6.0541520868777843</v>
      </c>
      <c r="J42" s="123">
        <f>IF(J18=0,"",J18/TrRail_act!J5*1000)</f>
        <v>6.0134257360469086</v>
      </c>
      <c r="K42" s="123">
        <f>IF(K18=0,"",K18/TrRail_act!K5*1000)</f>
        <v>5.9809989627414444</v>
      </c>
      <c r="L42" s="123">
        <f>IF(L18=0,"",L18/TrRail_act!L5*1000)</f>
        <v>5.9219530000459608</v>
      </c>
      <c r="M42" s="123">
        <f>IF(M18=0,"",M18/TrRail_act!M5*1000)</f>
        <v>5.9018277082378514</v>
      </c>
      <c r="N42" s="123">
        <f>IF(N18=0,"",N18/TrRail_act!N5*1000)</f>
        <v>5.8358592804539935</v>
      </c>
      <c r="O42" s="123">
        <f>IF(O18=0,"",O18/TrRail_act!O5*1000)</f>
        <v>5.7343259822322601</v>
      </c>
      <c r="P42" s="123">
        <f>IF(P18=0,"",P18/TrRail_act!P5*1000)</f>
        <v>5.7181028950918371</v>
      </c>
      <c r="Q42" s="123">
        <f>IF(Q18=0,"",Q18/TrRail_act!Q5*1000)</f>
        <v>5.686302746646863</v>
      </c>
    </row>
    <row r="43" spans="1:17" ht="11.45" customHeight="1" x14ac:dyDescent="0.25">
      <c r="A43" s="19" t="s">
        <v>20</v>
      </c>
      <c r="B43" s="76">
        <f>IF(B19=0,"",B19/TrRail_act!B6*1000)</f>
        <v>12.252088618313694</v>
      </c>
      <c r="C43" s="76">
        <f>IF(C19=0,"",C19/TrRail_act!C6*1000)</f>
        <v>11.678205346668303</v>
      </c>
      <c r="D43" s="76">
        <f>IF(D19=0,"",D19/TrRail_act!D6*1000)</f>
        <v>10.871605108333137</v>
      </c>
      <c r="E43" s="76">
        <f>IF(E19=0,"",E19/TrRail_act!E6*1000)</f>
        <v>11.23032884526695</v>
      </c>
      <c r="F43" s="76">
        <f>IF(F19=0,"",F19/TrRail_act!F6*1000)</f>
        <v>11.240562672622993</v>
      </c>
      <c r="G43" s="76">
        <f>IF(G19=0,"",G19/TrRail_act!G6*1000)</f>
        <v>10.905875591118145</v>
      </c>
      <c r="H43" s="76">
        <f>IF(H19=0,"",H19/TrRail_act!H6*1000)</f>
        <v>11.58789125949909</v>
      </c>
      <c r="I43" s="76">
        <f>IF(I19=0,"",I19/TrRail_act!I6*1000)</f>
        <v>12.833437456486596</v>
      </c>
      <c r="J43" s="76">
        <f>IF(J19=0,"",J19/TrRail_act!J6*1000)</f>
        <v>13.469980654544846</v>
      </c>
      <c r="K43" s="76">
        <f>IF(K19=0,"",K19/TrRail_act!K6*1000)</f>
        <v>15.171122639076144</v>
      </c>
      <c r="L43" s="76">
        <f>IF(L19=0,"",L19/TrRail_act!L6*1000)</f>
        <v>13.732543571182351</v>
      </c>
      <c r="M43" s="76">
        <f>IF(M19=0,"",M19/TrRail_act!M6*1000)</f>
        <v>12.756485500512726</v>
      </c>
      <c r="N43" s="76">
        <f>IF(N19=0,"",N19/TrRail_act!N6*1000)</f>
        <v>10.630328944172021</v>
      </c>
      <c r="O43" s="76">
        <f>IF(O19=0,"",O19/TrRail_act!O6*1000)</f>
        <v>12.327500142825908</v>
      </c>
      <c r="P43" s="76">
        <f>IF(P19=0,"",P19/TrRail_act!P6*1000)</f>
        <v>12.927313292227367</v>
      </c>
      <c r="Q43" s="76">
        <f>IF(Q19=0,"",Q19/TrRail_act!Q6*1000)</f>
        <v>13.195998543340774</v>
      </c>
    </row>
    <row r="44" spans="1:17" ht="11.45" customHeight="1" x14ac:dyDescent="0.25">
      <c r="A44" s="62" t="s">
        <v>17</v>
      </c>
      <c r="B44" s="77">
        <f>IF(B20=0,"",B20/TrRail_act!B7*1000)</f>
        <v>12.080504603981193</v>
      </c>
      <c r="C44" s="77">
        <f>IF(C20=0,"",C20/TrRail_act!C7*1000)</f>
        <v>12.604543895015844</v>
      </c>
      <c r="D44" s="77">
        <f>IF(D20=0,"",D20/TrRail_act!D7*1000)</f>
        <v>10.230486159695527</v>
      </c>
      <c r="E44" s="77">
        <f>IF(E20=0,"",E20/TrRail_act!E7*1000)</f>
        <v>11.479687522139752</v>
      </c>
      <c r="F44" s="77">
        <f>IF(F20=0,"",F20/TrRail_act!F7*1000)</f>
        <v>11.713921658941496</v>
      </c>
      <c r="G44" s="77">
        <f>IF(G20=0,"",G20/TrRail_act!G7*1000)</f>
        <v>15.284634693087739</v>
      </c>
      <c r="H44" s="77">
        <f>IF(H20=0,"",H20/TrRail_act!H7*1000)</f>
        <v>14.590027370234385</v>
      </c>
      <c r="I44" s="77">
        <f>IF(I20=0,"",I20/TrRail_act!I7*1000)</f>
        <v>16.184743596343424</v>
      </c>
      <c r="J44" s="77">
        <f>IF(J20=0,"",J20/TrRail_act!J7*1000)</f>
        <v>17.533295341904331</v>
      </c>
      <c r="K44" s="77">
        <f>IF(K20=0,"",K20/TrRail_act!K7*1000)</f>
        <v>19.061194085452208</v>
      </c>
      <c r="L44" s="77">
        <f>IF(L20=0,"",L20/TrRail_act!L7*1000)</f>
        <v>18.808650717685165</v>
      </c>
      <c r="M44" s="77">
        <f>IF(M20=0,"",M20/TrRail_act!M7*1000)</f>
        <v>15.466720635268514</v>
      </c>
      <c r="N44" s="77">
        <f>IF(N20=0,"",N20/TrRail_act!N7*1000)</f>
        <v>12.894571440743992</v>
      </c>
      <c r="O44" s="77">
        <f>IF(O20=0,"",O20/TrRail_act!O7*1000)</f>
        <v>17.686320849760243</v>
      </c>
      <c r="P44" s="77">
        <f>IF(P20=0,"",P20/TrRail_act!P7*1000)</f>
        <v>18.140456783965128</v>
      </c>
      <c r="Q44" s="77">
        <f>IF(Q20=0,"",Q20/TrRail_act!Q7*1000)</f>
        <v>17.545290722359038</v>
      </c>
    </row>
    <row r="45" spans="1:17" ht="11.45" customHeight="1" x14ac:dyDescent="0.25">
      <c r="A45" s="62" t="s">
        <v>16</v>
      </c>
      <c r="B45" s="77">
        <f>IF(B21=0,"",B21/TrRail_act!B8*1000)</f>
        <v>12.561505635228842</v>
      </c>
      <c r="C45" s="77">
        <f>IF(C21=0,"",C21/TrRail_act!C8*1000)</f>
        <v>10.469537614343919</v>
      </c>
      <c r="D45" s="77">
        <f>IF(D21=0,"",D21/TrRail_act!D8*1000)</f>
        <v>12.017653028376458</v>
      </c>
      <c r="E45" s="77">
        <f>IF(E21=0,"",E21/TrRail_act!E8*1000)</f>
        <v>10.908579480728257</v>
      </c>
      <c r="F45" s="77">
        <f>IF(F21=0,"",F21/TrRail_act!F8*1000)</f>
        <v>10.721906745137854</v>
      </c>
      <c r="G45" s="77">
        <f>IF(G21=0,"",G21/TrRail_act!G8*1000)</f>
        <v>8.4105007369177578</v>
      </c>
      <c r="H45" s="77">
        <f>IF(H21=0,"",H21/TrRail_act!H8*1000)</f>
        <v>9.8027983940973265</v>
      </c>
      <c r="I45" s="77">
        <f>IF(I21=0,"",I21/TrRail_act!I8*1000)</f>
        <v>10.967022290326137</v>
      </c>
      <c r="J45" s="77">
        <f>IF(J21=0,"",J21/TrRail_act!J8*1000)</f>
        <v>11.230005389719004</v>
      </c>
      <c r="K45" s="77">
        <f>IF(K21=0,"",K21/TrRail_act!K8*1000)</f>
        <v>12.923709658422819</v>
      </c>
      <c r="L45" s="77">
        <f>IF(L21=0,"",L21/TrRail_act!L8*1000)</f>
        <v>11.079623873596057</v>
      </c>
      <c r="M45" s="77">
        <f>IF(M21=0,"",M21/TrRail_act!M8*1000)</f>
        <v>11.35702484731333</v>
      </c>
      <c r="N45" s="77">
        <f>IF(N21=0,"",N21/TrRail_act!N8*1000)</f>
        <v>9.5942479266734928</v>
      </c>
      <c r="O45" s="77">
        <f>IF(O21=0,"",O21/TrRail_act!O8*1000)</f>
        <v>10.784042399399919</v>
      </c>
      <c r="P45" s="77">
        <f>IF(P21=0,"",P21/TrRail_act!P8*1000)</f>
        <v>11.092961413054276</v>
      </c>
      <c r="Q45" s="77">
        <f>IF(Q21=0,"",Q21/TrRail_act!Q8*1000)</f>
        <v>11.596166481727217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4.2979022009684282</v>
      </c>
      <c r="C47" s="79">
        <f>IF(C23=0,"",C23/TrRail_act!C10*1000)</f>
        <v>4.724492561115226</v>
      </c>
      <c r="D47" s="79">
        <f>IF(D23=0,"",D23/TrRail_act!D10*1000)</f>
        <v>4.5234837617236332</v>
      </c>
      <c r="E47" s="79">
        <f>IF(E23=0,"",E23/TrRail_act!E10*1000)</f>
        <v>4.4535479197199335</v>
      </c>
      <c r="F47" s="79">
        <f>IF(F23=0,"",F23/TrRail_act!F10*1000)</f>
        <v>4.103918173022028</v>
      </c>
      <c r="G47" s="79">
        <f>IF(G23=0,"",G23/TrRail_act!G10*1000)</f>
        <v>4.0504236667915761</v>
      </c>
      <c r="H47" s="79">
        <f>IF(H23=0,"",H23/TrRail_act!H10*1000)</f>
        <v>3.9181837494056926</v>
      </c>
      <c r="I47" s="79">
        <f>IF(I23=0,"",I23/TrRail_act!I10*1000)</f>
        <v>3.8990434536970517</v>
      </c>
      <c r="J47" s="79">
        <f>IF(J23=0,"",J23/TrRail_act!J10*1000)</f>
        <v>3.7638111524047604</v>
      </c>
      <c r="K47" s="79">
        <f>IF(K23=0,"",K23/TrRail_act!K10*1000)</f>
        <v>3.6410043888202779</v>
      </c>
      <c r="L47" s="79">
        <f>IF(L23=0,"",L23/TrRail_act!L10*1000)</f>
        <v>3.4127234066793815</v>
      </c>
      <c r="M47" s="79">
        <f>IF(M23=0,"",M23/TrRail_act!M10*1000)</f>
        <v>3.1123614703721167</v>
      </c>
      <c r="N47" s="79">
        <f>IF(N23=0,"",N23/TrRail_act!N10*1000)</f>
        <v>3.0435337407111582</v>
      </c>
      <c r="O47" s="79">
        <f>IF(O23=0,"",O23/TrRail_act!O10*1000)</f>
        <v>4.1146348330791866</v>
      </c>
      <c r="P47" s="79">
        <f>IF(P23=0,"",P23/TrRail_act!P10*1000)</f>
        <v>3.1597070328885022</v>
      </c>
      <c r="Q47" s="79">
        <f>IF(Q23=0,"",Q23/TrRail_act!Q10*1000)</f>
        <v>2.9197447656190558</v>
      </c>
    </row>
    <row r="48" spans="1:17" ht="11.45" customHeight="1" x14ac:dyDescent="0.25">
      <c r="A48" s="116" t="s">
        <v>17</v>
      </c>
      <c r="B48" s="77">
        <f>IF(B24=0,"",B24/TrRail_act!B11*1000)</f>
        <v>4.6194248099076889</v>
      </c>
      <c r="C48" s="77">
        <f>IF(C24=0,"",C24/TrRail_act!C11*1000)</f>
        <v>4.9462511720752005</v>
      </c>
      <c r="D48" s="77">
        <f>IF(D24=0,"",D24/TrRail_act!D11*1000)</f>
        <v>4.6522133680677822</v>
      </c>
      <c r="E48" s="77">
        <f>IF(E24=0,"",E24/TrRail_act!E11*1000)</f>
        <v>4.6779911198430852</v>
      </c>
      <c r="F48" s="77">
        <f>IF(F24=0,"",F24/TrRail_act!F11*1000)</f>
        <v>4.4036568312994415</v>
      </c>
      <c r="G48" s="77">
        <f>IF(G24=0,"",G24/TrRail_act!G11*1000)</f>
        <v>4.8916852570347151</v>
      </c>
      <c r="H48" s="77">
        <f>IF(H24=0,"",H24/TrRail_act!H11*1000)</f>
        <v>4.2115220512638318</v>
      </c>
      <c r="I48" s="77">
        <f>IF(I24=0,"",I24/TrRail_act!I11*1000)</f>
        <v>4.2228148581309073</v>
      </c>
      <c r="J48" s="77">
        <f>IF(J24=0,"",J24/TrRail_act!J11*1000)</f>
        <v>4.0780057966687524</v>
      </c>
      <c r="K48" s="77">
        <f>IF(K24=0,"",K24/TrRail_act!K11*1000)</f>
        <v>3.9876471308583255</v>
      </c>
      <c r="L48" s="77">
        <f>IF(L24=0,"",L24/TrRail_act!L11*1000)</f>
        <v>3.8215988231571725</v>
      </c>
      <c r="M48" s="77">
        <f>IF(M24=0,"",M24/TrRail_act!M11*1000)</f>
        <v>3.4787724795669157</v>
      </c>
      <c r="N48" s="77">
        <f>IF(N24=0,"",N24/TrRail_act!N11*1000)</f>
        <v>3.2815710705938042</v>
      </c>
      <c r="O48" s="77">
        <f>IF(O24=0,"",O24/TrRail_act!O11*1000)</f>
        <v>4.6006670091080801</v>
      </c>
      <c r="P48" s="77">
        <f>IF(P24=0,"",P24/TrRail_act!P11*1000)</f>
        <v>3.4804807732355605</v>
      </c>
      <c r="Q48" s="77">
        <f>IF(Q24=0,"",Q24/TrRail_act!Q11*1000)</f>
        <v>3.2863616411614567</v>
      </c>
    </row>
    <row r="49" spans="1:17" ht="11.45" customHeight="1" x14ac:dyDescent="0.25">
      <c r="A49" s="93" t="s">
        <v>16</v>
      </c>
      <c r="B49" s="74">
        <f>IF(B25=0,"",B25/TrRail_act!B12*1000)</f>
        <v>4.1853730314080577</v>
      </c>
      <c r="C49" s="74">
        <f>IF(C25=0,"",C25/TrRail_act!C12*1000)</f>
        <v>4.6501793235675786</v>
      </c>
      <c r="D49" s="74">
        <f>IF(D25=0,"",D25/TrRail_act!D12*1000)</f>
        <v>4.4798600148221537</v>
      </c>
      <c r="E49" s="74">
        <f>IF(E25=0,"",E25/TrRail_act!E12*1000)</f>
        <v>4.3820552434571614</v>
      </c>
      <c r="F49" s="74">
        <f>IF(F25=0,"",F25/TrRail_act!F12*1000)</f>
        <v>4.0150919514278467</v>
      </c>
      <c r="G49" s="74">
        <f>IF(G25=0,"",G25/TrRail_act!G12*1000)</f>
        <v>3.8161016220895916</v>
      </c>
      <c r="H49" s="74">
        <f>IF(H25=0,"",H25/TrRail_act!H12*1000)</f>
        <v>3.8292643052957596</v>
      </c>
      <c r="I49" s="74">
        <f>IF(I25=0,"",I25/TrRail_act!I12*1000)</f>
        <v>3.8052502140008193</v>
      </c>
      <c r="J49" s="74">
        <f>IF(J25=0,"",J25/TrRail_act!J12*1000)</f>
        <v>3.679335651677706</v>
      </c>
      <c r="K49" s="74">
        <f>IF(K25=0,"",K25/TrRail_act!K12*1000)</f>
        <v>3.5589333177928402</v>
      </c>
      <c r="L49" s="74">
        <f>IF(L25=0,"",L25/TrRail_act!L12*1000)</f>
        <v>3.3313916535908907</v>
      </c>
      <c r="M49" s="74">
        <f>IF(M25=0,"",M25/TrRail_act!M12*1000)</f>
        <v>3.0395446797176708</v>
      </c>
      <c r="N49" s="74">
        <f>IF(N25=0,"",N25/TrRail_act!N12*1000)</f>
        <v>2.9342568227140093</v>
      </c>
      <c r="O49" s="74">
        <f>IF(O25=0,"",O25/TrRail_act!O12*1000)</f>
        <v>3.8127607589497199</v>
      </c>
      <c r="P49" s="74">
        <f>IF(P25=0,"",P25/TrRail_act!P12*1000)</f>
        <v>2.933432152450282</v>
      </c>
      <c r="Q49" s="74">
        <f>IF(Q25=0,"",Q25/TrRail_act!Q12*1000)</f>
        <v>2.6723994420332633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281033.59245951381</v>
      </c>
      <c r="C52" s="40">
        <f>IF(C17=0,"",1000000*C17/TrRail_act!C37)</f>
        <v>272820.48573063</v>
      </c>
      <c r="D52" s="40">
        <f>IF(D17=0,"",1000000*D17/TrRail_act!D37)</f>
        <v>264535.97291077289</v>
      </c>
      <c r="E52" s="40">
        <f>IF(E17=0,"",1000000*E17/TrRail_act!E37)</f>
        <v>259122.5417771787</v>
      </c>
      <c r="F52" s="40">
        <f>IF(F17=0,"",1000000*F17/TrRail_act!F37)</f>
        <v>249816.86635247635</v>
      </c>
      <c r="G52" s="40">
        <f>IF(G17=0,"",1000000*G17/TrRail_act!G37)</f>
        <v>232837.28936626497</v>
      </c>
      <c r="H52" s="40">
        <f>IF(H17=0,"",1000000*H17/TrRail_act!H37)</f>
        <v>232687.07829748813</v>
      </c>
      <c r="I52" s="40">
        <f>IF(I17=0,"",1000000*I17/TrRail_act!I37)</f>
        <v>230359.29018676173</v>
      </c>
      <c r="J52" s="40">
        <f>IF(J17=0,"",1000000*J17/TrRail_act!J37)</f>
        <v>229442.38810429821</v>
      </c>
      <c r="K52" s="40">
        <f>IF(K17=0,"",1000000*K17/TrRail_act!K37)</f>
        <v>245857.62881962827</v>
      </c>
      <c r="L52" s="40">
        <f>IF(L17=0,"",1000000*L17/TrRail_act!L37)</f>
        <v>213344.11390836918</v>
      </c>
      <c r="M52" s="40">
        <f>IF(M17=0,"",1000000*M17/TrRail_act!M37)</f>
        <v>202863.20866826607</v>
      </c>
      <c r="N52" s="40">
        <f>IF(N17=0,"",1000000*N17/TrRail_act!N37)</f>
        <v>174690.45543811406</v>
      </c>
      <c r="O52" s="40">
        <f>IF(O17=0,"",1000000*O17/TrRail_act!O37)</f>
        <v>195027.60441541608</v>
      </c>
      <c r="P52" s="40">
        <f>IF(P17=0,"",1000000*P17/TrRail_act!P37)</f>
        <v>195709.4612475108</v>
      </c>
      <c r="Q52" s="40">
        <f>IF(Q17=0,"",1000000*Q17/TrRail_act!Q37)</f>
        <v>192229.7036518603</v>
      </c>
    </row>
    <row r="53" spans="1:17" ht="11.45" customHeight="1" x14ac:dyDescent="0.25">
      <c r="A53" s="91" t="s">
        <v>21</v>
      </c>
      <c r="B53" s="121">
        <f>IF(B18=0,"",1000000*B18/TrRail_act!B38)</f>
        <v>56803.361207345682</v>
      </c>
      <c r="C53" s="121">
        <f>IF(C18=0,"",1000000*C18/TrRail_act!C38)</f>
        <v>56275.215020535579</v>
      </c>
      <c r="D53" s="121">
        <f>IF(D18=0,"",1000000*D18/TrRail_act!D38)</f>
        <v>53452.092259557961</v>
      </c>
      <c r="E53" s="121">
        <f>IF(E18=0,"",1000000*E18/TrRail_act!E38)</f>
        <v>52528.093053321791</v>
      </c>
      <c r="F53" s="121">
        <f>IF(F18=0,"",1000000*F18/TrRail_act!F38)</f>
        <v>49983.222607441494</v>
      </c>
      <c r="G53" s="121">
        <f>IF(G18=0,"",1000000*G18/TrRail_act!G38)</f>
        <v>47960.273881109497</v>
      </c>
      <c r="H53" s="121">
        <f>IF(H18=0,"",1000000*H18/TrRail_act!H38)</f>
        <v>46094.881981863931</v>
      </c>
      <c r="I53" s="121">
        <f>IF(I18=0,"",1000000*I18/TrRail_act!I38)</f>
        <v>45934.997531052752</v>
      </c>
      <c r="J53" s="121">
        <f>IF(J18=0,"",1000000*J18/TrRail_act!J38)</f>
        <v>46726.619280098275</v>
      </c>
      <c r="K53" s="121">
        <f>IF(K18=0,"",1000000*K18/TrRail_act!K38)</f>
        <v>50236.41058888322</v>
      </c>
      <c r="L53" s="121">
        <f>IF(L18=0,"",1000000*L18/TrRail_act!L38)</f>
        <v>48807.089460643692</v>
      </c>
      <c r="M53" s="121">
        <f>IF(M18=0,"",1000000*M18/TrRail_act!M38)</f>
        <v>48932.659345751526</v>
      </c>
      <c r="N53" s="121">
        <f>IF(N18=0,"",1000000*N18/TrRail_act!N38)</f>
        <v>48053.613258582882</v>
      </c>
      <c r="O53" s="121">
        <f>IF(O18=0,"",1000000*O18/TrRail_act!O38)</f>
        <v>47433.161761247698</v>
      </c>
      <c r="P53" s="121">
        <f>IF(P18=0,"",1000000*P18/TrRail_act!P38)</f>
        <v>49302.798150282171</v>
      </c>
      <c r="Q53" s="121">
        <f>IF(Q18=0,"",1000000*Q18/TrRail_act!Q38)</f>
        <v>49136.807799204951</v>
      </c>
    </row>
    <row r="54" spans="1:17" ht="11.45" customHeight="1" x14ac:dyDescent="0.25">
      <c r="A54" s="19" t="s">
        <v>20</v>
      </c>
      <c r="B54" s="38">
        <f>IF(B19=0,"",1000000*B19/TrRail_act!B39)</f>
        <v>625049.97356481396</v>
      </c>
      <c r="C54" s="38">
        <f>IF(C19=0,"",1000000*C19/TrRail_act!C39)</f>
        <v>594607.86001738615</v>
      </c>
      <c r="D54" s="38">
        <f>IF(D19=0,"",1000000*D19/TrRail_act!D39)</f>
        <v>581161.7938875953</v>
      </c>
      <c r="E54" s="38">
        <f>IF(E19=0,"",1000000*E19/TrRail_act!E39)</f>
        <v>552704.12680581748</v>
      </c>
      <c r="F54" s="38">
        <f>IF(F19=0,"",1000000*F19/TrRail_act!F39)</f>
        <v>521736.61902836856</v>
      </c>
      <c r="G54" s="38">
        <f>IF(G19=0,"",1000000*G19/TrRail_act!G39)</f>
        <v>479615.09128618235</v>
      </c>
      <c r="H54" s="38">
        <f>IF(H19=0,"",1000000*H19/TrRail_act!H39)</f>
        <v>466316.05743434257</v>
      </c>
      <c r="I54" s="38">
        <f>IF(I19=0,"",1000000*I19/TrRail_act!I39)</f>
        <v>454729.73530028615</v>
      </c>
      <c r="J54" s="38">
        <f>IF(J19=0,"",1000000*J19/TrRail_act!J39)</f>
        <v>451285.17005044792</v>
      </c>
      <c r="K54" s="38">
        <f>IF(K19=0,"",1000000*K19/TrRail_act!K39)</f>
        <v>472823.55962402554</v>
      </c>
      <c r="L54" s="38">
        <f>IF(L19=0,"",1000000*L19/TrRail_act!L39)</f>
        <v>403363.92799331411</v>
      </c>
      <c r="M54" s="38">
        <f>IF(M19=0,"",1000000*M19/TrRail_act!M39)</f>
        <v>382349.79513698956</v>
      </c>
      <c r="N54" s="38">
        <f>IF(N19=0,"",1000000*N19/TrRail_act!N39)</f>
        <v>325413.12838512473</v>
      </c>
      <c r="O54" s="38">
        <f>IF(O19=0,"",1000000*O19/TrRail_act!O39)</f>
        <v>363429.53428586759</v>
      </c>
      <c r="P54" s="38">
        <f>IF(P19=0,"",1000000*P19/TrRail_act!P39)</f>
        <v>375352.90902534855</v>
      </c>
      <c r="Q54" s="38">
        <f>IF(Q19=0,"",1000000*Q19/TrRail_act!Q39)</f>
        <v>373960.3460569086</v>
      </c>
    </row>
    <row r="55" spans="1:17" ht="11.45" customHeight="1" x14ac:dyDescent="0.25">
      <c r="A55" s="62" t="s">
        <v>17</v>
      </c>
      <c r="B55" s="42">
        <f>IF(B20=0,"",1000000*B20/TrRail_act!B40)</f>
        <v>720817.27242266515</v>
      </c>
      <c r="C55" s="42">
        <f>IF(C20=0,"",1000000*C20/TrRail_act!C40)</f>
        <v>670351.20010068046</v>
      </c>
      <c r="D55" s="42">
        <f>IF(D20=0,"",1000000*D20/TrRail_act!D40)</f>
        <v>648715.01446966815</v>
      </c>
      <c r="E55" s="42">
        <f>IF(E20=0,"",1000000*E20/TrRail_act!E40)</f>
        <v>615959.63619320665</v>
      </c>
      <c r="F55" s="42">
        <f>IF(F20=0,"",1000000*F20/TrRail_act!F40)</f>
        <v>573774.31648943911</v>
      </c>
      <c r="G55" s="42">
        <f>IF(G20=0,"",1000000*G20/TrRail_act!G40)</f>
        <v>494641.90707906272</v>
      </c>
      <c r="H55" s="42">
        <f>IF(H20=0,"",1000000*H20/TrRail_act!H40)</f>
        <v>473365.87082788529</v>
      </c>
      <c r="I55" s="42">
        <f>IF(I20=0,"",1000000*I20/TrRail_act!I40)</f>
        <v>456475.5600648782</v>
      </c>
      <c r="J55" s="42">
        <f>IF(J20=0,"",1000000*J20/TrRail_act!J40)</f>
        <v>465452.96424477675</v>
      </c>
      <c r="K55" s="42">
        <f>IF(K20=0,"",1000000*K20/TrRail_act!K40)</f>
        <v>507575.62688583869</v>
      </c>
      <c r="L55" s="42">
        <f>IF(L20=0,"",1000000*L20/TrRail_act!L40)</f>
        <v>442748.06584335596</v>
      </c>
      <c r="M55" s="42">
        <f>IF(M20=0,"",1000000*M20/TrRail_act!M40)</f>
        <v>373391.75631095818</v>
      </c>
      <c r="N55" s="42">
        <f>IF(N20=0,"",1000000*N20/TrRail_act!N40)</f>
        <v>308282.44691072567</v>
      </c>
      <c r="O55" s="42">
        <f>IF(O20=0,"",1000000*O20/TrRail_act!O40)</f>
        <v>301112.91347958829</v>
      </c>
      <c r="P55" s="42">
        <f>IF(P20=0,"",1000000*P20/TrRail_act!P40)</f>
        <v>354721.54628420412</v>
      </c>
      <c r="Q55" s="42">
        <f>IF(Q20=0,"",1000000*Q20/TrRail_act!Q40)</f>
        <v>351972.99075933866</v>
      </c>
    </row>
    <row r="56" spans="1:17" ht="11.45" customHeight="1" x14ac:dyDescent="0.25">
      <c r="A56" s="62" t="s">
        <v>16</v>
      </c>
      <c r="B56" s="42">
        <f>IF(B21=0,"",1000000*B21/TrRail_act!B41)</f>
        <v>508001.05273855123</v>
      </c>
      <c r="C56" s="42">
        <f>IF(C21=0,"",1000000*C21/TrRail_act!C41)</f>
        <v>504978.24091882107</v>
      </c>
      <c r="D56" s="42">
        <f>IF(D21=0,"",1000000*D21/TrRail_act!D41)</f>
        <v>501665.46248438256</v>
      </c>
      <c r="E56" s="42">
        <f>IF(E21=0,"",1000000*E21/TrRail_act!E41)</f>
        <v>485064.57221336162</v>
      </c>
      <c r="F56" s="42">
        <f>IF(F21=0,"",1000000*F21/TrRail_act!F41)</f>
        <v>470640.78034487396</v>
      </c>
      <c r="G56" s="42">
        <f>IF(G21=0,"",1000000*G21/TrRail_act!G41)</f>
        <v>464985.46005170408</v>
      </c>
      <c r="H56" s="42">
        <f>IF(H21=0,"",1000000*H21/TrRail_act!H41)</f>
        <v>460249.93893292209</v>
      </c>
      <c r="I56" s="42">
        <f>IF(I21=0,"",1000000*I21/TrRail_act!I41)</f>
        <v>453304.83420565596</v>
      </c>
      <c r="J56" s="42">
        <f>IF(J21=0,"",1000000*J21/TrRail_act!J41)</f>
        <v>439764.10663967504</v>
      </c>
      <c r="K56" s="42">
        <f>IF(K21=0,"",1000000*K21/TrRail_act!K41)</f>
        <v>446759.50917766575</v>
      </c>
      <c r="L56" s="42">
        <f>IF(L21=0,"",1000000*L21/TrRail_act!L41)</f>
        <v>373858.75448692823</v>
      </c>
      <c r="M56" s="42">
        <f>IF(M21=0,"",1000000*M21/TrRail_act!M41)</f>
        <v>388911.03427712631</v>
      </c>
      <c r="N56" s="42">
        <f>IF(N21=0,"",1000000*N21/TrRail_act!N41)</f>
        <v>336927.19298267161</v>
      </c>
      <c r="O56" s="42">
        <f>IF(O21=0,"",1000000*O21/TrRail_act!O41)</f>
        <v>402807.52166652255</v>
      </c>
      <c r="P56" s="42">
        <f>IF(P21=0,"",1000000*P21/TrRail_act!P41)</f>
        <v>388350.03662374528</v>
      </c>
      <c r="Q56" s="42">
        <f>IF(Q21=0,"",1000000*Q21/TrRail_act!Q41)</f>
        <v>387430.07723019464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427362.02676296234</v>
      </c>
      <c r="C58" s="40">
        <f>IF(C23=0,"",1000000*C23/TrRail_act!C43)</f>
        <v>408748.23281558696</v>
      </c>
      <c r="D58" s="40">
        <f>IF(D23=0,"",1000000*D23/TrRail_act!D43)</f>
        <v>394225.40046306519</v>
      </c>
      <c r="E58" s="40">
        <f>IF(E23=0,"",1000000*E23/TrRail_act!E43)</f>
        <v>374688.55094748701</v>
      </c>
      <c r="F58" s="40">
        <f>IF(F23=0,"",1000000*F23/TrRail_act!F43)</f>
        <v>381970.00101882685</v>
      </c>
      <c r="G58" s="40">
        <f>IF(G23=0,"",1000000*G23/TrRail_act!G43)</f>
        <v>387561.59085405705</v>
      </c>
      <c r="H58" s="40">
        <f>IF(H23=0,"",1000000*H23/TrRail_act!H43)</f>
        <v>386758.97262337554</v>
      </c>
      <c r="I58" s="40">
        <f>IF(I23=0,"",1000000*I23/TrRail_act!I43)</f>
        <v>378527.4263067437</v>
      </c>
      <c r="J58" s="40">
        <f>IF(J23=0,"",1000000*J23/TrRail_act!J43)</f>
        <v>359071.22047192859</v>
      </c>
      <c r="K58" s="40">
        <f>IF(K23=0,"",1000000*K23/TrRail_act!K43)</f>
        <v>268629.10264824994</v>
      </c>
      <c r="L58" s="40">
        <f>IF(L23=0,"",1000000*L23/TrRail_act!L43)</f>
        <v>289064.23547537182</v>
      </c>
      <c r="M58" s="40">
        <f>IF(M23=0,"",1000000*M23/TrRail_act!M43)</f>
        <v>271564.70705122448</v>
      </c>
      <c r="N58" s="40">
        <f>IF(N23=0,"",1000000*N23/TrRail_act!N43)</f>
        <v>247504.99054417614</v>
      </c>
      <c r="O58" s="40">
        <f>IF(O23=0,"",1000000*O23/TrRail_act!O43)</f>
        <v>314980.15627713274</v>
      </c>
      <c r="P58" s="40">
        <f>IF(P23=0,"",1000000*P23/TrRail_act!P43)</f>
        <v>304230.37004816503</v>
      </c>
      <c r="Q58" s="40">
        <f>IF(Q23=0,"",1000000*Q23/TrRail_act!Q43)</f>
        <v>292266.45103846746</v>
      </c>
    </row>
    <row r="59" spans="1:17" ht="11.45" customHeight="1" x14ac:dyDescent="0.25">
      <c r="A59" s="116" t="s">
        <v>17</v>
      </c>
      <c r="B59" s="42">
        <f>IF(B24=0,"",1000000*B24/TrRail_act!B44)</f>
        <v>421554.89813868864</v>
      </c>
      <c r="C59" s="42">
        <f>IF(C24=0,"",1000000*C24/TrRail_act!C44)</f>
        <v>374883.02703049121</v>
      </c>
      <c r="D59" s="42">
        <f>IF(D24=0,"",1000000*D24/TrRail_act!D44)</f>
        <v>353251.57534539764</v>
      </c>
      <c r="E59" s="42">
        <f>IF(E24=0,"",1000000*E24/TrRail_act!E44)</f>
        <v>330950.35735129513</v>
      </c>
      <c r="F59" s="42">
        <f>IF(F24=0,"",1000000*F24/TrRail_act!F44)</f>
        <v>338747.56388061016</v>
      </c>
      <c r="G59" s="42">
        <f>IF(G24=0,"",1000000*G24/TrRail_act!G44)</f>
        <v>372578.68325621012</v>
      </c>
      <c r="H59" s="42">
        <f>IF(H24=0,"",1000000*H24/TrRail_act!H44)</f>
        <v>375860.31464546203</v>
      </c>
      <c r="I59" s="42">
        <f>IF(I24=0,"",1000000*I24/TrRail_act!I44)</f>
        <v>359652.93708673725</v>
      </c>
      <c r="J59" s="42">
        <f>IF(J24=0,"",1000000*J24/TrRail_act!J44)</f>
        <v>321967.5837294255</v>
      </c>
      <c r="K59" s="42">
        <f>IF(K24=0,"",1000000*K24/TrRail_act!K44)</f>
        <v>221033.78927063892</v>
      </c>
      <c r="L59" s="42">
        <f>IF(L24=0,"",1000000*L24/TrRail_act!L44)</f>
        <v>210768.79147534462</v>
      </c>
      <c r="M59" s="42">
        <f>IF(M24=0,"",1000000*M24/TrRail_act!M44)</f>
        <v>198436.45209651164</v>
      </c>
      <c r="N59" s="42">
        <f>IF(N24=0,"",1000000*N24/TrRail_act!N44)</f>
        <v>276229.6279458116</v>
      </c>
      <c r="O59" s="42">
        <f>IF(O24=0,"",1000000*O24/TrRail_act!O44)</f>
        <v>357014.9894300006</v>
      </c>
      <c r="P59" s="42">
        <f>IF(P24=0,"",1000000*P24/TrRail_act!P44)</f>
        <v>356676.09845960134</v>
      </c>
      <c r="Q59" s="42">
        <f>IF(Q24=0,"",1000000*Q24/TrRail_act!Q44)</f>
        <v>353411.13872785284</v>
      </c>
    </row>
    <row r="60" spans="1:17" ht="11.45" customHeight="1" x14ac:dyDescent="0.25">
      <c r="A60" s="93" t="s">
        <v>16</v>
      </c>
      <c r="B60" s="36">
        <f>IF(B25=0,"",1000000*B25/TrRail_act!B45)</f>
        <v>429648.29787488107</v>
      </c>
      <c r="C60" s="36">
        <f>IF(C25=0,"",1000000*C25/TrRail_act!C45)</f>
        <v>422347.64616235765</v>
      </c>
      <c r="D60" s="36">
        <f>IF(D25=0,"",1000000*D25/TrRail_act!D45)</f>
        <v>411002.08476321254</v>
      </c>
      <c r="E60" s="36">
        <f>IF(E25=0,"",1000000*E25/TrRail_act!E45)</f>
        <v>392319.4506916884</v>
      </c>
      <c r="F60" s="36">
        <f>IF(F25=0,"",1000000*F25/TrRail_act!F45)</f>
        <v>398496.22698343918</v>
      </c>
      <c r="G60" s="36">
        <f>IF(G25=0,"",1000000*G25/TrRail_act!G45)</f>
        <v>393207.32415179652</v>
      </c>
      <c r="H60" s="36">
        <f>IF(H25=0,"",1000000*H25/TrRail_act!H45)</f>
        <v>390534.32473337173</v>
      </c>
      <c r="I60" s="36">
        <f>IF(I25=0,"",1000000*I25/TrRail_act!I45)</f>
        <v>385023.19207726541</v>
      </c>
      <c r="J60" s="36">
        <f>IF(J25=0,"",1000000*J25/TrRail_act!J45)</f>
        <v>371840.65389629651</v>
      </c>
      <c r="K60" s="36">
        <f>IF(K25=0,"",1000000*K25/TrRail_act!K45)</f>
        <v>284903.62915801367</v>
      </c>
      <c r="L60" s="36">
        <f>IF(L25=0,"",1000000*L25/TrRail_act!L45)</f>
        <v>315836.22600441345</v>
      </c>
      <c r="M60" s="36">
        <f>IF(M25=0,"",1000000*M25/TrRail_act!M45)</f>
        <v>296409.56290122319</v>
      </c>
      <c r="N60" s="36">
        <f>IF(N25=0,"",1000000*N25/TrRail_act!N45)</f>
        <v>234960.68686877837</v>
      </c>
      <c r="O60" s="36">
        <f>IF(O25=0,"",1000000*O25/TrRail_act!O45)</f>
        <v>289440.00448804843</v>
      </c>
      <c r="P60" s="36">
        <f>IF(P25=0,"",1000000*P25/TrRail_act!P45)</f>
        <v>270892.77524399612</v>
      </c>
      <c r="Q60" s="36">
        <f>IF(Q25=0,"",1000000*Q25/TrRail_act!Q45)</f>
        <v>255579.63842483622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0.78155416982298931</v>
      </c>
      <c r="C63" s="32">
        <f t="shared" si="9"/>
        <v>0.78556856754151616</v>
      </c>
      <c r="D63" s="32">
        <f t="shared" si="9"/>
        <v>0.78689507264880965</v>
      </c>
      <c r="E63" s="32">
        <f t="shared" si="9"/>
        <v>0.79452053866190009</v>
      </c>
      <c r="F63" s="32">
        <f t="shared" si="9"/>
        <v>0.7824726079481783</v>
      </c>
      <c r="G63" s="32">
        <f t="shared" si="9"/>
        <v>0.7678426888727472</v>
      </c>
      <c r="H63" s="32">
        <f t="shared" si="9"/>
        <v>0.75944853485494523</v>
      </c>
      <c r="I63" s="32">
        <f t="shared" si="9"/>
        <v>0.76298999074558715</v>
      </c>
      <c r="J63" s="32">
        <f t="shared" si="9"/>
        <v>0.77185844592089303</v>
      </c>
      <c r="K63" s="32">
        <f t="shared" si="9"/>
        <v>0.83118846187454754</v>
      </c>
      <c r="L63" s="32">
        <f t="shared" si="9"/>
        <v>0.7999583266766328</v>
      </c>
      <c r="M63" s="32">
        <f t="shared" si="9"/>
        <v>0.80041103208378561</v>
      </c>
      <c r="N63" s="32">
        <f t="shared" si="9"/>
        <v>0.77643949352545483</v>
      </c>
      <c r="O63" s="32">
        <f t="shared" si="9"/>
        <v>0.73520689519250504</v>
      </c>
      <c r="P63" s="32">
        <f t="shared" si="9"/>
        <v>0.78349860142411121</v>
      </c>
      <c r="Q63" s="32">
        <f t="shared" si="9"/>
        <v>0.80035169453969479</v>
      </c>
    </row>
    <row r="64" spans="1:17" ht="11.45" customHeight="1" x14ac:dyDescent="0.25">
      <c r="A64" s="91" t="s">
        <v>21</v>
      </c>
      <c r="B64" s="119">
        <f t="shared" ref="B64:Q64" si="10">IF(B18=0,0,B18/B$16)</f>
        <v>9.5635063809200685E-2</v>
      </c>
      <c r="C64" s="119">
        <f t="shared" si="10"/>
        <v>9.6859576673086062E-2</v>
      </c>
      <c r="D64" s="119">
        <f t="shared" si="10"/>
        <v>9.5399928166297845E-2</v>
      </c>
      <c r="E64" s="119">
        <f t="shared" si="10"/>
        <v>9.4536060507784944E-2</v>
      </c>
      <c r="F64" s="119">
        <f t="shared" si="10"/>
        <v>9.0239641446727512E-2</v>
      </c>
      <c r="G64" s="119">
        <f t="shared" si="10"/>
        <v>9.0421326242093078E-2</v>
      </c>
      <c r="H64" s="119">
        <f t="shared" si="10"/>
        <v>8.3642608337660601E-2</v>
      </c>
      <c r="I64" s="119">
        <f t="shared" si="10"/>
        <v>8.3505899650399923E-2</v>
      </c>
      <c r="J64" s="119">
        <f t="shared" si="10"/>
        <v>8.6197026572220406E-2</v>
      </c>
      <c r="K64" s="119">
        <f t="shared" si="10"/>
        <v>9.1217634140096426E-2</v>
      </c>
      <c r="L64" s="119">
        <f t="shared" si="10"/>
        <v>9.8080490808279547E-2</v>
      </c>
      <c r="M64" s="119">
        <f t="shared" si="10"/>
        <v>0.10393281164905312</v>
      </c>
      <c r="N64" s="119">
        <f t="shared" si="10"/>
        <v>0.11606466101326693</v>
      </c>
      <c r="O64" s="119">
        <f t="shared" si="10"/>
        <v>9.5292896246628109E-2</v>
      </c>
      <c r="P64" s="119">
        <f t="shared" si="10"/>
        <v>0.1087489322742874</v>
      </c>
      <c r="Q64" s="119">
        <f t="shared" si="10"/>
        <v>0.11445848159760694</v>
      </c>
    </row>
    <row r="65" spans="1:17" ht="11.45" customHeight="1" x14ac:dyDescent="0.25">
      <c r="A65" s="19" t="s">
        <v>20</v>
      </c>
      <c r="B65" s="30">
        <f t="shared" ref="B65:Q65" si="11">IF(B19=0,0,B19/B$16)</f>
        <v>0.68591910601378858</v>
      </c>
      <c r="C65" s="30">
        <f t="shared" si="11"/>
        <v>0.68870899086843018</v>
      </c>
      <c r="D65" s="30">
        <f t="shared" si="11"/>
        <v>0.69149514448251193</v>
      </c>
      <c r="E65" s="30">
        <f t="shared" si="11"/>
        <v>0.69998447815411513</v>
      </c>
      <c r="F65" s="30">
        <f t="shared" si="11"/>
        <v>0.69223296650145083</v>
      </c>
      <c r="G65" s="30">
        <f t="shared" si="11"/>
        <v>0.67742136263065411</v>
      </c>
      <c r="H65" s="30">
        <f t="shared" si="11"/>
        <v>0.67580592651728466</v>
      </c>
      <c r="I65" s="30">
        <f t="shared" si="11"/>
        <v>0.67948409109518715</v>
      </c>
      <c r="J65" s="30">
        <f t="shared" si="11"/>
        <v>0.68566141934867253</v>
      </c>
      <c r="K65" s="30">
        <f t="shared" si="11"/>
        <v>0.73997082773445122</v>
      </c>
      <c r="L65" s="30">
        <f t="shared" si="11"/>
        <v>0.70187783586835328</v>
      </c>
      <c r="M65" s="30">
        <f t="shared" si="11"/>
        <v>0.6964782204347324</v>
      </c>
      <c r="N65" s="30">
        <f t="shared" si="11"/>
        <v>0.66037483251218787</v>
      </c>
      <c r="O65" s="30">
        <f t="shared" si="11"/>
        <v>0.63991399894587686</v>
      </c>
      <c r="P65" s="30">
        <f t="shared" si="11"/>
        <v>0.67474966914982382</v>
      </c>
      <c r="Q65" s="30">
        <f t="shared" si="11"/>
        <v>0.68589321294208783</v>
      </c>
    </row>
    <row r="66" spans="1:17" ht="11.45" customHeight="1" x14ac:dyDescent="0.25">
      <c r="A66" s="62" t="s">
        <v>17</v>
      </c>
      <c r="B66" s="115">
        <f t="shared" ref="B66:Q66" si="12">IF(B20=0,0,B20/B$16)</f>
        <v>0.43505687225903206</v>
      </c>
      <c r="C66" s="115">
        <f t="shared" si="12"/>
        <v>0.42081823557437481</v>
      </c>
      <c r="D66" s="115">
        <f t="shared" si="12"/>
        <v>0.41728176884024004</v>
      </c>
      <c r="E66" s="115">
        <f t="shared" si="12"/>
        <v>0.40311172072786361</v>
      </c>
      <c r="F66" s="115">
        <f t="shared" si="12"/>
        <v>0.37716178818738672</v>
      </c>
      <c r="G66" s="115">
        <f t="shared" si="12"/>
        <v>0.34464439174314343</v>
      </c>
      <c r="H66" s="115">
        <f t="shared" si="12"/>
        <v>0.31728555839987038</v>
      </c>
      <c r="I66" s="115">
        <f t="shared" si="12"/>
        <v>0.30652753621583079</v>
      </c>
      <c r="J66" s="115">
        <f t="shared" si="12"/>
        <v>0.31716278826218702</v>
      </c>
      <c r="K66" s="115">
        <f t="shared" si="12"/>
        <v>0.34043912435618418</v>
      </c>
      <c r="L66" s="115">
        <f t="shared" si="12"/>
        <v>0.32996469380392301</v>
      </c>
      <c r="M66" s="115">
        <f t="shared" si="12"/>
        <v>0.28755820159489126</v>
      </c>
      <c r="N66" s="115">
        <f t="shared" si="12"/>
        <v>0.25147100990053678</v>
      </c>
      <c r="O66" s="115">
        <f t="shared" si="12"/>
        <v>0.2052987771491481</v>
      </c>
      <c r="P66" s="115">
        <f t="shared" si="12"/>
        <v>0.24645093747559524</v>
      </c>
      <c r="Q66" s="115">
        <f t="shared" si="12"/>
        <v>0.24524274730020826</v>
      </c>
    </row>
    <row r="67" spans="1:17" ht="11.45" customHeight="1" x14ac:dyDescent="0.25">
      <c r="A67" s="62" t="s">
        <v>16</v>
      </c>
      <c r="B67" s="115">
        <f t="shared" ref="B67:Q67" si="13">IF(B21=0,0,B21/B$16)</f>
        <v>0.25086223375475653</v>
      </c>
      <c r="C67" s="115">
        <f t="shared" si="13"/>
        <v>0.26789075529405537</v>
      </c>
      <c r="D67" s="115">
        <f t="shared" si="13"/>
        <v>0.27421337564227188</v>
      </c>
      <c r="E67" s="115">
        <f t="shared" si="13"/>
        <v>0.29687275742625147</v>
      </c>
      <c r="F67" s="115">
        <f t="shared" si="13"/>
        <v>0.31507117831406406</v>
      </c>
      <c r="G67" s="115">
        <f t="shared" si="13"/>
        <v>0.33277697088751068</v>
      </c>
      <c r="H67" s="115">
        <f t="shared" si="13"/>
        <v>0.35852036811741433</v>
      </c>
      <c r="I67" s="115">
        <f t="shared" si="13"/>
        <v>0.37295655487935647</v>
      </c>
      <c r="J67" s="115">
        <f t="shared" si="13"/>
        <v>0.36849863108648551</v>
      </c>
      <c r="K67" s="115">
        <f t="shared" si="13"/>
        <v>0.3995317033782671</v>
      </c>
      <c r="L67" s="115">
        <f t="shared" si="13"/>
        <v>0.37191314206443021</v>
      </c>
      <c r="M67" s="115">
        <f t="shared" si="13"/>
        <v>0.40892001883984114</v>
      </c>
      <c r="N67" s="115">
        <f t="shared" si="13"/>
        <v>0.40890382261165109</v>
      </c>
      <c r="O67" s="115">
        <f t="shared" si="13"/>
        <v>0.43461522179672879</v>
      </c>
      <c r="P67" s="115">
        <f t="shared" si="13"/>
        <v>0.42829873167422855</v>
      </c>
      <c r="Q67" s="115">
        <f t="shared" si="13"/>
        <v>0.44065046564187954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0.21844583017701075</v>
      </c>
      <c r="C69" s="32">
        <f t="shared" si="15"/>
        <v>0.21443143245848395</v>
      </c>
      <c r="D69" s="32">
        <f t="shared" si="15"/>
        <v>0.21310492735119022</v>
      </c>
      <c r="E69" s="32">
        <f t="shared" si="15"/>
        <v>0.20547946133809997</v>
      </c>
      <c r="F69" s="32">
        <f t="shared" si="15"/>
        <v>0.21752739205182176</v>
      </c>
      <c r="G69" s="32">
        <f t="shared" si="15"/>
        <v>0.2321573111272528</v>
      </c>
      <c r="H69" s="32">
        <f t="shared" si="15"/>
        <v>0.24055146514505471</v>
      </c>
      <c r="I69" s="32">
        <f t="shared" si="15"/>
        <v>0.23701000925441287</v>
      </c>
      <c r="J69" s="32">
        <f t="shared" si="15"/>
        <v>0.22814155407910705</v>
      </c>
      <c r="K69" s="32">
        <f t="shared" si="15"/>
        <v>0.16881153812545252</v>
      </c>
      <c r="L69" s="32">
        <f t="shared" si="15"/>
        <v>0.20004167332336723</v>
      </c>
      <c r="M69" s="32">
        <f t="shared" si="15"/>
        <v>0.19958896791621442</v>
      </c>
      <c r="N69" s="32">
        <f t="shared" si="15"/>
        <v>0.22356050647454526</v>
      </c>
      <c r="O69" s="32">
        <f t="shared" si="15"/>
        <v>0.26479310480749496</v>
      </c>
      <c r="P69" s="32">
        <f t="shared" si="15"/>
        <v>0.21650139857588868</v>
      </c>
      <c r="Q69" s="32">
        <f t="shared" si="15"/>
        <v>0.19964830546030518</v>
      </c>
    </row>
    <row r="70" spans="1:17" ht="11.45" customHeight="1" x14ac:dyDescent="0.25">
      <c r="A70" s="116" t="s">
        <v>17</v>
      </c>
      <c r="B70" s="115">
        <f t="shared" ref="B70:Q70" si="16">IF(B24=0,0,B24/B$16)</f>
        <v>6.0869355945446041E-2</v>
      </c>
      <c r="C70" s="115">
        <f t="shared" si="16"/>
        <v>5.6348000601689867E-2</v>
      </c>
      <c r="D70" s="115">
        <f t="shared" si="16"/>
        <v>5.54732114052362E-2</v>
      </c>
      <c r="E70" s="115">
        <f t="shared" si="16"/>
        <v>5.2141751890762422E-2</v>
      </c>
      <c r="F70" s="115">
        <f t="shared" si="16"/>
        <v>5.3358839097760298E-2</v>
      </c>
      <c r="G70" s="115">
        <f t="shared" si="16"/>
        <v>6.1081456078261223E-2</v>
      </c>
      <c r="H70" s="115">
        <f t="shared" si="16"/>
        <v>6.0145443377024085E-2</v>
      </c>
      <c r="I70" s="115">
        <f t="shared" si="16"/>
        <v>5.7657853558959637E-2</v>
      </c>
      <c r="J70" s="115">
        <f t="shared" si="16"/>
        <v>5.2377102577680523E-2</v>
      </c>
      <c r="K70" s="115">
        <f t="shared" si="16"/>
        <v>3.5393235784260325E-2</v>
      </c>
      <c r="L70" s="115">
        <f t="shared" si="16"/>
        <v>3.7165925914887203E-2</v>
      </c>
      <c r="M70" s="115">
        <f t="shared" si="16"/>
        <v>3.6984030768189416E-2</v>
      </c>
      <c r="N70" s="115">
        <f t="shared" si="16"/>
        <v>7.5841098820729813E-2</v>
      </c>
      <c r="O70" s="115">
        <f t="shared" si="16"/>
        <v>0.11343509647413424</v>
      </c>
      <c r="P70" s="115">
        <f t="shared" si="16"/>
        <v>9.8642380643116173E-2</v>
      </c>
      <c r="Q70" s="115">
        <f t="shared" si="16"/>
        <v>9.0531176338119093E-2</v>
      </c>
    </row>
    <row r="71" spans="1:17" ht="11.45" customHeight="1" x14ac:dyDescent="0.25">
      <c r="A71" s="93" t="s">
        <v>16</v>
      </c>
      <c r="B71" s="28">
        <f t="shared" ref="B71:Q71" si="17">IF(B25=0,0,B25/B$16)</f>
        <v>0.15757647423156468</v>
      </c>
      <c r="C71" s="28">
        <f t="shared" si="17"/>
        <v>0.15808343185679408</v>
      </c>
      <c r="D71" s="28">
        <f t="shared" si="17"/>
        <v>0.15763171594595399</v>
      </c>
      <c r="E71" s="28">
        <f t="shared" si="17"/>
        <v>0.15333770944733754</v>
      </c>
      <c r="F71" s="28">
        <f t="shared" si="17"/>
        <v>0.16416855295406146</v>
      </c>
      <c r="G71" s="28">
        <f t="shared" si="17"/>
        <v>0.17107585504899159</v>
      </c>
      <c r="H71" s="28">
        <f t="shared" si="17"/>
        <v>0.18040602176803064</v>
      </c>
      <c r="I71" s="28">
        <f t="shared" si="17"/>
        <v>0.17935215569545324</v>
      </c>
      <c r="J71" s="28">
        <f t="shared" si="17"/>
        <v>0.17576445150142653</v>
      </c>
      <c r="K71" s="28">
        <f t="shared" si="17"/>
        <v>0.13341830234119217</v>
      </c>
      <c r="L71" s="28">
        <f t="shared" si="17"/>
        <v>0.16287574740848004</v>
      </c>
      <c r="M71" s="28">
        <f t="shared" si="17"/>
        <v>0.16260493714802501</v>
      </c>
      <c r="N71" s="28">
        <f t="shared" si="17"/>
        <v>0.14771940765381544</v>
      </c>
      <c r="O71" s="28">
        <f t="shared" si="17"/>
        <v>0.15135800833336072</v>
      </c>
      <c r="P71" s="28">
        <f t="shared" si="17"/>
        <v>0.11785901793277248</v>
      </c>
      <c r="Q71" s="28">
        <f t="shared" si="17"/>
        <v>0.10911712912218609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2018-07-16T15:41:08Z</dcterms:created>
  <dcterms:modified xsi:type="dcterms:W3CDTF">2018-07-16T15:41:08Z</dcterms:modified>
</cp:coreProperties>
</file>