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B82" i="1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I94" i="8"/>
  <c r="M94" i="8"/>
  <c r="L94" i="8"/>
  <c r="K94" i="8"/>
  <c r="J94" i="8"/>
  <c r="H94" i="8"/>
  <c r="G94" i="8"/>
  <c r="F94" i="8"/>
  <c r="E94" i="8"/>
  <c r="D94" i="8"/>
  <c r="C94" i="8"/>
  <c r="B94" i="8"/>
  <c r="Q94" i="8"/>
  <c r="Q204" i="8" s="1"/>
  <c r="P94" i="8"/>
  <c r="O94" i="8"/>
  <c r="N94" i="8"/>
  <c r="N204" i="8" s="1"/>
  <c r="M87" i="8"/>
  <c r="M85" i="8" s="1"/>
  <c r="K87" i="8"/>
  <c r="Q87" i="8"/>
  <c r="Q85" i="8" s="1"/>
  <c r="P87" i="8"/>
  <c r="P85" i="8" s="1"/>
  <c r="O87" i="8"/>
  <c r="O85" i="8" s="1"/>
  <c r="N87" i="8"/>
  <c r="E87" i="8"/>
  <c r="D87" i="8"/>
  <c r="C87" i="8"/>
  <c r="B87" i="8"/>
  <c r="L87" i="8"/>
  <c r="J87" i="8"/>
  <c r="J197" i="8" s="1"/>
  <c r="I87" i="8"/>
  <c r="I85" i="8" s="1"/>
  <c r="H87" i="8"/>
  <c r="G87" i="8"/>
  <c r="F87" i="8"/>
  <c r="F85" i="8" s="1"/>
  <c r="L85" i="8"/>
  <c r="H85" i="8"/>
  <c r="G85" i="8"/>
  <c r="L80" i="8"/>
  <c r="D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I191" i="8"/>
  <c r="H84" i="9"/>
  <c r="E191" i="8"/>
  <c r="E189" i="8"/>
  <c r="P24" i="8"/>
  <c r="G188" i="8"/>
  <c r="E81" i="9"/>
  <c r="C188" i="8"/>
  <c r="Q187" i="8"/>
  <c r="O23" i="8"/>
  <c r="L80" i="9"/>
  <c r="K23" i="8"/>
  <c r="D80" i="9"/>
  <c r="N22" i="8"/>
  <c r="K79" i="9"/>
  <c r="J22" i="8"/>
  <c r="J213" i="8" s="1"/>
  <c r="C79" i="9"/>
  <c r="E185" i="8"/>
  <c r="C185" i="8"/>
  <c r="M18" i="8"/>
  <c r="J18" i="8"/>
  <c r="P17" i="8"/>
  <c r="I17" i="8"/>
  <c r="K180" i="8"/>
  <c r="J180" i="8"/>
  <c r="H16" i="8"/>
  <c r="E180" i="8"/>
  <c r="P15" i="8"/>
  <c r="I179" i="8"/>
  <c r="H179" i="8"/>
  <c r="F179" i="8"/>
  <c r="E179" i="8"/>
  <c r="Q178" i="8"/>
  <c r="C14" i="8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G7" i="8"/>
  <c r="G198" i="8" s="1"/>
  <c r="F171" i="8"/>
  <c r="D171" i="8"/>
  <c r="J219" i="8"/>
  <c r="H165" i="8"/>
  <c r="G165" i="8"/>
  <c r="F219" i="8"/>
  <c r="D165" i="8"/>
  <c r="Q218" i="8"/>
  <c r="E218" i="8"/>
  <c r="C164" i="8"/>
  <c r="P163" i="8"/>
  <c r="I19" i="8"/>
  <c r="D163" i="8"/>
  <c r="M19" i="8"/>
  <c r="G11" i="8"/>
  <c r="G202" i="8" s="1"/>
  <c r="I197" i="8"/>
  <c r="O196" i="8"/>
  <c r="M196" i="8"/>
  <c r="G196" i="8"/>
  <c r="F197" i="8" l="1"/>
  <c r="N85" i="8"/>
  <c r="K85" i="8"/>
  <c r="O100" i="8"/>
  <c r="O183" i="8" s="1"/>
  <c r="P100" i="8"/>
  <c r="P84" i="8" s="1"/>
  <c r="E85" i="8"/>
  <c r="E84" i="8" s="1"/>
  <c r="J85" i="8"/>
  <c r="F100" i="8"/>
  <c r="F84" i="8" s="1"/>
  <c r="G100" i="8"/>
  <c r="G84" i="8" s="1"/>
  <c r="H100" i="8"/>
  <c r="H84" i="8" s="1"/>
  <c r="Q100" i="8"/>
  <c r="Q84" i="8" s="1"/>
  <c r="J100" i="8"/>
  <c r="K100" i="8"/>
  <c r="B85" i="8"/>
  <c r="B84" i="8" s="1"/>
  <c r="L100" i="8"/>
  <c r="L84" i="8" s="1"/>
  <c r="O84" i="8"/>
  <c r="M100" i="8"/>
  <c r="M210" i="8" s="1"/>
  <c r="I100" i="8"/>
  <c r="I210" i="8" s="1"/>
  <c r="C85" i="8"/>
  <c r="C84" i="8" s="1"/>
  <c r="D85" i="8"/>
  <c r="D84" i="8" s="1"/>
  <c r="N100" i="8"/>
  <c r="N84" i="8" s="1"/>
  <c r="M204" i="8"/>
  <c r="M218" i="8"/>
  <c r="O204" i="8"/>
  <c r="K177" i="8"/>
  <c r="J62" i="9"/>
  <c r="O180" i="8"/>
  <c r="Q80" i="8"/>
  <c r="C196" i="8"/>
  <c r="N62" i="9"/>
  <c r="H64" i="9"/>
  <c r="N197" i="8"/>
  <c r="G176" i="8"/>
  <c r="M209" i="8"/>
  <c r="M191" i="8"/>
  <c r="H80" i="8"/>
  <c r="M179" i="8"/>
  <c r="I217" i="8"/>
  <c r="Q174" i="8"/>
  <c r="O177" i="8"/>
  <c r="C205" i="8"/>
  <c r="K203" i="8"/>
  <c r="O198" i="8"/>
  <c r="J211" i="8"/>
  <c r="P206" i="8"/>
  <c r="P215" i="8"/>
  <c r="C170" i="8"/>
  <c r="N179" i="8"/>
  <c r="Q191" i="8"/>
  <c r="Q217" i="8"/>
  <c r="C204" i="8"/>
  <c r="G71" i="9"/>
  <c r="E184" i="8"/>
  <c r="I196" i="8"/>
  <c r="D12" i="8"/>
  <c r="D203" i="8" s="1"/>
  <c r="K196" i="8"/>
  <c r="I170" i="8"/>
  <c r="O176" i="8"/>
  <c r="I178" i="8"/>
  <c r="C180" i="8"/>
  <c r="E80" i="8"/>
  <c r="E170" i="8"/>
  <c r="E178" i="8"/>
  <c r="E187" i="8"/>
  <c r="J173" i="8"/>
  <c r="E204" i="8"/>
  <c r="N219" i="8"/>
  <c r="F204" i="8"/>
  <c r="M197" i="8"/>
  <c r="Q197" i="8"/>
  <c r="G204" i="8"/>
  <c r="N211" i="8"/>
  <c r="G164" i="8"/>
  <c r="B165" i="8"/>
  <c r="E172" i="8"/>
  <c r="Q203" i="8"/>
  <c r="K214" i="8"/>
  <c r="G80" i="8"/>
  <c r="E196" i="8"/>
  <c r="C169" i="8"/>
  <c r="Q196" i="8"/>
  <c r="I204" i="8"/>
  <c r="I218" i="8"/>
  <c r="M170" i="8"/>
  <c r="G172" i="8"/>
  <c r="I80" i="8"/>
  <c r="J204" i="8"/>
  <c r="Q19" i="8"/>
  <c r="Q210" i="8" s="1"/>
  <c r="I184" i="8"/>
  <c r="K204" i="8"/>
  <c r="L24" i="8"/>
  <c r="L215" i="8" s="1"/>
  <c r="O170" i="8"/>
  <c r="I172" i="8"/>
  <c r="C174" i="8"/>
  <c r="O71" i="9"/>
  <c r="I180" i="8"/>
  <c r="I189" i="8"/>
  <c r="O157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42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C58" i="8" s="1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G46" i="8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2" i="8"/>
  <c r="P182" i="8"/>
  <c r="P18" i="8"/>
  <c r="P209" i="8" s="1"/>
  <c r="Q184" i="8"/>
  <c r="Q46" i="8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6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K24" i="8"/>
  <c r="K215" i="8" s="1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N183" i="8" s="1"/>
  <c r="J188" i="8"/>
  <c r="D46" i="8"/>
  <c r="D183" i="8" s="1"/>
  <c r="H46" i="8"/>
  <c r="H183" i="8" s="1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N75" i="11" s="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G209" i="8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C183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C73" i="8" s="1"/>
  <c r="G74" i="8"/>
  <c r="K74" i="8"/>
  <c r="K73" i="8" s="1"/>
  <c r="O74" i="8"/>
  <c r="O73" i="8" s="1"/>
  <c r="D74" i="8"/>
  <c r="D73" i="8" s="1"/>
  <c r="H74" i="8"/>
  <c r="L74" i="8"/>
  <c r="L73" i="8" s="1"/>
  <c r="P74" i="8"/>
  <c r="E74" i="8"/>
  <c r="E73" i="8" s="1"/>
  <c r="I74" i="8"/>
  <c r="I73" i="8" s="1"/>
  <c r="M74" i="8"/>
  <c r="M73" i="8" s="1"/>
  <c r="Q74" i="8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G58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G5" i="9"/>
  <c r="K5" i="9"/>
  <c r="O5" i="9"/>
  <c r="O4" i="9" s="1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M4" i="9" s="1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H75" i="11" s="1"/>
  <c r="L76" i="11"/>
  <c r="L75" i="11" s="1"/>
  <c r="P76" i="11"/>
  <c r="P75" i="11" s="1"/>
  <c r="E76" i="11"/>
  <c r="I76" i="11"/>
  <c r="M76" i="11"/>
  <c r="Q76" i="11"/>
  <c r="Q75" i="11" s="1"/>
  <c r="F62" i="11"/>
  <c r="J62" i="11"/>
  <c r="N62" i="11"/>
  <c r="C62" i="11"/>
  <c r="G62" i="11"/>
  <c r="K62" i="11"/>
  <c r="O62" i="11"/>
  <c r="O60" i="11" s="1"/>
  <c r="D69" i="11"/>
  <c r="H69" i="11"/>
  <c r="H60" i="11" s="1"/>
  <c r="L69" i="11"/>
  <c r="P69" i="11"/>
  <c r="B62" i="11"/>
  <c r="E69" i="11"/>
  <c r="E60" i="11" s="1"/>
  <c r="I69" i="11"/>
  <c r="M69" i="11"/>
  <c r="M60" i="11" s="1"/>
  <c r="Q69" i="11"/>
  <c r="Q60" i="11" s="1"/>
  <c r="F69" i="11"/>
  <c r="J69" i="11"/>
  <c r="N69" i="11"/>
  <c r="C76" i="11"/>
  <c r="G76" i="11"/>
  <c r="K76" i="11"/>
  <c r="O76" i="11"/>
  <c r="Q58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Q22" i="8"/>
  <c r="Q213" i="8" s="1"/>
  <c r="J23" i="8"/>
  <c r="J214" i="8" s="1"/>
  <c r="N23" i="8"/>
  <c r="N214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Q156" i="8" l="1"/>
  <c r="F183" i="8"/>
  <c r="K84" i="8"/>
  <c r="Q112" i="8"/>
  <c r="N73" i="8"/>
  <c r="G183" i="8"/>
  <c r="M58" i="8"/>
  <c r="M57" i="8" s="1"/>
  <c r="Q4" i="9"/>
  <c r="Q76" i="9"/>
  <c r="Q4" i="10"/>
  <c r="Q47" i="10" s="1"/>
  <c r="I60" i="11"/>
  <c r="Q73" i="8"/>
  <c r="P183" i="8"/>
  <c r="C57" i="8"/>
  <c r="K60" i="11"/>
  <c r="G60" i="11"/>
  <c r="O75" i="11"/>
  <c r="O59" i="11" s="1"/>
  <c r="K75" i="11"/>
  <c r="G75" i="11"/>
  <c r="G59" i="11" s="1"/>
  <c r="L60" i="11"/>
  <c r="L59" i="11" s="1"/>
  <c r="C75" i="11"/>
  <c r="H33" i="10"/>
  <c r="K4" i="10"/>
  <c r="K33" i="10"/>
  <c r="C4" i="10"/>
  <c r="J4" i="10"/>
  <c r="N4" i="10"/>
  <c r="N47" i="10" s="1"/>
  <c r="N4" i="9"/>
  <c r="F4" i="9"/>
  <c r="J4" i="9"/>
  <c r="J47" i="10" s="1"/>
  <c r="I42" i="9"/>
  <c r="I76" i="9" s="1"/>
  <c r="I4" i="9"/>
  <c r="K4" i="9"/>
  <c r="C4" i="9"/>
  <c r="P58" i="8"/>
  <c r="C127" i="8"/>
  <c r="C46" i="11" s="1"/>
  <c r="J73" i="8"/>
  <c r="N76" i="9"/>
  <c r="F73" i="8"/>
  <c r="K58" i="8"/>
  <c r="K57" i="8" s="1"/>
  <c r="H58" i="8"/>
  <c r="O58" i="8"/>
  <c r="D58" i="8"/>
  <c r="O4" i="10"/>
  <c r="O47" i="10" s="1"/>
  <c r="I84" i="8"/>
  <c r="M75" i="11"/>
  <c r="M84" i="8"/>
  <c r="K183" i="8"/>
  <c r="P73" i="8"/>
  <c r="P57" i="8" s="1"/>
  <c r="M183" i="8"/>
  <c r="H73" i="8"/>
  <c r="J183" i="8"/>
  <c r="M59" i="11"/>
  <c r="Q183" i="8"/>
  <c r="Q59" i="11"/>
  <c r="G73" i="8"/>
  <c r="G57" i="8" s="1"/>
  <c r="J75" i="11"/>
  <c r="J84" i="8"/>
  <c r="P33" i="10"/>
  <c r="O33" i="10"/>
  <c r="H4" i="10"/>
  <c r="G210" i="8"/>
  <c r="I58" i="8"/>
  <c r="I57" i="8" s="1"/>
  <c r="J60" i="11"/>
  <c r="C112" i="8"/>
  <c r="C33" i="10"/>
  <c r="J127" i="8"/>
  <c r="J46" i="11" s="1"/>
  <c r="E75" i="11"/>
  <c r="E59" i="11" s="1"/>
  <c r="D75" i="11"/>
  <c r="E58" i="8"/>
  <c r="C60" i="11"/>
  <c r="C59" i="11" s="1"/>
  <c r="F42" i="9"/>
  <c r="F76" i="9" s="1"/>
  <c r="I156" i="8"/>
  <c r="L58" i="8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H59" i="11"/>
  <c r="F60" i="11"/>
  <c r="F59" i="11" s="1"/>
  <c r="B4" i="10"/>
  <c r="L33" i="10"/>
  <c r="J58" i="8"/>
  <c r="J57" i="8" s="1"/>
  <c r="F127" i="8"/>
  <c r="F46" i="11" s="1"/>
  <c r="O42" i="9"/>
  <c r="O76" i="9" s="1"/>
  <c r="M156" i="8"/>
  <c r="M4" i="10"/>
  <c r="M47" i="10" s="1"/>
  <c r="I75" i="11"/>
  <c r="I59" i="11" s="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E210" i="8"/>
  <c r="E156" i="8"/>
  <c r="F58" i="8"/>
  <c r="F57" i="8" s="1"/>
  <c r="L127" i="8"/>
  <c r="L46" i="11" s="1"/>
  <c r="L47" i="11"/>
  <c r="K112" i="8"/>
  <c r="K33" i="11"/>
  <c r="C111" i="8"/>
  <c r="E57" i="8"/>
  <c r="L57" i="8"/>
  <c r="D57" i="8"/>
  <c r="H57" i="8" l="1"/>
  <c r="C47" i="10"/>
  <c r="K47" i="10"/>
  <c r="K59" i="11"/>
  <c r="E47" i="10"/>
  <c r="J111" i="8"/>
  <c r="B47" i="10"/>
  <c r="O111" i="8"/>
  <c r="H47" i="10"/>
  <c r="K111" i="8"/>
  <c r="P47" i="10"/>
  <c r="J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3" i="4"/>
  <c r="B4" i="4"/>
  <c r="B7" i="4"/>
  <c r="B12" i="4"/>
  <c r="B22" i="4"/>
  <c r="B21" i="4"/>
  <c r="B9" i="4"/>
  <c r="B17" i="4"/>
  <c r="B11" i="4"/>
  <c r="B15" i="4"/>
  <c r="B8" i="4"/>
  <c r="B16" i="4"/>
  <c r="B20" i="4"/>
  <c r="B6" i="4"/>
  <c r="B18" i="4"/>
  <c r="N140" i="11" l="1"/>
  <c r="N138" i="11"/>
  <c r="D138" i="11"/>
  <c r="P137" i="11"/>
  <c r="P215" i="11"/>
  <c r="L134" i="11"/>
  <c r="D134" i="11"/>
  <c r="D133" i="11"/>
  <c r="L130" i="11"/>
  <c r="H210" i="11"/>
  <c r="L127" i="11"/>
  <c r="H208" i="11"/>
  <c r="D127" i="11"/>
  <c r="P207" i="11"/>
  <c r="D126" i="11"/>
  <c r="D125" i="11"/>
  <c r="L121" i="11"/>
  <c r="L120" i="11"/>
  <c r="H201" i="11"/>
  <c r="P200" i="11"/>
  <c r="L119" i="11"/>
  <c r="H200" i="11"/>
  <c r="D119" i="11"/>
  <c r="D118" i="11"/>
  <c r="P198" i="11"/>
  <c r="M140" i="11"/>
  <c r="M139" i="11"/>
  <c r="C138" i="11"/>
  <c r="C134" i="11"/>
  <c r="K132" i="11"/>
  <c r="C130" i="11"/>
  <c r="C129" i="11"/>
  <c r="K127" i="11"/>
  <c r="K126" i="11"/>
  <c r="K125" i="11"/>
  <c r="K122" i="11"/>
  <c r="K121" i="11"/>
  <c r="K120" i="11"/>
  <c r="K119" i="11"/>
  <c r="C119" i="11"/>
  <c r="C118" i="11"/>
  <c r="K117" i="11"/>
  <c r="P140" i="11"/>
  <c r="H140" i="11"/>
  <c r="D140" i="11"/>
  <c r="H139" i="11"/>
  <c r="F138" i="11"/>
  <c r="F134" i="11"/>
  <c r="F133" i="11"/>
  <c r="N132" i="11"/>
  <c r="F132" i="11"/>
  <c r="N127" i="11"/>
  <c r="J127" i="11"/>
  <c r="N126" i="11"/>
  <c r="J126" i="11"/>
  <c r="N125" i="11"/>
  <c r="N123" i="11"/>
  <c r="J122" i="11"/>
  <c r="N121" i="11"/>
  <c r="J121" i="11"/>
  <c r="F121" i="11"/>
  <c r="N120" i="11"/>
  <c r="N119" i="11"/>
  <c r="J119" i="11"/>
  <c r="J118" i="11"/>
  <c r="F118" i="11"/>
  <c r="J117" i="11"/>
  <c r="O140" i="11"/>
  <c r="G140" i="11"/>
  <c r="O139" i="11"/>
  <c r="G139" i="11"/>
  <c r="O138" i="11"/>
  <c r="E138" i="11"/>
  <c r="M134" i="11"/>
  <c r="M133" i="11"/>
  <c r="E133" i="11"/>
  <c r="M132" i="11"/>
  <c r="E132" i="11"/>
  <c r="M130" i="11"/>
  <c r="E130" i="11"/>
  <c r="E129" i="11"/>
  <c r="M127" i="11"/>
  <c r="E127" i="11"/>
  <c r="E126" i="11"/>
  <c r="M125" i="11"/>
  <c r="E122" i="11"/>
  <c r="M121" i="11"/>
  <c r="E121" i="11"/>
  <c r="M119" i="11"/>
  <c r="E119" i="11"/>
  <c r="M118" i="11"/>
  <c r="E118" i="11"/>
  <c r="M117" i="11"/>
  <c r="E117" i="11"/>
  <c r="L178" i="7"/>
  <c r="H190" i="7"/>
  <c r="C166" i="7"/>
  <c r="A170" i="7"/>
  <c r="A196" i="7"/>
  <c r="A144" i="7"/>
  <c r="E44" i="7"/>
  <c r="G185" i="7"/>
  <c r="O185" i="7"/>
  <c r="D166" i="7"/>
  <c r="G166" i="7"/>
  <c r="D221" i="11"/>
  <c r="N137" i="11"/>
  <c r="F137" i="11"/>
  <c r="N136" i="11"/>
  <c r="F136" i="11"/>
  <c r="N135" i="11"/>
  <c r="J135" i="11"/>
  <c r="J134" i="11"/>
  <c r="J133" i="11"/>
  <c r="J129" i="11"/>
  <c r="J128" i="11"/>
  <c r="J125" i="11"/>
  <c r="J124" i="11"/>
  <c r="F124" i="11"/>
  <c r="N122" i="11"/>
  <c r="N118" i="11"/>
  <c r="N117" i="11"/>
  <c r="E166" i="7"/>
  <c r="C140" i="11"/>
  <c r="C139" i="11"/>
  <c r="J138" i="11"/>
  <c r="I137" i="11"/>
  <c r="I136" i="11"/>
  <c r="E135" i="11"/>
  <c r="I134" i="11"/>
  <c r="I132" i="11"/>
  <c r="Q130" i="11"/>
  <c r="I130" i="11"/>
  <c r="I129" i="11"/>
  <c r="M128" i="11"/>
  <c r="E128" i="11"/>
  <c r="I127" i="11"/>
  <c r="E125" i="11"/>
  <c r="M124" i="11"/>
  <c r="Q123" i="11"/>
  <c r="E120" i="11"/>
  <c r="I117" i="11"/>
  <c r="J140" i="11"/>
  <c r="F140" i="11"/>
  <c r="N139" i="11"/>
  <c r="J139" i="11"/>
  <c r="F139" i="11"/>
  <c r="I138" i="11"/>
  <c r="L137" i="11"/>
  <c r="D137" i="11"/>
  <c r="P136" i="11"/>
  <c r="D136" i="11"/>
  <c r="P135" i="11"/>
  <c r="L135" i="11"/>
  <c r="H216" i="11"/>
  <c r="D216" i="11"/>
  <c r="D135" i="11"/>
  <c r="P134" i="11"/>
  <c r="P133" i="11"/>
  <c r="L133" i="11"/>
  <c r="P132" i="11"/>
  <c r="L132" i="11"/>
  <c r="D132" i="11"/>
  <c r="P130" i="11"/>
  <c r="D130" i="11"/>
  <c r="L210" i="11"/>
  <c r="L129" i="11"/>
  <c r="H129" i="11"/>
  <c r="D210" i="11"/>
  <c r="P128" i="11"/>
  <c r="L128" i="11"/>
  <c r="D128" i="11"/>
  <c r="P208" i="11"/>
  <c r="P127" i="11"/>
  <c r="L208" i="11"/>
  <c r="D208" i="11"/>
  <c r="P126" i="11"/>
  <c r="L126" i="11"/>
  <c r="D207" i="11"/>
  <c r="P125" i="11"/>
  <c r="L125" i="11"/>
  <c r="P124" i="11"/>
  <c r="H124" i="11"/>
  <c r="P203" i="11"/>
  <c r="H122" i="11"/>
  <c r="D203" i="11"/>
  <c r="D122" i="11"/>
  <c r="P121" i="11"/>
  <c r="H121" i="11"/>
  <c r="D202" i="11"/>
  <c r="D121" i="11"/>
  <c r="H120" i="11"/>
  <c r="D201" i="11"/>
  <c r="D120" i="11"/>
  <c r="H119" i="11"/>
  <c r="P118" i="11"/>
  <c r="L118" i="11"/>
  <c r="H118" i="11"/>
  <c r="H117" i="11"/>
  <c r="D198" i="11"/>
  <c r="D117" i="11"/>
  <c r="L220" i="11"/>
  <c r="L139" i="11"/>
  <c r="H220" i="11"/>
  <c r="D220" i="11"/>
  <c r="D139" i="11"/>
  <c r="J137" i="11"/>
  <c r="J136" i="11"/>
  <c r="F135" i="11"/>
  <c r="N134" i="11"/>
  <c r="N133" i="11"/>
  <c r="N130" i="11"/>
  <c r="N129" i="11"/>
  <c r="N128" i="11"/>
  <c r="F126" i="11"/>
  <c r="N124" i="11"/>
  <c r="J123" i="11"/>
  <c r="J120" i="11"/>
  <c r="K166" i="7"/>
  <c r="M137" i="11"/>
  <c r="E137" i="11"/>
  <c r="M136" i="11"/>
  <c r="E136" i="11"/>
  <c r="I135" i="11"/>
  <c r="Q134" i="11"/>
  <c r="I133" i="11"/>
  <c r="Q132" i="11"/>
  <c r="M129" i="11"/>
  <c r="Q128" i="11"/>
  <c r="I128" i="11"/>
  <c r="Q127" i="11"/>
  <c r="I126" i="11"/>
  <c r="Q125" i="11"/>
  <c r="I125" i="11"/>
  <c r="Q124" i="11"/>
  <c r="I124" i="11"/>
  <c r="M123" i="11"/>
  <c r="M122" i="11"/>
  <c r="Q120" i="11"/>
  <c r="I120" i="11"/>
  <c r="Q119" i="11"/>
  <c r="I119" i="11"/>
  <c r="Q118" i="11"/>
  <c r="Q117" i="11"/>
  <c r="K164" i="7"/>
  <c r="I140" i="11"/>
  <c r="E140" i="11"/>
  <c r="Q139" i="11"/>
  <c r="I139" i="11"/>
  <c r="E139" i="11"/>
  <c r="Q138" i="11"/>
  <c r="G138" i="11"/>
  <c r="O137" i="11"/>
  <c r="K137" i="11"/>
  <c r="G137" i="11"/>
  <c r="O136" i="11"/>
  <c r="G136" i="11"/>
  <c r="C136" i="11"/>
  <c r="O135" i="11"/>
  <c r="K135" i="11"/>
  <c r="O134" i="11"/>
  <c r="K134" i="11"/>
  <c r="O133" i="11"/>
  <c r="K133" i="11"/>
  <c r="O132" i="11"/>
  <c r="G132" i="11"/>
  <c r="C132" i="11"/>
  <c r="K130" i="11"/>
  <c r="G130" i="11"/>
  <c r="O129" i="11"/>
  <c r="K129" i="11"/>
  <c r="G129" i="11"/>
  <c r="O128" i="11"/>
  <c r="K128" i="11"/>
  <c r="G128" i="11"/>
  <c r="G127" i="11"/>
  <c r="C127" i="11"/>
  <c r="O126" i="11"/>
  <c r="G126" i="11"/>
  <c r="C126" i="11"/>
  <c r="O125" i="11"/>
  <c r="C125" i="11"/>
  <c r="O124" i="11"/>
  <c r="K124" i="11"/>
  <c r="G124" i="11"/>
  <c r="O123" i="11"/>
  <c r="K123" i="11"/>
  <c r="O122" i="11"/>
  <c r="C122" i="11"/>
  <c r="O121" i="11"/>
  <c r="G121" i="11"/>
  <c r="C121" i="11"/>
  <c r="O120" i="11"/>
  <c r="G120" i="11"/>
  <c r="C120" i="11"/>
  <c r="O119" i="11"/>
  <c r="O118" i="11"/>
  <c r="K118" i="11"/>
  <c r="O117" i="11"/>
  <c r="G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F73" i="10"/>
  <c r="B73" i="10"/>
  <c r="B186" i="8"/>
  <c r="N72" i="10"/>
  <c r="J72" i="10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N199" i="11" s="1"/>
  <c r="J18" i="10"/>
  <c r="F57" i="10"/>
  <c r="B20" i="10"/>
  <c r="B57" i="10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E60" i="10"/>
  <c r="E202" i="11" s="1"/>
  <c r="Q59" i="10"/>
  <c r="Q201" i="11" s="1"/>
  <c r="M59" i="10"/>
  <c r="I59" i="10"/>
  <c r="E59" i="10"/>
  <c r="E201" i="11" s="1"/>
  <c r="Q58" i="10"/>
  <c r="Q200" i="11" s="1"/>
  <c r="M58" i="10"/>
  <c r="I58" i="10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K140" i="11"/>
  <c r="K139" i="11"/>
  <c r="K138" i="11"/>
  <c r="C137" i="11"/>
  <c r="G135" i="11"/>
  <c r="C135" i="11"/>
  <c r="G134" i="11"/>
  <c r="G133" i="11"/>
  <c r="C133" i="11"/>
  <c r="O130" i="11"/>
  <c r="C128" i="11"/>
  <c r="O127" i="11"/>
  <c r="G125" i="11"/>
  <c r="G123" i="11"/>
  <c r="C123" i="11"/>
  <c r="G122" i="11"/>
  <c r="G119" i="11"/>
  <c r="G118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B83" i="9"/>
  <c r="B82" i="9"/>
  <c r="B137" i="11" s="1"/>
  <c r="B81" i="9"/>
  <c r="B80" i="9"/>
  <c r="B135" i="11" s="1"/>
  <c r="B79" i="9"/>
  <c r="B134" i="11" s="1"/>
  <c r="B78" i="9"/>
  <c r="B133" i="11" s="1"/>
  <c r="J132" i="11"/>
  <c r="B77" i="9"/>
  <c r="B132" i="11" s="1"/>
  <c r="J130" i="11"/>
  <c r="F130" i="11"/>
  <c r="B75" i="9"/>
  <c r="F129" i="11"/>
  <c r="B74" i="9"/>
  <c r="B129" i="11" s="1"/>
  <c r="F128" i="11"/>
  <c r="B73" i="9"/>
  <c r="F127" i="11"/>
  <c r="B72" i="9"/>
  <c r="B71" i="9"/>
  <c r="B126" i="11" s="1"/>
  <c r="F125" i="11"/>
  <c r="B70" i="9"/>
  <c r="B125" i="11" s="1"/>
  <c r="F123" i="11"/>
  <c r="B68" i="9"/>
  <c r="B123" i="11" s="1"/>
  <c r="F122" i="11"/>
  <c r="B67" i="9"/>
  <c r="B66" i="9"/>
  <c r="F120" i="11"/>
  <c r="B65" i="9"/>
  <c r="F119" i="11"/>
  <c r="B64" i="9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8" i="11"/>
  <c r="Q137" i="11"/>
  <c r="Q136" i="11"/>
  <c r="Q135" i="11"/>
  <c r="M135" i="11"/>
  <c r="E134" i="11"/>
  <c r="Q133" i="11"/>
  <c r="Q129" i="11"/>
  <c r="Q126" i="11"/>
  <c r="M126" i="11"/>
  <c r="I123" i="11"/>
  <c r="E123" i="11"/>
  <c r="Q122" i="11"/>
  <c r="I122" i="11"/>
  <c r="Q121" i="11"/>
  <c r="I121" i="11"/>
  <c r="M120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P139" i="11"/>
  <c r="H137" i="11"/>
  <c r="L136" i="11"/>
  <c r="H136" i="11"/>
  <c r="H135" i="11"/>
  <c r="H134" i="11"/>
  <c r="H133" i="11"/>
  <c r="H132" i="11"/>
  <c r="H130" i="11"/>
  <c r="P129" i="11"/>
  <c r="D129" i="11"/>
  <c r="H128" i="11"/>
  <c r="H127" i="11"/>
  <c r="H126" i="11"/>
  <c r="H125" i="11"/>
  <c r="P123" i="11"/>
  <c r="L123" i="11"/>
  <c r="H123" i="11"/>
  <c r="D123" i="11"/>
  <c r="P122" i="11"/>
  <c r="L122" i="11"/>
  <c r="P120" i="11"/>
  <c r="P119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I9" i="14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Q219" i="11" l="1"/>
  <c r="B215" i="11"/>
  <c r="B221" i="11"/>
  <c r="H214" i="11"/>
  <c r="J215" i="11"/>
  <c r="H198" i="11"/>
  <c r="Q220" i="11"/>
  <c r="I200" i="11"/>
  <c r="I201" i="11"/>
  <c r="I202" i="11"/>
  <c r="Q208" i="11"/>
  <c r="I214" i="11"/>
  <c r="Q213" i="11"/>
  <c r="B199" i="11"/>
  <c r="J214" i="11"/>
  <c r="Q5" i="7"/>
  <c r="K220" i="11"/>
  <c r="L34" i="20"/>
  <c r="O207" i="11"/>
  <c r="C203" i="11"/>
  <c r="B203" i="11"/>
  <c r="B130" i="11"/>
  <c r="N204" i="11"/>
  <c r="J210" i="11"/>
  <c r="N198" i="11"/>
  <c r="L207" i="11"/>
  <c r="P202" i="11"/>
  <c r="J208" i="11"/>
  <c r="B131" i="10"/>
  <c r="K221" i="11"/>
  <c r="P13" i="19"/>
  <c r="K204" i="11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48" i="9"/>
  <c r="L158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F149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9" i="9"/>
  <c r="B162" i="9"/>
  <c r="C149" i="9"/>
  <c r="C163" i="9"/>
  <c r="D55" i="10" l="1"/>
  <c r="D82" i="10"/>
  <c r="B147" i="9"/>
  <c r="F164" i="9"/>
  <c r="F160" i="9"/>
  <c r="F155" i="9"/>
  <c r="F151" i="9"/>
  <c r="C145" i="9"/>
  <c r="F146" i="9"/>
  <c r="F141" i="9"/>
  <c r="B153" i="9"/>
  <c r="Q147" i="9"/>
  <c r="I163" i="7"/>
  <c r="Q157" i="9"/>
  <c r="Q164" i="9"/>
  <c r="Q160" i="9"/>
  <c r="Q155" i="9"/>
  <c r="Q151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E137" i="10" l="1"/>
  <c r="P54" i="10"/>
  <c r="I54" i="10"/>
  <c r="I151" i="10"/>
  <c r="E146" i="10"/>
  <c r="K62" i="14"/>
  <c r="C151" i="10"/>
  <c r="G158" i="10"/>
  <c r="G141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O66" i="12"/>
  <c r="O88" i="12" s="1"/>
  <c r="N66" i="12" l="1"/>
  <c r="N88" i="12" s="1"/>
  <c r="C66" i="12"/>
  <c r="C88" i="12" s="1"/>
  <c r="D66" i="12"/>
  <c r="D88" i="12" s="1"/>
  <c r="H88" i="12"/>
  <c r="M66" i="12"/>
  <c r="M88" i="12" s="1"/>
  <c r="F66" i="12"/>
  <c r="F88" i="12" s="1"/>
  <c r="C117" i="12"/>
  <c r="G66" i="12"/>
  <c r="G88" i="12" s="1"/>
  <c r="K66" i="12"/>
  <c r="K88" i="12" s="1"/>
  <c r="I66" i="12"/>
  <c r="I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I62" i="12" l="1"/>
  <c r="I84" i="12" s="1"/>
  <c r="G62" i="12"/>
  <c r="G84" i="12" s="1"/>
  <c r="D62" i="12"/>
  <c r="D84" i="12" s="1"/>
  <c r="M62" i="12"/>
  <c r="M84" i="12" s="1"/>
  <c r="P62" i="12"/>
  <c r="P84" i="12" s="1"/>
  <c r="L62" i="12"/>
  <c r="L84" i="12" s="1"/>
  <c r="K62" i="12"/>
  <c r="K84" i="12" s="1"/>
  <c r="H62" i="12"/>
  <c r="H84" i="12" s="1"/>
  <c r="C62" i="12"/>
  <c r="C84" i="12" s="1"/>
  <c r="P28" i="14"/>
  <c r="Q62" i="12"/>
  <c r="Q84" i="12" s="1"/>
  <c r="E62" i="12"/>
  <c r="E84" i="12" s="1"/>
  <c r="J62" i="12"/>
  <c r="J84" i="12" s="1"/>
  <c r="F62" i="12"/>
  <c r="F84" i="12" s="1"/>
  <c r="B62" i="12"/>
  <c r="B84" i="12" s="1"/>
  <c r="O62" i="12"/>
  <c r="O84" i="12" s="1"/>
  <c r="N62" i="12"/>
  <c r="N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M65" i="12" l="1"/>
  <c r="M87" i="12" s="1"/>
  <c r="N118" i="12"/>
  <c r="N65" i="12"/>
  <c r="N87" i="12" s="1"/>
  <c r="L65" i="12"/>
  <c r="L87" i="12" s="1"/>
  <c r="O118" i="12"/>
  <c r="G65" i="12"/>
  <c r="G87" i="12" s="1"/>
  <c r="Q65" i="12"/>
  <c r="Q87" i="12" s="1"/>
  <c r="K118" i="12"/>
  <c r="P65" i="12"/>
  <c r="P87" i="12" s="1"/>
  <c r="J65" i="12"/>
  <c r="J87" i="12" s="1"/>
  <c r="E118" i="12"/>
  <c r="E65" i="12"/>
  <c r="E87" i="12" s="1"/>
  <c r="D65" i="12"/>
  <c r="D87" i="12" s="1"/>
  <c r="O65" i="12"/>
  <c r="O87" i="12" s="1"/>
  <c r="I118" i="12"/>
  <c r="C61" i="12"/>
  <c r="K65" i="12"/>
  <c r="K87" i="12" s="1"/>
  <c r="M118" i="12"/>
  <c r="H65" i="12"/>
  <c r="H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H63" i="12"/>
  <c r="N63" i="12"/>
  <c r="J63" i="12"/>
  <c r="Q63" i="12"/>
  <c r="G63" i="12"/>
  <c r="F63" i="12"/>
  <c r="O63" i="12"/>
  <c r="K63" i="12"/>
  <c r="D63" i="12"/>
  <c r="M63" i="12"/>
  <c r="P63" i="12"/>
  <c r="L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H61" i="12" l="1"/>
  <c r="Q61" i="12"/>
  <c r="O61" i="12"/>
  <c r="F61" i="12"/>
  <c r="M61" i="12"/>
  <c r="J61" i="12"/>
  <c r="L61" i="12"/>
  <c r="K61" i="12"/>
  <c r="E61" i="12"/>
  <c r="D61" i="12"/>
  <c r="G61" i="12"/>
  <c r="N61" i="12"/>
  <c r="I63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L124" i="12" l="1"/>
  <c r="J68" i="12"/>
  <c r="J90" i="12" s="1"/>
  <c r="H69" i="12"/>
  <c r="H91" i="12" s="1"/>
  <c r="F124" i="12"/>
  <c r="G68" i="12"/>
  <c r="G90" i="12" s="1"/>
  <c r="H21" i="12"/>
  <c r="H135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H14" i="12"/>
  <c r="J69" i="12"/>
  <c r="J91" i="12" s="1"/>
  <c r="K68" i="12"/>
  <c r="K90" i="12" s="1"/>
  <c r="H36" i="13"/>
  <c r="H67" i="12"/>
  <c r="H133" i="12"/>
  <c r="H33" i="14"/>
  <c r="G69" i="12"/>
  <c r="G91" i="12" s="1"/>
  <c r="J21" i="12"/>
  <c r="J14" i="12" s="1"/>
  <c r="L205" i="7"/>
  <c r="F48" i="13"/>
  <c r="J19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N124" i="12" l="1"/>
  <c r="L68" i="12"/>
  <c r="L90" i="12" s="1"/>
  <c r="J67" i="12"/>
  <c r="O124" i="12"/>
  <c r="F68" i="12"/>
  <c r="F90" i="12" s="1"/>
  <c r="K69" i="12"/>
  <c r="K91" i="12" s="1"/>
  <c r="G67" i="12"/>
  <c r="J133" i="12"/>
  <c r="J33" i="14"/>
  <c r="J134" i="12"/>
  <c r="J135" i="12"/>
  <c r="K21" i="12"/>
  <c r="K134" i="12" s="1"/>
  <c r="G135" i="12"/>
  <c r="K1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K133" i="12" l="1"/>
  <c r="K33" i="14"/>
  <c r="M68" i="12"/>
  <c r="M90" i="12" s="1"/>
  <c r="L69" i="12"/>
  <c r="L91" i="12" s="1"/>
  <c r="F69" i="12"/>
  <c r="F91" i="12" s="1"/>
  <c r="M69" i="12"/>
  <c r="M91" i="12" s="1"/>
  <c r="K67" i="12"/>
  <c r="L21" i="12"/>
  <c r="L33" i="14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34" i="12" l="1"/>
  <c r="L14" i="12"/>
  <c r="L26" i="14" s="1"/>
  <c r="L67" i="12"/>
  <c r="O68" i="12"/>
  <c r="O90" i="12" s="1"/>
  <c r="B65" i="12"/>
  <c r="B87" i="12" s="1"/>
  <c r="L135" i="12"/>
  <c r="N68" i="12"/>
  <c r="N90" i="12" s="1"/>
  <c r="F67" i="12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E124" i="12" l="1"/>
  <c r="P68" i="12"/>
  <c r="P90" i="12" s="1"/>
  <c r="O69" i="12"/>
  <c r="O91" i="12" s="1"/>
  <c r="N69" i="12"/>
  <c r="N91" i="12" s="1"/>
  <c r="B63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D124" i="12"/>
  <c r="O33" i="14"/>
  <c r="O67" i="12"/>
  <c r="Q69" i="12"/>
  <c r="Q91" i="12" s="1"/>
  <c r="O14" i="12"/>
  <c r="O26" i="14" s="1"/>
  <c r="N14" i="12"/>
  <c r="N67" i="12"/>
  <c r="Q68" i="12"/>
  <c r="Q90" i="12" s="1"/>
  <c r="B61" i="12"/>
  <c r="P69" i="12"/>
  <c r="P91" i="12" s="1"/>
  <c r="N135" i="12"/>
  <c r="O135" i="12"/>
  <c r="O133" i="12"/>
  <c r="P21" i="12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Q67" i="12" l="1"/>
  <c r="E68" i="12"/>
  <c r="E90" i="12" s="1"/>
  <c r="C124" i="12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B68" i="12" l="1"/>
  <c r="B90" i="12" s="1"/>
  <c r="D69" i="12"/>
  <c r="D91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C69" i="12" l="1"/>
  <c r="C91" i="12" s="1"/>
  <c r="D67" i="12"/>
  <c r="B69" i="12"/>
  <c r="B91" i="12" s="1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B67" i="12" l="1"/>
  <c r="C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C109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L107" i="15" l="1"/>
  <c r="K23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K16" i="7"/>
  <c r="K13" i="7" s="1"/>
  <c r="E62" i="15"/>
  <c r="F44" i="15"/>
  <c r="K4" i="15"/>
  <c r="K105" i="15" s="1"/>
  <c r="B17" i="15" l="1"/>
  <c r="B119" i="15" s="1"/>
  <c r="B102" i="15"/>
  <c r="B26" i="15"/>
  <c r="B91" i="15" s="1"/>
  <c r="B93" i="15"/>
  <c r="B118" i="15"/>
  <c r="N14" i="15"/>
  <c r="B73" i="15"/>
  <c r="B100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 l="1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6" i="15"/>
  <c r="B107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Q106" i="15"/>
  <c r="J20" i="16"/>
  <c r="J25" i="18"/>
  <c r="Q107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O25" i="15" l="1"/>
  <c r="B25" i="15"/>
  <c r="B16" i="15" s="1"/>
  <c r="M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O65" i="16" l="1"/>
  <c r="P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 s="1"/>
  <c r="Q90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5" i="18" l="1"/>
  <c r="C20" i="16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F15" i="15" s="1"/>
  <c r="E13" i="15"/>
  <c r="E26" i="18"/>
  <c r="D13" i="15"/>
  <c r="D26" i="18"/>
  <c r="E25" i="17"/>
  <c r="E55" i="16"/>
  <c r="E21" i="16"/>
  <c r="E116" i="15"/>
  <c r="D25" i="17"/>
  <c r="D21" i="16"/>
  <c r="F22" i="15" l="1"/>
  <c r="F13" i="15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I22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H24" i="15" l="1"/>
  <c r="K24" i="15"/>
  <c r="P24" i="15"/>
  <c r="P15" i="15" s="1"/>
  <c r="M24" i="15"/>
  <c r="M15" i="15" s="1"/>
  <c r="O24" i="15"/>
  <c r="O15" i="15" s="1"/>
  <c r="G13" i="15"/>
  <c r="G26" i="18"/>
  <c r="I13" i="15"/>
  <c r="I55" i="16" s="1"/>
  <c r="I26" i="18"/>
  <c r="F12" i="18"/>
  <c r="F24" i="18" s="1"/>
  <c r="F18" i="18"/>
  <c r="K15" i="15"/>
  <c r="K22" i="15"/>
  <c r="H15" i="15"/>
  <c r="H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P22" i="15" l="1"/>
  <c r="L24" i="15"/>
  <c r="L22" i="15" s="1"/>
  <c r="C24" i="15"/>
  <c r="I116" i="15"/>
  <c r="M22" i="15"/>
  <c r="O22" i="15"/>
  <c r="N24" i="15"/>
  <c r="N15" i="15" s="1"/>
  <c r="Q24" i="15"/>
  <c r="Q15" i="15" s="1"/>
  <c r="J24" i="15"/>
  <c r="J15" i="15" s="1"/>
  <c r="P13" i="15"/>
  <c r="P26" i="18"/>
  <c r="K13" i="15"/>
  <c r="K55" i="16" s="1"/>
  <c r="K26" i="18"/>
  <c r="M13" i="15"/>
  <c r="M116" i="15" s="1"/>
  <c r="M26" i="18"/>
  <c r="H13" i="15"/>
  <c r="H116" i="15" s="1"/>
  <c r="H26" i="18"/>
  <c r="O13" i="15"/>
  <c r="O116" i="15" s="1"/>
  <c r="O26" i="18"/>
  <c r="L15" i="15"/>
  <c r="C15" i="15"/>
  <c r="C22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J22" i="15" l="1"/>
  <c r="N22" i="15"/>
  <c r="Q22" i="15"/>
  <c r="C13" i="15"/>
  <c r="C55" i="16" s="1"/>
  <c r="C26" i="18"/>
  <c r="J13" i="15"/>
  <c r="J55" i="16" s="1"/>
  <c r="J26" i="18"/>
  <c r="N13" i="15"/>
  <c r="N55" i="16" s="1"/>
  <c r="N26" i="18"/>
  <c r="L13" i="15"/>
  <c r="L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M24" i="16" s="1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J17" i="15" l="1"/>
  <c r="J12" i="15" s="1"/>
  <c r="I17" i="15"/>
  <c r="I12" i="15" s="1"/>
  <c r="D17" i="15"/>
  <c r="D12" i="15" s="1"/>
  <c r="N17" i="15"/>
  <c r="N12" i="15" s="1"/>
  <c r="E17" i="15"/>
  <c r="E12" i="15" s="1"/>
  <c r="C17" i="15"/>
  <c r="C12" i="15" s="1"/>
  <c r="K17" i="15"/>
  <c r="K12" i="15" s="1"/>
  <c r="P17" i="15"/>
  <c r="P12" i="15" s="1"/>
  <c r="O119" i="15"/>
  <c r="G17" i="15"/>
  <c r="G12" i="15" s="1"/>
  <c r="G18" i="16" s="1"/>
  <c r="Q17" i="15"/>
  <c r="Q12" i="15" s="1"/>
  <c r="P24" i="16"/>
  <c r="J24" i="16"/>
  <c r="F17" i="15"/>
  <c r="F119" i="15" s="1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82" i="15"/>
  <c r="G92" i="15"/>
  <c r="G35" i="15"/>
  <c r="G101" i="15"/>
  <c r="G42" i="16"/>
  <c r="D37" i="17"/>
  <c r="D12" i="17"/>
  <c r="D75" i="7"/>
  <c r="M59" i="16"/>
  <c r="E37" i="17"/>
  <c r="E12" i="17"/>
  <c r="E75" i="7"/>
  <c r="C59" i="16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43" i="7"/>
  <c r="F180" i="7"/>
  <c r="L37" i="17"/>
  <c r="L12" i="17"/>
  <c r="L75" i="7"/>
  <c r="C180" i="7"/>
  <c r="C43" i="7"/>
  <c r="K43" i="7"/>
  <c r="K180" i="7"/>
  <c r="G120" i="15"/>
  <c r="G59" i="16"/>
  <c r="E180" i="7"/>
  <c r="E43" i="7"/>
  <c r="G37" i="17"/>
  <c r="G12" i="17"/>
  <c r="G27" i="17" s="1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N59" i="16" l="1"/>
  <c r="F82" i="15"/>
  <c r="C119" i="15"/>
  <c r="G119" i="15"/>
  <c r="I119" i="15"/>
  <c r="G118" i="15"/>
  <c r="G23" i="16"/>
  <c r="P69" i="16"/>
  <c r="P59" i="16"/>
  <c r="G69" i="16"/>
  <c r="K119" i="15"/>
  <c r="K59" i="16"/>
  <c r="E59" i="16"/>
  <c r="G68" i="16"/>
  <c r="J69" i="16"/>
  <c r="M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K68" i="16"/>
  <c r="E68" i="16"/>
  <c r="G54" i="17"/>
  <c r="O63" i="16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B108" i="12"/>
  <c r="B97" i="12"/>
  <c r="D112" i="12"/>
  <c r="D101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F112" i="12" l="1"/>
  <c r="F101" i="12"/>
  <c r="B109" i="12"/>
  <c r="B98" i="12"/>
  <c r="E78" i="12"/>
  <c r="E89" i="12" s="1"/>
  <c r="E111" i="12"/>
  <c r="E100" i="12"/>
  <c r="D108" i="12"/>
  <c r="D97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C109" i="12"/>
  <c r="C98" i="12"/>
  <c r="G112" i="12"/>
  <c r="G101" i="12"/>
  <c r="E108" i="12"/>
  <c r="E97" i="12"/>
  <c r="F78" i="12"/>
  <c r="F89" i="12" s="1"/>
  <c r="F111" i="12"/>
  <c r="F100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B105" i="12" l="1"/>
  <c r="B94" i="12"/>
  <c r="C74" i="12"/>
  <c r="C85" i="12" s="1"/>
  <c r="C107" i="12"/>
  <c r="C96" i="12"/>
  <c r="I113" i="12"/>
  <c r="I102" i="12"/>
  <c r="G78" i="12"/>
  <c r="G89" i="12" s="1"/>
  <c r="G111" i="12"/>
  <c r="G100" i="12"/>
  <c r="H78" i="12"/>
  <c r="H89" i="12" s="1"/>
  <c r="H111" i="12"/>
  <c r="H100" i="12"/>
  <c r="H112" i="12"/>
  <c r="H101" i="12"/>
  <c r="F108" i="12"/>
  <c r="F97" i="12"/>
  <c r="D109" i="12"/>
  <c r="D98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J113" i="12"/>
  <c r="J102" i="12"/>
  <c r="E109" i="12"/>
  <c r="E98" i="12"/>
  <c r="D74" i="12"/>
  <c r="D85" i="12" s="1"/>
  <c r="D107" i="12"/>
  <c r="D96" i="12"/>
  <c r="C72" i="12"/>
  <c r="C83" i="12" s="1"/>
  <c r="C105" i="12"/>
  <c r="C94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K113" i="12"/>
  <c r="K102" i="12"/>
  <c r="H108" i="12"/>
  <c r="H97" i="12"/>
  <c r="I78" i="12"/>
  <c r="I89" i="12" s="1"/>
  <c r="I111" i="12"/>
  <c r="I100" i="12"/>
  <c r="J112" i="12"/>
  <c r="J101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G109" i="12" l="1"/>
  <c r="G98" i="12"/>
  <c r="L113" i="12"/>
  <c r="L102" i="12"/>
  <c r="K112" i="12"/>
  <c r="K101" i="12"/>
  <c r="E72" i="12"/>
  <c r="E83" i="12" s="1"/>
  <c r="E105" i="12"/>
  <c r="E94" i="12"/>
  <c r="F74" i="12"/>
  <c r="F85" i="12" s="1"/>
  <c r="F107" i="12"/>
  <c r="F96" i="12"/>
  <c r="I108" i="12"/>
  <c r="I97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K78" i="12"/>
  <c r="K89" i="12" s="1"/>
  <c r="K111" i="12"/>
  <c r="K100" i="12"/>
  <c r="H109" i="12"/>
  <c r="H98" i="12"/>
  <c r="F72" i="12"/>
  <c r="F83" i="12" s="1"/>
  <c r="F105" i="12"/>
  <c r="F94" i="12"/>
  <c r="M113" i="12"/>
  <c r="M102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L78" i="12"/>
  <c r="L89" i="12" s="1"/>
  <c r="L111" i="12"/>
  <c r="L100" i="12"/>
  <c r="I109" i="12"/>
  <c r="I98" i="12"/>
  <c r="K108" i="12"/>
  <c r="K97" i="12"/>
  <c r="H74" i="12"/>
  <c r="H85" i="12" s="1"/>
  <c r="H107" i="12"/>
  <c r="H96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O113" i="12" l="1"/>
  <c r="O102" i="12"/>
  <c r="M78" i="12"/>
  <c r="M89" i="12" s="1"/>
  <c r="M111" i="12"/>
  <c r="M100" i="12"/>
  <c r="J109" i="12"/>
  <c r="J98" i="12"/>
  <c r="H72" i="12"/>
  <c r="H83" i="12" s="1"/>
  <c r="H105" i="12"/>
  <c r="H94" i="12"/>
  <c r="I74" i="12"/>
  <c r="I85" i="12" s="1"/>
  <c r="I107" i="12"/>
  <c r="I96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K109" i="12"/>
  <c r="K98" i="12"/>
  <c r="N78" i="12"/>
  <c r="N89" i="12" s="1"/>
  <c r="N111" i="12"/>
  <c r="N100" i="12"/>
  <c r="J74" i="12"/>
  <c r="J85" i="12" s="1"/>
  <c r="J107" i="12"/>
  <c r="J96" i="12"/>
  <c r="I72" i="12"/>
  <c r="I83" i="12" s="1"/>
  <c r="I105" i="12"/>
  <c r="I94" i="12"/>
  <c r="P113" i="12"/>
  <c r="P102" i="12"/>
  <c r="O112" i="12"/>
  <c r="O101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N108" i="12"/>
  <c r="N97" i="12"/>
  <c r="J105" i="12"/>
  <c r="J94" i="12"/>
  <c r="J72" i="12"/>
  <c r="J83" i="12" s="1"/>
  <c r="L109" i="12"/>
  <c r="L98" i="12"/>
  <c r="K74" i="12"/>
  <c r="K85" i="12" s="1"/>
  <c r="K107" i="12"/>
  <c r="K96" i="12"/>
  <c r="P112" i="12"/>
  <c r="P101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K105" i="12" l="1"/>
  <c r="K94" i="12"/>
  <c r="Q112" i="12"/>
  <c r="Q101" i="12"/>
  <c r="M109" i="12"/>
  <c r="M98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L72" i="12" l="1"/>
  <c r="L83" i="12" s="1"/>
  <c r="L105" i="12"/>
  <c r="L94" i="12"/>
  <c r="M74" i="12"/>
  <c r="M85" i="12" s="1"/>
  <c r="M107" i="12"/>
  <c r="M96" i="12"/>
  <c r="N109" i="12"/>
  <c r="N98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72" i="12" s="1"/>
  <c r="N83" i="12" s="1"/>
  <c r="N54" i="13"/>
  <c r="N51" i="14"/>
  <c r="M36" i="12"/>
  <c r="M49" i="14"/>
  <c r="M52" i="13"/>
  <c r="O56" i="13"/>
  <c r="O53" i="14"/>
  <c r="O39" i="12"/>
  <c r="O28" i="12"/>
  <c r="P50" i="12"/>
  <c r="P109" i="12" l="1"/>
  <c r="P98" i="12"/>
  <c r="N105" i="12"/>
  <c r="N94" i="12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O72" i="12"/>
  <c r="O83" i="12" s="1"/>
  <c r="O105" i="12"/>
  <c r="O94" i="12"/>
  <c r="P74" i="12"/>
  <c r="P85" i="12" s="1"/>
  <c r="P107" i="12"/>
  <c r="P96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P72" i="12" l="1"/>
  <c r="P83" i="12" s="1"/>
  <c r="P105" i="12"/>
  <c r="P94" i="12"/>
  <c r="Q74" i="12"/>
  <c r="Q85" i="12" s="1"/>
  <c r="Q107" i="12"/>
  <c r="Q96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<sst xmlns="http://schemas.openxmlformats.org/spreadsheetml/2006/main" count="1746" uniqueCount="194">
  <si>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</si>
  <si>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</si>
  <si>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</si>
  <si>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</si>
  <si>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</si>
  <si>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</si>
  <si>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</si>
  <si>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</si>
  <si>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</si>
  <si>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</si>
  <si>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</si>
  <si>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</si>
  <si>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</si>
  <si>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</si>
  <si>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</si>
  <si>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</si>
  <si>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</si>
  <si>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</si>
  <si>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</si>
  <si>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</si>
  <si>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</si>
  <si>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</si>
  <si>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</si>
  <si>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</si>
  <si>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</si>
  <si>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</si>
  <si>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</si>
  <si>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</si>
  <si>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</si>
  <si>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</si>
  <si>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</si>
  <si>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</si>
  <si>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</si>
  <si>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</si>
  <si>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</si>
  <si>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</si>
  <si>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</si>
  <si>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</si>
  <si>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</si>
  <si>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</si>
  <si>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</si>
  <si>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</si>
  <si>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</si>
  <si>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</si>
  <si>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</si>
  <si>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</si>
  <si>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</si>
  <si>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</si>
  <si>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</si>
  <si>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</si>
  <si>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</si>
  <si>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</si>
  <si>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</si>
  <si>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</si>
  <si>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</si>
  <si>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</si>
  <si>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</si>
  <si>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</si>
  <si>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</si>
  <si>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</si>
  <si>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</si>
  <si>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</si>
  <si>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</si>
  <si>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</si>
  <si>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</si>
  <si>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</si>
  <si>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</si>
  <si>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</si>
  <si>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</si>
  <si>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</si>
  <si>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</si>
  <si>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</si>
  <si>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</si>
  <si>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</si>
  <si>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</si>
  <si>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</si>
  <si>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</si>
  <si>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</si>
  <si>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</si>
  <si>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</si>
  <si>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</si>
  <si>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</si>
  <si>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</si>
  <si>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</si>
  <si>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</si>
  <si>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</si>
  <si>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</si>
  <si>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</si>
  <si>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</si>
  <si>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</si>
  <si>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</si>
  <si>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</si>
  <si>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</si>
  <si>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</si>
  <si>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</si>
  <si>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</si>
  <si>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</si>
  <si>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</si>
  <si>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</si>
  <si>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</si>
  <si>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</si>
  <si>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</si>
  <si>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</si>
  <si>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</si>
  <si>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</si>
  <si>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</si>
  <si>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</si>
  <si>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</si>
  <si>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</si>
  <si>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</si>
  <si>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</si>
  <si>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</si>
  <si>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</si>
  <si>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</si>
  <si>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</si>
  <si>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</si>
  <si>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</si>
  <si>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</si>
  <si>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</si>
  <si>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</si>
  <si>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</si>
  <si>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</si>
  <si>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</si>
  <si>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</si>
  <si>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</si>
  <si>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</si>
  <si>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</si>
  <si>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</si>
  <si>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</si>
  <si>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</si>
  <si>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</si>
  <si>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</si>
  <si>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</si>
  <si>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</si>
  <si>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</si>
  <si>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</si>
  <si>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</si>
  <si>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</si>
  <si>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</si>
  <si>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</si>
  <si>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</si>
  <si>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</si>
  <si>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</si>
  <si>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</si>
  <si>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</si>
  <si>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</si>
  <si>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</si>
  <si>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</si>
  <si>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</si>
  <si>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</si>
  <si>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</si>
  <si>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</si>
  <si>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</si>
  <si>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</si>
  <si>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</si>
  <si>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</si>
  <si>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</si>
  <si>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</si>
  <si>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</si>
  <si>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</si>
  <si>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</si>
  <si>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</si>
  <si>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</si>
  <si>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</si>
  <si>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</si>
  <si>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</si>
  <si>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</si>
  <si>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</si>
  <si>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</si>
  <si>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</si>
  <si>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</si>
  <si>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</si>
  <si>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</si>
  <si>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</si>
  <si>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</si>
  <si>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</si>
  <si>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</si>
  <si>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LV</t>
  </si>
  <si>
    <t>Latvia</t>
  </si>
  <si>
    <t>LV - Aviation</t>
  </si>
  <si>
    <t>LV - Aviation / energy consumption</t>
  </si>
  <si>
    <t/>
  </si>
  <si>
    <t>LV - Aviation / passenger transport specific data</t>
  </si>
  <si>
    <t>LV - Road transport</t>
  </si>
  <si>
    <t>LV - Road transport / energy consumption</t>
  </si>
  <si>
    <t>LV - Road transport / CO2 emissions</t>
  </si>
  <si>
    <t>LV - Road transport / technologies</t>
  </si>
  <si>
    <t>LV - Rail, metro and tram</t>
  </si>
  <si>
    <t>LV - Rail, metro and tram / energy consumption</t>
  </si>
  <si>
    <t>LV - Rail, metro and tram / CO2 emissions</t>
  </si>
  <si>
    <t>LV - Aviation / CO2 emissions</t>
  </si>
  <si>
    <t>LV - Coastal shipping and inland waterways</t>
  </si>
  <si>
    <t>LV - Coastal shipping and inland waterways / energy consumption</t>
  </si>
  <si>
    <t>LV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</si>
</sst>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43297.738564814812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204.66084175313296</v>
      </c>
      <c r="C4" s="124">
        <v>210.98011459075198</v>
      </c>
      <c r="D4" s="124">
        <v>220.29971861757602</v>
      </c>
      <c r="E4" s="124">
        <v>251.88975678250802</v>
      </c>
      <c r="F4" s="124">
        <v>258.10157482480798</v>
      </c>
      <c r="G4" s="124">
        <v>258.16720615408025</v>
      </c>
      <c r="H4" s="124">
        <v>226.512219192012</v>
      </c>
      <c r="I4" s="124">
        <v>245.44054165363201</v>
      </c>
      <c r="J4" s="124">
        <v>245.72711207818801</v>
      </c>
      <c r="K4" s="124">
        <v>229.86146643173998</v>
      </c>
      <c r="L4" s="124">
        <v>207.78052271120941</v>
      </c>
      <c r="M4" s="124">
        <v>233.03510521103198</v>
      </c>
      <c r="N4" s="124">
        <v>248.75474390625777</v>
      </c>
      <c r="O4" s="124">
        <v>223.5665186771634</v>
      </c>
      <c r="P4" s="124">
        <v>214.13831793024289</v>
      </c>
      <c r="Q4" s="124">
        <v>204.66566517602303</v>
      </c>
    </row>
    <row r="5" spans="1:17" ht="11.45" customHeight="1" x14ac:dyDescent="0.25">
      <c r="A5" s="91" t="s">
        <v>116</v>
      </c>
      <c r="B5" s="90">
        <f t="shared" ref="B5:Q5" si="0">B4-B6</f>
        <v>204.66084175313296</v>
      </c>
      <c r="C5" s="90">
        <f t="shared" si="0"/>
        <v>210.98011459075198</v>
      </c>
      <c r="D5" s="90">
        <f t="shared" si="0"/>
        <v>220.29971861757602</v>
      </c>
      <c r="E5" s="90">
        <f t="shared" si="0"/>
        <v>251.88975678250802</v>
      </c>
      <c r="F5" s="90">
        <f t="shared" si="0"/>
        <v>258.10157482480798</v>
      </c>
      <c r="G5" s="90">
        <f t="shared" si="0"/>
        <v>258.16720615408025</v>
      </c>
      <c r="H5" s="90">
        <f t="shared" si="0"/>
        <v>226.512219192012</v>
      </c>
      <c r="I5" s="90">
        <f t="shared" si="0"/>
        <v>245.44054165363201</v>
      </c>
      <c r="J5" s="90">
        <f t="shared" si="0"/>
        <v>245.72711207818801</v>
      </c>
      <c r="K5" s="90">
        <f t="shared" si="0"/>
        <v>229.86146643173998</v>
      </c>
      <c r="L5" s="90">
        <f t="shared" si="0"/>
        <v>207.78052271120941</v>
      </c>
      <c r="M5" s="90">
        <f t="shared" si="0"/>
        <v>233.03510521103198</v>
      </c>
      <c r="N5" s="90">
        <f t="shared" si="0"/>
        <v>248.75474390625777</v>
      </c>
      <c r="O5" s="90">
        <f t="shared" si="0"/>
        <v>223.5665186771634</v>
      </c>
      <c r="P5" s="90">
        <f t="shared" si="0"/>
        <v>214.13831793024289</v>
      </c>
      <c r="Q5" s="90">
        <f t="shared" si="0"/>
        <v>204.66566517602303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204.66084175313296</v>
      </c>
      <c r="C8" s="71">
        <f t="shared" si="1"/>
        <v>210.98011459075201</v>
      </c>
      <c r="D8" s="71">
        <f t="shared" si="1"/>
        <v>220.29971861757602</v>
      </c>
      <c r="E8" s="71">
        <f t="shared" si="1"/>
        <v>251.88975678250802</v>
      </c>
      <c r="F8" s="71">
        <f t="shared" si="1"/>
        <v>258.10157482480798</v>
      </c>
      <c r="G8" s="71">
        <f t="shared" si="1"/>
        <v>258.16720615408025</v>
      </c>
      <c r="H8" s="71">
        <f t="shared" si="1"/>
        <v>226.51221919201203</v>
      </c>
      <c r="I8" s="71">
        <f t="shared" si="1"/>
        <v>245.44054165363201</v>
      </c>
      <c r="J8" s="71">
        <f t="shared" si="1"/>
        <v>245.72711207818804</v>
      </c>
      <c r="K8" s="71">
        <f t="shared" si="1"/>
        <v>229.86146643174001</v>
      </c>
      <c r="L8" s="71">
        <f t="shared" si="1"/>
        <v>207.78052271120944</v>
      </c>
      <c r="M8" s="71">
        <f t="shared" si="1"/>
        <v>233.03510521103198</v>
      </c>
      <c r="N8" s="71">
        <f t="shared" si="1"/>
        <v>248.7547439062578</v>
      </c>
      <c r="O8" s="71">
        <f t="shared" si="1"/>
        <v>223.5665186771634</v>
      </c>
      <c r="P8" s="71">
        <f t="shared" si="1"/>
        <v>214.13831793024289</v>
      </c>
      <c r="Q8" s="71">
        <f t="shared" si="1"/>
        <v>204.66566517602303</v>
      </c>
    </row>
    <row r="9" spans="1:17" ht="11.45" customHeight="1" x14ac:dyDescent="0.25">
      <c r="A9" s="25" t="s">
        <v>39</v>
      </c>
      <c r="B9" s="24">
        <f t="shared" ref="B9:Q9" si="2">SUM(B10,B11,B14)</f>
        <v>61.90551959164253</v>
      </c>
      <c r="C9" s="24">
        <f t="shared" si="2"/>
        <v>55.267190299644042</v>
      </c>
      <c r="D9" s="24">
        <f t="shared" si="2"/>
        <v>46.792756720900172</v>
      </c>
      <c r="E9" s="24">
        <f t="shared" si="2"/>
        <v>41.582523022653447</v>
      </c>
      <c r="F9" s="24">
        <f t="shared" si="2"/>
        <v>39.825363870282338</v>
      </c>
      <c r="G9" s="24">
        <f t="shared" si="2"/>
        <v>37.713699670414364</v>
      </c>
      <c r="H9" s="24">
        <f t="shared" si="2"/>
        <v>36.843174534685133</v>
      </c>
      <c r="I9" s="24">
        <f t="shared" si="2"/>
        <v>36.424019970139533</v>
      </c>
      <c r="J9" s="24">
        <f t="shared" si="2"/>
        <v>35.148917757959126</v>
      </c>
      <c r="K9" s="24">
        <f t="shared" si="2"/>
        <v>32.60368715663386</v>
      </c>
      <c r="L9" s="24">
        <f t="shared" si="2"/>
        <v>26.390361998289098</v>
      </c>
      <c r="M9" s="24">
        <f t="shared" si="2"/>
        <v>16.212999786325835</v>
      </c>
      <c r="N9" s="24">
        <f t="shared" si="2"/>
        <v>24.341397003870146</v>
      </c>
      <c r="O9" s="24">
        <f t="shared" si="2"/>
        <v>23.268643326474567</v>
      </c>
      <c r="P9" s="24">
        <f t="shared" si="2"/>
        <v>21.838392842135878</v>
      </c>
      <c r="Q9" s="24">
        <f t="shared" si="2"/>
        <v>21.292661023331927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61.90551959164253</v>
      </c>
      <c r="C11" s="21">
        <f t="shared" si="3"/>
        <v>55.267190299644042</v>
      </c>
      <c r="D11" s="21">
        <f t="shared" si="3"/>
        <v>46.792756720900172</v>
      </c>
      <c r="E11" s="21">
        <f t="shared" si="3"/>
        <v>41.582523022653447</v>
      </c>
      <c r="F11" s="21">
        <f t="shared" si="3"/>
        <v>39.825363870282338</v>
      </c>
      <c r="G11" s="21">
        <f t="shared" si="3"/>
        <v>37.713699670414364</v>
      </c>
      <c r="H11" s="21">
        <f t="shared" si="3"/>
        <v>36.843174534685133</v>
      </c>
      <c r="I11" s="21">
        <f t="shared" si="3"/>
        <v>36.424019970139533</v>
      </c>
      <c r="J11" s="21">
        <f t="shared" si="3"/>
        <v>35.148917757959126</v>
      </c>
      <c r="K11" s="21">
        <f t="shared" si="3"/>
        <v>32.60368715663386</v>
      </c>
      <c r="L11" s="21">
        <f t="shared" si="3"/>
        <v>26.390361998289098</v>
      </c>
      <c r="M11" s="21">
        <f t="shared" si="3"/>
        <v>16.212999786325835</v>
      </c>
      <c r="N11" s="21">
        <f t="shared" si="3"/>
        <v>24.341397003870146</v>
      </c>
      <c r="O11" s="21">
        <f t="shared" si="3"/>
        <v>23.268643326474567</v>
      </c>
      <c r="P11" s="21">
        <f t="shared" si="3"/>
        <v>21.838392842135878</v>
      </c>
      <c r="Q11" s="21">
        <f t="shared" si="3"/>
        <v>21.292661023331927</v>
      </c>
    </row>
    <row r="12" spans="1:17" ht="11.45" customHeight="1" x14ac:dyDescent="0.25">
      <c r="A12" s="62" t="s">
        <v>17</v>
      </c>
      <c r="B12" s="70">
        <v>61.90551959164253</v>
      </c>
      <c r="C12" s="70">
        <v>55.267190299644042</v>
      </c>
      <c r="D12" s="70">
        <v>46.792756720900172</v>
      </c>
      <c r="E12" s="70">
        <v>41.582523022653447</v>
      </c>
      <c r="F12" s="70">
        <v>39.825363870282338</v>
      </c>
      <c r="G12" s="70">
        <v>37.713699670414364</v>
      </c>
      <c r="H12" s="70">
        <v>36.843174534685133</v>
      </c>
      <c r="I12" s="70">
        <v>36.424019970139533</v>
      </c>
      <c r="J12" s="70">
        <v>35.148917757959126</v>
      </c>
      <c r="K12" s="70">
        <v>32.60368715663386</v>
      </c>
      <c r="L12" s="70">
        <v>26.390361998289098</v>
      </c>
      <c r="M12" s="70">
        <v>16.212999786325835</v>
      </c>
      <c r="N12" s="70">
        <v>24.341397003870146</v>
      </c>
      <c r="O12" s="70">
        <v>23.268643326474567</v>
      </c>
      <c r="P12" s="70">
        <v>21.838392842135878</v>
      </c>
      <c r="Q12" s="70">
        <v>21.292661023331927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142.75532216149043</v>
      </c>
      <c r="C15" s="24">
        <f t="shared" si="4"/>
        <v>155.71292429110795</v>
      </c>
      <c r="D15" s="24">
        <f t="shared" si="4"/>
        <v>173.50696189667585</v>
      </c>
      <c r="E15" s="24">
        <f t="shared" si="4"/>
        <v>210.30723375985457</v>
      </c>
      <c r="F15" s="24">
        <f t="shared" si="4"/>
        <v>218.27621095452565</v>
      </c>
      <c r="G15" s="24">
        <f t="shared" si="4"/>
        <v>220.4535064836659</v>
      </c>
      <c r="H15" s="24">
        <f t="shared" si="4"/>
        <v>189.66904465732688</v>
      </c>
      <c r="I15" s="24">
        <f t="shared" si="4"/>
        <v>209.01652168349247</v>
      </c>
      <c r="J15" s="24">
        <f t="shared" si="4"/>
        <v>210.5781943202289</v>
      </c>
      <c r="K15" s="24">
        <f t="shared" si="4"/>
        <v>197.25777927510615</v>
      </c>
      <c r="L15" s="24">
        <f t="shared" si="4"/>
        <v>181.39016071292033</v>
      </c>
      <c r="M15" s="24">
        <f t="shared" si="4"/>
        <v>216.82210542470614</v>
      </c>
      <c r="N15" s="24">
        <f t="shared" si="4"/>
        <v>224.41334690238764</v>
      </c>
      <c r="O15" s="24">
        <f t="shared" si="4"/>
        <v>200.29787535068883</v>
      </c>
      <c r="P15" s="24">
        <f t="shared" si="4"/>
        <v>192.29992508810702</v>
      </c>
      <c r="Q15" s="24">
        <f t="shared" si="4"/>
        <v>183.3730041526911</v>
      </c>
    </row>
    <row r="16" spans="1:17" ht="11.45" customHeight="1" x14ac:dyDescent="0.25">
      <c r="A16" s="116" t="s">
        <v>17</v>
      </c>
      <c r="B16" s="70">
        <v>142.75532216149043</v>
      </c>
      <c r="C16" s="70">
        <v>155.71292429110795</v>
      </c>
      <c r="D16" s="70">
        <v>173.50696189667585</v>
      </c>
      <c r="E16" s="70">
        <v>210.30723375985457</v>
      </c>
      <c r="F16" s="70">
        <v>218.27621095452565</v>
      </c>
      <c r="G16" s="70">
        <v>220.4535064836659</v>
      </c>
      <c r="H16" s="70">
        <v>189.66904465732688</v>
      </c>
      <c r="I16" s="70">
        <v>209.01652168349247</v>
      </c>
      <c r="J16" s="70">
        <v>210.5781943202289</v>
      </c>
      <c r="K16" s="70">
        <v>197.25777927510615</v>
      </c>
      <c r="L16" s="70">
        <v>181.39016071292033</v>
      </c>
      <c r="M16" s="70">
        <v>216.82210542470614</v>
      </c>
      <c r="N16" s="70">
        <v>224.41334690238764</v>
      </c>
      <c r="O16" s="70">
        <v>200.29787535068883</v>
      </c>
      <c r="P16" s="70">
        <v>192.29992508810702</v>
      </c>
      <c r="Q16" s="70">
        <v>183.3730041526911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2.9560606749185228</v>
      </c>
      <c r="C22" s="124">
        <v>2.9629720623084963</v>
      </c>
      <c r="D22" s="124">
        <v>2.9756861763812341</v>
      </c>
      <c r="E22" s="124">
        <v>2.9812490483642171</v>
      </c>
      <c r="F22" s="124">
        <v>2.9840736857618237</v>
      </c>
      <c r="G22" s="124">
        <v>2.9792885386448646</v>
      </c>
      <c r="H22" s="124">
        <v>2.9655136462828211</v>
      </c>
      <c r="I22" s="124">
        <v>2.9756835837610773</v>
      </c>
      <c r="J22" s="124">
        <v>2.962865442490616</v>
      </c>
      <c r="K22" s="124">
        <v>2.9650331410800361</v>
      </c>
      <c r="L22" s="124">
        <v>2.9505623135348662</v>
      </c>
      <c r="M22" s="124">
        <v>2.9011635647151497</v>
      </c>
      <c r="N22" s="124">
        <v>2.9131812145342679</v>
      </c>
      <c r="O22" s="124">
        <v>2.9305319808434716</v>
      </c>
      <c r="P22" s="124">
        <v>2.884659067067783</v>
      </c>
      <c r="Q22" s="124">
        <v>2.8750035988603546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3.030979329387089</v>
      </c>
      <c r="N23" s="90">
        <v>3.0354521243643635</v>
      </c>
      <c r="O23" s="90">
        <v>3.0648794800844859</v>
      </c>
      <c r="P23" s="90">
        <v>3.0248383741118925</v>
      </c>
      <c r="Q23" s="90">
        <v>3.0213554698532206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1003.7138274998894</v>
      </c>
      <c r="C26" s="68">
        <f>IF(TrRail_act!C14=0,"",C8/TrRail_act!C14*100)</f>
        <v>1049.3624943442514</v>
      </c>
      <c r="D26" s="68">
        <f>IF(TrRail_act!D14=0,"",D8/TrRail_act!D14*100)</f>
        <v>1118.3800036619405</v>
      </c>
      <c r="E26" s="68">
        <f>IF(TrRail_act!E14=0,"",E8/TrRail_act!E14*100)</f>
        <v>1197.6379306232634</v>
      </c>
      <c r="F26" s="68">
        <f>IF(TrRail_act!F14=0,"",F8/TrRail_act!F14*100)</f>
        <v>1205.872650354715</v>
      </c>
      <c r="G26" s="68">
        <f>IF(TrRail_act!G14=0,"",G8/TrRail_act!G14*100)</f>
        <v>1177.1073430378542</v>
      </c>
      <c r="H26" s="68">
        <f>IF(TrRail_act!H14=0,"",H8/TrRail_act!H14*100)</f>
        <v>1092.5607388325443</v>
      </c>
      <c r="I26" s="68">
        <f>IF(TrRail_act!I14=0,"",I8/TrRail_act!I14*100)</f>
        <v>1123.8083846209852</v>
      </c>
      <c r="J26" s="68">
        <f>IF(TrRail_act!J14=0,"",J8/TrRail_act!J14*100)</f>
        <v>1116.6075033155084</v>
      </c>
      <c r="K26" s="68">
        <f>IF(TrRail_act!K14=0,"",K8/TrRail_act!K14*100)</f>
        <v>1147.7791252651195</v>
      </c>
      <c r="L26" s="68">
        <f>IF(TrRail_act!L14=0,"",L8/TrRail_act!L14*100)</f>
        <v>1165.9905580985896</v>
      </c>
      <c r="M26" s="68">
        <f>IF(TrRail_act!M14=0,"",M8/TrRail_act!M14*100)</f>
        <v>1249.5999379612003</v>
      </c>
      <c r="N26" s="68">
        <f>IF(TrRail_act!N14=0,"",N8/TrRail_act!N14*100)</f>
        <v>1205.7711397461612</v>
      </c>
      <c r="O26" s="68">
        <f>IF(TrRail_act!O14=0,"",O8/TrRail_act!O14*100)</f>
        <v>1149.7143205045518</v>
      </c>
      <c r="P26" s="68">
        <f>IF(TrRail_act!P14=0,"",P8/TrRail_act!P14*100)</f>
        <v>1088.6614015239816</v>
      </c>
      <c r="Q26" s="68">
        <f>IF(TrRail_act!Q14=0,"",Q8/TrRail_act!Q14*100)</f>
        <v>1068.1603916423217</v>
      </c>
    </row>
    <row r="27" spans="1:17" ht="11.45" customHeight="1" x14ac:dyDescent="0.25">
      <c r="A27" s="25" t="s">
        <v>39</v>
      </c>
      <c r="B27" s="79">
        <f>IF(TrRail_act!B15=0,"",B9/TrRail_act!B15*100)</f>
        <v>454.6041082047376</v>
      </c>
      <c r="C27" s="79">
        <f>IF(TrRail_act!C15=0,"",C9/TrRail_act!C15*100)</f>
        <v>435.99758477391288</v>
      </c>
      <c r="D27" s="79">
        <f>IF(TrRail_act!D15=0,"",D9/TrRail_act!D15*100)</f>
        <v>411.84956057552125</v>
      </c>
      <c r="E27" s="79">
        <f>IF(TrRail_act!E15=0,"",E9/TrRail_act!E15*100)</f>
        <v>382.95791600785066</v>
      </c>
      <c r="F27" s="79">
        <f>IF(TrRail_act!F15=0,"",F9/TrRail_act!F15*100)</f>
        <v>370.45526427454132</v>
      </c>
      <c r="G27" s="79">
        <f>IF(TrRail_act!G15=0,"",G9/TrRail_act!G15*100)</f>
        <v>350.39056611092053</v>
      </c>
      <c r="H27" s="79">
        <f>IF(TrRail_act!H15=0,"",H9/TrRail_act!H15*100)</f>
        <v>341.20498718693233</v>
      </c>
      <c r="I27" s="79">
        <f>IF(TrRail_act!I15=0,"",I9/TrRail_act!I15*100)</f>
        <v>336.81261350183445</v>
      </c>
      <c r="J27" s="79">
        <f>IF(TrRail_act!J15=0,"",J9/TrRail_act!J15*100)</f>
        <v>325.02887841287549</v>
      </c>
      <c r="K27" s="79">
        <f>IF(TrRail_act!K15=0,"",K9/TrRail_act!K15*100)</f>
        <v>345.32016391646346</v>
      </c>
      <c r="L27" s="79">
        <f>IF(TrRail_act!L15=0,"",L9/TrRail_act!L15*100)</f>
        <v>329.11528715294855</v>
      </c>
      <c r="M27" s="79">
        <f>IF(TrRail_act!M15=0,"",M9/TrRail_act!M15*100)</f>
        <v>248.72374188078865</v>
      </c>
      <c r="N27" s="79">
        <f>IF(TrRail_act!N15=0,"",N9/TrRail_act!N15*100)</f>
        <v>303.82521369254488</v>
      </c>
      <c r="O27" s="79">
        <f>IF(TrRail_act!O15=0,"",O9/TrRail_act!O15*100)</f>
        <v>290.14003899494514</v>
      </c>
      <c r="P27" s="79">
        <f>IF(TrRail_act!P15=0,"",P9/TrRail_act!P15*100)</f>
        <v>268.60588984947668</v>
      </c>
      <c r="Q27" s="79">
        <f>IF(TrRail_act!Q15=0,"",Q9/TrRail_act!Q15*100)</f>
        <v>263.94854263245759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665.2144248572713</v>
      </c>
      <c r="C29" s="76">
        <f>IF(TrRail_act!C17=0,"",C11/TrRail_act!C17*100)</f>
        <v>645.87572436322307</v>
      </c>
      <c r="D29" s="76">
        <f>IF(TrRail_act!D17=0,"",D11/TrRail_act!D17*100)</f>
        <v>637.06318008318397</v>
      </c>
      <c r="E29" s="76">
        <f>IF(TrRail_act!E17=0,"",E11/TrRail_act!E17*100)</f>
        <v>591.87305196097248</v>
      </c>
      <c r="F29" s="76">
        <f>IF(TrRail_act!F17=0,"",F11/TrRail_act!F17*100)</f>
        <v>583.18002445866659</v>
      </c>
      <c r="G29" s="76">
        <f>IF(TrRail_act!G17=0,"",G11/TrRail_act!G17*100)</f>
        <v>555.1380458267281</v>
      </c>
      <c r="H29" s="76">
        <f>IF(TrRail_act!H17=0,"",H11/TrRail_act!H17*100)</f>
        <v>536.91308187100185</v>
      </c>
      <c r="I29" s="76">
        <f>IF(TrRail_act!I17=0,"",I11/TrRail_act!I17*100)</f>
        <v>531.04087164205032</v>
      </c>
      <c r="J29" s="76">
        <f>IF(TrRail_act!J17=0,"",J11/TrRail_act!J17*100)</f>
        <v>494.53441158469769</v>
      </c>
      <c r="K29" s="76">
        <f>IF(TrRail_act!K17=0,"",K11/TrRail_act!K17*100)</f>
        <v>472.58501762629453</v>
      </c>
      <c r="L29" s="76">
        <f>IF(TrRail_act!L17=0,"",L11/TrRail_act!L17*100)</f>
        <v>423.22089290988993</v>
      </c>
      <c r="M29" s="76">
        <f>IF(TrRail_act!M17=0,"",M11/TrRail_act!M17*100)</f>
        <v>345.18593413354586</v>
      </c>
      <c r="N29" s="76">
        <f>IF(TrRail_act!N17=0,"",N11/TrRail_act!N17*100)</f>
        <v>390.56217514713666</v>
      </c>
      <c r="O29" s="76">
        <f>IF(TrRail_act!O17=0,"",O11/TrRail_act!O17*100)</f>
        <v>382.15408491047225</v>
      </c>
      <c r="P29" s="76">
        <f>IF(TrRail_act!P17=0,"",P11/TrRail_act!P17*100)</f>
        <v>357.19250956240501</v>
      </c>
      <c r="Q29" s="76">
        <f>IF(TrRail_act!Q17=0,"",Q11/TrRail_act!Q17*100)</f>
        <v>350.75629722974924</v>
      </c>
    </row>
    <row r="30" spans="1:17" ht="11.45" customHeight="1" x14ac:dyDescent="0.25">
      <c r="A30" s="62" t="s">
        <v>17</v>
      </c>
      <c r="B30" s="77">
        <f>IF(TrRail_act!B18=0,"",B12/TrRail_act!B18*100)</f>
        <v>740.88569944794608</v>
      </c>
      <c r="C30" s="77">
        <f>IF(TrRail_act!C18=0,"",C12/TrRail_act!C18*100)</f>
        <v>728.56689393050692</v>
      </c>
      <c r="D30" s="77">
        <f>IF(TrRail_act!D18=0,"",D12/TrRail_act!D18*100)</f>
        <v>727.88805465761288</v>
      </c>
      <c r="E30" s="77">
        <f>IF(TrRail_act!E18=0,"",E12/TrRail_act!E18*100)</f>
        <v>707.05950506548061</v>
      </c>
      <c r="F30" s="77">
        <f>IF(TrRail_act!F18=0,"",F12/TrRail_act!F18*100)</f>
        <v>703.06067133572958</v>
      </c>
      <c r="G30" s="77">
        <f>IF(TrRail_act!G18=0,"",G12/TrRail_act!G18*100)</f>
        <v>680.51685463547585</v>
      </c>
      <c r="H30" s="77">
        <f>IF(TrRail_act!H18=0,"",H12/TrRail_act!H18*100)</f>
        <v>657.9138309765201</v>
      </c>
      <c r="I30" s="77">
        <f>IF(TrRail_act!I18=0,"",I12/TrRail_act!I18*100)</f>
        <v>652.85381363169495</v>
      </c>
      <c r="J30" s="77">
        <f>IF(TrRail_act!J18=0,"",J12/TrRail_act!J18*100)</f>
        <v>636.11042706600415</v>
      </c>
      <c r="K30" s="77">
        <f>IF(TrRail_act!K18=0,"",K12/TrRail_act!K18*100)</f>
        <v>627.38006382069466</v>
      </c>
      <c r="L30" s="77">
        <f>IF(TrRail_act!L18=0,"",L12/TrRail_act!L18*100)</f>
        <v>612.22583604657154</v>
      </c>
      <c r="M30" s="77">
        <f>IF(TrRail_act!M18=0,"",M12/TrRail_act!M18*100)</f>
        <v>589.47788635565132</v>
      </c>
      <c r="N30" s="77">
        <f>IF(TrRail_act!N18=0,"",N12/TrRail_act!N18*100)</f>
        <v>577.31379505991356</v>
      </c>
      <c r="O30" s="77">
        <f>IF(TrRail_act!O18=0,"",O12/TrRail_act!O18*100)</f>
        <v>569.08245271166504</v>
      </c>
      <c r="P30" s="77">
        <f>IF(TrRail_act!P18=0,"",P12/TrRail_act!P18*100)</f>
        <v>540.96133828761936</v>
      </c>
      <c r="Q30" s="77">
        <f>IF(TrRail_act!Q18=0,"",Q12/TrRail_act!Q18*100)</f>
        <v>536.58776418622051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2107.7427109783321</v>
      </c>
      <c r="C33" s="79">
        <f>IF(TrRail_act!C21=0,"",C15/TrRail_act!C21*100)</f>
        <v>2095.8678930954893</v>
      </c>
      <c r="D33" s="79">
        <f>IF(TrRail_act!D21=0,"",D15/TrRail_act!D21*100)</f>
        <v>2081.2937184772009</v>
      </c>
      <c r="E33" s="79">
        <f>IF(TrRail_act!E21=0,"",E15/TrRail_act!E21*100)</f>
        <v>2067.1120372035889</v>
      </c>
      <c r="F33" s="79">
        <f>IF(TrRail_act!F21=0,"",F15/TrRail_act!F21*100)</f>
        <v>2048.9006034529939</v>
      </c>
      <c r="G33" s="79">
        <f>IF(TrRail_act!G21=0,"",G15/TrRail_act!G21*100)</f>
        <v>1973.7963206937734</v>
      </c>
      <c r="H33" s="79">
        <f>IF(TrRail_act!H21=0,"",H15/TrRail_act!H21*100)</f>
        <v>1909.2394381857578</v>
      </c>
      <c r="I33" s="79">
        <f>IF(TrRail_act!I21=0,"",I15/TrRail_act!I21*100)</f>
        <v>1895.7137832285148</v>
      </c>
      <c r="J33" s="79">
        <f>IF(TrRail_act!J21=0,"",J15/TrRail_act!J21*100)</f>
        <v>1881.4243032805689</v>
      </c>
      <c r="K33" s="79">
        <f>IF(TrRail_act!K21=0,"",K15/TrRail_act!K21*100)</f>
        <v>1863.5513316648737</v>
      </c>
      <c r="L33" s="79">
        <f>IF(TrRail_act!L21=0,"",L15/TrRail_act!L21*100)</f>
        <v>1850.6349653085351</v>
      </c>
      <c r="M33" s="79">
        <f>IF(TrRail_act!M21=0,"",M15/TrRail_act!M21*100)</f>
        <v>1787.4422349381807</v>
      </c>
      <c r="N33" s="79">
        <f>IF(TrRail_act!N21=0,"",N15/TrRail_act!N21*100)</f>
        <v>1778.4189092567985</v>
      </c>
      <c r="O33" s="79">
        <f>IF(TrRail_act!O21=0,"",O15/TrRail_act!O21*100)</f>
        <v>1753.0622054919552</v>
      </c>
      <c r="P33" s="79">
        <f>IF(TrRail_act!P21=0,"",P15/TrRail_act!P21*100)</f>
        <v>1666.4349291839148</v>
      </c>
      <c r="Q33" s="79">
        <f>IF(TrRail_act!Q21=0,"",Q15/TrRail_act!Q21*100)</f>
        <v>1652.9621056527287</v>
      </c>
    </row>
    <row r="34" spans="1:17" ht="11.45" customHeight="1" x14ac:dyDescent="0.25">
      <c r="A34" s="116" t="s">
        <v>17</v>
      </c>
      <c r="B34" s="77">
        <f>IF(TrRail_act!B22=0,"",B16/TrRail_act!B22*100)</f>
        <v>2107.7427109783321</v>
      </c>
      <c r="C34" s="77">
        <f>IF(TrRail_act!C22=0,"",C16/TrRail_act!C22*100)</f>
        <v>2095.8678930954893</v>
      </c>
      <c r="D34" s="77">
        <f>IF(TrRail_act!D22=0,"",D16/TrRail_act!D22*100)</f>
        <v>2081.2937184772009</v>
      </c>
      <c r="E34" s="77">
        <f>IF(TrRail_act!E22=0,"",E16/TrRail_act!E22*100)</f>
        <v>2067.1120372035889</v>
      </c>
      <c r="F34" s="77">
        <f>IF(TrRail_act!F22=0,"",F16/TrRail_act!F22*100)</f>
        <v>2048.9006034529939</v>
      </c>
      <c r="G34" s="77">
        <f>IF(TrRail_act!G22=0,"",G16/TrRail_act!G22*100)</f>
        <v>1973.7963206937734</v>
      </c>
      <c r="H34" s="77">
        <f>IF(TrRail_act!H22=0,"",H16/TrRail_act!H22*100)</f>
        <v>1909.2394381857578</v>
      </c>
      <c r="I34" s="77">
        <f>IF(TrRail_act!I22=0,"",I16/TrRail_act!I22*100)</f>
        <v>1895.7137832285148</v>
      </c>
      <c r="J34" s="77">
        <f>IF(TrRail_act!J22=0,"",J16/TrRail_act!J22*100)</f>
        <v>1881.4243032805689</v>
      </c>
      <c r="K34" s="77">
        <f>IF(TrRail_act!K22=0,"",K16/TrRail_act!K22*100)</f>
        <v>1863.5513316648737</v>
      </c>
      <c r="L34" s="77">
        <f>IF(TrRail_act!L22=0,"",L16/TrRail_act!L22*100)</f>
        <v>1850.6349653085351</v>
      </c>
      <c r="M34" s="77">
        <f>IF(TrRail_act!M22=0,"",M16/TrRail_act!M22*100)</f>
        <v>1787.4422349381807</v>
      </c>
      <c r="N34" s="77">
        <f>IF(TrRail_act!N22=0,"",N16/TrRail_act!N22*100)</f>
        <v>1778.4189092567985</v>
      </c>
      <c r="O34" s="77">
        <f>IF(TrRail_act!O22=0,"",O16/TrRail_act!O22*100)</f>
        <v>1753.0622054919552</v>
      </c>
      <c r="P34" s="77">
        <f>IF(TrRail_act!P22=0,"",P16/TrRail_act!P22*100)</f>
        <v>1666.4349291839148</v>
      </c>
      <c r="Q34" s="77">
        <f>IF(TrRail_act!Q22=0,"",Q16/TrRail_act!Q22*100)</f>
        <v>1652.9621056527287</v>
      </c>
    </row>
    <row r="35" spans="1:17" ht="11.45" customHeight="1" x14ac:dyDescent="0.25">
      <c r="A35" s="93" t="s">
        <v>16</v>
      </c>
      <c r="B35" s="74" t="str">
        <f>IF(TrRail_act!B23=0,"",B17/TrRail_act!B23*100)</f>
        <v/>
      </c>
      <c r="C35" s="74" t="str">
        <f>IF(TrRail_act!C23=0,"",C17/TrRail_act!C23*100)</f>
        <v/>
      </c>
      <c r="D35" s="74" t="str">
        <f>IF(TrRail_act!D23=0,"",D17/TrRail_act!D23*100)</f>
        <v/>
      </c>
      <c r="E35" s="74" t="str">
        <f>IF(TrRail_act!E23=0,"",E17/TrRail_act!E23*100)</f>
        <v/>
      </c>
      <c r="F35" s="74" t="str">
        <f>IF(TrRail_act!F23=0,"",F17/TrRail_act!F23*100)</f>
        <v/>
      </c>
      <c r="G35" s="74" t="str">
        <f>IF(TrRail_act!G23=0,"",G17/TrRail_act!G23*100)</f>
        <v/>
      </c>
      <c r="H35" s="74" t="str">
        <f>IF(TrRail_act!H23=0,"",H17/TrRail_act!H23*100)</f>
        <v/>
      </c>
      <c r="I35" s="74" t="str">
        <f>IF(TrRail_act!I23=0,"",I17/TrRail_act!I23*100)</f>
        <v/>
      </c>
      <c r="J35" s="74" t="str">
        <f>IF(TrRail_act!J23=0,"",J17/TrRail_act!J23*100)</f>
        <v/>
      </c>
      <c r="K35" s="74" t="str">
        <f>IF(TrRail_act!K23=0,"",K17/TrRail_act!K23*100)</f>
        <v/>
      </c>
      <c r="L35" s="74" t="str">
        <f>IF(TrRail_act!L23=0,"",L17/TrRail_act!L23*100)</f>
        <v/>
      </c>
      <c r="M35" s="74" t="str">
        <f>IF(TrRail_act!M23=0,"",M17/TrRail_act!M23*100)</f>
        <v/>
      </c>
      <c r="N35" s="74" t="str">
        <f>IF(TrRail_act!N23=0,"",N17/TrRail_act!N23*100)</f>
        <v/>
      </c>
      <c r="O35" s="74" t="str">
        <f>IF(TrRail_act!O23=0,"",O17/TrRail_act!O23*100)</f>
        <v/>
      </c>
      <c r="P35" s="74" t="str">
        <f>IF(TrRail_act!P23=0,"",P17/TrRail_act!P23*100)</f>
        <v/>
      </c>
      <c r="Q35" s="74" t="str">
        <f>IF(TrRail_act!Q23=0,"",Q17/TrRail_act!Q23*100)</f>
        <v/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63.059508599004303</v>
      </c>
      <c r="C38" s="79">
        <f>IF(TrRail_act!C4=0,"",C9/TrRail_act!C4*1000)</f>
        <v>57.17098406914662</v>
      </c>
      <c r="D38" s="79">
        <f>IF(TrRail_act!D4=0,"",D9/TrRail_act!D4*1000)</f>
        <v>46.393770296351548</v>
      </c>
      <c r="E38" s="79">
        <f>IF(TrRail_act!E4=0,"",E9/TrRail_act!E4*1000)</f>
        <v>40.93573835661887</v>
      </c>
      <c r="F38" s="79">
        <f>IF(TrRail_act!F4=0,"",F9/TrRail_act!F4*1000)</f>
        <v>37.230404665123245</v>
      </c>
      <c r="G38" s="79">
        <f>IF(TrRail_act!G4=0,"",G9/TrRail_act!G4*1000)</f>
        <v>32.464233167267253</v>
      </c>
      <c r="H38" s="79">
        <f>IF(TrRail_act!H4=0,"",H9/TrRail_act!H4*1000)</f>
        <v>29.11813367160763</v>
      </c>
      <c r="I38" s="79">
        <f>IF(TrRail_act!I4=0,"",I9/TrRail_act!I4*1000)</f>
        <v>29.032376829379512</v>
      </c>
      <c r="J38" s="79">
        <f>IF(TrRail_act!J4=0,"",J9/TrRail_act!J4*1000)</f>
        <v>29.307861050578779</v>
      </c>
      <c r="K38" s="79">
        <f>IF(TrRail_act!K4=0,"",K9/TrRail_act!K4*1000)</f>
        <v>35.477352727566767</v>
      </c>
      <c r="L38" s="79">
        <f>IF(TrRail_act!L4=0,"",L9/TrRail_act!L4*1000)</f>
        <v>30.54440046098275</v>
      </c>
      <c r="M38" s="79">
        <f>IF(TrRail_act!M4=0,"",M9/TrRail_act!M4*1000)</f>
        <v>18.900675899190762</v>
      </c>
      <c r="N38" s="79">
        <f>IF(TrRail_act!N4=0,"",N9/TrRail_act!N4*1000)</f>
        <v>29.020970446413418</v>
      </c>
      <c r="O38" s="79">
        <f>IF(TrRail_act!O4=0,"",O9/TrRail_act!O4*1000)</f>
        <v>27.254250395865089</v>
      </c>
      <c r="P38" s="79">
        <f>IF(TrRail_act!P4=0,"",P9/TrRail_act!P4*1000)</f>
        <v>28.034960065388756</v>
      </c>
      <c r="Q38" s="79">
        <f>IF(TrRail_act!Q4=0,"",Q9/TrRail_act!Q4*1000)</f>
        <v>29.533065580915796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86.581146282017528</v>
      </c>
      <c r="C40" s="76">
        <f>IF(TrRail_act!C6=0,"",C11/TrRail_act!C6*1000)</f>
        <v>78.282139234623287</v>
      </c>
      <c r="D40" s="76">
        <f>IF(TrRail_act!D6=0,"",D11/TrRail_act!D6*1000)</f>
        <v>62.893490216263672</v>
      </c>
      <c r="E40" s="76">
        <f>IF(TrRail_act!E6=0,"",E11/TrRail_act!E6*1000)</f>
        <v>54.570240187209244</v>
      </c>
      <c r="F40" s="76">
        <f>IF(TrRail_act!F6=0,"",F11/TrRail_act!F6*1000)</f>
        <v>49.411121427149304</v>
      </c>
      <c r="G40" s="76">
        <f>IF(TrRail_act!G6=0,"",G11/TrRail_act!G6*1000)</f>
        <v>42.422609303053278</v>
      </c>
      <c r="H40" s="76">
        <f>IF(TrRail_act!H6=0,"",H11/TrRail_act!H6*1000)</f>
        <v>37.366302773514334</v>
      </c>
      <c r="I40" s="76">
        <f>IF(TrRail_act!I6=0,"",I11/TrRail_act!I6*1000)</f>
        <v>37.35796920014311</v>
      </c>
      <c r="J40" s="76">
        <f>IF(TrRail_act!J6=0,"",J11/TrRail_act!J6*1000)</f>
        <v>37.352728754473034</v>
      </c>
      <c r="K40" s="76">
        <f>IF(TrRail_act!K6=0,"",K11/TrRail_act!K6*1000)</f>
        <v>43.587817054323345</v>
      </c>
      <c r="L40" s="76">
        <f>IF(TrRail_act!L6=0,"",L11/TrRail_act!L6*1000)</f>
        <v>35.614523614425238</v>
      </c>
      <c r="M40" s="76">
        <f>IF(TrRail_act!M6=0,"",M11/TrRail_act!M6*1000)</f>
        <v>22.118690022272624</v>
      </c>
      <c r="N40" s="76">
        <f>IF(TrRail_act!N6=0,"",N11/TrRail_act!N6*1000)</f>
        <v>33.948949796192672</v>
      </c>
      <c r="O40" s="76">
        <f>IF(TrRail_act!O6=0,"",O11/TrRail_act!O6*1000)</f>
        <v>32.272736929923113</v>
      </c>
      <c r="P40" s="76">
        <f>IF(TrRail_act!P6=0,"",P11/TrRail_act!P6*1000)</f>
        <v>33.910547891515343</v>
      </c>
      <c r="Q40" s="76">
        <f>IF(TrRail_act!Q6=0,"",Q11/TrRail_act!Q6*1000)</f>
        <v>36.089255971749026</v>
      </c>
    </row>
    <row r="41" spans="1:17" ht="11.45" customHeight="1" x14ac:dyDescent="0.25">
      <c r="A41" s="62" t="s">
        <v>17</v>
      </c>
      <c r="B41" s="77">
        <f>IF(TrRail_act!B7=0,"",B12/TrRail_act!B7*1000)</f>
        <v>101.3493642706357</v>
      </c>
      <c r="C41" s="77">
        <f>IF(TrRail_act!C7=0,"",C12/TrRail_act!C7*1000)</f>
        <v>91.321629099989153</v>
      </c>
      <c r="D41" s="77">
        <f>IF(TrRail_act!D7=0,"",D12/TrRail_act!D7*1000)</f>
        <v>78.063276239363731</v>
      </c>
      <c r="E41" s="77">
        <f>IF(TrRail_act!E7=0,"",E12/TrRail_act!E7*1000)</f>
        <v>74.401465365044274</v>
      </c>
      <c r="F41" s="77">
        <f>IF(TrRail_act!F7=0,"",F12/TrRail_act!F7*1000)</f>
        <v>69.576159508010605</v>
      </c>
      <c r="G41" s="77">
        <f>IF(TrRail_act!G7=0,"",G12/TrRail_act!G7*1000)</f>
        <v>61.769854025875759</v>
      </c>
      <c r="H41" s="77">
        <f>IF(TrRail_act!H7=0,"",H12/TrRail_act!H7*1000)</f>
        <v>52.34989362773505</v>
      </c>
      <c r="I41" s="77">
        <f>IF(TrRail_act!I7=0,"",I12/TrRail_act!I7*1000)</f>
        <v>52.77365192289119</v>
      </c>
      <c r="J41" s="77">
        <f>IF(TrRail_act!J7=0,"",J12/TrRail_act!J7*1000)</f>
        <v>54.527560064349004</v>
      </c>
      <c r="K41" s="77">
        <f>IF(TrRail_act!K7=0,"",K12/TrRail_act!K7*1000)</f>
        <v>61.91044622658405</v>
      </c>
      <c r="L41" s="77">
        <f>IF(TrRail_act!L7=0,"",L12/TrRail_act!L7*1000)</f>
        <v>54.770665178627901</v>
      </c>
      <c r="M41" s="77">
        <f>IF(TrRail_act!M7=0,"",M12/TrRail_act!M7*1000)</f>
        <v>36.133913232688144</v>
      </c>
      <c r="N41" s="77">
        <f>IF(TrRail_act!N7=0,"",N12/TrRail_act!N7*1000)</f>
        <v>53.400228809192889</v>
      </c>
      <c r="O41" s="77">
        <f>IF(TrRail_act!O7=0,"",O12/TrRail_act!O7*1000)</f>
        <v>51.691436872406534</v>
      </c>
      <c r="P41" s="77">
        <f>IF(TrRail_act!P7=0,"",P12/TrRail_act!P7*1000)</f>
        <v>54.708308676558431</v>
      </c>
      <c r="Q41" s="77">
        <f>IF(TrRail_act!Q7=0,"",Q12/TrRail_act!Q7*1000)</f>
        <v>58.837606235341376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10.725418644740078</v>
      </c>
      <c r="C44" s="79">
        <f>IF(TrRail_act!C10=0,"",C15/TrRail_act!C10*1000)</f>
        <v>10.981165323773482</v>
      </c>
      <c r="D44" s="79">
        <f>IF(TrRail_act!D10=0,"",D15/TrRail_act!D10*1000)</f>
        <v>11.551728488460443</v>
      </c>
      <c r="E44" s="79">
        <f>IF(TrRail_act!E10=0,"",E15/TrRail_act!E10*1000)</f>
        <v>11.713017753263967</v>
      </c>
      <c r="F44" s="79">
        <f>IF(TrRail_act!F10=0,"",F15/TrRail_act!F10*1000)</f>
        <v>11.723934415862372</v>
      </c>
      <c r="G44" s="79">
        <f>IF(TrRail_act!G10=0,"",G15/TrRail_act!G10*1000)</f>
        <v>11.145836821055964</v>
      </c>
      <c r="H44" s="79">
        <f>IF(TrRail_act!H10=0,"",H15/TrRail_act!H10*1000)</f>
        <v>11.26903004321353</v>
      </c>
      <c r="I44" s="79">
        <f>IF(TrRail_act!I10=0,"",I15/TrRail_act!I10*1000)</f>
        <v>11.413559858215063</v>
      </c>
      <c r="J44" s="79">
        <f>IF(TrRail_act!J10=0,"",J15/TrRail_act!J10*1000)</f>
        <v>10.754210424402682</v>
      </c>
      <c r="K44" s="79">
        <f>IF(TrRail_act!K10=0,"",K15/TrRail_act!K10*1000)</f>
        <v>10.534460842462277</v>
      </c>
      <c r="L44" s="79">
        <f>IF(TrRail_act!L10=0,"",L15/TrRail_act!L10*1000)</f>
        <v>10.558831172531599</v>
      </c>
      <c r="M44" s="79">
        <f>IF(TrRail_act!M10=0,"",M15/TrRail_act!M10*1000)</f>
        <v>10.127141776025509</v>
      </c>
      <c r="N44" s="79">
        <f>IF(TrRail_act!N10=0,"",N15/TrRail_act!N10*1000)</f>
        <v>10.262649055763829</v>
      </c>
      <c r="O44" s="79">
        <f>IF(TrRail_act!O10=0,"",O15/TrRail_act!O10*1000)</f>
        <v>10.254857431429901</v>
      </c>
      <c r="P44" s="79">
        <f>IF(TrRail_act!P10=0,"",P15/TrRail_act!P10*1000)</f>
        <v>9.8914626350551433</v>
      </c>
      <c r="Q44" s="79">
        <f>IF(TrRail_act!Q10=0,"",Q15/TrRail_act!Q10*1000)</f>
        <v>9.699196242076118</v>
      </c>
    </row>
    <row r="45" spans="1:17" ht="11.45" customHeight="1" x14ac:dyDescent="0.25">
      <c r="A45" s="116" t="s">
        <v>17</v>
      </c>
      <c r="B45" s="77">
        <f>IF(TrRail_act!B11=0,"",B16/TrRail_act!B11*1000)</f>
        <v>10.725418644740078</v>
      </c>
      <c r="C45" s="77">
        <f>IF(TrRail_act!C11=0,"",C16/TrRail_act!C11*1000)</f>
        <v>10.981165323773482</v>
      </c>
      <c r="D45" s="77">
        <f>IF(TrRail_act!D11=0,"",D16/TrRail_act!D11*1000)</f>
        <v>11.551728488460443</v>
      </c>
      <c r="E45" s="77">
        <f>IF(TrRail_act!E11=0,"",E16/TrRail_act!E11*1000)</f>
        <v>11.713017753263967</v>
      </c>
      <c r="F45" s="77">
        <f>IF(TrRail_act!F11=0,"",F16/TrRail_act!F11*1000)</f>
        <v>11.723934415862372</v>
      </c>
      <c r="G45" s="77">
        <f>IF(TrRail_act!G11=0,"",G16/TrRail_act!G11*1000)</f>
        <v>11.145836821055964</v>
      </c>
      <c r="H45" s="77">
        <f>IF(TrRail_act!H11=0,"",H16/TrRail_act!H11*1000)</f>
        <v>11.26903004321353</v>
      </c>
      <c r="I45" s="77">
        <f>IF(TrRail_act!I11=0,"",I16/TrRail_act!I11*1000)</f>
        <v>11.413559858215063</v>
      </c>
      <c r="J45" s="77">
        <f>IF(TrRail_act!J11=0,"",J16/TrRail_act!J11*1000)</f>
        <v>10.754210424402682</v>
      </c>
      <c r="K45" s="77">
        <f>IF(TrRail_act!K11=0,"",K16/TrRail_act!K11*1000)</f>
        <v>10.534460842462277</v>
      </c>
      <c r="L45" s="77">
        <f>IF(TrRail_act!L11=0,"",L16/TrRail_act!L11*1000)</f>
        <v>10.558831172531599</v>
      </c>
      <c r="M45" s="77">
        <f>IF(TrRail_act!M11=0,"",M16/TrRail_act!M11*1000)</f>
        <v>10.127141776025509</v>
      </c>
      <c r="N45" s="77">
        <f>IF(TrRail_act!N11=0,"",N16/TrRail_act!N11*1000)</f>
        <v>10.262649055763829</v>
      </c>
      <c r="O45" s="77">
        <f>IF(TrRail_act!O11=0,"",O16/TrRail_act!O11*1000)</f>
        <v>10.254857431429901</v>
      </c>
      <c r="P45" s="77">
        <f>IF(TrRail_act!P11=0,"",P16/TrRail_act!P11*1000)</f>
        <v>9.8914626350551433</v>
      </c>
      <c r="Q45" s="77">
        <f>IF(TrRail_act!Q11=0,"",Q16/TrRail_act!Q11*1000)</f>
        <v>9.699196242076118</v>
      </c>
    </row>
    <row r="46" spans="1:17" ht="11.45" customHeight="1" x14ac:dyDescent="0.25">
      <c r="A46" s="93" t="s">
        <v>16</v>
      </c>
      <c r="B46" s="74" t="str">
        <f>IF(TrRail_act!B12=0,"",B17/TrRail_act!B12*1000)</f>
        <v/>
      </c>
      <c r="C46" s="74" t="str">
        <f>IF(TrRail_act!C12=0,"",C17/TrRail_act!C12*1000)</f>
        <v/>
      </c>
      <c r="D46" s="74" t="str">
        <f>IF(TrRail_act!D12=0,"",D17/TrRail_act!D12*1000)</f>
        <v/>
      </c>
      <c r="E46" s="74" t="str">
        <f>IF(TrRail_act!E12=0,"",E17/TrRail_act!E12*1000)</f>
        <v/>
      </c>
      <c r="F46" s="74" t="str">
        <f>IF(TrRail_act!F12=0,"",F17/TrRail_act!F12*1000)</f>
        <v/>
      </c>
      <c r="G46" s="74" t="str">
        <f>IF(TrRail_act!G12=0,"",G17/TrRail_act!G12*1000)</f>
        <v/>
      </c>
      <c r="H46" s="74" t="str">
        <f>IF(TrRail_act!H12=0,"",H17/TrRail_act!H12*1000)</f>
        <v/>
      </c>
      <c r="I46" s="74" t="str">
        <f>IF(TrRail_act!I12=0,"",I17/TrRail_act!I12*1000)</f>
        <v/>
      </c>
      <c r="J46" s="74" t="str">
        <f>IF(TrRail_act!J12=0,"",J17/TrRail_act!J12*1000)</f>
        <v/>
      </c>
      <c r="K46" s="74" t="str">
        <f>IF(TrRail_act!K12=0,"",K17/TrRail_act!K12*1000)</f>
        <v/>
      </c>
      <c r="L46" s="74" t="str">
        <f>IF(TrRail_act!L12=0,"",L17/TrRail_act!L12*1000)</f>
        <v/>
      </c>
      <c r="M46" s="74" t="str">
        <f>IF(TrRail_act!M12=0,"",M17/TrRail_act!M12*1000)</f>
        <v/>
      </c>
      <c r="N46" s="74" t="str">
        <f>IF(TrRail_act!N12=0,"",N17/TrRail_act!N12*1000)</f>
        <v/>
      </c>
      <c r="O46" s="74" t="str">
        <f>IF(TrRail_act!O12=0,"",O17/TrRail_act!O12*1000)</f>
        <v/>
      </c>
      <c r="P46" s="74" t="str">
        <f>IF(TrRail_act!P12=0,"",P17/TrRail_act!P12*1000)</f>
        <v/>
      </c>
      <c r="Q46" s="74" t="str">
        <f>IF(TrRail_act!Q12=0,"",Q17/TrRail_act!Q12*1000)</f>
        <v/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848.02081632387024</v>
      </c>
      <c r="C49" s="79">
        <f>IF(TrRail_act!C37=0,"",1000000*C9/TrRail_act!C37/1000)</f>
        <v>783.93177729991555</v>
      </c>
      <c r="D49" s="79">
        <f>IF(TrRail_act!D37=0,"",1000000*D9/TrRail_act!D37/1000)</f>
        <v>693.22602549481735</v>
      </c>
      <c r="E49" s="79">
        <f>IF(TrRail_act!E37=0,"",1000000*E9/TrRail_act!E37/1000)</f>
        <v>620.63467197990224</v>
      </c>
      <c r="F49" s="79">
        <f>IF(TrRail_act!F37=0,"",1000000*F9/TrRail_act!F37/1000)</f>
        <v>594.40841597436327</v>
      </c>
      <c r="G49" s="79">
        <f>IF(TrRail_act!G37=0,"",1000000*G9/TrRail_act!G37/1000)</f>
        <v>554.6132304472701</v>
      </c>
      <c r="H49" s="79">
        <f>IF(TrRail_act!H37=0,"",1000000*H9/TrRail_act!H37/1000)</f>
        <v>541.81139021595789</v>
      </c>
      <c r="I49" s="79">
        <f>IF(TrRail_act!I37=0,"",1000000*I9/TrRail_act!I37/1000)</f>
        <v>535.64735250205194</v>
      </c>
      <c r="J49" s="79">
        <f>IF(TrRail_act!J37=0,"",1000000*J9/TrRail_act!J37/1000)</f>
        <v>509.40460518781344</v>
      </c>
      <c r="K49" s="79">
        <f>IF(TrRail_act!K37=0,"",1000000*K9/TrRail_act!K37/1000)</f>
        <v>530.14125457941236</v>
      </c>
      <c r="L49" s="79">
        <f>IF(TrRail_act!L37=0,"",1000000*L9/TrRail_act!L37/1000)</f>
        <v>451.11729911605295</v>
      </c>
      <c r="M49" s="79">
        <f>IF(TrRail_act!M37=0,"",1000000*M9/TrRail_act!M37/1000)</f>
        <v>279.53447907458332</v>
      </c>
      <c r="N49" s="79">
        <f>IF(TrRail_act!N37=0,"",1000000*N9/TrRail_act!N37/1000)</f>
        <v>419.67925868741628</v>
      </c>
      <c r="O49" s="79">
        <f>IF(TrRail_act!O37=0,"",1000000*O9/TrRail_act!O37/1000)</f>
        <v>401.18350562887184</v>
      </c>
      <c r="P49" s="79">
        <f>IF(TrRail_act!P37=0,"",1000000*P9/TrRail_act!P37/1000)</f>
        <v>373.30586054933121</v>
      </c>
      <c r="Q49" s="79">
        <f>IF(TrRail_act!Q37=0,"",1000000*Q9/TrRail_act!Q37/1000)</f>
        <v>363.97711150994752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1768.7291311897866</v>
      </c>
      <c r="C51" s="76">
        <f>IF(TrRail_act!C39=0,"",1000000*C11/TrRail_act!C39/1000)</f>
        <v>1674.763342413456</v>
      </c>
      <c r="D51" s="76">
        <f>IF(TrRail_act!D39=0,"",1000000*D11/TrRail_act!D39/1000)</f>
        <v>1559.7585573633389</v>
      </c>
      <c r="E51" s="76">
        <f>IF(TrRail_act!E39=0,"",1000000*E11/TrRail_act!E39/1000)</f>
        <v>1386.0841007551148</v>
      </c>
      <c r="F51" s="76">
        <f>IF(TrRail_act!F39=0,"",1000000*F11/TrRail_act!F39/1000)</f>
        <v>1327.5121290094112</v>
      </c>
      <c r="G51" s="76">
        <f>IF(TrRail_act!G39=0,"",1000000*G11/TrRail_act!G39/1000)</f>
        <v>1216.5709571101409</v>
      </c>
      <c r="H51" s="76">
        <f>IF(TrRail_act!H39=0,"",1000000*H11/TrRail_act!H39/1000)</f>
        <v>1188.4895011188753</v>
      </c>
      <c r="I51" s="76">
        <f>IF(TrRail_act!I39=0,"",1000000*I11/TrRail_act!I39/1000)</f>
        <v>1174.9683861335334</v>
      </c>
      <c r="J51" s="76">
        <f>IF(TrRail_act!J39=0,"",1000000*J11/TrRail_act!J39/1000)</f>
        <v>1081.5051617833578</v>
      </c>
      <c r="K51" s="76">
        <f>IF(TrRail_act!K39=0,"",1000000*K11/TrRail_act!K39/1000)</f>
        <v>987.9905198979958</v>
      </c>
      <c r="L51" s="76">
        <f>IF(TrRail_act!L39=0,"",1000000*L11/TrRail_act!L39/1000)</f>
        <v>776.18711759673818</v>
      </c>
      <c r="M51" s="76">
        <f>IF(TrRail_act!M39=0,"",1000000*M11/TrRail_act!M39/1000)</f>
        <v>483.97014287539804</v>
      </c>
      <c r="N51" s="76">
        <f>IF(TrRail_act!N39=0,"",1000000*N11/TrRail_act!N39/1000)</f>
        <v>726.6088657871685</v>
      </c>
      <c r="O51" s="76">
        <f>IF(TrRail_act!O39=0,"",1000000*O11/TrRail_act!O39/1000)</f>
        <v>694.58636795446466</v>
      </c>
      <c r="P51" s="76">
        <f>IF(TrRail_act!P39=0,"",1000000*P11/TrRail_act!P39/1000)</f>
        <v>642.30567182752588</v>
      </c>
      <c r="Q51" s="76">
        <f>IF(TrRail_act!Q39=0,"",1000000*Q11/TrRail_act!Q39/1000)</f>
        <v>626.25473598035092</v>
      </c>
    </row>
    <row r="52" spans="1:17" ht="11.45" customHeight="1" x14ac:dyDescent="0.25">
      <c r="A52" s="62" t="s">
        <v>17</v>
      </c>
      <c r="B52" s="77">
        <f>IF(TrRail_act!B40=0,"",1000000*B12/TrRail_act!B40/1000)</f>
        <v>1996.9522448916946</v>
      </c>
      <c r="C52" s="77">
        <f>IF(TrRail_act!C40=0,"",1000000*C12/TrRail_act!C40/1000)</f>
        <v>1905.7651827463465</v>
      </c>
      <c r="D52" s="77">
        <f>IF(TrRail_act!D40=0,"",1000000*D12/TrRail_act!D40/1000)</f>
        <v>1799.7214123423141</v>
      </c>
      <c r="E52" s="77">
        <f>IF(TrRail_act!E40=0,"",1000000*E12/TrRail_act!E40/1000)</f>
        <v>1630.6871773589587</v>
      </c>
      <c r="F52" s="77">
        <f>IF(TrRail_act!F40=0,"",1000000*F12/TrRail_act!F40/1000)</f>
        <v>1561.7789753051895</v>
      </c>
      <c r="G52" s="77">
        <f>IF(TrRail_act!G40=0,"",1000000*G12/TrRail_act!G40/1000)</f>
        <v>1450.5269104005524</v>
      </c>
      <c r="H52" s="77">
        <f>IF(TrRail_act!H40=0,"",1000000*H12/TrRail_act!H40/1000)</f>
        <v>1417.0451744109666</v>
      </c>
      <c r="I52" s="77">
        <f>IF(TrRail_act!I40=0,"",1000000*I12/TrRail_act!I40/1000)</f>
        <v>1400.9238450053667</v>
      </c>
      <c r="J52" s="77">
        <f>IF(TrRail_act!J40=0,"",1000000*J12/TrRail_act!J40/1000)</f>
        <v>1326.3742550173256</v>
      </c>
      <c r="K52" s="77">
        <f>IF(TrRail_act!K40=0,"",1000000*K12/TrRail_act!K40/1000)</f>
        <v>1230.3278172314665</v>
      </c>
      <c r="L52" s="77">
        <f>IF(TrRail_act!L40=0,"",1000000*L12/TrRail_act!L40/1000)</f>
        <v>995.86271691656975</v>
      </c>
      <c r="M52" s="77">
        <f>IF(TrRail_act!M40=0,"",1000000*M12/TrRail_act!M40/1000)</f>
        <v>623.57691485868588</v>
      </c>
      <c r="N52" s="77">
        <f>IF(TrRail_act!N40=0,"",1000000*N12/TrRail_act!N40/1000)</f>
        <v>936.20757707192865</v>
      </c>
      <c r="O52" s="77">
        <f>IF(TrRail_act!O40=0,"",1000000*O12/TrRail_act!O40/1000)</f>
        <v>894.94782024902179</v>
      </c>
      <c r="P52" s="77">
        <f>IF(TrRail_act!P40=0,"",1000000*P12/TrRail_act!P40/1000)</f>
        <v>839.93818623599532</v>
      </c>
      <c r="Q52" s="77">
        <f>IF(TrRail_act!Q40=0,"",1000000*Q12/TrRail_act!Q40/1000)</f>
        <v>818.9485008973819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2054.0334123955458</v>
      </c>
      <c r="C55" s="79">
        <f>IF(TrRail_act!C43=0,"",1000000*C15/TrRail_act!C43/1000)</f>
        <v>2035.4630626288622</v>
      </c>
      <c r="D55" s="79">
        <f>IF(TrRail_act!D43=0,"",1000000*D15/TrRail_act!D43/1000)</f>
        <v>2029.3211917739866</v>
      </c>
      <c r="E55" s="79">
        <f>IF(TrRail_act!E43=0,"",1000000*E15/TrRail_act!E43/1000)</f>
        <v>2012.5094139698999</v>
      </c>
      <c r="F55" s="79">
        <f>IF(TrRail_act!F43=0,"",1000000*F15/TrRail_act!F43/1000)</f>
        <v>1993.3900543792297</v>
      </c>
      <c r="G55" s="79">
        <f>IF(TrRail_act!G43=0,"",1000000*G15/TrRail_act!G43/1000)</f>
        <v>1925.3581352285232</v>
      </c>
      <c r="H55" s="79">
        <f>IF(TrRail_act!H43=0,"",1000000*H15/TrRail_act!H43/1000)</f>
        <v>1635.0779711838522</v>
      </c>
      <c r="I55" s="79">
        <f>IF(TrRail_act!I43=0,"",1000000*I15/TrRail_act!I43/1000)</f>
        <v>1801.8665662370042</v>
      </c>
      <c r="J55" s="79">
        <f>IF(TrRail_act!J43=0,"",1000000*J15/TrRail_act!J43/1000)</f>
        <v>1815.3292613812837</v>
      </c>
      <c r="K55" s="79">
        <f>IF(TrRail_act!K43=0,"",1000000*K15/TrRail_act!K43/1000)</f>
        <v>1693.1998221039153</v>
      </c>
      <c r="L55" s="79">
        <f>IF(TrRail_act!L43=0,"",1000000*L15/TrRail_act!L43/1000)</f>
        <v>1550.343253956584</v>
      </c>
      <c r="M55" s="79">
        <f>IF(TrRail_act!M43=0,"",1000000*M15/TrRail_act!M43/1000)</f>
        <v>1741.5430154594869</v>
      </c>
      <c r="N55" s="79">
        <f>IF(TrRail_act!N43=0,"",1000000*N15/TrRail_act!N43/1000)</f>
        <v>1732.9215977018353</v>
      </c>
      <c r="O55" s="79">
        <f>IF(TrRail_act!O43=0,"",1000000*O15/TrRail_act!O43/1000)</f>
        <v>1676.1328481229191</v>
      </c>
      <c r="P55" s="79">
        <f>IF(TrRail_act!P43=0,"",1000000*P15/TrRail_act!P43/1000)</f>
        <v>1609.2043940427366</v>
      </c>
      <c r="Q55" s="79">
        <f>IF(TrRail_act!Q43=0,"",1000000*Q15/TrRail_act!Q43/1000)</f>
        <v>1587.6450575990573</v>
      </c>
    </row>
    <row r="56" spans="1:17" ht="11.45" customHeight="1" x14ac:dyDescent="0.25">
      <c r="A56" s="116" t="s">
        <v>17</v>
      </c>
      <c r="B56" s="77">
        <f>IF(TrRail_act!B44=0,"",1000000*B16/TrRail_act!B44/1000)</f>
        <v>2054.0334123955458</v>
      </c>
      <c r="C56" s="77">
        <f>IF(TrRail_act!C44=0,"",1000000*C16/TrRail_act!C44/1000)</f>
        <v>2035.4630626288622</v>
      </c>
      <c r="D56" s="77">
        <f>IF(TrRail_act!D44=0,"",1000000*D16/TrRail_act!D44/1000)</f>
        <v>2029.3211917739866</v>
      </c>
      <c r="E56" s="77">
        <f>IF(TrRail_act!E44=0,"",1000000*E16/TrRail_act!E44/1000)</f>
        <v>2012.5094139698999</v>
      </c>
      <c r="F56" s="77">
        <f>IF(TrRail_act!F44=0,"",1000000*F16/TrRail_act!F44/1000)</f>
        <v>1993.3900543792297</v>
      </c>
      <c r="G56" s="77">
        <f>IF(TrRail_act!G44=0,"",1000000*G16/TrRail_act!G44/1000)</f>
        <v>1925.3581352285232</v>
      </c>
      <c r="H56" s="77">
        <f>IF(TrRail_act!H44=0,"",1000000*H16/TrRail_act!H44/1000)</f>
        <v>1635.0779711838522</v>
      </c>
      <c r="I56" s="77">
        <f>IF(TrRail_act!I44=0,"",1000000*I16/TrRail_act!I44/1000)</f>
        <v>1801.8665662370042</v>
      </c>
      <c r="J56" s="77">
        <f>IF(TrRail_act!J44=0,"",1000000*J16/TrRail_act!J44/1000)</f>
        <v>1815.3292613812837</v>
      </c>
      <c r="K56" s="77">
        <f>IF(TrRail_act!K44=0,"",1000000*K16/TrRail_act!K44/1000)</f>
        <v>1693.1998221039153</v>
      </c>
      <c r="L56" s="77">
        <f>IF(TrRail_act!L44=0,"",1000000*L16/TrRail_act!L44/1000)</f>
        <v>1550.343253956584</v>
      </c>
      <c r="M56" s="77">
        <f>IF(TrRail_act!M44=0,"",1000000*M16/TrRail_act!M44/1000)</f>
        <v>1741.5430154594869</v>
      </c>
      <c r="N56" s="77">
        <f>IF(TrRail_act!N44=0,"",1000000*N16/TrRail_act!N44/1000)</f>
        <v>1732.9215977018353</v>
      </c>
      <c r="O56" s="77">
        <f>IF(TrRail_act!O44=0,"",1000000*O16/TrRail_act!O44/1000)</f>
        <v>1676.1328481229191</v>
      </c>
      <c r="P56" s="77">
        <f>IF(TrRail_act!P44=0,"",1000000*P16/TrRail_act!P44/1000)</f>
        <v>1609.2043940427366</v>
      </c>
      <c r="Q56" s="77">
        <f>IF(TrRail_act!Q44=0,"",1000000*Q16/TrRail_act!Q44/1000)</f>
        <v>1587.6450575990573</v>
      </c>
    </row>
    <row r="57" spans="1:17" ht="11.45" customHeight="1" x14ac:dyDescent="0.25">
      <c r="A57" s="93" t="s">
        <v>16</v>
      </c>
      <c r="B57" s="74" t="str">
        <f>IF(TrRail_act!B45=0,"",1000000*B17/TrRail_act!B45/1000)</f>
        <v/>
      </c>
      <c r="C57" s="74" t="str">
        <f>IF(TrRail_act!C45=0,"",1000000*C17/TrRail_act!C45/1000)</f>
        <v/>
      </c>
      <c r="D57" s="74" t="str">
        <f>IF(TrRail_act!D45=0,"",1000000*D17/TrRail_act!D45/1000)</f>
        <v/>
      </c>
      <c r="E57" s="74" t="str">
        <f>IF(TrRail_act!E45=0,"",1000000*E17/TrRail_act!E45/1000)</f>
        <v/>
      </c>
      <c r="F57" s="74" t="str">
        <f>IF(TrRail_act!F45=0,"",1000000*F17/TrRail_act!F45/1000)</f>
        <v/>
      </c>
      <c r="G57" s="74" t="str">
        <f>IF(TrRail_act!G45=0,"",1000000*G17/TrRail_act!G45/1000)</f>
        <v/>
      </c>
      <c r="H57" s="74" t="str">
        <f>IF(TrRail_act!H45=0,"",1000000*H17/TrRail_act!H45/1000)</f>
        <v/>
      </c>
      <c r="I57" s="74" t="str">
        <f>IF(TrRail_act!I45=0,"",1000000*I17/TrRail_act!I45/1000)</f>
        <v/>
      </c>
      <c r="J57" s="74" t="str">
        <f>IF(TrRail_act!J45=0,"",1000000*J17/TrRail_act!J45/1000)</f>
        <v/>
      </c>
      <c r="K57" s="74" t="str">
        <f>IF(TrRail_act!K45=0,"",1000000*K17/TrRail_act!K45/1000)</f>
        <v/>
      </c>
      <c r="L57" s="74" t="str">
        <f>IF(TrRail_act!L45=0,"",1000000*L17/TrRail_act!L45/1000)</f>
        <v/>
      </c>
      <c r="M57" s="74" t="str">
        <f>IF(TrRail_act!M45=0,"",1000000*M17/TrRail_act!M45/1000)</f>
        <v/>
      </c>
      <c r="N57" s="74" t="str">
        <f>IF(TrRail_act!N45=0,"",1000000*N17/TrRail_act!N45/1000)</f>
        <v/>
      </c>
      <c r="O57" s="74" t="str">
        <f>IF(TrRail_act!O45=0,"",1000000*O17/TrRail_act!O45/1000)</f>
        <v/>
      </c>
      <c r="P57" s="74" t="str">
        <f>IF(TrRail_act!P45=0,"",1000000*P17/TrRail_act!P45/1000)</f>
        <v/>
      </c>
      <c r="Q57" s="74" t="str">
        <f>IF(TrRail_act!Q45=0,"",1000000*Q17/TrRail_act!Q45/1000)</f>
        <v/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0.30247857411978457</v>
      </c>
      <c r="C60" s="32">
        <f t="shared" si="6"/>
        <v>0.2619544993936912</v>
      </c>
      <c r="D60" s="32">
        <f t="shared" si="6"/>
        <v>0.21240497724887669</v>
      </c>
      <c r="E60" s="32">
        <f t="shared" si="6"/>
        <v>0.16508223102759001</v>
      </c>
      <c r="F60" s="32">
        <f t="shared" si="6"/>
        <v>0.15430112697806925</v>
      </c>
      <c r="G60" s="32">
        <f t="shared" si="6"/>
        <v>0.14608245652976523</v>
      </c>
      <c r="H60" s="32">
        <f t="shared" si="6"/>
        <v>0.16265424737838782</v>
      </c>
      <c r="I60" s="32">
        <f t="shared" si="6"/>
        <v>0.14840262217780406</v>
      </c>
      <c r="J60" s="32">
        <f t="shared" si="6"/>
        <v>0.14304045435073959</v>
      </c>
      <c r="K60" s="32">
        <f t="shared" si="6"/>
        <v>0.1418405949581632</v>
      </c>
      <c r="L60" s="32">
        <f t="shared" si="6"/>
        <v>0.1270107594972634</v>
      </c>
      <c r="M60" s="32">
        <f t="shared" si="6"/>
        <v>6.9573207743286847E-2</v>
      </c>
      <c r="N60" s="32">
        <f t="shared" si="6"/>
        <v>9.7852996174589937E-2</v>
      </c>
      <c r="O60" s="32">
        <f t="shared" si="6"/>
        <v>0.10407928460913761</v>
      </c>
      <c r="P60" s="32">
        <f t="shared" si="6"/>
        <v>0.10198264866005856</v>
      </c>
      <c r="Q60" s="32">
        <f t="shared" si="6"/>
        <v>0.1040363121240641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0.30247857411978457</v>
      </c>
      <c r="C62" s="30">
        <f t="shared" si="8"/>
        <v>0.2619544993936912</v>
      </c>
      <c r="D62" s="30">
        <f t="shared" si="8"/>
        <v>0.21240497724887669</v>
      </c>
      <c r="E62" s="30">
        <f t="shared" si="8"/>
        <v>0.16508223102759001</v>
      </c>
      <c r="F62" s="30">
        <f t="shared" si="8"/>
        <v>0.15430112697806925</v>
      </c>
      <c r="G62" s="30">
        <f t="shared" si="8"/>
        <v>0.14608245652976523</v>
      </c>
      <c r="H62" s="30">
        <f t="shared" si="8"/>
        <v>0.16265424737838782</v>
      </c>
      <c r="I62" s="30">
        <f t="shared" si="8"/>
        <v>0.14840262217780406</v>
      </c>
      <c r="J62" s="30">
        <f t="shared" si="8"/>
        <v>0.14304045435073959</v>
      </c>
      <c r="K62" s="30">
        <f t="shared" si="8"/>
        <v>0.1418405949581632</v>
      </c>
      <c r="L62" s="30">
        <f t="shared" si="8"/>
        <v>0.1270107594972634</v>
      </c>
      <c r="M62" s="30">
        <f t="shared" si="8"/>
        <v>6.9573207743286847E-2</v>
      </c>
      <c r="N62" s="30">
        <f t="shared" si="8"/>
        <v>9.7852996174589937E-2</v>
      </c>
      <c r="O62" s="30">
        <f t="shared" si="8"/>
        <v>0.10407928460913761</v>
      </c>
      <c r="P62" s="30">
        <f t="shared" si="8"/>
        <v>0.10198264866005856</v>
      </c>
      <c r="Q62" s="30">
        <f t="shared" si="8"/>
        <v>0.1040363121240641</v>
      </c>
    </row>
    <row r="63" spans="1:17" ht="11.45" customHeight="1" x14ac:dyDescent="0.25">
      <c r="A63" s="62" t="s">
        <v>17</v>
      </c>
      <c r="B63" s="115">
        <f t="shared" ref="B63:Q63" si="9">IF(B12=0,0,B12/B$8)</f>
        <v>0.30247857411978457</v>
      </c>
      <c r="C63" s="115">
        <f t="shared" si="9"/>
        <v>0.2619544993936912</v>
      </c>
      <c r="D63" s="115">
        <f t="shared" si="9"/>
        <v>0.21240497724887669</v>
      </c>
      <c r="E63" s="115">
        <f t="shared" si="9"/>
        <v>0.16508223102759001</v>
      </c>
      <c r="F63" s="115">
        <f t="shared" si="9"/>
        <v>0.15430112697806925</v>
      </c>
      <c r="G63" s="115">
        <f t="shared" si="9"/>
        <v>0.14608245652976523</v>
      </c>
      <c r="H63" s="115">
        <f t="shared" si="9"/>
        <v>0.16265424737838782</v>
      </c>
      <c r="I63" s="115">
        <f t="shared" si="9"/>
        <v>0.14840262217780406</v>
      </c>
      <c r="J63" s="115">
        <f t="shared" si="9"/>
        <v>0.14304045435073959</v>
      </c>
      <c r="K63" s="115">
        <f t="shared" si="9"/>
        <v>0.1418405949581632</v>
      </c>
      <c r="L63" s="115">
        <f t="shared" si="9"/>
        <v>0.1270107594972634</v>
      </c>
      <c r="M63" s="115">
        <f t="shared" si="9"/>
        <v>6.9573207743286847E-2</v>
      </c>
      <c r="N63" s="115">
        <f t="shared" si="9"/>
        <v>9.7852996174589937E-2</v>
      </c>
      <c r="O63" s="115">
        <f t="shared" si="9"/>
        <v>0.10407928460913761</v>
      </c>
      <c r="P63" s="115">
        <f t="shared" si="9"/>
        <v>0.10198264866005856</v>
      </c>
      <c r="Q63" s="115">
        <f t="shared" si="9"/>
        <v>0.1040363121240641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0.69752142588021537</v>
      </c>
      <c r="C66" s="32">
        <f t="shared" si="12"/>
        <v>0.7380455006063088</v>
      </c>
      <c r="D66" s="32">
        <f t="shared" si="12"/>
        <v>0.78759502275112325</v>
      </c>
      <c r="E66" s="32">
        <f t="shared" si="12"/>
        <v>0.83491776897240999</v>
      </c>
      <c r="F66" s="32">
        <f t="shared" si="12"/>
        <v>0.84569887302193081</v>
      </c>
      <c r="G66" s="32">
        <f t="shared" si="12"/>
        <v>0.85391754347023485</v>
      </c>
      <c r="H66" s="32">
        <f t="shared" si="12"/>
        <v>0.83734575262161215</v>
      </c>
      <c r="I66" s="32">
        <f t="shared" si="12"/>
        <v>0.85159737782219591</v>
      </c>
      <c r="J66" s="32">
        <f t="shared" si="12"/>
        <v>0.85695954564926036</v>
      </c>
      <c r="K66" s="32">
        <f t="shared" si="12"/>
        <v>0.85815940504183674</v>
      </c>
      <c r="L66" s="32">
        <f t="shared" si="12"/>
        <v>0.87298924050273652</v>
      </c>
      <c r="M66" s="32">
        <f t="shared" si="12"/>
        <v>0.9304267922567131</v>
      </c>
      <c r="N66" s="32">
        <f t="shared" si="12"/>
        <v>0.90214700382541002</v>
      </c>
      <c r="O66" s="32">
        <f t="shared" si="12"/>
        <v>0.89592071539086238</v>
      </c>
      <c r="P66" s="32">
        <f t="shared" si="12"/>
        <v>0.89801735133994143</v>
      </c>
      <c r="Q66" s="32">
        <f t="shared" si="12"/>
        <v>0.89596368787593583</v>
      </c>
    </row>
    <row r="67" spans="1:17" ht="11.45" customHeight="1" x14ac:dyDescent="0.25">
      <c r="A67" s="116" t="s">
        <v>17</v>
      </c>
      <c r="B67" s="115">
        <f t="shared" ref="B67:Q67" si="13">IF(B16=0,0,B16/B$8)</f>
        <v>0.69752142588021537</v>
      </c>
      <c r="C67" s="115">
        <f t="shared" si="13"/>
        <v>0.7380455006063088</v>
      </c>
      <c r="D67" s="115">
        <f t="shared" si="13"/>
        <v>0.78759502275112325</v>
      </c>
      <c r="E67" s="115">
        <f t="shared" si="13"/>
        <v>0.83491776897240999</v>
      </c>
      <c r="F67" s="115">
        <f t="shared" si="13"/>
        <v>0.84569887302193081</v>
      </c>
      <c r="G67" s="115">
        <f t="shared" si="13"/>
        <v>0.85391754347023485</v>
      </c>
      <c r="H67" s="115">
        <f t="shared" si="13"/>
        <v>0.83734575262161215</v>
      </c>
      <c r="I67" s="115">
        <f t="shared" si="13"/>
        <v>0.85159737782219591</v>
      </c>
      <c r="J67" s="115">
        <f t="shared" si="13"/>
        <v>0.85695954564926036</v>
      </c>
      <c r="K67" s="115">
        <f t="shared" si="13"/>
        <v>0.85815940504183674</v>
      </c>
      <c r="L67" s="115">
        <f t="shared" si="13"/>
        <v>0.87298924050273652</v>
      </c>
      <c r="M67" s="115">
        <f t="shared" si="13"/>
        <v>0.9304267922567131</v>
      </c>
      <c r="N67" s="115">
        <f t="shared" si="13"/>
        <v>0.90214700382541002</v>
      </c>
      <c r="O67" s="115">
        <f t="shared" si="13"/>
        <v>0.89592071539086238</v>
      </c>
      <c r="P67" s="115">
        <f t="shared" si="13"/>
        <v>0.89801735133994143</v>
      </c>
      <c r="Q67" s="115">
        <f t="shared" si="13"/>
        <v>0.89596368787593583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379.84284654173996</v>
      </c>
      <c r="C4" s="132">
        <f t="shared" si="0"/>
        <v>421.96171220762324</v>
      </c>
      <c r="D4" s="132">
        <f t="shared" si="0"/>
        <v>431.5152297182758</v>
      </c>
      <c r="E4" s="132">
        <f t="shared" si="0"/>
        <v>457.14855339534665</v>
      </c>
      <c r="F4" s="132">
        <f t="shared" si="0"/>
        <v>635.62329874953923</v>
      </c>
      <c r="G4" s="132">
        <f t="shared" si="0"/>
        <v>1103.0221760991906</v>
      </c>
      <c r="H4" s="132">
        <f t="shared" si="0"/>
        <v>1637.7877244576189</v>
      </c>
      <c r="I4" s="132">
        <f t="shared" si="0"/>
        <v>2133.0122138046945</v>
      </c>
      <c r="J4" s="132">
        <f t="shared" si="0"/>
        <v>2346.8647045854191</v>
      </c>
      <c r="K4" s="132">
        <f t="shared" si="0"/>
        <v>2631.6946349794503</v>
      </c>
      <c r="L4" s="132">
        <f t="shared" si="0"/>
        <v>3094.7264137181364</v>
      </c>
      <c r="M4" s="132">
        <f t="shared" si="0"/>
        <v>3407.431490719986</v>
      </c>
      <c r="N4" s="132">
        <f t="shared" si="0"/>
        <v>3195.4827408233441</v>
      </c>
      <c r="O4" s="132">
        <f t="shared" si="0"/>
        <v>3226.7051164524664</v>
      </c>
      <c r="P4" s="132">
        <f t="shared" si="0"/>
        <v>3205.0518669224471</v>
      </c>
      <c r="Q4" s="132">
        <f t="shared" si="0"/>
        <v>3399.4381528329604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310.57174669233825</v>
      </c>
      <c r="C6" s="42">
        <v>343.34181575161654</v>
      </c>
      <c r="D6" s="42">
        <v>339.52304303581565</v>
      </c>
      <c r="E6" s="42">
        <v>345.20243400507502</v>
      </c>
      <c r="F6" s="42">
        <v>491.20649738560599</v>
      </c>
      <c r="G6" s="42">
        <v>848.2701528595004</v>
      </c>
      <c r="H6" s="42">
        <v>1224.5889912733883</v>
      </c>
      <c r="I6" s="42">
        <v>1502.8842314666151</v>
      </c>
      <c r="J6" s="42">
        <v>1578.5706834298956</v>
      </c>
      <c r="K6" s="42">
        <v>1807.8547665684025</v>
      </c>
      <c r="L6" s="42">
        <v>2055.9778238615404</v>
      </c>
      <c r="M6" s="42">
        <v>2226.049963873144</v>
      </c>
      <c r="N6" s="42">
        <v>1999.7701706803502</v>
      </c>
      <c r="O6" s="42">
        <v>2024.0935045125195</v>
      </c>
      <c r="P6" s="42">
        <v>2089.6006503294534</v>
      </c>
      <c r="Q6" s="42">
        <v>2280.828640525117</v>
      </c>
    </row>
    <row r="7" spans="1:17" ht="11.45" customHeight="1" x14ac:dyDescent="0.25">
      <c r="A7" s="116" t="s">
        <v>125</v>
      </c>
      <c r="B7" s="42">
        <v>69.271099849401679</v>
      </c>
      <c r="C7" s="42">
        <v>78.619896456006686</v>
      </c>
      <c r="D7" s="42">
        <v>91.992186682460144</v>
      </c>
      <c r="E7" s="42">
        <v>111.9461193902716</v>
      </c>
      <c r="F7" s="42">
        <v>144.41680136393327</v>
      </c>
      <c r="G7" s="42">
        <v>254.7520232396902</v>
      </c>
      <c r="H7" s="42">
        <v>413.19873318423066</v>
      </c>
      <c r="I7" s="42">
        <v>630.12798233807916</v>
      </c>
      <c r="J7" s="42">
        <v>768.29402115552364</v>
      </c>
      <c r="K7" s="42">
        <v>823.83986841104786</v>
      </c>
      <c r="L7" s="42">
        <v>1038.7485898565963</v>
      </c>
      <c r="M7" s="42">
        <v>1181.381526846842</v>
      </c>
      <c r="N7" s="42">
        <v>1195.7125701429941</v>
      </c>
      <c r="O7" s="42">
        <v>1202.6116119399469</v>
      </c>
      <c r="P7" s="42">
        <v>1115.4512165929937</v>
      </c>
      <c r="Q7" s="42">
        <v>1118.6095123078437</v>
      </c>
    </row>
    <row r="8" spans="1:17" ht="11.45" customHeight="1" x14ac:dyDescent="0.25">
      <c r="A8" s="128" t="s">
        <v>51</v>
      </c>
      <c r="B8" s="131">
        <f t="shared" ref="B8:Q8" si="1">SUM(B9:B10)</f>
        <v>3.7948751892121111</v>
      </c>
      <c r="C8" s="131">
        <f t="shared" si="1"/>
        <v>4.0548015326052838</v>
      </c>
      <c r="D8" s="131">
        <f t="shared" si="1"/>
        <v>5.061238497270371</v>
      </c>
      <c r="E8" s="131">
        <f t="shared" si="1"/>
        <v>9.5606599501866434</v>
      </c>
      <c r="F8" s="131">
        <f t="shared" si="1"/>
        <v>4.0109144359407098</v>
      </c>
      <c r="G8" s="131">
        <f t="shared" si="1"/>
        <v>7.7396408860111618</v>
      </c>
      <c r="H8" s="131">
        <f t="shared" si="1"/>
        <v>6.4166592844962764</v>
      </c>
      <c r="I8" s="131">
        <f t="shared" si="1"/>
        <v>3.6196648861602028</v>
      </c>
      <c r="J8" s="131">
        <f t="shared" si="1"/>
        <v>3.7772078601384482</v>
      </c>
      <c r="K8" s="131">
        <f t="shared" si="1"/>
        <v>4.7077378061655306</v>
      </c>
      <c r="L8" s="131">
        <f t="shared" si="1"/>
        <v>5.128120646575141</v>
      </c>
      <c r="M8" s="131">
        <f t="shared" si="1"/>
        <v>5.2750328408478619</v>
      </c>
      <c r="N8" s="131">
        <f t="shared" si="1"/>
        <v>5.9982757893936203</v>
      </c>
      <c r="O8" s="131">
        <f t="shared" si="1"/>
        <v>7.097643919580273</v>
      </c>
      <c r="P8" s="131">
        <f t="shared" si="1"/>
        <v>7.8756529051118989</v>
      </c>
      <c r="Q8" s="131">
        <f t="shared" si="1"/>
        <v>8.2217996182968616</v>
      </c>
    </row>
    <row r="9" spans="1:17" ht="11.45" customHeight="1" x14ac:dyDescent="0.25">
      <c r="A9" s="95" t="s">
        <v>126</v>
      </c>
      <c r="B9" s="37">
        <v>1.1774852675340171</v>
      </c>
      <c r="C9" s="37">
        <v>1.1132731395047035</v>
      </c>
      <c r="D9" s="37">
        <v>1.350636505947469</v>
      </c>
      <c r="E9" s="37">
        <v>1.9476854951222742</v>
      </c>
      <c r="F9" s="37">
        <v>1.4518418350358069</v>
      </c>
      <c r="G9" s="37">
        <v>1.4599666841858892</v>
      </c>
      <c r="H9" s="37">
        <v>2.564711713340154</v>
      </c>
      <c r="I9" s="37">
        <v>2.177444866449727</v>
      </c>
      <c r="J9" s="37">
        <v>2.5131961873987114</v>
      </c>
      <c r="K9" s="37">
        <v>3.1573713462869981</v>
      </c>
      <c r="L9" s="37">
        <v>2.905466118601868</v>
      </c>
      <c r="M9" s="37">
        <v>2.7704670886466523</v>
      </c>
      <c r="N9" s="37">
        <v>2.816691602899045</v>
      </c>
      <c r="O9" s="37">
        <v>3.5783783573872863</v>
      </c>
      <c r="P9" s="37">
        <v>3.8246842399336471</v>
      </c>
      <c r="Q9" s="37">
        <v>3.3917372393010057</v>
      </c>
    </row>
    <row r="10" spans="1:17" ht="11.45" customHeight="1" x14ac:dyDescent="0.25">
      <c r="A10" s="93" t="s">
        <v>125</v>
      </c>
      <c r="B10" s="36">
        <v>2.617389921678094</v>
      </c>
      <c r="C10" s="36">
        <v>2.9415283931005805</v>
      </c>
      <c r="D10" s="36">
        <v>3.710601991322902</v>
      </c>
      <c r="E10" s="36">
        <v>7.6129744550643688</v>
      </c>
      <c r="F10" s="36">
        <v>2.5590726009049032</v>
      </c>
      <c r="G10" s="36">
        <v>6.2796742018252729</v>
      </c>
      <c r="H10" s="36">
        <v>3.851947571156122</v>
      </c>
      <c r="I10" s="36">
        <v>1.4422200197104758</v>
      </c>
      <c r="J10" s="36">
        <v>1.2640116727397368</v>
      </c>
      <c r="K10" s="36">
        <v>1.5503664598785329</v>
      </c>
      <c r="L10" s="36">
        <v>2.2226545279732726</v>
      </c>
      <c r="M10" s="36">
        <v>2.5045657522012101</v>
      </c>
      <c r="N10" s="36">
        <v>3.1815841864945758</v>
      </c>
      <c r="O10" s="36">
        <v>3.5192655621929863</v>
      </c>
      <c r="P10" s="36">
        <v>4.0509686651782513</v>
      </c>
      <c r="Q10" s="36">
        <v>4.8300623789958559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4.8265595017736285</v>
      </c>
      <c r="C12" s="41">
        <f t="shared" ref="C12:Q12" si="3">SUM(C13,C17)</f>
        <v>5.3395089425235804</v>
      </c>
      <c r="D12" s="41">
        <f t="shared" si="3"/>
        <v>5.4245810135641834</v>
      </c>
      <c r="E12" s="41">
        <f t="shared" si="3"/>
        <v>5.7806844522647154</v>
      </c>
      <c r="F12" s="41">
        <f t="shared" si="3"/>
        <v>7.8019432162860713</v>
      </c>
      <c r="G12" s="41">
        <f t="shared" si="3"/>
        <v>12.121978974084358</v>
      </c>
      <c r="H12" s="41">
        <f t="shared" si="3"/>
        <v>16.03802831406481</v>
      </c>
      <c r="I12" s="41">
        <f t="shared" si="3"/>
        <v>20.401514967872959</v>
      </c>
      <c r="J12" s="41">
        <f t="shared" si="3"/>
        <v>23.20900856799528</v>
      </c>
      <c r="K12" s="41">
        <f t="shared" si="3"/>
        <v>25.202584392734011</v>
      </c>
      <c r="L12" s="41">
        <f t="shared" si="3"/>
        <v>29.158857946225787</v>
      </c>
      <c r="M12" s="41">
        <f t="shared" si="3"/>
        <v>29.753262809619372</v>
      </c>
      <c r="N12" s="41">
        <f t="shared" si="3"/>
        <v>27.499891783490163</v>
      </c>
      <c r="O12" s="41">
        <f t="shared" si="3"/>
        <v>27.00643328526813</v>
      </c>
      <c r="P12" s="41">
        <f t="shared" si="3"/>
        <v>26.539818293870972</v>
      </c>
      <c r="Q12" s="41">
        <f t="shared" si="3"/>
        <v>28.170660748097806</v>
      </c>
    </row>
    <row r="13" spans="1:17" ht="11.45" customHeight="1" x14ac:dyDescent="0.25">
      <c r="A13" s="130" t="s">
        <v>39</v>
      </c>
      <c r="B13" s="132">
        <f t="shared" ref="B13" si="4">SUM(B14:B16)</f>
        <v>4.7202069599166387</v>
      </c>
      <c r="C13" s="132">
        <f t="shared" ref="C13:Q13" si="5">SUM(C14:C16)</f>
        <v>5.2314092580074192</v>
      </c>
      <c r="D13" s="132">
        <f t="shared" si="5"/>
        <v>5.2925547266917015</v>
      </c>
      <c r="E13" s="132">
        <f t="shared" si="5"/>
        <v>5.548683088949196</v>
      </c>
      <c r="F13" s="132">
        <f t="shared" si="5"/>
        <v>7.6885550717236955</v>
      </c>
      <c r="G13" s="132">
        <f t="shared" si="5"/>
        <v>11.9403932360482</v>
      </c>
      <c r="H13" s="132">
        <f t="shared" si="5"/>
        <v>15.843956915548288</v>
      </c>
      <c r="I13" s="132">
        <f t="shared" si="5"/>
        <v>20.269118584634448</v>
      </c>
      <c r="J13" s="132">
        <f t="shared" si="5"/>
        <v>23.060520266890116</v>
      </c>
      <c r="K13" s="132">
        <f t="shared" si="5"/>
        <v>25.018762371823687</v>
      </c>
      <c r="L13" s="132">
        <f t="shared" si="5"/>
        <v>28.981160757586913</v>
      </c>
      <c r="M13" s="132">
        <f t="shared" si="5"/>
        <v>29.580684405867935</v>
      </c>
      <c r="N13" s="132">
        <f t="shared" si="5"/>
        <v>27.310138725442989</v>
      </c>
      <c r="O13" s="132">
        <f t="shared" si="5"/>
        <v>26.774049932753343</v>
      </c>
      <c r="P13" s="132">
        <f t="shared" si="5"/>
        <v>26.30228539206577</v>
      </c>
      <c r="Q13" s="132">
        <f t="shared" si="5"/>
        <v>27.930943904089506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4.0443578813275227</v>
      </c>
      <c r="C15" s="42">
        <f t="shared" ref="C15:Q15" si="7">C24*C80/1000000</f>
        <v>4.4672183067026614</v>
      </c>
      <c r="D15" s="42">
        <f t="shared" si="7"/>
        <v>4.3774101376188668</v>
      </c>
      <c r="E15" s="42">
        <f t="shared" si="7"/>
        <v>4.4174030635452928</v>
      </c>
      <c r="F15" s="42">
        <f t="shared" si="7"/>
        <v>6.2622353523478695</v>
      </c>
      <c r="G15" s="42">
        <f t="shared" si="7"/>
        <v>9.3802222424602011</v>
      </c>
      <c r="H15" s="42">
        <f t="shared" si="7"/>
        <v>12.073601241239128</v>
      </c>
      <c r="I15" s="42">
        <f t="shared" si="7"/>
        <v>14.985817639742631</v>
      </c>
      <c r="J15" s="42">
        <f t="shared" si="7"/>
        <v>16.653660192483969</v>
      </c>
      <c r="K15" s="42">
        <f t="shared" si="7"/>
        <v>18.173628469034469</v>
      </c>
      <c r="L15" s="42">
        <f t="shared" si="7"/>
        <v>20.682914885732252</v>
      </c>
      <c r="M15" s="42">
        <f t="shared" si="7"/>
        <v>20.837445131204163</v>
      </c>
      <c r="N15" s="42">
        <f t="shared" si="7"/>
        <v>18.64138600315853</v>
      </c>
      <c r="O15" s="42">
        <f t="shared" si="7"/>
        <v>18.040282084214557</v>
      </c>
      <c r="P15" s="42">
        <f t="shared" si="7"/>
        <v>18.194919842407643</v>
      </c>
      <c r="Q15" s="42">
        <f t="shared" si="7"/>
        <v>20.038728396519669</v>
      </c>
    </row>
    <row r="16" spans="1:17" ht="11.45" customHeight="1" x14ac:dyDescent="0.25">
      <c r="A16" s="116" t="s">
        <v>125</v>
      </c>
      <c r="B16" s="42">
        <f>B25*B81/1000000</f>
        <v>0.6758490785891158</v>
      </c>
      <c r="C16" s="42">
        <f t="shared" ref="C16:Q16" si="8">C25*C81/1000000</f>
        <v>0.76419095130475823</v>
      </c>
      <c r="D16" s="42">
        <f t="shared" si="8"/>
        <v>0.91514458907283425</v>
      </c>
      <c r="E16" s="42">
        <f t="shared" si="8"/>
        <v>1.131280025403903</v>
      </c>
      <c r="F16" s="42">
        <f t="shared" si="8"/>
        <v>1.4263197193758261</v>
      </c>
      <c r="G16" s="42">
        <f t="shared" si="8"/>
        <v>2.5601709935879988</v>
      </c>
      <c r="H16" s="42">
        <f t="shared" si="8"/>
        <v>3.7703556743091595</v>
      </c>
      <c r="I16" s="42">
        <f t="shared" si="8"/>
        <v>5.283300944891816</v>
      </c>
      <c r="J16" s="42">
        <f t="shared" si="8"/>
        <v>6.406860074406147</v>
      </c>
      <c r="K16" s="42">
        <f t="shared" si="8"/>
        <v>6.8451339027892182</v>
      </c>
      <c r="L16" s="42">
        <f t="shared" si="8"/>
        <v>8.2982458718546628</v>
      </c>
      <c r="M16" s="42">
        <f t="shared" si="8"/>
        <v>8.7432392746637735</v>
      </c>
      <c r="N16" s="42">
        <f t="shared" si="8"/>
        <v>8.6687527222844594</v>
      </c>
      <c r="O16" s="42">
        <f t="shared" si="8"/>
        <v>8.7337678485387844</v>
      </c>
      <c r="P16" s="42">
        <f t="shared" si="8"/>
        <v>8.1073655496581285</v>
      </c>
      <c r="Q16" s="42">
        <f t="shared" si="8"/>
        <v>7.892215507569837</v>
      </c>
    </row>
    <row r="17" spans="1:17" ht="11.45" customHeight="1" x14ac:dyDescent="0.25">
      <c r="A17" s="128" t="s">
        <v>18</v>
      </c>
      <c r="B17" s="131">
        <f t="shared" ref="B17" si="9">SUM(B18:B19)</f>
        <v>0.10635254185698992</v>
      </c>
      <c r="C17" s="131">
        <f t="shared" ref="C17:Q17" si="10">SUM(C18:C19)</f>
        <v>0.10809968451616137</v>
      </c>
      <c r="D17" s="131">
        <f t="shared" si="10"/>
        <v>0.13202628687248205</v>
      </c>
      <c r="E17" s="131">
        <f t="shared" si="10"/>
        <v>0.2320013633155189</v>
      </c>
      <c r="F17" s="131">
        <f t="shared" si="10"/>
        <v>0.113388144562376</v>
      </c>
      <c r="G17" s="131">
        <f t="shared" si="10"/>
        <v>0.18158573803615835</v>
      </c>
      <c r="H17" s="131">
        <f t="shared" si="10"/>
        <v>0.19407139851652377</v>
      </c>
      <c r="I17" s="131">
        <f t="shared" si="10"/>
        <v>0.13239638323851219</v>
      </c>
      <c r="J17" s="131">
        <f t="shared" si="10"/>
        <v>0.14848830110516409</v>
      </c>
      <c r="K17" s="131">
        <f t="shared" si="10"/>
        <v>0.18382202091032301</v>
      </c>
      <c r="L17" s="131">
        <f t="shared" si="10"/>
        <v>0.17769718863887357</v>
      </c>
      <c r="M17" s="131">
        <f t="shared" si="10"/>
        <v>0.17257840375143801</v>
      </c>
      <c r="N17" s="131">
        <f t="shared" si="10"/>
        <v>0.18975305804717246</v>
      </c>
      <c r="O17" s="131">
        <f t="shared" si="10"/>
        <v>0.2323833525147867</v>
      </c>
      <c r="P17" s="131">
        <f t="shared" si="10"/>
        <v>0.23753290180520384</v>
      </c>
      <c r="Q17" s="131">
        <f t="shared" si="10"/>
        <v>0.23971684400829946</v>
      </c>
    </row>
    <row r="18" spans="1:17" ht="11.45" customHeight="1" x14ac:dyDescent="0.25">
      <c r="A18" s="95" t="s">
        <v>126</v>
      </c>
      <c r="B18" s="37">
        <f>B27*B83/1000000</f>
        <v>5.7597153923313223E-2</v>
      </c>
      <c r="C18" s="37">
        <f t="shared" ref="C18:Q18" si="11">C27*C83/1000000</f>
        <v>5.3103391682450915E-2</v>
      </c>
      <c r="D18" s="37">
        <f t="shared" si="11"/>
        <v>6.3443614542595769E-2</v>
      </c>
      <c r="E18" s="37">
        <f t="shared" si="11"/>
        <v>9.0210814056994007E-2</v>
      </c>
      <c r="F18" s="37">
        <f t="shared" si="11"/>
        <v>6.6391397526358739E-2</v>
      </c>
      <c r="G18" s="37">
        <f t="shared" si="11"/>
        <v>6.7465362385683084E-2</v>
      </c>
      <c r="H18" s="37">
        <f t="shared" si="11"/>
        <v>0.12342015072629703</v>
      </c>
      <c r="I18" s="37">
        <f t="shared" si="11"/>
        <v>0.10596824913821129</v>
      </c>
      <c r="J18" s="37">
        <f t="shared" si="11"/>
        <v>0.12518247229937754</v>
      </c>
      <c r="K18" s="37">
        <f t="shared" si="11"/>
        <v>0.15492566186501333</v>
      </c>
      <c r="L18" s="37">
        <f t="shared" si="11"/>
        <v>0.13731182575600584</v>
      </c>
      <c r="M18" s="37">
        <f t="shared" si="11"/>
        <v>0.12628894350924466</v>
      </c>
      <c r="N18" s="37">
        <f t="shared" si="11"/>
        <v>0.12951006552834671</v>
      </c>
      <c r="O18" s="37">
        <f t="shared" si="11"/>
        <v>0.16266089390955973</v>
      </c>
      <c r="P18" s="37">
        <f t="shared" si="11"/>
        <v>0.16101706781188427</v>
      </c>
      <c r="Q18" s="37">
        <f t="shared" si="11"/>
        <v>0.14467861276605615</v>
      </c>
    </row>
    <row r="19" spans="1:17" ht="11.45" customHeight="1" x14ac:dyDescent="0.25">
      <c r="A19" s="93" t="s">
        <v>125</v>
      </c>
      <c r="B19" s="36">
        <f>B28*B84/1000000</f>
        <v>4.8755387933676689E-2</v>
      </c>
      <c r="C19" s="36">
        <f t="shared" ref="C19:Q19" si="12">C28*C84/1000000</f>
        <v>5.4996292833710443E-2</v>
      </c>
      <c r="D19" s="36">
        <f t="shared" si="12"/>
        <v>6.8582672329886282E-2</v>
      </c>
      <c r="E19" s="36">
        <f t="shared" si="12"/>
        <v>0.14179054925852491</v>
      </c>
      <c r="F19" s="36">
        <f t="shared" si="12"/>
        <v>4.6996747036017257E-2</v>
      </c>
      <c r="G19" s="36">
        <f t="shared" si="12"/>
        <v>0.11412037565047525</v>
      </c>
      <c r="H19" s="36">
        <f t="shared" si="12"/>
        <v>7.0651247790226746E-2</v>
      </c>
      <c r="I19" s="36">
        <f t="shared" si="12"/>
        <v>2.6428134100300888E-2</v>
      </c>
      <c r="J19" s="36">
        <f t="shared" si="12"/>
        <v>2.3305828805786553E-2</v>
      </c>
      <c r="K19" s="36">
        <f t="shared" si="12"/>
        <v>2.8896359045309673E-2</v>
      </c>
      <c r="L19" s="36">
        <f t="shared" si="12"/>
        <v>4.0385362882867738E-2</v>
      </c>
      <c r="M19" s="36">
        <f t="shared" si="12"/>
        <v>4.6289460242193339E-2</v>
      </c>
      <c r="N19" s="36">
        <f t="shared" si="12"/>
        <v>6.0242992518825741E-2</v>
      </c>
      <c r="O19" s="36">
        <f t="shared" si="12"/>
        <v>6.9722458605226953E-2</v>
      </c>
      <c r="P19" s="36">
        <f t="shared" si="12"/>
        <v>7.6515833993319571E-2</v>
      </c>
      <c r="Q19" s="36">
        <f t="shared" si="12"/>
        <v>9.5038231242243323E-2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8486</v>
      </c>
      <c r="C21" s="41">
        <f t="shared" ref="C21:Q21" si="14">SUM(C22,C26)</f>
        <v>9334</v>
      </c>
      <c r="D21" s="41">
        <f t="shared" si="14"/>
        <v>9403</v>
      </c>
      <c r="E21" s="41">
        <f t="shared" si="14"/>
        <v>9930</v>
      </c>
      <c r="F21" s="41">
        <f t="shared" si="14"/>
        <v>13263</v>
      </c>
      <c r="G21" s="41">
        <f t="shared" si="14"/>
        <v>20965</v>
      </c>
      <c r="H21" s="41">
        <f t="shared" si="14"/>
        <v>24686</v>
      </c>
      <c r="I21" s="41">
        <f t="shared" si="14"/>
        <v>30717</v>
      </c>
      <c r="J21" s="41">
        <f t="shared" si="14"/>
        <v>37341</v>
      </c>
      <c r="K21" s="41">
        <f t="shared" si="14"/>
        <v>39651</v>
      </c>
      <c r="L21" s="41">
        <f t="shared" si="14"/>
        <v>44722</v>
      </c>
      <c r="M21" s="41">
        <f t="shared" si="14"/>
        <v>45453</v>
      </c>
      <c r="N21" s="41">
        <f t="shared" si="14"/>
        <v>41933</v>
      </c>
      <c r="O21" s="41">
        <f t="shared" si="14"/>
        <v>40864</v>
      </c>
      <c r="P21" s="41">
        <f t="shared" si="14"/>
        <v>40497</v>
      </c>
      <c r="Q21" s="41">
        <f t="shared" si="14"/>
        <v>43561</v>
      </c>
    </row>
    <row r="22" spans="1:17" ht="11.45" customHeight="1" x14ac:dyDescent="0.25">
      <c r="A22" s="130" t="s">
        <v>39</v>
      </c>
      <c r="B22" s="132">
        <f t="shared" ref="B22" si="15">SUM(B23:B25)</f>
        <v>8289</v>
      </c>
      <c r="C22" s="132">
        <f t="shared" ref="C22:Q22" si="16">SUM(C23:C25)</f>
        <v>9135</v>
      </c>
      <c r="D22" s="132">
        <f t="shared" si="16"/>
        <v>9150</v>
      </c>
      <c r="E22" s="132">
        <f t="shared" si="16"/>
        <v>9469</v>
      </c>
      <c r="F22" s="132">
        <f t="shared" si="16"/>
        <v>13015</v>
      </c>
      <c r="G22" s="132">
        <f t="shared" si="16"/>
        <v>20596</v>
      </c>
      <c r="H22" s="132">
        <f t="shared" si="16"/>
        <v>24317</v>
      </c>
      <c r="I22" s="132">
        <f t="shared" si="16"/>
        <v>30444</v>
      </c>
      <c r="J22" s="132">
        <f t="shared" si="16"/>
        <v>37061</v>
      </c>
      <c r="K22" s="132">
        <f t="shared" si="16"/>
        <v>39301</v>
      </c>
      <c r="L22" s="132">
        <f t="shared" si="16"/>
        <v>44342</v>
      </c>
      <c r="M22" s="132">
        <f t="shared" si="16"/>
        <v>45041</v>
      </c>
      <c r="N22" s="132">
        <f t="shared" si="16"/>
        <v>41497</v>
      </c>
      <c r="O22" s="132">
        <f t="shared" si="16"/>
        <v>40378</v>
      </c>
      <c r="P22" s="132">
        <f t="shared" si="16"/>
        <v>40025</v>
      </c>
      <c r="Q22" s="132">
        <f t="shared" si="16"/>
        <v>43015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7501</v>
      </c>
      <c r="C24" s="42">
        <f t="shared" si="18"/>
        <v>8244</v>
      </c>
      <c r="D24" s="42">
        <f t="shared" si="18"/>
        <v>8082.9999999999991</v>
      </c>
      <c r="E24" s="42">
        <f t="shared" si="18"/>
        <v>8150</v>
      </c>
      <c r="F24" s="42">
        <f t="shared" si="18"/>
        <v>11352</v>
      </c>
      <c r="G24" s="42">
        <f t="shared" si="18"/>
        <v>17611</v>
      </c>
      <c r="H24" s="42">
        <f t="shared" si="18"/>
        <v>19921</v>
      </c>
      <c r="I24" s="42">
        <f t="shared" si="18"/>
        <v>24284</v>
      </c>
      <c r="J24" s="42">
        <f t="shared" si="18"/>
        <v>29591.000000000004</v>
      </c>
      <c r="K24" s="42">
        <f t="shared" si="18"/>
        <v>31320</v>
      </c>
      <c r="L24" s="42">
        <f t="shared" si="18"/>
        <v>34183</v>
      </c>
      <c r="M24" s="42">
        <f t="shared" si="18"/>
        <v>34332</v>
      </c>
      <c r="N24" s="42">
        <f t="shared" si="18"/>
        <v>30874.000000000004</v>
      </c>
      <c r="O24" s="42">
        <f t="shared" si="18"/>
        <v>29670</v>
      </c>
      <c r="P24" s="42">
        <f t="shared" si="18"/>
        <v>30080</v>
      </c>
      <c r="Q24" s="42">
        <f t="shared" si="18"/>
        <v>33329</v>
      </c>
    </row>
    <row r="25" spans="1:17" ht="11.45" customHeight="1" x14ac:dyDescent="0.25">
      <c r="A25" s="116" t="s">
        <v>125</v>
      </c>
      <c r="B25" s="42">
        <f t="shared" si="18"/>
        <v>788</v>
      </c>
      <c r="C25" s="42">
        <f t="shared" si="18"/>
        <v>891</v>
      </c>
      <c r="D25" s="42">
        <f t="shared" si="18"/>
        <v>1067</v>
      </c>
      <c r="E25" s="42">
        <f t="shared" si="18"/>
        <v>1319</v>
      </c>
      <c r="F25" s="42">
        <f t="shared" si="18"/>
        <v>1662.9999999999998</v>
      </c>
      <c r="G25" s="42">
        <f t="shared" si="18"/>
        <v>2985</v>
      </c>
      <c r="H25" s="42">
        <f t="shared" si="18"/>
        <v>4396</v>
      </c>
      <c r="I25" s="42">
        <f t="shared" si="18"/>
        <v>6160</v>
      </c>
      <c r="J25" s="42">
        <f t="shared" si="18"/>
        <v>7470</v>
      </c>
      <c r="K25" s="42">
        <f t="shared" si="18"/>
        <v>7981</v>
      </c>
      <c r="L25" s="42">
        <f t="shared" si="18"/>
        <v>10159</v>
      </c>
      <c r="M25" s="42">
        <f t="shared" si="18"/>
        <v>10709</v>
      </c>
      <c r="N25" s="42">
        <f t="shared" si="18"/>
        <v>10623</v>
      </c>
      <c r="O25" s="42">
        <f t="shared" si="18"/>
        <v>10708</v>
      </c>
      <c r="P25" s="42">
        <f t="shared" si="18"/>
        <v>9945</v>
      </c>
      <c r="Q25" s="42">
        <f t="shared" si="18"/>
        <v>9686</v>
      </c>
    </row>
    <row r="26" spans="1:17" ht="11.45" customHeight="1" x14ac:dyDescent="0.25">
      <c r="A26" s="128" t="s">
        <v>18</v>
      </c>
      <c r="B26" s="131">
        <f t="shared" ref="B26" si="19">SUM(B27:B28)</f>
        <v>197</v>
      </c>
      <c r="C26" s="131">
        <f t="shared" ref="C26:Q26" si="20">SUM(C27:C28)</f>
        <v>199</v>
      </c>
      <c r="D26" s="131">
        <f t="shared" si="20"/>
        <v>253</v>
      </c>
      <c r="E26" s="131">
        <f t="shared" si="20"/>
        <v>461</v>
      </c>
      <c r="F26" s="131">
        <f t="shared" si="20"/>
        <v>248</v>
      </c>
      <c r="G26" s="131">
        <f t="shared" si="20"/>
        <v>369</v>
      </c>
      <c r="H26" s="131">
        <f t="shared" si="20"/>
        <v>369</v>
      </c>
      <c r="I26" s="131">
        <f t="shared" si="20"/>
        <v>273</v>
      </c>
      <c r="J26" s="131">
        <f t="shared" si="20"/>
        <v>280</v>
      </c>
      <c r="K26" s="131">
        <f t="shared" si="20"/>
        <v>350</v>
      </c>
      <c r="L26" s="131">
        <f t="shared" si="20"/>
        <v>380</v>
      </c>
      <c r="M26" s="131">
        <f t="shared" si="20"/>
        <v>412</v>
      </c>
      <c r="N26" s="131">
        <f t="shared" si="20"/>
        <v>436</v>
      </c>
      <c r="O26" s="131">
        <f t="shared" si="20"/>
        <v>486</v>
      </c>
      <c r="P26" s="131">
        <f t="shared" si="20"/>
        <v>472</v>
      </c>
      <c r="Q26" s="131">
        <f t="shared" si="20"/>
        <v>546</v>
      </c>
    </row>
    <row r="27" spans="1:17" ht="11.45" customHeight="1" x14ac:dyDescent="0.25">
      <c r="A27" s="95" t="s">
        <v>126</v>
      </c>
      <c r="B27" s="37">
        <f t="shared" ref="B27:Q28" si="21">IF(B36=0,0,B36/B74)</f>
        <v>111</v>
      </c>
      <c r="C27" s="37">
        <f t="shared" si="21"/>
        <v>102</v>
      </c>
      <c r="D27" s="37">
        <f t="shared" si="21"/>
        <v>131</v>
      </c>
      <c r="E27" s="37">
        <f t="shared" si="21"/>
        <v>209</v>
      </c>
      <c r="F27" s="37">
        <f t="shared" si="21"/>
        <v>164</v>
      </c>
      <c r="G27" s="37">
        <f t="shared" si="21"/>
        <v>166</v>
      </c>
      <c r="H27" s="37">
        <f t="shared" si="21"/>
        <v>250.00000000000003</v>
      </c>
      <c r="I27" s="37">
        <f t="shared" si="21"/>
        <v>226.00000000000003</v>
      </c>
      <c r="J27" s="37">
        <f t="shared" si="21"/>
        <v>241</v>
      </c>
      <c r="K27" s="37">
        <f t="shared" si="21"/>
        <v>299</v>
      </c>
      <c r="L27" s="37">
        <f t="shared" si="21"/>
        <v>305</v>
      </c>
      <c r="M27" s="37">
        <f t="shared" si="21"/>
        <v>334</v>
      </c>
      <c r="N27" s="37">
        <f t="shared" si="21"/>
        <v>341</v>
      </c>
      <c r="O27" s="37">
        <f t="shared" si="21"/>
        <v>370</v>
      </c>
      <c r="P27" s="37">
        <f t="shared" si="21"/>
        <v>347</v>
      </c>
      <c r="Q27" s="37">
        <f t="shared" si="21"/>
        <v>399.99999999999994</v>
      </c>
    </row>
    <row r="28" spans="1:17" ht="11.45" customHeight="1" x14ac:dyDescent="0.25">
      <c r="A28" s="93" t="s">
        <v>125</v>
      </c>
      <c r="B28" s="36">
        <f t="shared" si="21"/>
        <v>85.999999999999986</v>
      </c>
      <c r="C28" s="36">
        <f t="shared" si="21"/>
        <v>97.000000000000014</v>
      </c>
      <c r="D28" s="36">
        <f t="shared" si="21"/>
        <v>122</v>
      </c>
      <c r="E28" s="36">
        <f t="shared" si="21"/>
        <v>252</v>
      </c>
      <c r="F28" s="36">
        <f t="shared" si="21"/>
        <v>84</v>
      </c>
      <c r="G28" s="36">
        <f t="shared" si="21"/>
        <v>203</v>
      </c>
      <c r="H28" s="36">
        <f t="shared" si="21"/>
        <v>118.99999999999999</v>
      </c>
      <c r="I28" s="36">
        <f t="shared" si="21"/>
        <v>47</v>
      </c>
      <c r="J28" s="36">
        <f t="shared" si="21"/>
        <v>39</v>
      </c>
      <c r="K28" s="36">
        <f t="shared" si="21"/>
        <v>51</v>
      </c>
      <c r="L28" s="36">
        <f t="shared" si="21"/>
        <v>75</v>
      </c>
      <c r="M28" s="36">
        <f t="shared" si="21"/>
        <v>78</v>
      </c>
      <c r="N28" s="36">
        <f t="shared" si="21"/>
        <v>95</v>
      </c>
      <c r="O28" s="36">
        <f t="shared" si="21"/>
        <v>116</v>
      </c>
      <c r="P28" s="36">
        <f t="shared" si="21"/>
        <v>125</v>
      </c>
      <c r="Q28" s="36">
        <f t="shared" si="21"/>
        <v>146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656778</v>
      </c>
      <c r="C31" s="132">
        <f t="shared" si="22"/>
        <v>725284</v>
      </c>
      <c r="D31" s="132">
        <f t="shared" si="22"/>
        <v>734195</v>
      </c>
      <c r="E31" s="132">
        <f t="shared" si="22"/>
        <v>767412</v>
      </c>
      <c r="F31" s="132">
        <f t="shared" si="22"/>
        <v>1058826</v>
      </c>
      <c r="G31" s="132">
        <f t="shared" si="22"/>
        <v>1889619</v>
      </c>
      <c r="H31" s="132">
        <f t="shared" si="22"/>
        <v>2502291</v>
      </c>
      <c r="I31" s="132">
        <f t="shared" si="22"/>
        <v>3170062</v>
      </c>
      <c r="J31" s="132">
        <f t="shared" si="22"/>
        <v>3700661</v>
      </c>
      <c r="K31" s="132">
        <f t="shared" si="22"/>
        <v>4076160</v>
      </c>
      <c r="L31" s="132">
        <f t="shared" si="22"/>
        <v>4669621</v>
      </c>
      <c r="M31" s="132">
        <f t="shared" si="22"/>
        <v>5114658</v>
      </c>
      <c r="N31" s="132">
        <f t="shared" si="22"/>
        <v>4777303</v>
      </c>
      <c r="O31" s="132">
        <f t="shared" si="22"/>
        <v>4803388</v>
      </c>
      <c r="P31" s="132">
        <f t="shared" si="22"/>
        <v>4822828</v>
      </c>
      <c r="Q31" s="132">
        <f t="shared" si="22"/>
        <v>5166394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576012</v>
      </c>
      <c r="C33" s="42">
        <v>633618</v>
      </c>
      <c r="D33" s="42">
        <v>626938</v>
      </c>
      <c r="E33" s="42">
        <v>636890</v>
      </c>
      <c r="F33" s="42">
        <v>890445</v>
      </c>
      <c r="G33" s="42">
        <v>1592594</v>
      </c>
      <c r="H33" s="42">
        <v>2020526.9999999998</v>
      </c>
      <c r="I33" s="42">
        <v>2435372</v>
      </c>
      <c r="J33" s="42">
        <v>2804878</v>
      </c>
      <c r="K33" s="42">
        <v>3115614</v>
      </c>
      <c r="L33" s="42">
        <v>3397949</v>
      </c>
      <c r="M33" s="42">
        <v>3667664.0000000005</v>
      </c>
      <c r="N33" s="42">
        <v>3312034</v>
      </c>
      <c r="O33" s="42">
        <v>3328931</v>
      </c>
      <c r="P33" s="42">
        <v>3454546</v>
      </c>
      <c r="Q33" s="42">
        <v>3793541</v>
      </c>
    </row>
    <row r="34" spans="1:17" ht="11.45" customHeight="1" x14ac:dyDescent="0.25">
      <c r="A34" s="116" t="s">
        <v>125</v>
      </c>
      <c r="B34" s="42">
        <v>80766</v>
      </c>
      <c r="C34" s="42">
        <v>91666</v>
      </c>
      <c r="D34" s="42">
        <v>107257</v>
      </c>
      <c r="E34" s="42">
        <v>130521.99999999999</v>
      </c>
      <c r="F34" s="42">
        <v>168381</v>
      </c>
      <c r="G34" s="42">
        <v>297025</v>
      </c>
      <c r="H34" s="42">
        <v>481764</v>
      </c>
      <c r="I34" s="42">
        <v>734690</v>
      </c>
      <c r="J34" s="42">
        <v>895783</v>
      </c>
      <c r="K34" s="42">
        <v>960546</v>
      </c>
      <c r="L34" s="42">
        <v>1271672</v>
      </c>
      <c r="M34" s="42">
        <v>1446994</v>
      </c>
      <c r="N34" s="42">
        <v>1465269</v>
      </c>
      <c r="O34" s="42">
        <v>1474457</v>
      </c>
      <c r="P34" s="42">
        <v>1368282</v>
      </c>
      <c r="Q34" s="42">
        <v>1372853</v>
      </c>
    </row>
    <row r="35" spans="1:17" ht="11.45" customHeight="1" x14ac:dyDescent="0.25">
      <c r="A35" s="128" t="s">
        <v>137</v>
      </c>
      <c r="B35" s="131">
        <f t="shared" ref="B35:Q35" si="23">SUM(B36:B37)</f>
        <v>6886.0583707457827</v>
      </c>
      <c r="C35" s="131">
        <f t="shared" si="23"/>
        <v>7326.4903271018447</v>
      </c>
      <c r="D35" s="131">
        <f t="shared" si="23"/>
        <v>9389.5258953646389</v>
      </c>
      <c r="E35" s="131">
        <f t="shared" si="23"/>
        <v>18042.695121908939</v>
      </c>
      <c r="F35" s="131">
        <f t="shared" si="23"/>
        <v>8160.3172850416904</v>
      </c>
      <c r="G35" s="131">
        <f t="shared" si="23"/>
        <v>14762.711674604177</v>
      </c>
      <c r="H35" s="131">
        <f t="shared" si="23"/>
        <v>11683.032981471846</v>
      </c>
      <c r="I35" s="131">
        <f t="shared" si="23"/>
        <v>7208.7231403287042</v>
      </c>
      <c r="J35" s="131">
        <f t="shared" si="23"/>
        <v>6953.5778351920235</v>
      </c>
      <c r="K35" s="131">
        <f t="shared" si="23"/>
        <v>8829.8792118735109</v>
      </c>
      <c r="L35" s="131">
        <f t="shared" si="23"/>
        <v>10581.394821120319</v>
      </c>
      <c r="M35" s="131">
        <f t="shared" si="23"/>
        <v>11547.44951262699</v>
      </c>
      <c r="N35" s="131">
        <f t="shared" si="23"/>
        <v>12433.538239450816</v>
      </c>
      <c r="O35" s="131">
        <f t="shared" si="23"/>
        <v>13994.773777848031</v>
      </c>
      <c r="P35" s="131">
        <f t="shared" si="23"/>
        <v>14860.249840471984</v>
      </c>
      <c r="Q35" s="131">
        <f t="shared" si="23"/>
        <v>16797.358120099314</v>
      </c>
    </row>
    <row r="36" spans="1:17" ht="11.45" customHeight="1" x14ac:dyDescent="0.25">
      <c r="A36" s="95" t="s">
        <v>126</v>
      </c>
      <c r="B36" s="37">
        <v>2269.2243590767589</v>
      </c>
      <c r="C36" s="37">
        <v>2138.3541922992822</v>
      </c>
      <c r="D36" s="37">
        <v>2788.8288451838775</v>
      </c>
      <c r="E36" s="37">
        <v>4512.3888165267663</v>
      </c>
      <c r="F36" s="37">
        <v>3586.3390411587734</v>
      </c>
      <c r="G36" s="37">
        <v>3592.2799641892675</v>
      </c>
      <c r="H36" s="37">
        <v>5195.0830116627249</v>
      </c>
      <c r="I36" s="37">
        <v>4643.8677983232828</v>
      </c>
      <c r="J36" s="37">
        <v>4838.3792877535379</v>
      </c>
      <c r="K36" s="37">
        <v>6093.5936705073836</v>
      </c>
      <c r="L36" s="37">
        <v>6453.684242377135</v>
      </c>
      <c r="M36" s="37">
        <v>7327.1339667216789</v>
      </c>
      <c r="N36" s="37">
        <v>7416.3489352751913</v>
      </c>
      <c r="O36" s="37">
        <v>8139.6330759712073</v>
      </c>
      <c r="P36" s="37">
        <v>8242.3897621058313</v>
      </c>
      <c r="Q36" s="37">
        <v>9377.3009692466694</v>
      </c>
    </row>
    <row r="37" spans="1:17" ht="11.45" customHeight="1" x14ac:dyDescent="0.25">
      <c r="A37" s="93" t="s">
        <v>125</v>
      </c>
      <c r="B37" s="36">
        <v>4616.8340116690233</v>
      </c>
      <c r="C37" s="36">
        <v>5188.1361348025621</v>
      </c>
      <c r="D37" s="36">
        <v>6600.6970501807609</v>
      </c>
      <c r="E37" s="36">
        <v>13530.306305382172</v>
      </c>
      <c r="F37" s="36">
        <v>4573.978243882917</v>
      </c>
      <c r="G37" s="36">
        <v>11170.43171041491</v>
      </c>
      <c r="H37" s="36">
        <v>6487.9499698091222</v>
      </c>
      <c r="I37" s="36">
        <v>2564.8553420054213</v>
      </c>
      <c r="J37" s="36">
        <v>2115.1985474384855</v>
      </c>
      <c r="K37" s="36">
        <v>2736.2855413661277</v>
      </c>
      <c r="L37" s="36">
        <v>4127.7105787431838</v>
      </c>
      <c r="M37" s="36">
        <v>4220.3155459053123</v>
      </c>
      <c r="N37" s="36">
        <v>5017.1893041756248</v>
      </c>
      <c r="O37" s="36">
        <v>5855.1407018768241</v>
      </c>
      <c r="P37" s="36">
        <v>6617.8600783661541</v>
      </c>
      <c r="Q37" s="36">
        <v>7420.0571508526464</v>
      </c>
    </row>
    <row r="39" spans="1:17" ht="11.45" customHeight="1" x14ac:dyDescent="0.25">
      <c r="A39" s="27" t="s">
        <v>136</v>
      </c>
      <c r="B39" s="41">
        <f t="shared" ref="B39:Q39" si="24">SUM(B40,B44)</f>
        <v>6.9334032511799997</v>
      </c>
      <c r="C39" s="41">
        <f t="shared" si="24"/>
        <v>7.3298319327729997</v>
      </c>
      <c r="D39" s="41">
        <f t="shared" si="24"/>
        <v>7.2430446194230003</v>
      </c>
      <c r="E39" s="41">
        <f t="shared" si="24"/>
        <v>7.2804621848739997</v>
      </c>
      <c r="F39" s="41">
        <f t="shared" si="24"/>
        <v>9.2218769058479992</v>
      </c>
      <c r="G39" s="41">
        <f t="shared" si="24"/>
        <v>13.405728450398</v>
      </c>
      <c r="H39" s="41">
        <f t="shared" si="24"/>
        <v>16.079194186681001</v>
      </c>
      <c r="I39" s="41">
        <f t="shared" si="24"/>
        <v>19.833946908261002</v>
      </c>
      <c r="J39" s="41">
        <f t="shared" si="24"/>
        <v>23.240153549839</v>
      </c>
      <c r="K39" s="41">
        <f t="shared" si="24"/>
        <v>24.696962108773</v>
      </c>
      <c r="L39" s="41">
        <f t="shared" si="24"/>
        <v>27.912735441845999</v>
      </c>
      <c r="M39" s="41">
        <f t="shared" si="24"/>
        <v>28.411128875759999</v>
      </c>
      <c r="N39" s="41">
        <f t="shared" si="24"/>
        <v>28.246682100720999</v>
      </c>
      <c r="O39" s="41">
        <f t="shared" si="24"/>
        <v>28.142601754278999</v>
      </c>
      <c r="P39" s="41">
        <f t="shared" si="24"/>
        <v>27.978154979239999</v>
      </c>
      <c r="Q39" s="41">
        <f t="shared" si="24"/>
        <v>27.813708204201003</v>
      </c>
    </row>
    <row r="40" spans="1:17" ht="11.45" customHeight="1" x14ac:dyDescent="0.25">
      <c r="A40" s="130" t="s">
        <v>39</v>
      </c>
      <c r="B40" s="132">
        <f t="shared" ref="B40:Q40" si="25">SUM(B41:B43)</f>
        <v>4.9334032511799997</v>
      </c>
      <c r="C40" s="132">
        <f t="shared" si="25"/>
        <v>5.3298319327729997</v>
      </c>
      <c r="D40" s="132">
        <f t="shared" si="25"/>
        <v>5.2430446194230003</v>
      </c>
      <c r="E40" s="132">
        <f t="shared" si="25"/>
        <v>5.2804621848739997</v>
      </c>
      <c r="F40" s="132">
        <f t="shared" si="25"/>
        <v>7.2218769058480001</v>
      </c>
      <c r="G40" s="132">
        <f t="shared" si="25"/>
        <v>11.405728450398</v>
      </c>
      <c r="H40" s="132">
        <f t="shared" si="25"/>
        <v>14.079194186681001</v>
      </c>
      <c r="I40" s="132">
        <f t="shared" si="25"/>
        <v>17.833946908261002</v>
      </c>
      <c r="J40" s="132">
        <f t="shared" si="25"/>
        <v>21.240153549839</v>
      </c>
      <c r="K40" s="132">
        <f t="shared" si="25"/>
        <v>22.696962108773</v>
      </c>
      <c r="L40" s="132">
        <f t="shared" si="25"/>
        <v>25.912735441845999</v>
      </c>
      <c r="M40" s="132">
        <f t="shared" si="25"/>
        <v>26.411128875759999</v>
      </c>
      <c r="N40" s="132">
        <f t="shared" si="25"/>
        <v>26.246682100720999</v>
      </c>
      <c r="O40" s="132">
        <f t="shared" si="25"/>
        <v>26.142601754278999</v>
      </c>
      <c r="P40" s="132">
        <f t="shared" si="25"/>
        <v>25.978154979239999</v>
      </c>
      <c r="Q40" s="132">
        <f t="shared" si="25"/>
        <v>25.813708204201003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3.9334032511800001</v>
      </c>
      <c r="C42" s="42">
        <v>4.3298319327729997</v>
      </c>
      <c r="D42" s="42">
        <v>4.2430446194230003</v>
      </c>
      <c r="E42" s="42">
        <v>4.2804621848739997</v>
      </c>
      <c r="F42" s="42">
        <v>5.9936642027460003</v>
      </c>
      <c r="G42" s="42">
        <v>9.2011494252869994</v>
      </c>
      <c r="H42" s="42">
        <v>10.832517672648001</v>
      </c>
      <c r="I42" s="42">
        <v>13.284463894967001</v>
      </c>
      <c r="J42" s="42">
        <v>15.723166843783</v>
      </c>
      <c r="K42" s="42">
        <v>16.802575107296001</v>
      </c>
      <c r="L42" s="42">
        <v>18.577717391303999</v>
      </c>
      <c r="M42" s="42">
        <v>18.678998911861001</v>
      </c>
      <c r="N42" s="42">
        <v>18.547885470154998</v>
      </c>
      <c r="O42" s="42">
        <v>18.416772028449</v>
      </c>
      <c r="P42" s="42">
        <v>18.285658586743001</v>
      </c>
      <c r="Q42" s="42">
        <v>18.154545145037002</v>
      </c>
    </row>
    <row r="43" spans="1:17" ht="11.45" customHeight="1" x14ac:dyDescent="0.25">
      <c r="A43" s="116" t="s">
        <v>125</v>
      </c>
      <c r="B43" s="42">
        <v>1</v>
      </c>
      <c r="C43" s="42">
        <v>1</v>
      </c>
      <c r="D43" s="42">
        <v>1</v>
      </c>
      <c r="E43" s="42">
        <v>1</v>
      </c>
      <c r="F43" s="42">
        <v>1.228212703102</v>
      </c>
      <c r="G43" s="42">
        <v>2.2045790251109998</v>
      </c>
      <c r="H43" s="42">
        <v>3.2466765140330001</v>
      </c>
      <c r="I43" s="42">
        <v>4.5494830132940001</v>
      </c>
      <c r="J43" s="42">
        <v>5.5169867060559996</v>
      </c>
      <c r="K43" s="42">
        <v>5.8943870014769999</v>
      </c>
      <c r="L43" s="42">
        <v>7.3350180505419997</v>
      </c>
      <c r="M43" s="42">
        <v>7.7321299638990002</v>
      </c>
      <c r="N43" s="42">
        <v>7.6987966305660001</v>
      </c>
      <c r="O43" s="42">
        <v>7.7258297258299997</v>
      </c>
      <c r="P43" s="42">
        <v>7.6924963924969996</v>
      </c>
      <c r="Q43" s="42">
        <v>7.6591630591640003</v>
      </c>
    </row>
    <row r="44" spans="1:17" ht="11.45" customHeight="1" x14ac:dyDescent="0.25">
      <c r="A44" s="128" t="s">
        <v>18</v>
      </c>
      <c r="B44" s="131">
        <f t="shared" ref="B44:Q44" si="26">SUM(B45:B46)</f>
        <v>2</v>
      </c>
      <c r="C44" s="131">
        <f t="shared" si="26"/>
        <v>2</v>
      </c>
      <c r="D44" s="131">
        <f t="shared" si="26"/>
        <v>2</v>
      </c>
      <c r="E44" s="131">
        <f t="shared" si="26"/>
        <v>2</v>
      </c>
      <c r="F44" s="131">
        <f t="shared" si="26"/>
        <v>2</v>
      </c>
      <c r="G44" s="131">
        <f t="shared" si="26"/>
        <v>2</v>
      </c>
      <c r="H44" s="131">
        <f t="shared" si="26"/>
        <v>2</v>
      </c>
      <c r="I44" s="131">
        <f t="shared" si="26"/>
        <v>2</v>
      </c>
      <c r="J44" s="131">
        <f t="shared" si="26"/>
        <v>2</v>
      </c>
      <c r="K44" s="131">
        <f t="shared" si="26"/>
        <v>2</v>
      </c>
      <c r="L44" s="131">
        <f t="shared" si="26"/>
        <v>2</v>
      </c>
      <c r="M44" s="131">
        <f t="shared" si="26"/>
        <v>2</v>
      </c>
      <c r="N44" s="131">
        <f t="shared" si="26"/>
        <v>2</v>
      </c>
      <c r="O44" s="131">
        <f t="shared" si="26"/>
        <v>2</v>
      </c>
      <c r="P44" s="131">
        <f t="shared" si="26"/>
        <v>2</v>
      </c>
      <c r="Q44" s="131">
        <f t="shared" si="26"/>
        <v>2</v>
      </c>
    </row>
    <row r="45" spans="1:17" ht="11.45" customHeight="1" x14ac:dyDescent="0.25">
      <c r="A45" s="95" t="s">
        <v>126</v>
      </c>
      <c r="B45" s="37">
        <v>1</v>
      </c>
      <c r="C45" s="37">
        <v>1</v>
      </c>
      <c r="D45" s="37">
        <v>1</v>
      </c>
      <c r="E45" s="37">
        <v>1</v>
      </c>
      <c r="F45" s="37">
        <v>1</v>
      </c>
      <c r="G45" s="37">
        <v>1</v>
      </c>
      <c r="H45" s="37">
        <v>1</v>
      </c>
      <c r="I45" s="37">
        <v>1</v>
      </c>
      <c r="J45" s="37">
        <v>1</v>
      </c>
      <c r="K45" s="37">
        <v>1</v>
      </c>
      <c r="L45" s="37">
        <v>1</v>
      </c>
      <c r="M45" s="37">
        <v>1</v>
      </c>
      <c r="N45" s="37">
        <v>1</v>
      </c>
      <c r="O45" s="37">
        <v>1</v>
      </c>
      <c r="P45" s="37">
        <v>1</v>
      </c>
      <c r="Q45" s="37">
        <v>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6.9334032511799997</v>
      </c>
      <c r="C48" s="41">
        <f t="shared" si="27"/>
        <v>7.3298319327729997</v>
      </c>
      <c r="D48" s="41">
        <f t="shared" si="27"/>
        <v>7.2430446194230003</v>
      </c>
      <c r="E48" s="41">
        <f t="shared" si="27"/>
        <v>7.2804621848739997</v>
      </c>
      <c r="F48" s="41">
        <f t="shared" si="27"/>
        <v>9.2218769058479992</v>
      </c>
      <c r="G48" s="41">
        <f t="shared" si="27"/>
        <v>13.405728450398</v>
      </c>
      <c r="H48" s="41">
        <f t="shared" si="27"/>
        <v>16.079194186681001</v>
      </c>
      <c r="I48" s="41">
        <f t="shared" si="27"/>
        <v>19.833946908261002</v>
      </c>
      <c r="J48" s="41">
        <f t="shared" si="27"/>
        <v>23.240153549839</v>
      </c>
      <c r="K48" s="41">
        <f t="shared" si="27"/>
        <v>24.696962108773</v>
      </c>
      <c r="L48" s="41">
        <f t="shared" si="27"/>
        <v>27.912735441845999</v>
      </c>
      <c r="M48" s="41">
        <f t="shared" si="27"/>
        <v>28.411128875759999</v>
      </c>
      <c r="N48" s="41">
        <f t="shared" si="27"/>
        <v>26.434735733215</v>
      </c>
      <c r="O48" s="41">
        <f t="shared" si="27"/>
        <v>25.877163422073998</v>
      </c>
      <c r="P48" s="41">
        <f t="shared" si="27"/>
        <v>25.523150762282</v>
      </c>
      <c r="Q48" s="41">
        <f t="shared" si="27"/>
        <v>27.067519455325002</v>
      </c>
    </row>
    <row r="49" spans="1:17" ht="11.45" customHeight="1" x14ac:dyDescent="0.25">
      <c r="A49" s="130" t="s">
        <v>39</v>
      </c>
      <c r="B49" s="132">
        <f t="shared" ref="B49:Q49" si="28">SUM(B50:B52)</f>
        <v>4.9334032511799997</v>
      </c>
      <c r="C49" s="132">
        <f t="shared" si="28"/>
        <v>5.3298319327729997</v>
      </c>
      <c r="D49" s="132">
        <f t="shared" si="28"/>
        <v>5.2430446194230003</v>
      </c>
      <c r="E49" s="132">
        <f t="shared" si="28"/>
        <v>5.2804621848739997</v>
      </c>
      <c r="F49" s="132">
        <f t="shared" si="28"/>
        <v>7.2218769058480001</v>
      </c>
      <c r="G49" s="132">
        <f t="shared" si="28"/>
        <v>11.405728450398</v>
      </c>
      <c r="H49" s="132">
        <f t="shared" si="28"/>
        <v>14.079194186681001</v>
      </c>
      <c r="I49" s="132">
        <f t="shared" si="28"/>
        <v>17.833946908261002</v>
      </c>
      <c r="J49" s="132">
        <f t="shared" si="28"/>
        <v>21.240153549839</v>
      </c>
      <c r="K49" s="132">
        <f t="shared" si="28"/>
        <v>22.696962108773</v>
      </c>
      <c r="L49" s="132">
        <f t="shared" si="28"/>
        <v>25.912735441845999</v>
      </c>
      <c r="M49" s="132">
        <f t="shared" si="28"/>
        <v>26.411128875759999</v>
      </c>
      <c r="N49" s="132">
        <f t="shared" si="28"/>
        <v>24.434735733215</v>
      </c>
      <c r="O49" s="132">
        <f t="shared" si="28"/>
        <v>23.877163422073998</v>
      </c>
      <c r="P49" s="132">
        <f t="shared" si="28"/>
        <v>23.523150762282</v>
      </c>
      <c r="Q49" s="132">
        <f t="shared" si="28"/>
        <v>25.067519455325002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3.9334032511800001</v>
      </c>
      <c r="C51" s="42">
        <v>4.3298319327729997</v>
      </c>
      <c r="D51" s="42">
        <v>4.2430446194230003</v>
      </c>
      <c r="E51" s="42">
        <v>4.2804621848739997</v>
      </c>
      <c r="F51" s="42">
        <v>5.9936642027460003</v>
      </c>
      <c r="G51" s="42">
        <v>9.2011494252869994</v>
      </c>
      <c r="H51" s="42">
        <v>10.832517672648001</v>
      </c>
      <c r="I51" s="42">
        <v>13.284463894967001</v>
      </c>
      <c r="J51" s="42">
        <v>15.723166843783</v>
      </c>
      <c r="K51" s="42">
        <v>16.802575107296001</v>
      </c>
      <c r="L51" s="42">
        <v>18.577717391303999</v>
      </c>
      <c r="M51" s="42">
        <v>18.678998911861001</v>
      </c>
      <c r="N51" s="42">
        <v>16.770233568713</v>
      </c>
      <c r="O51" s="42">
        <v>16.151333696243999</v>
      </c>
      <c r="P51" s="42">
        <v>16.347826086956999</v>
      </c>
      <c r="Q51" s="42">
        <v>18.084102007596002</v>
      </c>
    </row>
    <row r="52" spans="1:17" ht="11.45" customHeight="1" x14ac:dyDescent="0.25">
      <c r="A52" s="116" t="s">
        <v>125</v>
      </c>
      <c r="B52" s="42">
        <v>1</v>
      </c>
      <c r="C52" s="42">
        <v>1</v>
      </c>
      <c r="D52" s="42">
        <v>1</v>
      </c>
      <c r="E52" s="42">
        <v>1</v>
      </c>
      <c r="F52" s="42">
        <v>1.228212703102</v>
      </c>
      <c r="G52" s="42">
        <v>2.2045790251109998</v>
      </c>
      <c r="H52" s="42">
        <v>3.2466765140330001</v>
      </c>
      <c r="I52" s="42">
        <v>4.5494830132940001</v>
      </c>
      <c r="J52" s="42">
        <v>5.5169867060559996</v>
      </c>
      <c r="K52" s="42">
        <v>5.8943870014769999</v>
      </c>
      <c r="L52" s="42">
        <v>7.3350180505419997</v>
      </c>
      <c r="M52" s="42">
        <v>7.7321299638990002</v>
      </c>
      <c r="N52" s="42">
        <v>7.6645021645020002</v>
      </c>
      <c r="O52" s="42">
        <v>7.7258297258299997</v>
      </c>
      <c r="P52" s="42">
        <v>7.1753246753250002</v>
      </c>
      <c r="Q52" s="42">
        <v>6.9834174477289999</v>
      </c>
    </row>
    <row r="53" spans="1:17" ht="11.45" customHeight="1" x14ac:dyDescent="0.25">
      <c r="A53" s="128" t="s">
        <v>18</v>
      </c>
      <c r="B53" s="131">
        <f t="shared" ref="B53:Q53" si="29">SUM(B54:B55)</f>
        <v>2</v>
      </c>
      <c r="C53" s="131">
        <f t="shared" si="29"/>
        <v>2</v>
      </c>
      <c r="D53" s="131">
        <f t="shared" si="29"/>
        <v>2</v>
      </c>
      <c r="E53" s="131">
        <f t="shared" si="29"/>
        <v>2</v>
      </c>
      <c r="F53" s="131">
        <f t="shared" si="29"/>
        <v>2</v>
      </c>
      <c r="G53" s="131">
        <f t="shared" si="29"/>
        <v>2</v>
      </c>
      <c r="H53" s="131">
        <f t="shared" si="29"/>
        <v>2</v>
      </c>
      <c r="I53" s="131">
        <f t="shared" si="29"/>
        <v>2</v>
      </c>
      <c r="J53" s="131">
        <f t="shared" si="29"/>
        <v>2</v>
      </c>
      <c r="K53" s="131">
        <f t="shared" si="29"/>
        <v>2</v>
      </c>
      <c r="L53" s="131">
        <f t="shared" si="29"/>
        <v>2</v>
      </c>
      <c r="M53" s="131">
        <f t="shared" si="29"/>
        <v>2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1</v>
      </c>
      <c r="C54" s="37">
        <v>1</v>
      </c>
      <c r="D54" s="37">
        <v>1</v>
      </c>
      <c r="E54" s="37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0.62754212329799919</v>
      </c>
      <c r="D57" s="41">
        <f t="shared" si="30"/>
        <v>0.14432612835500014</v>
      </c>
      <c r="E57" s="41">
        <f t="shared" si="30"/>
        <v>0.26853100715599898</v>
      </c>
      <c r="F57" s="41">
        <f t="shared" si="30"/>
        <v>2.1725281626790003</v>
      </c>
      <c r="G57" s="41">
        <f t="shared" si="30"/>
        <v>4.4149649862549989</v>
      </c>
      <c r="H57" s="41">
        <f t="shared" si="30"/>
        <v>2.9045791779880021</v>
      </c>
      <c r="I57" s="41">
        <f t="shared" si="30"/>
        <v>3.9858661632850008</v>
      </c>
      <c r="J57" s="41">
        <f t="shared" si="30"/>
        <v>3.6373200832829995</v>
      </c>
      <c r="K57" s="41">
        <f t="shared" si="30"/>
        <v>1.6879220006389999</v>
      </c>
      <c r="L57" s="41">
        <f t="shared" si="30"/>
        <v>3.446886774777997</v>
      </c>
      <c r="M57" s="41">
        <f t="shared" si="30"/>
        <v>0.72950687561900152</v>
      </c>
      <c r="N57" s="41">
        <f t="shared" si="30"/>
        <v>6.6666666665999852E-2</v>
      </c>
      <c r="O57" s="41">
        <f t="shared" si="30"/>
        <v>0.12703309526299966</v>
      </c>
      <c r="P57" s="41">
        <f t="shared" si="30"/>
        <v>6.6666666665999852E-2</v>
      </c>
      <c r="Q57" s="41">
        <f t="shared" si="30"/>
        <v>6.666666666600074E-2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0.56087545663199934</v>
      </c>
      <c r="D58" s="132">
        <f t="shared" si="31"/>
        <v>7.7659461689000286E-2</v>
      </c>
      <c r="E58" s="132">
        <f t="shared" si="31"/>
        <v>0.20186434048999913</v>
      </c>
      <c r="F58" s="132">
        <f t="shared" si="31"/>
        <v>2.1058614960130004</v>
      </c>
      <c r="G58" s="132">
        <f t="shared" si="31"/>
        <v>4.3482983195889995</v>
      </c>
      <c r="H58" s="132">
        <f t="shared" si="31"/>
        <v>2.8379125113220023</v>
      </c>
      <c r="I58" s="132">
        <f t="shared" si="31"/>
        <v>3.9191994966190009</v>
      </c>
      <c r="J58" s="132">
        <f t="shared" si="31"/>
        <v>3.5706534166169996</v>
      </c>
      <c r="K58" s="132">
        <f t="shared" si="31"/>
        <v>1.621255333973</v>
      </c>
      <c r="L58" s="132">
        <f t="shared" si="31"/>
        <v>3.3802201081119971</v>
      </c>
      <c r="M58" s="132">
        <f t="shared" si="31"/>
        <v>0.66284020895300166</v>
      </c>
      <c r="N58" s="132">
        <f t="shared" si="31"/>
        <v>0</v>
      </c>
      <c r="O58" s="132">
        <f t="shared" si="31"/>
        <v>6.036642859699981E-2</v>
      </c>
      <c r="P58" s="132">
        <f t="shared" si="31"/>
        <v>0</v>
      </c>
      <c r="Q58" s="132">
        <f t="shared" si="31"/>
        <v>8.8817841970012523E-16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0.52754212329899941</v>
      </c>
      <c r="D60" s="42">
        <v>4.432612835600036E-2</v>
      </c>
      <c r="E60" s="42">
        <v>0.1685310071569992</v>
      </c>
      <c r="F60" s="42">
        <v>1.8443154595780005</v>
      </c>
      <c r="G60" s="42">
        <v>3.3385986642469998</v>
      </c>
      <c r="H60" s="42">
        <v>1.7624816890670019</v>
      </c>
      <c r="I60" s="42">
        <v>2.5830596640250008</v>
      </c>
      <c r="J60" s="42">
        <v>2.5698163905219999</v>
      </c>
      <c r="K60" s="42">
        <v>1.2105217052189996</v>
      </c>
      <c r="L60" s="42">
        <v>1.9062557257139972</v>
      </c>
      <c r="M60" s="42">
        <v>0.23239496226300105</v>
      </c>
      <c r="N60" s="42">
        <v>0</v>
      </c>
      <c r="O60" s="42">
        <v>0</v>
      </c>
      <c r="P60" s="42">
        <v>0</v>
      </c>
      <c r="Q60" s="42">
        <v>0</v>
      </c>
    </row>
    <row r="61" spans="1:17" ht="11.45" customHeight="1" x14ac:dyDescent="0.25">
      <c r="A61" s="116" t="s">
        <v>125</v>
      </c>
      <c r="B61" s="42"/>
      <c r="C61" s="42">
        <v>3.3333333332999926E-2</v>
      </c>
      <c r="D61" s="42">
        <v>3.3333333332999926E-2</v>
      </c>
      <c r="E61" s="42">
        <v>3.3333333332999926E-2</v>
      </c>
      <c r="F61" s="42">
        <v>0.26154603643499996</v>
      </c>
      <c r="G61" s="42">
        <v>1.0096996553419999</v>
      </c>
      <c r="H61" s="42">
        <v>1.0754308222550004</v>
      </c>
      <c r="I61" s="42">
        <v>1.3361398325940002</v>
      </c>
      <c r="J61" s="42">
        <v>1.0008370260949997</v>
      </c>
      <c r="K61" s="42">
        <v>0.41073362875400043</v>
      </c>
      <c r="L61" s="42">
        <v>1.473964382398</v>
      </c>
      <c r="M61" s="42">
        <v>0.43044524669000062</v>
      </c>
      <c r="N61" s="42">
        <v>0</v>
      </c>
      <c r="O61" s="42">
        <v>6.036642859699981E-2</v>
      </c>
      <c r="P61" s="42">
        <v>0</v>
      </c>
      <c r="Q61" s="42">
        <v>8.8817841970012523E-16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6.6666666665999852E-2</v>
      </c>
      <c r="D62" s="131">
        <f t="shared" si="32"/>
        <v>6.6666666665999852E-2</v>
      </c>
      <c r="E62" s="131">
        <f t="shared" si="32"/>
        <v>6.6666666665999852E-2</v>
      </c>
      <c r="F62" s="131">
        <f t="shared" si="32"/>
        <v>6.6666666665999852E-2</v>
      </c>
      <c r="G62" s="131">
        <f t="shared" si="32"/>
        <v>6.6666666665999852E-2</v>
      </c>
      <c r="H62" s="131">
        <f t="shared" si="32"/>
        <v>6.6666666665999852E-2</v>
      </c>
      <c r="I62" s="131">
        <f t="shared" si="32"/>
        <v>6.6666666665999852E-2</v>
      </c>
      <c r="J62" s="131">
        <f t="shared" si="32"/>
        <v>6.6666666665999852E-2</v>
      </c>
      <c r="K62" s="131">
        <f t="shared" si="32"/>
        <v>6.6666666665999852E-2</v>
      </c>
      <c r="L62" s="131">
        <f t="shared" si="32"/>
        <v>6.6666666665999852E-2</v>
      </c>
      <c r="M62" s="131">
        <f t="shared" si="32"/>
        <v>6.6666666665999852E-2</v>
      </c>
      <c r="N62" s="131">
        <f t="shared" si="32"/>
        <v>6.6666666665999852E-2</v>
      </c>
      <c r="O62" s="131">
        <f t="shared" si="32"/>
        <v>6.6666666665999852E-2</v>
      </c>
      <c r="P62" s="131">
        <f t="shared" si="32"/>
        <v>6.6666666665999852E-2</v>
      </c>
      <c r="Q62" s="131">
        <f t="shared" si="32"/>
        <v>6.6666666665999852E-2</v>
      </c>
    </row>
    <row r="63" spans="1:17" ht="11.45" customHeight="1" x14ac:dyDescent="0.25">
      <c r="A63" s="95" t="s">
        <v>126</v>
      </c>
      <c r="B63" s="37"/>
      <c r="C63" s="37">
        <v>3.3333333332999926E-2</v>
      </c>
      <c r="D63" s="37">
        <v>3.3333333332999926E-2</v>
      </c>
      <c r="E63" s="37">
        <v>3.3333333332999926E-2</v>
      </c>
      <c r="F63" s="37">
        <v>3.3333333332999926E-2</v>
      </c>
      <c r="G63" s="37">
        <v>3.3333333332999926E-2</v>
      </c>
      <c r="H63" s="37">
        <v>3.3333333332999926E-2</v>
      </c>
      <c r="I63" s="37">
        <v>3.3333333332999926E-2</v>
      </c>
      <c r="J63" s="37">
        <v>3.3333333332999926E-2</v>
      </c>
      <c r="K63" s="37">
        <v>3.3333333332999926E-2</v>
      </c>
      <c r="L63" s="37">
        <v>3.3333333332999926E-2</v>
      </c>
      <c r="M63" s="37">
        <v>3.3333333332999926E-2</v>
      </c>
      <c r="N63" s="37">
        <v>3.3333333332999926E-2</v>
      </c>
      <c r="O63" s="37">
        <v>3.3333333332999926E-2</v>
      </c>
      <c r="P63" s="37">
        <v>3.3333333332999926E-2</v>
      </c>
      <c r="Q63" s="37">
        <v>3.3333333332999926E-2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3.3333333332999926E-2</v>
      </c>
      <c r="J64" s="36">
        <v>3.3333333332999926E-2</v>
      </c>
      <c r="K64" s="36">
        <v>3.3333333332999926E-2</v>
      </c>
      <c r="L64" s="36">
        <v>3.3333333332999926E-2</v>
      </c>
      <c r="M64" s="36">
        <v>3.3333333332999926E-2</v>
      </c>
      <c r="N64" s="36">
        <v>3.3333333332999926E-2</v>
      </c>
      <c r="O64" s="36">
        <v>3.3333333332999926E-2</v>
      </c>
      <c r="P64" s="36">
        <v>3.3333333332999926E-2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79.234889612739778</v>
      </c>
      <c r="C69" s="134">
        <f t="shared" si="33"/>
        <v>79.396168582375481</v>
      </c>
      <c r="D69" s="134">
        <f t="shared" si="33"/>
        <v>80.239890710382511</v>
      </c>
      <c r="E69" s="134">
        <f t="shared" si="33"/>
        <v>81.044672087865663</v>
      </c>
      <c r="F69" s="134">
        <f t="shared" si="33"/>
        <v>81.354283519016519</v>
      </c>
      <c r="G69" s="134">
        <f t="shared" si="33"/>
        <v>91.74689260050495</v>
      </c>
      <c r="H69" s="134">
        <f t="shared" si="33"/>
        <v>102.90294855450919</v>
      </c>
      <c r="I69" s="134">
        <f t="shared" si="33"/>
        <v>104.12764419918538</v>
      </c>
      <c r="J69" s="134">
        <f t="shared" si="33"/>
        <v>99.853241952456756</v>
      </c>
      <c r="K69" s="134">
        <f t="shared" si="33"/>
        <v>103.71644487417623</v>
      </c>
      <c r="L69" s="134">
        <f t="shared" si="33"/>
        <v>105.30921022957918</v>
      </c>
      <c r="M69" s="134">
        <f t="shared" si="33"/>
        <v>113.55560489331943</v>
      </c>
      <c r="N69" s="134">
        <f t="shared" si="33"/>
        <v>115.12405716075861</v>
      </c>
      <c r="O69" s="134">
        <f t="shared" si="33"/>
        <v>118.96052305711031</v>
      </c>
      <c r="P69" s="134">
        <f t="shared" si="33"/>
        <v>120.49539038101187</v>
      </c>
      <c r="Q69" s="134">
        <f t="shared" si="33"/>
        <v>120.10679995350459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76.791361151846417</v>
      </c>
      <c r="C71" s="77">
        <f>TrAvia_png!C14*TrAvia_png!C20</f>
        <v>76.858078602620083</v>
      </c>
      <c r="D71" s="77">
        <f>TrAvia_png!D14*TrAvia_png!D20</f>
        <v>77.562538661388103</v>
      </c>
      <c r="E71" s="77">
        <f>TrAvia_png!E14*TrAvia_png!E20</f>
        <v>78.146012269938652</v>
      </c>
      <c r="F71" s="77">
        <f>TrAvia_png!F14*TrAvia_png!F20</f>
        <v>78.43948202959831</v>
      </c>
      <c r="G71" s="77">
        <f>TrAvia_png!G14*TrAvia_png!G20</f>
        <v>90.431775594798708</v>
      </c>
      <c r="H71" s="77">
        <f>TrAvia_png!H14*TrAvia_png!H20</f>
        <v>101.42698659705837</v>
      </c>
      <c r="I71" s="77">
        <f>TrAvia_png!I14*TrAvia_png!I20</f>
        <v>100.28710261900839</v>
      </c>
      <c r="J71" s="77">
        <f>TrAvia_png!J14*TrAvia_png!J20</f>
        <v>94.788212632219242</v>
      </c>
      <c r="K71" s="77">
        <f>TrAvia_png!K14*TrAvia_png!K20</f>
        <v>99.47681992337165</v>
      </c>
      <c r="L71" s="77">
        <f>TrAvia_png!L14*TrAvia_png!L20</f>
        <v>99.404645584062251</v>
      </c>
      <c r="M71" s="77">
        <f>TrAvia_png!M14*TrAvia_png!M20</f>
        <v>106.82931375975767</v>
      </c>
      <c r="N71" s="77">
        <f>TrAvia_png!N14*TrAvia_png!N20</f>
        <v>107.27583079613913</v>
      </c>
      <c r="O71" s="77">
        <f>TrAvia_png!O14*TrAvia_png!O20</f>
        <v>112.19855072463768</v>
      </c>
      <c r="P71" s="77">
        <f>TrAvia_png!P14*TrAvia_png!P20</f>
        <v>114.84527925531916</v>
      </c>
      <c r="Q71" s="77">
        <f>TrAvia_png!Q14*TrAvia_png!Q20</f>
        <v>113.82102673347535</v>
      </c>
    </row>
    <row r="72" spans="1:17" ht="11.45" customHeight="1" x14ac:dyDescent="0.25">
      <c r="A72" s="116" t="s">
        <v>125</v>
      </c>
      <c r="B72" s="135">
        <f>TrAvia_png!B15*TrAvia_png!B21</f>
        <v>102.49492385786802</v>
      </c>
      <c r="C72" s="135">
        <f>TrAvia_png!C15*TrAvia_png!C21</f>
        <v>102.87991021324355</v>
      </c>
      <c r="D72" s="135">
        <f>TrAvia_png!D15*TrAvia_png!D21</f>
        <v>100.52202436738519</v>
      </c>
      <c r="E72" s="135">
        <f>TrAvia_png!E15*TrAvia_png!E21</f>
        <v>98.955269143290366</v>
      </c>
      <c r="F72" s="135">
        <f>TrAvia_png!F15*TrAvia_png!F21</f>
        <v>101.25135297654842</v>
      </c>
      <c r="G72" s="135">
        <f>TrAvia_png!G15*TrAvia_png!G21</f>
        <v>99.505862646566158</v>
      </c>
      <c r="H72" s="135">
        <f>TrAvia_png!H15*TrAvia_png!H21</f>
        <v>109.59144676979072</v>
      </c>
      <c r="I72" s="135">
        <f>TrAvia_png!I15*TrAvia_png!I21</f>
        <v>119.26785714285714</v>
      </c>
      <c r="J72" s="135">
        <f>TrAvia_png!J15*TrAvia_png!J21</f>
        <v>119.91740294511379</v>
      </c>
      <c r="K72" s="135">
        <f>TrAvia_png!K15*TrAvia_png!K21</f>
        <v>120.35409096604435</v>
      </c>
      <c r="L72" s="135">
        <f>TrAvia_png!L15*TrAvia_png!L21</f>
        <v>125.17688748892607</v>
      </c>
      <c r="M72" s="135">
        <f>TrAvia_png!M15*TrAvia_png!M21</f>
        <v>135.11943225324492</v>
      </c>
      <c r="N72" s="135">
        <f>TrAvia_png!N15*TrAvia_png!N21</f>
        <v>137.93363456650664</v>
      </c>
      <c r="O72" s="135">
        <f>TrAvia_png!O15*TrAvia_png!O21</f>
        <v>137.69676877101233</v>
      </c>
      <c r="P72" s="135">
        <f>TrAvia_png!P15*TrAvia_png!P21</f>
        <v>137.58491704374057</v>
      </c>
      <c r="Q72" s="135">
        <f>TrAvia_png!Q15*TrAvia_png!Q21</f>
        <v>141.73580425356184</v>
      </c>
    </row>
    <row r="73" spans="1:17" ht="11.45" customHeight="1" x14ac:dyDescent="0.25">
      <c r="A73" s="128" t="s">
        <v>132</v>
      </c>
      <c r="B73" s="133">
        <f t="shared" ref="B73:Q73" si="34">IF(B35=0,"",B35/B26)</f>
        <v>34.954611019014123</v>
      </c>
      <c r="C73" s="133">
        <f t="shared" si="34"/>
        <v>36.816534307044449</v>
      </c>
      <c r="D73" s="133">
        <f t="shared" si="34"/>
        <v>37.11275057456379</v>
      </c>
      <c r="E73" s="133">
        <f t="shared" si="34"/>
        <v>39.13816729264412</v>
      </c>
      <c r="F73" s="133">
        <f t="shared" si="34"/>
        <v>32.904505181619719</v>
      </c>
      <c r="G73" s="133">
        <f t="shared" si="34"/>
        <v>40.007348711664434</v>
      </c>
      <c r="H73" s="133">
        <f t="shared" si="34"/>
        <v>31.661335993148633</v>
      </c>
      <c r="I73" s="133">
        <f t="shared" si="34"/>
        <v>26.405579268603312</v>
      </c>
      <c r="J73" s="133">
        <f t="shared" si="34"/>
        <v>24.834206554257225</v>
      </c>
      <c r="K73" s="133">
        <f t="shared" si="34"/>
        <v>25.228226319638601</v>
      </c>
      <c r="L73" s="133">
        <f t="shared" si="34"/>
        <v>27.84577584505347</v>
      </c>
      <c r="M73" s="133">
        <f t="shared" si="34"/>
        <v>28.027790079191725</v>
      </c>
      <c r="N73" s="133">
        <f t="shared" si="34"/>
        <v>28.517289540024809</v>
      </c>
      <c r="O73" s="133">
        <f t="shared" si="34"/>
        <v>28.795830818617347</v>
      </c>
      <c r="P73" s="133">
        <f t="shared" si="34"/>
        <v>31.483580170491493</v>
      </c>
      <c r="Q73" s="133">
        <f t="shared" si="34"/>
        <v>30.764392161354056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569.45433223750024</v>
      </c>
      <c r="C78" s="134">
        <f t="shared" ref="C78:Q78" si="35">IF(C13=0,0,C13*1000000/C22)</f>
        <v>572.67753234892382</v>
      </c>
      <c r="D78" s="134">
        <f t="shared" si="35"/>
        <v>578.42128160565039</v>
      </c>
      <c r="E78" s="134">
        <f t="shared" si="35"/>
        <v>585.98406262004391</v>
      </c>
      <c r="F78" s="134">
        <f t="shared" si="35"/>
        <v>590.74568357462124</v>
      </c>
      <c r="G78" s="134">
        <f t="shared" si="35"/>
        <v>579.74331113071469</v>
      </c>
      <c r="H78" s="134">
        <f t="shared" si="35"/>
        <v>651.55886480849972</v>
      </c>
      <c r="I78" s="134">
        <f t="shared" si="35"/>
        <v>665.78368757832243</v>
      </c>
      <c r="J78" s="134">
        <f t="shared" si="35"/>
        <v>622.23146344918155</v>
      </c>
      <c r="K78" s="134">
        <f t="shared" si="35"/>
        <v>636.59353125426037</v>
      </c>
      <c r="L78" s="134">
        <f t="shared" si="35"/>
        <v>653.58262499632212</v>
      </c>
      <c r="M78" s="134">
        <f t="shared" si="35"/>
        <v>656.75016997553189</v>
      </c>
      <c r="N78" s="134">
        <f t="shared" si="35"/>
        <v>658.12320710998358</v>
      </c>
      <c r="O78" s="134">
        <f t="shared" si="35"/>
        <v>663.08509417884352</v>
      </c>
      <c r="P78" s="134">
        <f t="shared" si="35"/>
        <v>657.14641829021286</v>
      </c>
      <c r="Q78" s="134">
        <f t="shared" si="35"/>
        <v>649.33032440054649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539.17582740001637</v>
      </c>
      <c r="C80" s="77">
        <v>541.87509785330678</v>
      </c>
      <c r="D80" s="77">
        <v>541.55760702942814</v>
      </c>
      <c r="E80" s="77">
        <v>542.01264583377827</v>
      </c>
      <c r="F80" s="77">
        <v>551.64159199681728</v>
      </c>
      <c r="G80" s="77">
        <v>532.63427644427918</v>
      </c>
      <c r="H80" s="77">
        <v>606.07405457753771</v>
      </c>
      <c r="I80" s="77">
        <v>617.10663975220848</v>
      </c>
      <c r="J80" s="77">
        <v>562.79477518448061</v>
      </c>
      <c r="K80" s="77">
        <v>580.2563368146383</v>
      </c>
      <c r="L80" s="77">
        <v>605.06435613410918</v>
      </c>
      <c r="M80" s="77">
        <v>606.93944807189098</v>
      </c>
      <c r="N80" s="77">
        <v>603.78914307049706</v>
      </c>
      <c r="O80" s="77">
        <v>608.03107799846839</v>
      </c>
      <c r="P80" s="77">
        <v>604.88430327153071</v>
      </c>
      <c r="Q80" s="77">
        <v>601.24001309729272</v>
      </c>
    </row>
    <row r="81" spans="1:17" ht="11.45" customHeight="1" x14ac:dyDescent="0.25">
      <c r="A81" s="116" t="s">
        <v>125</v>
      </c>
      <c r="B81" s="77">
        <v>857.67649567146668</v>
      </c>
      <c r="C81" s="77">
        <v>857.67783535887565</v>
      </c>
      <c r="D81" s="77">
        <v>857.68002724726728</v>
      </c>
      <c r="E81" s="77">
        <v>857.68007991198112</v>
      </c>
      <c r="F81" s="77">
        <v>857.67872482010011</v>
      </c>
      <c r="G81" s="77">
        <v>857.67872482010011</v>
      </c>
      <c r="H81" s="77">
        <v>857.6787248201</v>
      </c>
      <c r="I81" s="77">
        <v>857.6787248201</v>
      </c>
      <c r="J81" s="77">
        <v>857.6787248201</v>
      </c>
      <c r="K81" s="77">
        <v>857.6787248201</v>
      </c>
      <c r="L81" s="77">
        <v>816.83688078104751</v>
      </c>
      <c r="M81" s="77">
        <v>816.43844193330608</v>
      </c>
      <c r="N81" s="77">
        <v>816.03621597330869</v>
      </c>
      <c r="O81" s="77">
        <v>815.63016889603887</v>
      </c>
      <c r="P81" s="77">
        <v>815.22026643118431</v>
      </c>
      <c r="Q81" s="77">
        <v>814.80647404189938</v>
      </c>
    </row>
    <row r="82" spans="1:17" ht="11.45" customHeight="1" x14ac:dyDescent="0.25">
      <c r="A82" s="128" t="s">
        <v>18</v>
      </c>
      <c r="B82" s="133">
        <f>IF(B17=0,0,B17*1000000/B26)</f>
        <v>539.86061856340064</v>
      </c>
      <c r="C82" s="133">
        <f t="shared" ref="C82:Q82" si="36">IF(C17=0,0,C17*1000000/C26)</f>
        <v>543.21449505608723</v>
      </c>
      <c r="D82" s="133">
        <f t="shared" si="36"/>
        <v>521.8430311165298</v>
      </c>
      <c r="E82" s="133">
        <f t="shared" si="36"/>
        <v>503.25675339591953</v>
      </c>
      <c r="F82" s="133">
        <f t="shared" si="36"/>
        <v>457.21026033216134</v>
      </c>
      <c r="G82" s="133">
        <f t="shared" si="36"/>
        <v>492.10227110070014</v>
      </c>
      <c r="H82" s="133">
        <f t="shared" si="36"/>
        <v>525.93874936727309</v>
      </c>
      <c r="I82" s="133">
        <f t="shared" si="36"/>
        <v>484.96843677110689</v>
      </c>
      <c r="J82" s="133">
        <f t="shared" si="36"/>
        <v>530.31536108987166</v>
      </c>
      <c r="K82" s="133">
        <f t="shared" si="36"/>
        <v>525.20577402949436</v>
      </c>
      <c r="L82" s="133">
        <f t="shared" si="36"/>
        <v>467.62418062861468</v>
      </c>
      <c r="M82" s="133">
        <f t="shared" si="36"/>
        <v>418.87962075591753</v>
      </c>
      <c r="N82" s="133">
        <f t="shared" si="36"/>
        <v>435.21343588801022</v>
      </c>
      <c r="O82" s="133">
        <f t="shared" si="36"/>
        <v>478.15504632672162</v>
      </c>
      <c r="P82" s="133">
        <f t="shared" si="36"/>
        <v>503.24767331610985</v>
      </c>
      <c r="Q82" s="133">
        <f t="shared" si="36"/>
        <v>439.04183884303933</v>
      </c>
    </row>
    <row r="83" spans="1:17" ht="11.45" customHeight="1" x14ac:dyDescent="0.25">
      <c r="A83" s="95" t="s">
        <v>126</v>
      </c>
      <c r="B83" s="75">
        <v>518.89327858840738</v>
      </c>
      <c r="C83" s="75">
        <v>520.62148708285213</v>
      </c>
      <c r="D83" s="75">
        <v>484.30240108851729</v>
      </c>
      <c r="E83" s="75">
        <v>431.63068926791385</v>
      </c>
      <c r="F83" s="75">
        <v>404.82559467291912</v>
      </c>
      <c r="G83" s="75">
        <v>406.41784569688605</v>
      </c>
      <c r="H83" s="75">
        <v>493.68060290518804</v>
      </c>
      <c r="I83" s="75">
        <v>468.8860581336782</v>
      </c>
      <c r="J83" s="75">
        <v>519.42934564057077</v>
      </c>
      <c r="K83" s="75">
        <v>518.14602630439242</v>
      </c>
      <c r="L83" s="75">
        <v>450.20270739674044</v>
      </c>
      <c r="M83" s="75">
        <v>378.11060930911577</v>
      </c>
      <c r="N83" s="75">
        <v>379.79491357286423</v>
      </c>
      <c r="O83" s="75">
        <v>439.62403759340469</v>
      </c>
      <c r="P83" s="75">
        <v>464.0261320227213</v>
      </c>
      <c r="Q83" s="75">
        <v>361.69653191514044</v>
      </c>
    </row>
    <row r="84" spans="1:17" ht="11.45" customHeight="1" x14ac:dyDescent="0.25">
      <c r="A84" s="93" t="s">
        <v>125</v>
      </c>
      <c r="B84" s="74">
        <v>566.9231155078686</v>
      </c>
      <c r="C84" s="74">
        <v>566.97209106917978</v>
      </c>
      <c r="D84" s="74">
        <v>562.15305188431375</v>
      </c>
      <c r="E84" s="74">
        <v>562.66090975605118</v>
      </c>
      <c r="F84" s="74">
        <v>559.48508376211021</v>
      </c>
      <c r="G84" s="74">
        <v>562.16933817968106</v>
      </c>
      <c r="H84" s="74">
        <v>593.70796462375415</v>
      </c>
      <c r="I84" s="74">
        <v>562.30072553831678</v>
      </c>
      <c r="J84" s="74">
        <v>597.58535399452705</v>
      </c>
      <c r="K84" s="74">
        <v>566.59527539822886</v>
      </c>
      <c r="L84" s="74">
        <v>538.47150510490314</v>
      </c>
      <c r="M84" s="74">
        <v>593.45461848965817</v>
      </c>
      <c r="N84" s="74">
        <v>634.13676335606044</v>
      </c>
      <c r="O84" s="74">
        <v>601.05567763126692</v>
      </c>
      <c r="P84" s="74">
        <v>612.12667194655648</v>
      </c>
      <c r="Q84" s="74">
        <v>650.94678933043372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45824.930213745924</v>
      </c>
      <c r="C87" s="132">
        <f t="shared" si="37"/>
        <v>46191.758315010753</v>
      </c>
      <c r="D87" s="132">
        <f t="shared" si="37"/>
        <v>47160.134395439978</v>
      </c>
      <c r="E87" s="132">
        <f t="shared" si="37"/>
        <v>48278.440531771746</v>
      </c>
      <c r="F87" s="132">
        <f t="shared" si="37"/>
        <v>48837.748655362215</v>
      </c>
      <c r="G87" s="132">
        <f t="shared" si="37"/>
        <v>53555.164891201712</v>
      </c>
      <c r="H87" s="132">
        <f t="shared" si="37"/>
        <v>67351.553417675663</v>
      </c>
      <c r="I87" s="132">
        <f t="shared" si="37"/>
        <v>70063.467803333813</v>
      </c>
      <c r="J87" s="132">
        <f t="shared" si="37"/>
        <v>63324.376152435689</v>
      </c>
      <c r="K87" s="132">
        <f t="shared" si="37"/>
        <v>66962.536194484885</v>
      </c>
      <c r="L87" s="132">
        <f t="shared" si="37"/>
        <v>69792.21536507456</v>
      </c>
      <c r="M87" s="132">
        <f t="shared" si="37"/>
        <v>75651.772623165249</v>
      </c>
      <c r="N87" s="132">
        <f t="shared" si="37"/>
        <v>77005.150753629045</v>
      </c>
      <c r="O87" s="132">
        <f t="shared" si="37"/>
        <v>79912.455209581123</v>
      </c>
      <c r="P87" s="132">
        <f t="shared" si="37"/>
        <v>80076.249017425289</v>
      </c>
      <c r="Q87" s="132">
        <f t="shared" si="37"/>
        <v>79029.132926489838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41404.04568622027</v>
      </c>
      <c r="C89" s="42">
        <f t="shared" si="39"/>
        <v>41647.478863611905</v>
      </c>
      <c r="D89" s="42">
        <f t="shared" si="39"/>
        <v>42004.582832588851</v>
      </c>
      <c r="E89" s="42">
        <f t="shared" si="39"/>
        <v>42356.12687178835</v>
      </c>
      <c r="F89" s="42">
        <f t="shared" si="39"/>
        <v>43270.480742213353</v>
      </c>
      <c r="G89" s="42">
        <f t="shared" si="39"/>
        <v>48167.063361507033</v>
      </c>
      <c r="H89" s="42">
        <f t="shared" si="39"/>
        <v>61472.265010460738</v>
      </c>
      <c r="I89" s="42">
        <f t="shared" si="39"/>
        <v>61887.836907701167</v>
      </c>
      <c r="J89" s="42">
        <f t="shared" si="39"/>
        <v>53346.310818488579</v>
      </c>
      <c r="K89" s="42">
        <f t="shared" si="39"/>
        <v>57722.055126705061</v>
      </c>
      <c r="L89" s="42">
        <f t="shared" si="39"/>
        <v>60146.207877059955</v>
      </c>
      <c r="M89" s="42">
        <f t="shared" si="39"/>
        <v>64838.924731246188</v>
      </c>
      <c r="N89" s="42">
        <f t="shared" si="39"/>
        <v>64771.981948576475</v>
      </c>
      <c r="O89" s="42">
        <f t="shared" si="39"/>
        <v>68220.205746967287</v>
      </c>
      <c r="P89" s="42">
        <f t="shared" si="39"/>
        <v>69468.106726378101</v>
      </c>
      <c r="Q89" s="42">
        <f t="shared" si="39"/>
        <v>68433.755603982019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87907.487118530058</v>
      </c>
      <c r="C90" s="42">
        <f t="shared" si="40"/>
        <v>88237.818693610199</v>
      </c>
      <c r="D90" s="42">
        <f t="shared" si="40"/>
        <v>86215.732598369388</v>
      </c>
      <c r="E90" s="42">
        <f t="shared" si="40"/>
        <v>84871.963146528884</v>
      </c>
      <c r="F90" s="42">
        <f t="shared" si="40"/>
        <v>86841.13130723589</v>
      </c>
      <c r="G90" s="42">
        <f t="shared" si="40"/>
        <v>85344.061386830886</v>
      </c>
      <c r="H90" s="42">
        <f t="shared" si="40"/>
        <v>93994.252316703976</v>
      </c>
      <c r="I90" s="42">
        <f t="shared" si="40"/>
        <v>102293.50362631156</v>
      </c>
      <c r="J90" s="42">
        <f t="shared" si="40"/>
        <v>102850.60524170331</v>
      </c>
      <c r="K90" s="42">
        <f t="shared" si="40"/>
        <v>103225.14326663925</v>
      </c>
      <c r="L90" s="42">
        <f t="shared" si="40"/>
        <v>102249.09832233451</v>
      </c>
      <c r="M90" s="42">
        <f t="shared" si="40"/>
        <v>110316.69874375217</v>
      </c>
      <c r="N90" s="42">
        <f t="shared" si="40"/>
        <v>112558.84120709726</v>
      </c>
      <c r="O90" s="42">
        <f t="shared" si="40"/>
        <v>112309.63876913961</v>
      </c>
      <c r="P90" s="42">
        <f t="shared" si="40"/>
        <v>112162.01272931058</v>
      </c>
      <c r="Q90" s="42">
        <f t="shared" si="40"/>
        <v>115487.25090933757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19263.325833564017</v>
      </c>
      <c r="C91" s="131">
        <f t="shared" si="41"/>
        <v>20375.887098519015</v>
      </c>
      <c r="D91" s="131">
        <f t="shared" si="41"/>
        <v>20004.895246127948</v>
      </c>
      <c r="E91" s="131">
        <f t="shared" si="41"/>
        <v>20738.958677194456</v>
      </c>
      <c r="F91" s="131">
        <f t="shared" si="41"/>
        <v>16173.042080406089</v>
      </c>
      <c r="G91" s="131">
        <f t="shared" si="41"/>
        <v>20974.636547455724</v>
      </c>
      <c r="H91" s="131">
        <f t="shared" si="41"/>
        <v>17389.32055419045</v>
      </c>
      <c r="I91" s="131">
        <f t="shared" si="41"/>
        <v>13258.845736850561</v>
      </c>
      <c r="J91" s="131">
        <f t="shared" si="41"/>
        <v>13490.02807192303</v>
      </c>
      <c r="K91" s="131">
        <f t="shared" si="41"/>
        <v>13450.679446187229</v>
      </c>
      <c r="L91" s="131">
        <f t="shared" si="41"/>
        <v>13495.054333092476</v>
      </c>
      <c r="M91" s="131">
        <f t="shared" si="41"/>
        <v>12803.477769048208</v>
      </c>
      <c r="N91" s="131">
        <f t="shared" si="41"/>
        <v>13757.513278425735</v>
      </c>
      <c r="O91" s="131">
        <f t="shared" si="41"/>
        <v>14604.205595844183</v>
      </c>
      <c r="P91" s="131">
        <f t="shared" si="41"/>
        <v>16685.705307440465</v>
      </c>
      <c r="Q91" s="131">
        <f t="shared" si="41"/>
        <v>15058.241059151762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10607.975383189343</v>
      </c>
      <c r="C92" s="37">
        <f t="shared" si="42"/>
        <v>10914.44254416376</v>
      </c>
      <c r="D92" s="37">
        <f t="shared" si="42"/>
        <v>10310.202335476863</v>
      </c>
      <c r="E92" s="37">
        <f t="shared" si="42"/>
        <v>9319.0693546520288</v>
      </c>
      <c r="F92" s="37">
        <f t="shared" si="42"/>
        <v>8852.6941160719944</v>
      </c>
      <c r="G92" s="37">
        <f t="shared" si="42"/>
        <v>8794.9800252161986</v>
      </c>
      <c r="H92" s="37">
        <f t="shared" si="42"/>
        <v>10258.846853360614</v>
      </c>
      <c r="I92" s="37">
        <f t="shared" si="42"/>
        <v>9634.7117984501183</v>
      </c>
      <c r="J92" s="37">
        <f t="shared" si="42"/>
        <v>10428.199947712495</v>
      </c>
      <c r="K92" s="37">
        <f t="shared" si="42"/>
        <v>10559.770388919726</v>
      </c>
      <c r="L92" s="37">
        <f t="shared" si="42"/>
        <v>9526.1184216454694</v>
      </c>
      <c r="M92" s="37">
        <f t="shared" si="42"/>
        <v>8294.8116426546476</v>
      </c>
      <c r="N92" s="37">
        <f t="shared" si="42"/>
        <v>8260.0926771232989</v>
      </c>
      <c r="O92" s="37">
        <f t="shared" si="42"/>
        <v>9671.2928578034753</v>
      </c>
      <c r="P92" s="37">
        <f t="shared" si="42"/>
        <v>11022.144783670454</v>
      </c>
      <c r="Q92" s="37">
        <f t="shared" si="42"/>
        <v>8479.3430982525151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30434.766531140634</v>
      </c>
      <c r="C93" s="36">
        <f t="shared" si="43"/>
        <v>30325.034980418353</v>
      </c>
      <c r="D93" s="36">
        <f t="shared" si="43"/>
        <v>30414.770420679524</v>
      </c>
      <c r="E93" s="36">
        <f t="shared" si="43"/>
        <v>30210.216091525272</v>
      </c>
      <c r="F93" s="36">
        <f t="shared" si="43"/>
        <v>30465.150010772661</v>
      </c>
      <c r="G93" s="36">
        <f t="shared" si="43"/>
        <v>30934.355674016126</v>
      </c>
      <c r="H93" s="36">
        <f t="shared" si="43"/>
        <v>32369.307320639684</v>
      </c>
      <c r="I93" s="36">
        <f t="shared" si="43"/>
        <v>30685.532334265441</v>
      </c>
      <c r="J93" s="36">
        <f t="shared" si="43"/>
        <v>32410.555711275301</v>
      </c>
      <c r="K93" s="36">
        <f t="shared" si="43"/>
        <v>30399.342350559469</v>
      </c>
      <c r="L93" s="36">
        <f t="shared" si="43"/>
        <v>29635.393706310297</v>
      </c>
      <c r="M93" s="36">
        <f t="shared" si="43"/>
        <v>32109.817335912951</v>
      </c>
      <c r="N93" s="36">
        <f t="shared" si="43"/>
        <v>33490.35985783764</v>
      </c>
      <c r="O93" s="36">
        <f t="shared" si="43"/>
        <v>30338.496225801606</v>
      </c>
      <c r="P93" s="36">
        <f t="shared" si="43"/>
        <v>32407.74932142601</v>
      </c>
      <c r="Q93" s="36">
        <f t="shared" si="43"/>
        <v>33082.619034218194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1680.178890306076</v>
      </c>
      <c r="C96" s="132">
        <f t="shared" si="44"/>
        <v>1713.9377217186004</v>
      </c>
      <c r="D96" s="132">
        <f t="shared" si="44"/>
        <v>1745.1692030435099</v>
      </c>
      <c r="E96" s="132">
        <f t="shared" si="44"/>
        <v>1793.2142430873114</v>
      </c>
      <c r="F96" s="132">
        <f t="shared" si="44"/>
        <v>1802.1630899663978</v>
      </c>
      <c r="G96" s="132">
        <f t="shared" si="44"/>
        <v>1805.7592804851765</v>
      </c>
      <c r="H96" s="132">
        <f t="shared" si="44"/>
        <v>1727.1585062022955</v>
      </c>
      <c r="I96" s="132">
        <f t="shared" si="44"/>
        <v>1707.0814529507093</v>
      </c>
      <c r="J96" s="132">
        <f t="shared" si="44"/>
        <v>1744.8555592142093</v>
      </c>
      <c r="K96" s="132">
        <f t="shared" si="44"/>
        <v>1731.5533158866701</v>
      </c>
      <c r="L96" s="132">
        <f t="shared" si="44"/>
        <v>1711.2049053838184</v>
      </c>
      <c r="M96" s="132">
        <f t="shared" si="44"/>
        <v>1705.3795849422552</v>
      </c>
      <c r="N96" s="132">
        <f t="shared" si="44"/>
        <v>1698.2790586759513</v>
      </c>
      <c r="O96" s="132">
        <f t="shared" si="44"/>
        <v>1691.0718951930146</v>
      </c>
      <c r="P96" s="132">
        <f t="shared" si="44"/>
        <v>1701.5152606247693</v>
      </c>
      <c r="Q96" s="132">
        <f t="shared" si="44"/>
        <v>1715.9655576077544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1906.9999999999338</v>
      </c>
      <c r="C98" s="42">
        <f t="shared" si="46"/>
        <v>1904.0000000000482</v>
      </c>
      <c r="D98" s="42">
        <f t="shared" si="46"/>
        <v>1904.9999999998076</v>
      </c>
      <c r="E98" s="42">
        <f t="shared" si="46"/>
        <v>1903.9999999999777</v>
      </c>
      <c r="F98" s="42">
        <f t="shared" si="46"/>
        <v>1893.9999999998458</v>
      </c>
      <c r="G98" s="42">
        <f t="shared" si="46"/>
        <v>1914.0000000000744</v>
      </c>
      <c r="H98" s="42">
        <f t="shared" si="46"/>
        <v>1839.0000000000302</v>
      </c>
      <c r="I98" s="42">
        <f t="shared" si="46"/>
        <v>1828.0000000000243</v>
      </c>
      <c r="J98" s="42">
        <f t="shared" si="46"/>
        <v>1882.0000000000252</v>
      </c>
      <c r="K98" s="42">
        <f t="shared" si="46"/>
        <v>1864.0000000000152</v>
      </c>
      <c r="L98" s="42">
        <f t="shared" si="46"/>
        <v>1840.0000000000346</v>
      </c>
      <c r="M98" s="42">
        <f t="shared" si="46"/>
        <v>1837.9999999999723</v>
      </c>
      <c r="N98" s="42">
        <f t="shared" si="46"/>
        <v>1840.9999999999625</v>
      </c>
      <c r="O98" s="42">
        <f t="shared" si="46"/>
        <v>1836.9999999999861</v>
      </c>
      <c r="P98" s="42">
        <f t="shared" si="46"/>
        <v>1839.9999999999463</v>
      </c>
      <c r="Q98" s="42">
        <f t="shared" si="46"/>
        <v>1843.0000000000314</v>
      </c>
    </row>
    <row r="99" spans="1:17" ht="11.45" customHeight="1" x14ac:dyDescent="0.25">
      <c r="A99" s="116" t="s">
        <v>125</v>
      </c>
      <c r="B99" s="42">
        <f t="shared" ref="B99:Q99" si="47">IF(B25=0,0,B25/B52)</f>
        <v>788</v>
      </c>
      <c r="C99" s="42">
        <f t="shared" si="47"/>
        <v>891</v>
      </c>
      <c r="D99" s="42">
        <f t="shared" si="47"/>
        <v>1067</v>
      </c>
      <c r="E99" s="42">
        <f t="shared" si="47"/>
        <v>1319</v>
      </c>
      <c r="F99" s="42">
        <f t="shared" si="47"/>
        <v>1353.9999999999118</v>
      </c>
      <c r="G99" s="42">
        <f t="shared" si="47"/>
        <v>1353.9999999998668</v>
      </c>
      <c r="H99" s="42">
        <f t="shared" si="47"/>
        <v>1353.9999999997899</v>
      </c>
      <c r="I99" s="42">
        <f t="shared" si="47"/>
        <v>1353.9999999999832</v>
      </c>
      <c r="J99" s="42">
        <f t="shared" si="47"/>
        <v>1354.0000000000321</v>
      </c>
      <c r="K99" s="42">
        <f t="shared" si="47"/>
        <v>1354.0000000000241</v>
      </c>
      <c r="L99" s="42">
        <f t="shared" si="47"/>
        <v>1384.9999999999086</v>
      </c>
      <c r="M99" s="42">
        <f t="shared" si="47"/>
        <v>1384.999999999985</v>
      </c>
      <c r="N99" s="42">
        <f t="shared" si="47"/>
        <v>1386.0000000000298</v>
      </c>
      <c r="O99" s="42">
        <f t="shared" si="47"/>
        <v>1385.9999999999509</v>
      </c>
      <c r="P99" s="42">
        <f t="shared" si="47"/>
        <v>1385.9999999999372</v>
      </c>
      <c r="Q99" s="42">
        <f t="shared" si="47"/>
        <v>1386.9999999999825</v>
      </c>
    </row>
    <row r="100" spans="1:17" ht="11.45" customHeight="1" x14ac:dyDescent="0.25">
      <c r="A100" s="128" t="s">
        <v>18</v>
      </c>
      <c r="B100" s="131">
        <f t="shared" ref="B100:Q100" si="48">IF(B26=0,0,B26/B53)</f>
        <v>98.5</v>
      </c>
      <c r="C100" s="131">
        <f t="shared" si="48"/>
        <v>99.5</v>
      </c>
      <c r="D100" s="131">
        <f t="shared" si="48"/>
        <v>126.5</v>
      </c>
      <c r="E100" s="131">
        <f t="shared" si="48"/>
        <v>230.5</v>
      </c>
      <c r="F100" s="131">
        <f t="shared" si="48"/>
        <v>124</v>
      </c>
      <c r="G100" s="131">
        <f t="shared" si="48"/>
        <v>184.5</v>
      </c>
      <c r="H100" s="131">
        <f t="shared" si="48"/>
        <v>184.5</v>
      </c>
      <c r="I100" s="131">
        <f t="shared" si="48"/>
        <v>136.5</v>
      </c>
      <c r="J100" s="131">
        <f t="shared" si="48"/>
        <v>140</v>
      </c>
      <c r="K100" s="131">
        <f t="shared" si="48"/>
        <v>175</v>
      </c>
      <c r="L100" s="131">
        <f t="shared" si="48"/>
        <v>190</v>
      </c>
      <c r="M100" s="131">
        <f t="shared" si="48"/>
        <v>206</v>
      </c>
      <c r="N100" s="131">
        <f t="shared" si="48"/>
        <v>218</v>
      </c>
      <c r="O100" s="131">
        <f t="shared" si="48"/>
        <v>243</v>
      </c>
      <c r="P100" s="131">
        <f t="shared" si="48"/>
        <v>236</v>
      </c>
      <c r="Q100" s="131">
        <f t="shared" si="48"/>
        <v>273</v>
      </c>
    </row>
    <row r="101" spans="1:17" ht="11.45" customHeight="1" x14ac:dyDescent="0.25">
      <c r="A101" s="95" t="s">
        <v>126</v>
      </c>
      <c r="B101" s="37">
        <f t="shared" ref="B101:Q101" si="49">IF(B27=0,0,B27/B54)</f>
        <v>111</v>
      </c>
      <c r="C101" s="37">
        <f t="shared" si="49"/>
        <v>102</v>
      </c>
      <c r="D101" s="37">
        <f t="shared" si="49"/>
        <v>131</v>
      </c>
      <c r="E101" s="37">
        <f t="shared" si="49"/>
        <v>209</v>
      </c>
      <c r="F101" s="37">
        <f t="shared" si="49"/>
        <v>164</v>
      </c>
      <c r="G101" s="37">
        <f t="shared" si="49"/>
        <v>166</v>
      </c>
      <c r="H101" s="37">
        <f t="shared" si="49"/>
        <v>250.00000000000003</v>
      </c>
      <c r="I101" s="37">
        <f t="shared" si="49"/>
        <v>226.00000000000003</v>
      </c>
      <c r="J101" s="37">
        <f t="shared" si="49"/>
        <v>241</v>
      </c>
      <c r="K101" s="37">
        <f t="shared" si="49"/>
        <v>299</v>
      </c>
      <c r="L101" s="37">
        <f t="shared" si="49"/>
        <v>305</v>
      </c>
      <c r="M101" s="37">
        <f t="shared" si="49"/>
        <v>334</v>
      </c>
      <c r="N101" s="37">
        <f t="shared" si="49"/>
        <v>341</v>
      </c>
      <c r="O101" s="37">
        <f t="shared" si="49"/>
        <v>370</v>
      </c>
      <c r="P101" s="37">
        <f t="shared" si="49"/>
        <v>347</v>
      </c>
      <c r="Q101" s="37">
        <f t="shared" si="49"/>
        <v>399.99999999999994</v>
      </c>
    </row>
    <row r="102" spans="1:17" ht="11.45" customHeight="1" x14ac:dyDescent="0.25">
      <c r="A102" s="93" t="s">
        <v>125</v>
      </c>
      <c r="B102" s="36">
        <f t="shared" ref="B102:Q102" si="50">IF(B28=0,0,B28/B55)</f>
        <v>85.999999999999986</v>
      </c>
      <c r="C102" s="36">
        <f t="shared" si="50"/>
        <v>97.000000000000014</v>
      </c>
      <c r="D102" s="36">
        <f t="shared" si="50"/>
        <v>122</v>
      </c>
      <c r="E102" s="36">
        <f t="shared" si="50"/>
        <v>252</v>
      </c>
      <c r="F102" s="36">
        <f t="shared" si="50"/>
        <v>84</v>
      </c>
      <c r="G102" s="36">
        <f t="shared" si="50"/>
        <v>203</v>
      </c>
      <c r="H102" s="36">
        <f t="shared" si="50"/>
        <v>118.99999999999999</v>
      </c>
      <c r="I102" s="36">
        <f t="shared" si="50"/>
        <v>47</v>
      </c>
      <c r="J102" s="36">
        <f t="shared" si="50"/>
        <v>39</v>
      </c>
      <c r="K102" s="36">
        <f t="shared" si="50"/>
        <v>51</v>
      </c>
      <c r="L102" s="36">
        <f t="shared" si="50"/>
        <v>75</v>
      </c>
      <c r="M102" s="36">
        <f t="shared" si="50"/>
        <v>78</v>
      </c>
      <c r="N102" s="36">
        <f t="shared" si="50"/>
        <v>95</v>
      </c>
      <c r="O102" s="36">
        <f t="shared" si="50"/>
        <v>116</v>
      </c>
      <c r="P102" s="36">
        <f t="shared" si="50"/>
        <v>125</v>
      </c>
      <c r="Q102" s="36">
        <f t="shared" si="50"/>
        <v>146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0.81763221163679412</v>
      </c>
      <c r="C107" s="52">
        <f t="shared" si="53"/>
        <v>0.81368002313602728</v>
      </c>
      <c r="D107" s="52">
        <f t="shared" si="53"/>
        <v>0.78681589814913533</v>
      </c>
      <c r="E107" s="52">
        <f t="shared" si="53"/>
        <v>0.75512091516242974</v>
      </c>
      <c r="F107" s="52">
        <f t="shared" si="53"/>
        <v>0.77279498462683127</v>
      </c>
      <c r="G107" s="52">
        <f t="shared" si="53"/>
        <v>0.76904179375557602</v>
      </c>
      <c r="H107" s="52">
        <f t="shared" si="53"/>
        <v>0.74770922567448816</v>
      </c>
      <c r="I107" s="52">
        <f t="shared" si="53"/>
        <v>0.70458304070650013</v>
      </c>
      <c r="J107" s="52">
        <f t="shared" si="53"/>
        <v>0.67262960678798689</v>
      </c>
      <c r="K107" s="52">
        <f t="shared" si="53"/>
        <v>0.68695461188357787</v>
      </c>
      <c r="L107" s="52">
        <f t="shared" si="53"/>
        <v>0.66434881440501903</v>
      </c>
      <c r="M107" s="52">
        <f t="shared" si="53"/>
        <v>0.65329265458035146</v>
      </c>
      <c r="N107" s="52">
        <f t="shared" si="53"/>
        <v>0.62581160121211987</v>
      </c>
      <c r="O107" s="52">
        <f t="shared" si="53"/>
        <v>0.62729423094536352</v>
      </c>
      <c r="P107" s="52">
        <f t="shared" si="53"/>
        <v>0.65197093123361161</v>
      </c>
      <c r="Q107" s="52">
        <f t="shared" si="53"/>
        <v>0.67094282583854703</v>
      </c>
    </row>
    <row r="108" spans="1:17" ht="11.45" customHeight="1" x14ac:dyDescent="0.25">
      <c r="A108" s="116" t="s">
        <v>125</v>
      </c>
      <c r="B108" s="52">
        <f t="shared" ref="B108:Q108" si="54">IF(B7=0,0,B7/B$4)</f>
        <v>0.18236778836320577</v>
      </c>
      <c r="C108" s="52">
        <f t="shared" si="54"/>
        <v>0.18631997686397275</v>
      </c>
      <c r="D108" s="52">
        <f t="shared" si="54"/>
        <v>0.21318410185086459</v>
      </c>
      <c r="E108" s="52">
        <f t="shared" si="54"/>
        <v>0.24487908483757026</v>
      </c>
      <c r="F108" s="52">
        <f t="shared" si="54"/>
        <v>0.22720501537316873</v>
      </c>
      <c r="G108" s="52">
        <f t="shared" si="54"/>
        <v>0.23095820624442398</v>
      </c>
      <c r="H108" s="52">
        <f t="shared" si="54"/>
        <v>0.25229077432551184</v>
      </c>
      <c r="I108" s="52">
        <f t="shared" si="54"/>
        <v>0.2954169592934997</v>
      </c>
      <c r="J108" s="52">
        <f t="shared" si="54"/>
        <v>0.32737039321201311</v>
      </c>
      <c r="K108" s="52">
        <f t="shared" si="54"/>
        <v>0.31304538811642213</v>
      </c>
      <c r="L108" s="52">
        <f t="shared" si="54"/>
        <v>0.33565118559498103</v>
      </c>
      <c r="M108" s="52">
        <f t="shared" si="54"/>
        <v>0.34670734541964848</v>
      </c>
      <c r="N108" s="52">
        <f t="shared" si="54"/>
        <v>0.37418839878788024</v>
      </c>
      <c r="O108" s="52">
        <f t="shared" si="54"/>
        <v>0.37270576905463648</v>
      </c>
      <c r="P108" s="52">
        <f t="shared" si="54"/>
        <v>0.34802906876638834</v>
      </c>
      <c r="Q108" s="52">
        <f t="shared" si="54"/>
        <v>0.32905717416145303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0.31028300242424722</v>
      </c>
      <c r="C110" s="48">
        <f t="shared" si="56"/>
        <v>0.27455675217460157</v>
      </c>
      <c r="D110" s="48">
        <f t="shared" si="56"/>
        <v>0.26685889366325943</v>
      </c>
      <c r="E110" s="48">
        <f t="shared" si="56"/>
        <v>0.20371872917457454</v>
      </c>
      <c r="F110" s="48">
        <f t="shared" si="56"/>
        <v>0.36197277658836308</v>
      </c>
      <c r="G110" s="48">
        <f t="shared" si="56"/>
        <v>0.18863493871203674</v>
      </c>
      <c r="H110" s="48">
        <f t="shared" si="56"/>
        <v>0.39969579178637815</v>
      </c>
      <c r="I110" s="48">
        <f t="shared" si="56"/>
        <v>0.60155979487913169</v>
      </c>
      <c r="J110" s="48">
        <f t="shared" si="56"/>
        <v>0.66535819061506285</v>
      </c>
      <c r="K110" s="48">
        <f t="shared" si="56"/>
        <v>0.67067697401327631</v>
      </c>
      <c r="L110" s="48">
        <f t="shared" si="56"/>
        <v>0.56657522684110562</v>
      </c>
      <c r="M110" s="48">
        <f t="shared" si="56"/>
        <v>0.52520376123409163</v>
      </c>
      <c r="N110" s="48">
        <f t="shared" si="56"/>
        <v>0.46958354397102353</v>
      </c>
      <c r="O110" s="48">
        <f t="shared" si="56"/>
        <v>0.5041642547769426</v>
      </c>
      <c r="P110" s="48">
        <f t="shared" si="56"/>
        <v>0.48563392597598298</v>
      </c>
      <c r="Q110" s="48">
        <f t="shared" si="56"/>
        <v>0.4125297862712447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0.68971699757575278</v>
      </c>
      <c r="C111" s="46">
        <f t="shared" si="57"/>
        <v>0.72544324782539849</v>
      </c>
      <c r="D111" s="46">
        <f t="shared" si="57"/>
        <v>0.73314110633674057</v>
      </c>
      <c r="E111" s="46">
        <f t="shared" si="57"/>
        <v>0.79628127082542544</v>
      </c>
      <c r="F111" s="46">
        <f t="shared" si="57"/>
        <v>0.63802722341163698</v>
      </c>
      <c r="G111" s="46">
        <f t="shared" si="57"/>
        <v>0.81136506128796326</v>
      </c>
      <c r="H111" s="46">
        <f t="shared" si="57"/>
        <v>0.60030420821362174</v>
      </c>
      <c r="I111" s="46">
        <f t="shared" si="57"/>
        <v>0.39844020512086836</v>
      </c>
      <c r="J111" s="46">
        <f t="shared" si="57"/>
        <v>0.33464180938493709</v>
      </c>
      <c r="K111" s="46">
        <f t="shared" si="57"/>
        <v>0.32932302598672375</v>
      </c>
      <c r="L111" s="46">
        <f t="shared" si="57"/>
        <v>0.43342477315889422</v>
      </c>
      <c r="M111" s="46">
        <f t="shared" si="57"/>
        <v>0.47479623876590848</v>
      </c>
      <c r="N111" s="46">
        <f t="shared" si="57"/>
        <v>0.53041645602897658</v>
      </c>
      <c r="O111" s="46">
        <f t="shared" si="57"/>
        <v>0.49583574522305734</v>
      </c>
      <c r="P111" s="46">
        <f t="shared" si="57"/>
        <v>0.51436607402401702</v>
      </c>
      <c r="Q111" s="46">
        <f t="shared" si="57"/>
        <v>0.5874702137287553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0.85681791406005392</v>
      </c>
      <c r="C116" s="52">
        <f t="shared" si="60"/>
        <v>0.85392254484103791</v>
      </c>
      <c r="D116" s="52">
        <f t="shared" si="60"/>
        <v>0.82708830870325678</v>
      </c>
      <c r="E116" s="52">
        <f t="shared" si="60"/>
        <v>0.7961173836622657</v>
      </c>
      <c r="F116" s="52">
        <f t="shared" si="60"/>
        <v>0.81448793615052306</v>
      </c>
      <c r="G116" s="52">
        <f t="shared" si="60"/>
        <v>0.78558738033360498</v>
      </c>
      <c r="H116" s="52">
        <f t="shared" si="60"/>
        <v>0.76203194098507276</v>
      </c>
      <c r="I116" s="52">
        <f t="shared" si="60"/>
        <v>0.73934234373185992</v>
      </c>
      <c r="J116" s="52">
        <f t="shared" si="60"/>
        <v>0.72217191978946793</v>
      </c>
      <c r="K116" s="52">
        <f t="shared" si="60"/>
        <v>0.72639997930120404</v>
      </c>
      <c r="L116" s="52">
        <f t="shared" si="60"/>
        <v>0.71366758076857628</v>
      </c>
      <c r="M116" s="52">
        <f t="shared" si="60"/>
        <v>0.70442741774665052</v>
      </c>
      <c r="N116" s="52">
        <f t="shared" si="60"/>
        <v>0.68258115385520268</v>
      </c>
      <c r="O116" s="52">
        <f t="shared" si="60"/>
        <v>0.67379728242552661</v>
      </c>
      <c r="P116" s="52">
        <f t="shared" si="60"/>
        <v>0.6917619351775508</v>
      </c>
      <c r="Q116" s="52">
        <f t="shared" si="60"/>
        <v>0.71743828154642852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0.14318208593994608</v>
      </c>
      <c r="C117" s="52">
        <f t="shared" si="61"/>
        <v>0.14607745515896214</v>
      </c>
      <c r="D117" s="52">
        <f t="shared" si="61"/>
        <v>0.17291169129674314</v>
      </c>
      <c r="E117" s="52">
        <f t="shared" si="61"/>
        <v>0.20388261633773425</v>
      </c>
      <c r="F117" s="52">
        <f t="shared" si="61"/>
        <v>0.18551206384947697</v>
      </c>
      <c r="G117" s="52">
        <f t="shared" si="61"/>
        <v>0.21441261966639505</v>
      </c>
      <c r="H117" s="52">
        <f t="shared" si="61"/>
        <v>0.23796805901492724</v>
      </c>
      <c r="I117" s="52">
        <f t="shared" si="61"/>
        <v>0.26065765626814008</v>
      </c>
      <c r="J117" s="52">
        <f t="shared" si="61"/>
        <v>0.27782808021053207</v>
      </c>
      <c r="K117" s="52">
        <f t="shared" si="61"/>
        <v>0.27360002069879596</v>
      </c>
      <c r="L117" s="52">
        <f t="shared" si="61"/>
        <v>0.28633241923142377</v>
      </c>
      <c r="M117" s="52">
        <f t="shared" si="61"/>
        <v>0.29557258225334954</v>
      </c>
      <c r="N117" s="52">
        <f t="shared" si="61"/>
        <v>0.31741884614479732</v>
      </c>
      <c r="O117" s="52">
        <f t="shared" si="61"/>
        <v>0.32620271757447328</v>
      </c>
      <c r="P117" s="52">
        <f t="shared" si="61"/>
        <v>0.30823806482244925</v>
      </c>
      <c r="Q117" s="52">
        <f t="shared" si="61"/>
        <v>0.28256171845357148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0.54156819308336734</v>
      </c>
      <c r="C119" s="48">
        <f t="shared" si="63"/>
        <v>0.49124464997408696</v>
      </c>
      <c r="D119" s="48">
        <f t="shared" si="63"/>
        <v>0.48053774778861241</v>
      </c>
      <c r="E119" s="48">
        <f t="shared" si="63"/>
        <v>0.38883743081418209</v>
      </c>
      <c r="F119" s="48">
        <f t="shared" si="63"/>
        <v>0.58552327302468676</v>
      </c>
      <c r="G119" s="48">
        <f t="shared" si="63"/>
        <v>0.37153447795690325</v>
      </c>
      <c r="H119" s="48">
        <f t="shared" si="63"/>
        <v>0.63595229214462889</v>
      </c>
      <c r="I119" s="48">
        <f t="shared" si="63"/>
        <v>0.800386283568709</v>
      </c>
      <c r="J119" s="48">
        <f t="shared" si="63"/>
        <v>0.84304602697770359</v>
      </c>
      <c r="K119" s="48">
        <f t="shared" si="63"/>
        <v>0.84280251679200791</v>
      </c>
      <c r="L119" s="48">
        <f t="shared" si="63"/>
        <v>0.77272930881905411</v>
      </c>
      <c r="M119" s="48">
        <f t="shared" si="63"/>
        <v>0.73177721408952567</v>
      </c>
      <c r="N119" s="48">
        <f t="shared" si="63"/>
        <v>0.68251899000305227</v>
      </c>
      <c r="O119" s="48">
        <f t="shared" si="63"/>
        <v>0.69996792863726986</v>
      </c>
      <c r="P119" s="48">
        <f t="shared" si="63"/>
        <v>0.67787269295405339</v>
      </c>
      <c r="Q119" s="48">
        <f t="shared" si="63"/>
        <v>0.60353961927284128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0.4584318069166326</v>
      </c>
      <c r="C120" s="46">
        <f t="shared" si="64"/>
        <v>0.50875535002591299</v>
      </c>
      <c r="D120" s="46">
        <f t="shared" si="64"/>
        <v>0.51946225221138764</v>
      </c>
      <c r="E120" s="46">
        <f t="shared" si="64"/>
        <v>0.61116256918581791</v>
      </c>
      <c r="F120" s="46">
        <f t="shared" si="64"/>
        <v>0.41447672697531313</v>
      </c>
      <c r="G120" s="46">
        <f t="shared" si="64"/>
        <v>0.62846552204309669</v>
      </c>
      <c r="H120" s="46">
        <f t="shared" si="64"/>
        <v>0.36404770785537111</v>
      </c>
      <c r="I120" s="46">
        <f t="shared" si="64"/>
        <v>0.19961371643129092</v>
      </c>
      <c r="J120" s="46">
        <f t="shared" si="64"/>
        <v>0.15695397302229641</v>
      </c>
      <c r="K120" s="46">
        <f t="shared" si="64"/>
        <v>0.15719748320799209</v>
      </c>
      <c r="L120" s="46">
        <f t="shared" si="64"/>
        <v>0.22727069118094598</v>
      </c>
      <c r="M120" s="46">
        <f t="shared" si="64"/>
        <v>0.26822278591047422</v>
      </c>
      <c r="N120" s="46">
        <f t="shared" si="64"/>
        <v>0.31748100999694762</v>
      </c>
      <c r="O120" s="46">
        <f t="shared" si="64"/>
        <v>0.30003207136273014</v>
      </c>
      <c r="P120" s="46">
        <f t="shared" si="64"/>
        <v>0.32212730704594655</v>
      </c>
      <c r="Q120" s="46">
        <f t="shared" si="64"/>
        <v>0.39646038072715872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26.822040495728803</v>
      </c>
      <c r="C4" s="100">
        <v>26.801410000000001</v>
      </c>
      <c r="D4" s="100">
        <v>27.899059999999999</v>
      </c>
      <c r="E4" s="100">
        <v>40.296889999999998</v>
      </c>
      <c r="F4" s="100">
        <v>48.502569999999999</v>
      </c>
      <c r="G4" s="100">
        <v>58.827343433347963</v>
      </c>
      <c r="H4" s="100">
        <v>67.098870000000005</v>
      </c>
      <c r="I4" s="100">
        <v>80.495320000000007</v>
      </c>
      <c r="J4" s="100">
        <v>98.001509999999996</v>
      </c>
      <c r="K4" s="100">
        <v>102.19013</v>
      </c>
      <c r="L4" s="100">
        <v>117.655488678705</v>
      </c>
      <c r="M4" s="100">
        <v>117.65671104621208</v>
      </c>
      <c r="N4" s="100">
        <v>119.71085686597698</v>
      </c>
      <c r="O4" s="100">
        <v>123.84159740135624</v>
      </c>
      <c r="P4" s="100">
        <v>110.41845801089124</v>
      </c>
      <c r="Q4" s="100">
        <v>107.33463478360815</v>
      </c>
    </row>
    <row r="5" spans="1:17" ht="11.45" customHeight="1" x14ac:dyDescent="0.25">
      <c r="A5" s="141" t="s">
        <v>91</v>
      </c>
      <c r="B5" s="140">
        <f t="shared" ref="B5:Q5" si="0">B4</f>
        <v>26.822040495728803</v>
      </c>
      <c r="C5" s="140">
        <f t="shared" si="0"/>
        <v>26.801410000000001</v>
      </c>
      <c r="D5" s="140">
        <f t="shared" si="0"/>
        <v>27.899059999999999</v>
      </c>
      <c r="E5" s="140">
        <f t="shared" si="0"/>
        <v>40.296889999999998</v>
      </c>
      <c r="F5" s="140">
        <f t="shared" si="0"/>
        <v>48.502569999999999</v>
      </c>
      <c r="G5" s="140">
        <f t="shared" si="0"/>
        <v>58.827343433347963</v>
      </c>
      <c r="H5" s="140">
        <f t="shared" si="0"/>
        <v>67.098870000000005</v>
      </c>
      <c r="I5" s="140">
        <f t="shared" si="0"/>
        <v>80.495320000000007</v>
      </c>
      <c r="J5" s="140">
        <f t="shared" si="0"/>
        <v>98.001509999999996</v>
      </c>
      <c r="K5" s="140">
        <f t="shared" si="0"/>
        <v>102.19013</v>
      </c>
      <c r="L5" s="140">
        <f t="shared" si="0"/>
        <v>117.655488678705</v>
      </c>
      <c r="M5" s="140">
        <f t="shared" si="0"/>
        <v>117.65671104621208</v>
      </c>
      <c r="N5" s="140">
        <f t="shared" si="0"/>
        <v>119.71085686597698</v>
      </c>
      <c r="O5" s="140">
        <f t="shared" si="0"/>
        <v>123.84159740135624</v>
      </c>
      <c r="P5" s="140">
        <f t="shared" si="0"/>
        <v>110.41845801089124</v>
      </c>
      <c r="Q5" s="140">
        <f t="shared" si="0"/>
        <v>107.33463478360815</v>
      </c>
    </row>
    <row r="7" spans="1:17" ht="11.45" customHeight="1" x14ac:dyDescent="0.25">
      <c r="A7" s="27" t="s">
        <v>81</v>
      </c>
      <c r="B7" s="71">
        <f t="shared" ref="B7:Q7" si="1">SUM(B8,B12)</f>
        <v>26.822040495728803</v>
      </c>
      <c r="C7" s="71">
        <f t="shared" si="1"/>
        <v>26.801410000000008</v>
      </c>
      <c r="D7" s="71">
        <f t="shared" si="1"/>
        <v>27.899059999999999</v>
      </c>
      <c r="E7" s="71">
        <f t="shared" si="1"/>
        <v>40.296889999999991</v>
      </c>
      <c r="F7" s="71">
        <f t="shared" si="1"/>
        <v>48.502569999999992</v>
      </c>
      <c r="G7" s="71">
        <f t="shared" si="1"/>
        <v>58.82734343334797</v>
      </c>
      <c r="H7" s="71">
        <f t="shared" si="1"/>
        <v>67.098870000000005</v>
      </c>
      <c r="I7" s="71">
        <f t="shared" si="1"/>
        <v>80.495320000000021</v>
      </c>
      <c r="J7" s="71">
        <f t="shared" si="1"/>
        <v>98.001509999999982</v>
      </c>
      <c r="K7" s="71">
        <f t="shared" si="1"/>
        <v>102.19012999999998</v>
      </c>
      <c r="L7" s="71">
        <f t="shared" si="1"/>
        <v>117.655488678705</v>
      </c>
      <c r="M7" s="71">
        <f t="shared" si="1"/>
        <v>117.65671104621205</v>
      </c>
      <c r="N7" s="71">
        <f t="shared" si="1"/>
        <v>119.71085686597695</v>
      </c>
      <c r="O7" s="71">
        <f t="shared" si="1"/>
        <v>123.84159740135624</v>
      </c>
      <c r="P7" s="71">
        <f t="shared" si="1"/>
        <v>110.41845801089126</v>
      </c>
      <c r="Q7" s="71">
        <f t="shared" si="1"/>
        <v>107.33463478360818</v>
      </c>
    </row>
    <row r="8" spans="1:17" ht="11.45" customHeight="1" x14ac:dyDescent="0.25">
      <c r="A8" s="130" t="s">
        <v>39</v>
      </c>
      <c r="B8" s="139">
        <f t="shared" ref="B8:Q8" si="2">SUM(B9:B11)</f>
        <v>25.932453731001736</v>
      </c>
      <c r="C8" s="139">
        <f t="shared" si="2"/>
        <v>25.961279464285955</v>
      </c>
      <c r="D8" s="139">
        <f t="shared" si="2"/>
        <v>26.858404098233127</v>
      </c>
      <c r="E8" s="139">
        <f t="shared" si="2"/>
        <v>37.787765724605094</v>
      </c>
      <c r="F8" s="139">
        <f t="shared" si="2"/>
        <v>47.396331819437151</v>
      </c>
      <c r="G8" s="139">
        <f t="shared" si="2"/>
        <v>57.450471896275801</v>
      </c>
      <c r="H8" s="139">
        <f t="shared" si="2"/>
        <v>65.887562238484776</v>
      </c>
      <c r="I8" s="139">
        <f t="shared" si="2"/>
        <v>79.718270592074461</v>
      </c>
      <c r="J8" s="139">
        <f t="shared" si="2"/>
        <v>97.137428693663509</v>
      </c>
      <c r="K8" s="139">
        <f t="shared" si="2"/>
        <v>101.16876172776367</v>
      </c>
      <c r="L8" s="139">
        <f t="shared" si="2"/>
        <v>116.63521442156232</v>
      </c>
      <c r="M8" s="139">
        <f t="shared" si="2"/>
        <v>116.645268314898</v>
      </c>
      <c r="N8" s="139">
        <f t="shared" si="2"/>
        <v>118.52512588547296</v>
      </c>
      <c r="O8" s="139">
        <f t="shared" si="2"/>
        <v>122.3947889014544</v>
      </c>
      <c r="P8" s="139">
        <f t="shared" si="2"/>
        <v>109.10417237090712</v>
      </c>
      <c r="Q8" s="139">
        <f t="shared" si="2"/>
        <v>106.0516709063014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21.220087006796373</v>
      </c>
      <c r="C10" s="70">
        <v>21.728005283750797</v>
      </c>
      <c r="D10" s="70">
        <v>21.780858055414317</v>
      </c>
      <c r="E10" s="70">
        <v>29.44803684643502</v>
      </c>
      <c r="F10" s="70">
        <v>37.540708102822173</v>
      </c>
      <c r="G10" s="70">
        <v>43.77424843247168</v>
      </c>
      <c r="H10" s="70">
        <v>47.763507949722595</v>
      </c>
      <c r="I10" s="70">
        <v>56.003475184967932</v>
      </c>
      <c r="J10" s="70">
        <v>66.643878932944531</v>
      </c>
      <c r="K10" s="70">
        <v>69.400771054295248</v>
      </c>
      <c r="L10" s="70">
        <v>77.820345116127726</v>
      </c>
      <c r="M10" s="70">
        <v>77.566545956744434</v>
      </c>
      <c r="N10" s="70">
        <v>75.82669603000933</v>
      </c>
      <c r="O10" s="70">
        <v>76.694900804511505</v>
      </c>
      <c r="P10" s="70">
        <v>70.381355453039049</v>
      </c>
      <c r="Q10" s="70">
        <v>71.060845133005927</v>
      </c>
    </row>
    <row r="11" spans="1:17" ht="11.45" customHeight="1" x14ac:dyDescent="0.25">
      <c r="A11" s="116" t="s">
        <v>125</v>
      </c>
      <c r="B11" s="70">
        <v>4.7123667242053653</v>
      </c>
      <c r="C11" s="70">
        <v>4.2332741805351572</v>
      </c>
      <c r="D11" s="70">
        <v>5.0775460428188106</v>
      </c>
      <c r="E11" s="70">
        <v>8.3397288781700709</v>
      </c>
      <c r="F11" s="70">
        <v>9.855623716614982</v>
      </c>
      <c r="G11" s="70">
        <v>13.676223463804121</v>
      </c>
      <c r="H11" s="70">
        <v>18.124054288762181</v>
      </c>
      <c r="I11" s="70">
        <v>23.714795407106525</v>
      </c>
      <c r="J11" s="70">
        <v>30.493549760718974</v>
      </c>
      <c r="K11" s="70">
        <v>31.767990673468422</v>
      </c>
      <c r="L11" s="70">
        <v>38.814869305434605</v>
      </c>
      <c r="M11" s="70">
        <v>39.078722358153577</v>
      </c>
      <c r="N11" s="70">
        <v>42.698429855463637</v>
      </c>
      <c r="O11" s="70">
        <v>45.699888096942907</v>
      </c>
      <c r="P11" s="70">
        <v>38.722816917868073</v>
      </c>
      <c r="Q11" s="70">
        <v>34.99082577329547</v>
      </c>
    </row>
    <row r="12" spans="1:17" ht="11.45" customHeight="1" x14ac:dyDescent="0.25">
      <c r="A12" s="128" t="s">
        <v>18</v>
      </c>
      <c r="B12" s="138">
        <f t="shared" ref="B12:Q12" si="3">SUM(B13:B14)</f>
        <v>0.88958676472706744</v>
      </c>
      <c r="C12" s="138">
        <f t="shared" si="3"/>
        <v>0.84013053571405427</v>
      </c>
      <c r="D12" s="138">
        <f t="shared" si="3"/>
        <v>1.0406559017668719</v>
      </c>
      <c r="E12" s="138">
        <f t="shared" si="3"/>
        <v>2.5091242753948988</v>
      </c>
      <c r="F12" s="138">
        <f t="shared" si="3"/>
        <v>1.106238180562839</v>
      </c>
      <c r="G12" s="138">
        <f t="shared" si="3"/>
        <v>1.3768715370721691</v>
      </c>
      <c r="H12" s="138">
        <f t="shared" si="3"/>
        <v>1.2113077615152301</v>
      </c>
      <c r="I12" s="138">
        <f t="shared" si="3"/>
        <v>0.77704940792555699</v>
      </c>
      <c r="J12" s="138">
        <f t="shared" si="3"/>
        <v>0.86408130633647884</v>
      </c>
      <c r="K12" s="138">
        <f t="shared" si="3"/>
        <v>1.0213682722363207</v>
      </c>
      <c r="L12" s="138">
        <f t="shared" si="3"/>
        <v>1.0202742571426673</v>
      </c>
      <c r="M12" s="138">
        <f t="shared" si="3"/>
        <v>1.0114427313140497</v>
      </c>
      <c r="N12" s="138">
        <f t="shared" si="3"/>
        <v>1.1857309805039835</v>
      </c>
      <c r="O12" s="138">
        <f t="shared" si="3"/>
        <v>1.4468084999018305</v>
      </c>
      <c r="P12" s="138">
        <f t="shared" si="3"/>
        <v>1.3142856399841285</v>
      </c>
      <c r="Q12" s="138">
        <f t="shared" si="3"/>
        <v>1.2829638773067773</v>
      </c>
    </row>
    <row r="13" spans="1:17" ht="11.45" customHeight="1" x14ac:dyDescent="0.25">
      <c r="A13" s="95" t="s">
        <v>126</v>
      </c>
      <c r="B13" s="20">
        <v>0.44685142469687245</v>
      </c>
      <c r="C13" s="20">
        <v>0.37767063787768684</v>
      </c>
      <c r="D13" s="20">
        <v>0.46169228384134747</v>
      </c>
      <c r="E13" s="20">
        <v>0.91402493166516496</v>
      </c>
      <c r="F13" s="20">
        <v>0.6270466986679295</v>
      </c>
      <c r="G13" s="20">
        <v>0.48595071088794145</v>
      </c>
      <c r="H13" s="20">
        <v>0.73131497483196262</v>
      </c>
      <c r="I13" s="20">
        <v>0.60500135856341741</v>
      </c>
      <c r="J13" s="20">
        <v>0.70989163501945873</v>
      </c>
      <c r="K13" s="20">
        <v>0.83468690190735961</v>
      </c>
      <c r="L13" s="20">
        <v>0.76140990818285081</v>
      </c>
      <c r="M13" s="20">
        <v>0.7324113291553489</v>
      </c>
      <c r="N13" s="20">
        <v>0.80347056017604501</v>
      </c>
      <c r="O13" s="20">
        <v>0.97877035804215684</v>
      </c>
      <c r="P13" s="20">
        <v>0.85185414143432359</v>
      </c>
      <c r="Q13" s="20">
        <v>0.77203316735602079</v>
      </c>
    </row>
    <row r="14" spans="1:17" ht="11.45" customHeight="1" x14ac:dyDescent="0.25">
      <c r="A14" s="93" t="s">
        <v>125</v>
      </c>
      <c r="B14" s="69">
        <v>0.44273534003019499</v>
      </c>
      <c r="C14" s="69">
        <v>0.46245989783636743</v>
      </c>
      <c r="D14" s="69">
        <v>0.57896361792552453</v>
      </c>
      <c r="E14" s="69">
        <v>1.5950993437297336</v>
      </c>
      <c r="F14" s="69">
        <v>0.47919148189490945</v>
      </c>
      <c r="G14" s="69">
        <v>0.89092082618422763</v>
      </c>
      <c r="H14" s="69">
        <v>0.47999278668326739</v>
      </c>
      <c r="I14" s="69">
        <v>0.17204804936213955</v>
      </c>
      <c r="J14" s="69">
        <v>0.1541896713170201</v>
      </c>
      <c r="K14" s="69">
        <v>0.18668137032896095</v>
      </c>
      <c r="L14" s="69">
        <v>0.25886434895981653</v>
      </c>
      <c r="M14" s="69">
        <v>0.27903140215870087</v>
      </c>
      <c r="N14" s="69">
        <v>0.3822604203279385</v>
      </c>
      <c r="O14" s="69">
        <v>0.46803814185967357</v>
      </c>
      <c r="P14" s="69">
        <v>0.46243149854980492</v>
      </c>
      <c r="Q14" s="69">
        <v>0.51093070995075651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555.71759730450719</v>
      </c>
      <c r="C18" s="68">
        <f>IF(C7=0,"",C7/TrAvia_act!C12*100)</f>
        <v>501.94522171420914</v>
      </c>
      <c r="D18" s="68">
        <f>IF(D7=0,"",D7/TrAvia_act!D12*100)</f>
        <v>514.30810840944775</v>
      </c>
      <c r="E18" s="68">
        <f>IF(E7=0,"",E7/TrAvia_act!E12*100)</f>
        <v>697.09547948448835</v>
      </c>
      <c r="F18" s="68">
        <f>IF(F7=0,"",F7/TrAvia_act!F12*100)</f>
        <v>621.67294295033957</v>
      </c>
      <c r="G18" s="68">
        <f>IF(G7=0,"",G7/TrAvia_act!G12*100)</f>
        <v>485.29488096881914</v>
      </c>
      <c r="H18" s="68">
        <f>IF(H7=0,"",H7/TrAvia_act!H12*100)</f>
        <v>418.37355992916258</v>
      </c>
      <c r="I18" s="68">
        <f>IF(I7=0,"",I7/TrAvia_act!I12*100)</f>
        <v>394.55560102648775</v>
      </c>
      <c r="J18" s="68">
        <f>IF(J7=0,"",J7/TrAvia_act!J12*100)</f>
        <v>422.25633944201275</v>
      </c>
      <c r="K18" s="68">
        <f>IF(K7=0,"",K7/TrAvia_act!K12*100)</f>
        <v>405.47480531187807</v>
      </c>
      <c r="L18" s="68">
        <f>IF(L7=0,"",L7/TrAvia_act!L12*100)</f>
        <v>403.49827450609695</v>
      </c>
      <c r="M18" s="68">
        <f>IF(M7=0,"",M7/TrAvia_act!M12*100)</f>
        <v>395.44137326738189</v>
      </c>
      <c r="N18" s="68">
        <f>IF(N7=0,"",N7/TrAvia_act!N12*100)</f>
        <v>435.31391980911928</v>
      </c>
      <c r="O18" s="68">
        <f>IF(O7=0,"",O7/TrAvia_act!O12*100)</f>
        <v>458.56332116581717</v>
      </c>
      <c r="P18" s="68">
        <f>IF(P7=0,"",P7/TrAvia_act!P12*100)</f>
        <v>416.04828182411097</v>
      </c>
      <c r="Q18" s="68">
        <f>IF(Q7=0,"",Q7/TrAvia_act!Q12*100)</f>
        <v>381.01568061677733</v>
      </c>
    </row>
    <row r="19" spans="1:17" ht="11.45" customHeight="1" x14ac:dyDescent="0.25">
      <c r="A19" s="130" t="s">
        <v>39</v>
      </c>
      <c r="B19" s="134">
        <f>IF(B8=0,"",B8/TrAvia_act!B13*100)</f>
        <v>549.39230315993848</v>
      </c>
      <c r="C19" s="134">
        <f>IF(C8=0,"",C8/TrAvia_act!C13*100)</f>
        <v>496.25785680117662</v>
      </c>
      <c r="D19" s="134">
        <f>IF(D8=0,"",D8/TrAvia_act!D13*100)</f>
        <v>507.47522671384678</v>
      </c>
      <c r="E19" s="134">
        <f>IF(E8=0,"",E8/TrAvia_act!E13*100)</f>
        <v>681.02223750827523</v>
      </c>
      <c r="F19" s="134">
        <f>IF(F8=0,"",F8/TrAvia_act!F13*100)</f>
        <v>616.45304452259552</v>
      </c>
      <c r="G19" s="134">
        <f>IF(G8=0,"",G8/TrAvia_act!G13*100)</f>
        <v>481.143884967139</v>
      </c>
      <c r="H19" s="134">
        <f>IF(H8=0,"",H8/TrAvia_act!H13*100)</f>
        <v>415.85295005332136</v>
      </c>
      <c r="I19" s="134">
        <f>IF(I8=0,"",I8/TrAvia_act!I13*100)</f>
        <v>393.29914746518403</v>
      </c>
      <c r="J19" s="134">
        <f>IF(J8=0,"",J8/TrAvia_act!J13*100)</f>
        <v>421.22826184945927</v>
      </c>
      <c r="K19" s="134">
        <f>IF(K8=0,"",K8/TrAvia_act!K13*100)</f>
        <v>404.37156812241301</v>
      </c>
      <c r="L19" s="134">
        <f>IF(L8=0,"",L8/TrAvia_act!L13*100)</f>
        <v>402.45183896241514</v>
      </c>
      <c r="M19" s="134">
        <f>IF(M8=0,"",M8/TrAvia_act!M13*100)</f>
        <v>394.32917343778234</v>
      </c>
      <c r="N19" s="134">
        <f>IF(N8=0,"",N8/TrAvia_act!N13*100)</f>
        <v>433.99679173013936</v>
      </c>
      <c r="O19" s="134">
        <f>IF(O8=0,"",O8/TrAvia_act!O13*100)</f>
        <v>457.13961544430344</v>
      </c>
      <c r="P19" s="134">
        <f>IF(P8=0,"",P8/TrAvia_act!P13*100)</f>
        <v>414.80871621832148</v>
      </c>
      <c r="Q19" s="134">
        <f>IF(Q8=0,"",Q8/TrAvia_act!Q13*100)</f>
        <v>379.69239876198333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524.68371072619016</v>
      </c>
      <c r="C21" s="77">
        <f>IF(C10=0,"",C10/TrAvia_act!C15*100)</f>
        <v>486.38780986256859</v>
      </c>
      <c r="D21" s="77">
        <f>IF(D10=0,"",D10/TrAvia_act!D15*100)</f>
        <v>497.57407623819813</v>
      </c>
      <c r="E21" s="77">
        <f>IF(E10=0,"",E10/TrAvia_act!E15*100)</f>
        <v>666.63685479497076</v>
      </c>
      <c r="F21" s="77">
        <f>IF(F10=0,"",F10/TrAvia_act!F15*100)</f>
        <v>599.47775818976879</v>
      </c>
      <c r="G21" s="77">
        <f>IF(G10=0,"",G10/TrAvia_act!G15*100)</f>
        <v>466.66536571302782</v>
      </c>
      <c r="H21" s="77">
        <f>IF(H10=0,"",H10/TrAvia_act!H15*100)</f>
        <v>395.60282798291729</v>
      </c>
      <c r="I21" s="77">
        <f>IF(I10=0,"",I10/TrAvia_act!I15*100)</f>
        <v>373.70984040567669</v>
      </c>
      <c r="J21" s="77">
        <f>IF(J10=0,"",J10/TrAvia_act!J15*100)</f>
        <v>400.17556598772114</v>
      </c>
      <c r="K21" s="77">
        <f>IF(K10=0,"",K10/TrAvia_act!K15*100)</f>
        <v>381.87625092339294</v>
      </c>
      <c r="L21" s="77">
        <f>IF(L10=0,"",L10/TrAvia_act!L15*100)</f>
        <v>376.25424436577231</v>
      </c>
      <c r="M21" s="77">
        <f>IF(M10=0,"",M10/TrAvia_act!M15*100)</f>
        <v>372.24595178699815</v>
      </c>
      <c r="N21" s="77">
        <f>IF(N10=0,"",N10/TrAvia_act!N15*100)</f>
        <v>406.76533395725789</v>
      </c>
      <c r="O21" s="77">
        <f>IF(O10=0,"",O10/TrAvia_act!O15*100)</f>
        <v>425.13138345891156</v>
      </c>
      <c r="P21" s="77">
        <f>IF(P10=0,"",P10/TrAvia_act!P15*100)</f>
        <v>386.81871677718721</v>
      </c>
      <c r="Q21" s="77">
        <f>IF(Q10=0,"",Q10/TrAvia_act!Q15*100)</f>
        <v>354.61753723528579</v>
      </c>
    </row>
    <row r="22" spans="1:17" ht="11.45" customHeight="1" x14ac:dyDescent="0.25">
      <c r="A22" s="116" t="s">
        <v>125</v>
      </c>
      <c r="B22" s="77">
        <f>IF(B11=0,"",B11/TrAvia_act!B16*100)</f>
        <v>697.25133517127438</v>
      </c>
      <c r="C22" s="77">
        <f>IF(C11=0,"",C11/TrAvia_act!C16*100)</f>
        <v>553.95502567877622</v>
      </c>
      <c r="D22" s="77">
        <f>IF(D11=0,"",D11/TrAvia_act!D16*100)</f>
        <v>554.83538923210529</v>
      </c>
      <c r="E22" s="77">
        <f>IF(E11=0,"",E11/TrAvia_act!E16*100)</f>
        <v>737.19403603829403</v>
      </c>
      <c r="F22" s="77">
        <f>IF(F11=0,"",F11/TrAvia_act!F16*100)</f>
        <v>690.98278476637165</v>
      </c>
      <c r="G22" s="77">
        <f>IF(G11=0,"",G11/TrAvia_act!G16*100)</f>
        <v>534.19179805007184</v>
      </c>
      <c r="H22" s="77">
        <f>IF(H11=0,"",H11/TrAvia_act!H16*100)</f>
        <v>480.6987948712038</v>
      </c>
      <c r="I22" s="77">
        <f>IF(I11=0,"",I11/TrAvia_act!I16*100)</f>
        <v>448.86323255985036</v>
      </c>
      <c r="J22" s="77">
        <f>IF(J11=0,"",J11/TrAvia_act!J16*100)</f>
        <v>475.95154891135076</v>
      </c>
      <c r="K22" s="77">
        <f>IF(K11=0,"",K11/TrAvia_act!K16*100)</f>
        <v>464.09597130778951</v>
      </c>
      <c r="L22" s="77">
        <f>IF(L11=0,"",L11/TrAvia_act!L16*100)</f>
        <v>467.74788196001549</v>
      </c>
      <c r="M22" s="77">
        <f>IF(M11=0,"",M11/TrAvia_act!M16*100)</f>
        <v>446.95931485480679</v>
      </c>
      <c r="N22" s="77">
        <f>IF(N11=0,"",N11/TrAvia_act!N16*100)</f>
        <v>492.55563312701582</v>
      </c>
      <c r="O22" s="77">
        <f>IF(O11=0,"",O11/TrAvia_act!O16*100)</f>
        <v>523.25512756317187</v>
      </c>
      <c r="P22" s="77">
        <f>IF(P11=0,"",P11/TrAvia_act!P16*100)</f>
        <v>477.62515061999318</v>
      </c>
      <c r="Q22" s="77">
        <f>IF(Q11=0,"",Q11/TrAvia_act!Q16*100)</f>
        <v>443.35872151151898</v>
      </c>
    </row>
    <row r="23" spans="1:17" ht="11.45" customHeight="1" x14ac:dyDescent="0.25">
      <c r="A23" s="128" t="s">
        <v>18</v>
      </c>
      <c r="B23" s="133">
        <f>IF(B12=0,"",B12/TrAvia_act!B17*100)</f>
        <v>836.45087291216453</v>
      </c>
      <c r="C23" s="133">
        <f>IF(C12=0,"",C12/TrAvia_act!C17*100)</f>
        <v>777.1813021234592</v>
      </c>
      <c r="D23" s="133">
        <f>IF(D12=0,"",D12/TrAvia_act!D17*100)</f>
        <v>788.21871493817912</v>
      </c>
      <c r="E23" s="133">
        <f>IF(E12=0,"",E12/TrAvia_act!E17*100)</f>
        <v>1081.5127288638048</v>
      </c>
      <c r="F23" s="133">
        <f>IF(F12=0,"",F12/TrAvia_act!F17*100)</f>
        <v>975.62067430628576</v>
      </c>
      <c r="G23" s="133">
        <f>IF(G12=0,"",G12/TrAvia_act!G17*100)</f>
        <v>758.2487214926532</v>
      </c>
      <c r="H23" s="133">
        <f>IF(H12=0,"",H12/TrAvia_act!H17*100)</f>
        <v>624.15573380437922</v>
      </c>
      <c r="I23" s="133">
        <f>IF(I12=0,"",I12/TrAvia_act!I17*100)</f>
        <v>586.91135582284141</v>
      </c>
      <c r="J23" s="133">
        <f>IF(J12=0,"",J12/TrAvia_act!J17*100)</f>
        <v>581.91877737526897</v>
      </c>
      <c r="K23" s="133">
        <f>IF(K12=0,"",K12/TrAvia_act!K17*100)</f>
        <v>555.62889972501819</v>
      </c>
      <c r="L23" s="133">
        <f>IF(L12=0,"",L12/TrAvia_act!L17*100)</f>
        <v>574.16454641616599</v>
      </c>
      <c r="M23" s="133">
        <f>IF(M12=0,"",M12/TrAvia_act!M17*100)</f>
        <v>586.07723175537933</v>
      </c>
      <c r="N23" s="133">
        <f>IF(N12=0,"",N12/TrAvia_act!N17*100)</f>
        <v>624.88109161814498</v>
      </c>
      <c r="O23" s="133">
        <f>IF(O12=0,"",O12/TrAvia_act!O17*100)</f>
        <v>622.59558795622809</v>
      </c>
      <c r="P23" s="133">
        <f>IF(P12=0,"",P12/TrAvia_act!P17*100)</f>
        <v>553.30677560700576</v>
      </c>
      <c r="Q23" s="133">
        <f>IF(Q12=0,"",Q12/TrAvia_act!Q17*100)</f>
        <v>535.19971974199643</v>
      </c>
    </row>
    <row r="24" spans="1:17" ht="11.45" customHeight="1" x14ac:dyDescent="0.25">
      <c r="A24" s="95" t="s">
        <v>126</v>
      </c>
      <c r="B24" s="75">
        <f>IF(B13=0,"",B13/TrAvia_act!B18*100)</f>
        <v>775.82205761733542</v>
      </c>
      <c r="C24" s="75">
        <f>IF(C13=0,"",C13/TrAvia_act!C18*100)</f>
        <v>711.19871238374344</v>
      </c>
      <c r="D24" s="75">
        <f>IF(D13=0,"",D13/TrAvia_act!D18*100)</f>
        <v>727.72064954049756</v>
      </c>
      <c r="E24" s="75">
        <f>IF(E13=0,"",E13/TrAvia_act!E18*100)</f>
        <v>1013.2099363250353</v>
      </c>
      <c r="F24" s="75">
        <f>IF(F13=0,"",F13/TrAvia_act!F18*100)</f>
        <v>944.46979884551934</v>
      </c>
      <c r="G24" s="75">
        <f>IF(G13=0,"",G13/TrAvia_act!G18*100)</f>
        <v>720.29659917911545</v>
      </c>
      <c r="H24" s="75">
        <f>IF(H13=0,"",H13/TrAvia_act!H18*100)</f>
        <v>592.54098340372707</v>
      </c>
      <c r="I24" s="75">
        <f>IF(I13=0,"",I13/TrAvia_act!I18*100)</f>
        <v>570.927012084848</v>
      </c>
      <c r="J24" s="75">
        <f>IF(J13=0,"",J13/TrAvia_act!J18*100)</f>
        <v>567.08548887078393</v>
      </c>
      <c r="K24" s="75">
        <f>IF(K13=0,"",K13/TrAvia_act!K18*100)</f>
        <v>538.76607132691936</v>
      </c>
      <c r="L24" s="75">
        <f>IF(L13=0,"",L13/TrAvia_act!L18*100)</f>
        <v>554.51153168396911</v>
      </c>
      <c r="M24" s="75">
        <f>IF(M13=0,"",M13/TrAvia_act!M18*100)</f>
        <v>579.94889243945136</v>
      </c>
      <c r="N24" s="75">
        <f>IF(N13=0,"",N13/TrAvia_act!N18*100)</f>
        <v>620.3923663371047</v>
      </c>
      <c r="O24" s="75">
        <f>IF(O13=0,"",O13/TrAvia_act!O18*100)</f>
        <v>601.72444311437141</v>
      </c>
      <c r="P24" s="75">
        <f>IF(P13=0,"",P13/TrAvia_act!P18*100)</f>
        <v>529.04586638575609</v>
      </c>
      <c r="Q24" s="75">
        <f>IF(Q13=0,"",Q13/TrAvia_act!Q18*100)</f>
        <v>533.61941519607365</v>
      </c>
    </row>
    <row r="25" spans="1:17" ht="11.45" customHeight="1" x14ac:dyDescent="0.25">
      <c r="A25" s="93" t="s">
        <v>125</v>
      </c>
      <c r="B25" s="74">
        <f>IF(B14=0,"",B14/TrAvia_act!B19*100)</f>
        <v>908.07469449829875</v>
      </c>
      <c r="C25" s="74">
        <f>IF(C14=0,"",C14/TrAvia_act!C19*100)</f>
        <v>840.89285660523421</v>
      </c>
      <c r="D25" s="74">
        <f>IF(D14=0,"",D14/TrAvia_act!D19*100)</f>
        <v>844.18352078886483</v>
      </c>
      <c r="E25" s="74">
        <f>IF(E14=0,"",E14/TrAvia_act!E19*100)</f>
        <v>1124.9687317462951</v>
      </c>
      <c r="F25" s="74">
        <f>IF(F14=0,"",F14/TrAvia_act!F19*100)</f>
        <v>1019.626914874912</v>
      </c>
      <c r="G25" s="74">
        <f>IF(G14=0,"",G14/TrAvia_act!G19*100)</f>
        <v>780.68515031260972</v>
      </c>
      <c r="H25" s="74">
        <f>IF(H14=0,"",H14/TrAvia_act!H19*100)</f>
        <v>679.38331125931688</v>
      </c>
      <c r="I25" s="74">
        <f>IF(I14=0,"",I14/TrAvia_act!I19*100)</f>
        <v>651.00339172329518</v>
      </c>
      <c r="J25" s="74">
        <f>IF(J14=0,"",J14/TrAvia_act!J19*100)</f>
        <v>661.59273974730604</v>
      </c>
      <c r="K25" s="74">
        <f>IF(K14=0,"",K14/TrAvia_act!K19*100)</f>
        <v>646.03768951044447</v>
      </c>
      <c r="L25" s="74">
        <f>IF(L14=0,"",L14/TrAvia_act!L19*100)</f>
        <v>640.98557120959242</v>
      </c>
      <c r="M25" s="74">
        <f>IF(M14=0,"",M14/TrAvia_act!M19*100)</f>
        <v>602.79683690146112</v>
      </c>
      <c r="N25" s="74">
        <f>IF(N14=0,"",N14/TrAvia_act!N19*100)</f>
        <v>634.53092939976932</v>
      </c>
      <c r="O25" s="74">
        <f>IF(O14=0,"",O14/TrAvia_act!O19*100)</f>
        <v>671.28748931493601</v>
      </c>
      <c r="P25" s="74">
        <f>IF(P14=0,"",P14/TrAvia_act!P19*100)</f>
        <v>604.36052829297887</v>
      </c>
      <c r="Q25" s="74">
        <f>IF(Q14=0,"",Q14/TrAvia_act!Q19*100)</f>
        <v>537.60544916754941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68.271533785886589</v>
      </c>
      <c r="C28" s="134">
        <f>IF(C8=0,"",C8/TrAvia_act!C4*1000)</f>
        <v>61.525201726150677</v>
      </c>
      <c r="D28" s="134">
        <f>IF(D8=0,"",D8/TrAvia_act!D4*1000)</f>
        <v>62.242076868916598</v>
      </c>
      <c r="E28" s="134">
        <f>IF(E8=0,"",E8/TrAvia_act!E4*1000)</f>
        <v>82.659707536963055</v>
      </c>
      <c r="F28" s="134">
        <f>IF(F8=0,"",F8/TrAvia_act!F4*1000)</f>
        <v>74.566699982017468</v>
      </c>
      <c r="G28" s="134">
        <f>IF(G8=0,"",G8/TrAvia_act!G4*1000)</f>
        <v>52.084602776934105</v>
      </c>
      <c r="H28" s="134">
        <f>IF(H8=0,"",H8/TrAvia_act!H4*1000)</f>
        <v>40.229610501143888</v>
      </c>
      <c r="I28" s="134">
        <f>IF(I8=0,"",I8/TrAvia_act!I4*1000)</f>
        <v>37.373564987646965</v>
      </c>
      <c r="J28" s="134">
        <f>IF(J8=0,"",J8/TrAvia_act!J4*1000)</f>
        <v>41.390297661331587</v>
      </c>
      <c r="K28" s="134">
        <f>IF(K8=0,"",K8/TrAvia_act!K4*1000)</f>
        <v>38.442439477235794</v>
      </c>
      <c r="L28" s="134">
        <f>IF(L8=0,"",L8/TrAvia_act!L4*1000)</f>
        <v>37.688376557148324</v>
      </c>
      <c r="M28" s="134">
        <f>IF(M8=0,"",M8/TrAvia_act!M4*1000)</f>
        <v>34.23260853008405</v>
      </c>
      <c r="N28" s="134">
        <f>IF(N8=0,"",N8/TrAvia_act!N4*1000)</f>
        <v>37.091461759838488</v>
      </c>
      <c r="O28" s="134">
        <f>IF(O8=0,"",O8/TrAvia_act!O4*1000)</f>
        <v>37.931817282398214</v>
      </c>
      <c r="P28" s="134">
        <f>IF(P8=0,"",P8/TrAvia_act!P4*1000)</f>
        <v>34.041312559372422</v>
      </c>
      <c r="Q28" s="134">
        <f>IF(Q8=0,"",Q8/TrAvia_act!Q4*1000)</f>
        <v>31.196823162651754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68.325877137232425</v>
      </c>
      <c r="C30" s="77">
        <f>IF(C10=0,"",C10/TrAvia_act!C6*1000)</f>
        <v>63.283888786414138</v>
      </c>
      <c r="D30" s="77">
        <f>IF(D10=0,"",D10/TrAvia_act!D6*1000)</f>
        <v>64.151339657723014</v>
      </c>
      <c r="E30" s="77">
        <f>IF(E10=0,"",E10/TrAvia_act!E6*1000)</f>
        <v>85.306573608927934</v>
      </c>
      <c r="F30" s="77">
        <f>IF(F10=0,"",F10/TrAvia_act!F6*1000)</f>
        <v>76.425512086319245</v>
      </c>
      <c r="G30" s="77">
        <f>IF(G10=0,"",G10/TrAvia_act!G6*1000)</f>
        <v>51.604136117379149</v>
      </c>
      <c r="H30" s="77">
        <f>IF(H10=0,"",H10/TrAvia_act!H6*1000)</f>
        <v>39.003705153396595</v>
      </c>
      <c r="I30" s="77">
        <f>IF(I10=0,"",I10/TrAvia_act!I6*1000)</f>
        <v>37.263998126000686</v>
      </c>
      <c r="J30" s="77">
        <f>IF(J10=0,"",J10/TrAvia_act!J6*1000)</f>
        <v>42.217861786297512</v>
      </c>
      <c r="K30" s="77">
        <f>IF(K10=0,"",K10/TrAvia_act!K6*1000)</f>
        <v>38.388465897639009</v>
      </c>
      <c r="L30" s="77">
        <f>IF(L10=0,"",L10/TrAvia_act!L6*1000)</f>
        <v>37.850770671234891</v>
      </c>
      <c r="M30" s="77">
        <f>IF(M10=0,"",M10/TrAvia_act!M6*1000)</f>
        <v>34.844925862214261</v>
      </c>
      <c r="N30" s="77">
        <f>IF(N10=0,"",N10/TrAvia_act!N6*1000)</f>
        <v>37.917705315212302</v>
      </c>
      <c r="O30" s="77">
        <f>IF(O10=0,"",O10/TrAvia_act!O6*1000)</f>
        <v>37.890987068298813</v>
      </c>
      <c r="P30" s="77">
        <f>IF(P10=0,"",P10/TrAvia_act!P6*1000)</f>
        <v>33.681725473210633</v>
      </c>
      <c r="Q30" s="77">
        <f>IF(Q10=0,"",Q10/TrAvia_act!Q6*1000)</f>
        <v>31.155714142841319</v>
      </c>
    </row>
    <row r="31" spans="1:17" ht="11.45" customHeight="1" x14ac:dyDescent="0.25">
      <c r="A31" s="116" t="s">
        <v>125</v>
      </c>
      <c r="B31" s="77">
        <f>IF(B11=0,"",B11/TrAvia_act!B7*1000)</f>
        <v>68.027889472669713</v>
      </c>
      <c r="C31" s="77">
        <f>IF(C11=0,"",C11/TrAvia_act!C7*1000)</f>
        <v>53.844820094668648</v>
      </c>
      <c r="D31" s="77">
        <f>IF(D11=0,"",D11/TrAvia_act!D7*1000)</f>
        <v>55.195405457047691</v>
      </c>
      <c r="E31" s="77">
        <f>IF(E11=0,"",E11/TrAvia_act!E7*1000)</f>
        <v>74.497704106166751</v>
      </c>
      <c r="F31" s="77">
        <f>IF(F11=0,"",F11/TrAvia_act!F7*1000)</f>
        <v>68.244301379993928</v>
      </c>
      <c r="G31" s="77">
        <f>IF(G11=0,"",G11/TrAvia_act!G7*1000)</f>
        <v>53.684454748908834</v>
      </c>
      <c r="H31" s="77">
        <f>IF(H11=0,"",H11/TrAvia_act!H7*1000)</f>
        <v>43.862802165662274</v>
      </c>
      <c r="I31" s="77">
        <f>IF(I11=0,"",I11/TrAvia_act!I7*1000)</f>
        <v>37.634886994088376</v>
      </c>
      <c r="J31" s="77">
        <f>IF(J11=0,"",J11/TrAvia_act!J7*1000)</f>
        <v>39.689948016068513</v>
      </c>
      <c r="K31" s="77">
        <f>IF(K11=0,"",K11/TrAvia_act!K7*1000)</f>
        <v>38.560880447240081</v>
      </c>
      <c r="L31" s="77">
        <f>IF(L11=0,"",L11/TrAvia_act!L7*1000)</f>
        <v>37.366952585507882</v>
      </c>
      <c r="M31" s="77">
        <f>IF(M11=0,"",M11/TrAvia_act!M7*1000)</f>
        <v>33.078833103524445</v>
      </c>
      <c r="N31" s="77">
        <f>IF(N11=0,"",N11/TrAvia_act!N7*1000)</f>
        <v>35.709610253873443</v>
      </c>
      <c r="O31" s="77">
        <f>IF(O11=0,"",O11/TrAvia_act!O7*1000)</f>
        <v>38.000537865440926</v>
      </c>
      <c r="P31" s="77">
        <f>IF(P11=0,"",P11/TrAvia_act!P7*1000)</f>
        <v>34.714935392819847</v>
      </c>
      <c r="Q31" s="77">
        <f>IF(Q11=0,"",Q11/TrAvia_act!Q7*1000)</f>
        <v>31.280643860344647</v>
      </c>
    </row>
    <row r="32" spans="1:17" ht="11.45" customHeight="1" x14ac:dyDescent="0.25">
      <c r="A32" s="128" t="s">
        <v>36</v>
      </c>
      <c r="B32" s="133">
        <f>IF(B12=0,"",B12/TrAvia_act!B8*1000)</f>
        <v>234.41792427217158</v>
      </c>
      <c r="C32" s="133">
        <f>IF(C12=0,"",C12/TrAvia_act!C8*1000)</f>
        <v>207.19399678589326</v>
      </c>
      <c r="D32" s="133">
        <f>IF(D12=0,"",D12/TrAvia_act!D8*1000)</f>
        <v>205.61289540655295</v>
      </c>
      <c r="E32" s="133">
        <f>IF(E12=0,"",E12/TrAvia_act!E8*1000)</f>
        <v>262.4425812096701</v>
      </c>
      <c r="F32" s="133">
        <f>IF(F12=0,"",F12/TrAvia_act!F8*1000)</f>
        <v>275.80697574850774</v>
      </c>
      <c r="G32" s="133">
        <f>IF(G12=0,"",G12/TrAvia_act!G8*1000)</f>
        <v>177.89863345736936</v>
      </c>
      <c r="H32" s="133">
        <f>IF(H12=0,"",H12/TrAvia_act!H8*1000)</f>
        <v>188.77545274095394</v>
      </c>
      <c r="I32" s="133">
        <f>IF(I12=0,"",I12/TrAvia_act!I8*1000)</f>
        <v>214.6744056049518</v>
      </c>
      <c r="J32" s="133">
        <f>IF(J12=0,"",J12/TrAvia_act!J8*1000)</f>
        <v>228.7619157672745</v>
      </c>
      <c r="K32" s="133">
        <f>IF(K12=0,"",K12/TrAvia_act!K8*1000)</f>
        <v>216.9552159210474</v>
      </c>
      <c r="L32" s="133">
        <f>IF(L12=0,"",L12/TrAvia_act!L8*1000)</f>
        <v>198.95675774010232</v>
      </c>
      <c r="M32" s="133">
        <f>IF(M12=0,"",M12/TrAvia_act!M8*1000)</f>
        <v>191.74150414416746</v>
      </c>
      <c r="N32" s="133">
        <f>IF(N12=0,"",N12/TrAvia_act!N8*1000)</f>
        <v>197.67863668433489</v>
      </c>
      <c r="O32" s="133">
        <f>IF(O12=0,"",O12/TrAvia_act!O8*1000)</f>
        <v>203.84348895138561</v>
      </c>
      <c r="P32" s="133">
        <f>IF(P12=0,"",P12/TrAvia_act!P8*1000)</f>
        <v>166.87957885130476</v>
      </c>
      <c r="Q32" s="133">
        <f>IF(Q12=0,"",Q12/TrAvia_act!Q8*1000)</f>
        <v>156.04416756298204</v>
      </c>
    </row>
    <row r="33" spans="1:17" ht="11.45" customHeight="1" x14ac:dyDescent="0.25">
      <c r="A33" s="95" t="s">
        <v>126</v>
      </c>
      <c r="B33" s="75">
        <f>IF(B13=0,"",B13/TrAvia_act!B9*1000)</f>
        <v>379.49640391909458</v>
      </c>
      <c r="C33" s="75">
        <f>IF(C13=0,"",C13/TrAvia_act!C9*1000)</f>
        <v>339.2434654856695</v>
      </c>
      <c r="D33" s="75">
        <f>IF(D13=0,"",D13/TrAvia_act!D9*1000)</f>
        <v>341.83311483756404</v>
      </c>
      <c r="E33" s="75">
        <f>IF(E13=0,"",E13/TrAvia_act!E9*1000)</f>
        <v>469.28774381398944</v>
      </c>
      <c r="F33" s="75">
        <f>IF(F13=0,"",F13/TrAvia_act!F9*1000)</f>
        <v>431.89738960267982</v>
      </c>
      <c r="G33" s="75">
        <f>IF(G13=0,"",G13/TrAvia_act!G9*1000)</f>
        <v>332.85054799652409</v>
      </c>
      <c r="H33" s="75">
        <f>IF(H13=0,"",H13/TrAvia_act!H9*1000)</f>
        <v>285.14509877585192</v>
      </c>
      <c r="I33" s="75">
        <f>IF(I13=0,"",I13/TrAvia_act!I9*1000)</f>
        <v>277.84922037996671</v>
      </c>
      <c r="J33" s="75">
        <f>IF(J13=0,"",J13/TrAvia_act!J9*1000)</f>
        <v>282.46566606255811</v>
      </c>
      <c r="K33" s="75">
        <f>IF(K13=0,"",K13/TrAvia_act!K9*1000)</f>
        <v>264.36133427540403</v>
      </c>
      <c r="L33" s="75">
        <f>IF(L13=0,"",L13/TrAvia_act!L9*1000)</f>
        <v>262.0611898751884</v>
      </c>
      <c r="M33" s="75">
        <f>IF(M13=0,"",M13/TrAvia_act!M9*1000)</f>
        <v>264.36384397301219</v>
      </c>
      <c r="N33" s="75">
        <f>IF(N13=0,"",N13/TrAvia_act!N9*1000)</f>
        <v>285.2532948048281</v>
      </c>
      <c r="O33" s="75">
        <f>IF(O13=0,"",O13/TrAvia_act!O9*1000)</f>
        <v>273.52344003019158</v>
      </c>
      <c r="P33" s="75">
        <f>IF(P13=0,"",P13/TrAvia_act!P9*1000)</f>
        <v>222.72535142642315</v>
      </c>
      <c r="Q33" s="75">
        <f>IF(Q13=0,"",Q13/TrAvia_act!Q9*1000)</f>
        <v>227.62175041458315</v>
      </c>
    </row>
    <row r="34" spans="1:17" ht="11.45" customHeight="1" x14ac:dyDescent="0.25">
      <c r="A34" s="93" t="s">
        <v>125</v>
      </c>
      <c r="B34" s="74">
        <f>IF(B14=0,"",B14/TrAvia_act!B10*1000)</f>
        <v>169.1514651154242</v>
      </c>
      <c r="C34" s="74">
        <f>IF(C14=0,"",C14/TrAvia_act!C10*1000)</f>
        <v>157.21755360957158</v>
      </c>
      <c r="D34" s="74">
        <f>IF(D14=0,"",D14/TrAvia_act!D10*1000)</f>
        <v>156.02956589777304</v>
      </c>
      <c r="E34" s="74">
        <f>IF(E14=0,"",E14/TrAvia_act!E10*1000)</f>
        <v>209.52380086716667</v>
      </c>
      <c r="F34" s="74">
        <f>IF(F14=0,"",F14/TrAvia_act!F10*1000)</f>
        <v>187.25200751454435</v>
      </c>
      <c r="G34" s="74">
        <f>IF(G14=0,"",G14/TrAvia_act!G10*1000)</f>
        <v>141.87373381970505</v>
      </c>
      <c r="H34" s="74">
        <f>IF(H14=0,"",H14/TrAvia_act!H10*1000)</f>
        <v>124.61041533314602</v>
      </c>
      <c r="I34" s="74">
        <f>IF(I14=0,"",I14/TrAvia_act!I10*1000)</f>
        <v>119.29389899654701</v>
      </c>
      <c r="J34" s="74">
        <f>IF(J14=0,"",J14/TrAvia_act!J10*1000)</f>
        <v>121.98437296296089</v>
      </c>
      <c r="K34" s="74">
        <f>IF(K14=0,"",K14/TrAvia_act!K10*1000)</f>
        <v>120.41112547261049</v>
      </c>
      <c r="L34" s="74">
        <f>IF(L14=0,"",L14/TrAvia_act!L10*1000)</f>
        <v>116.46629995884335</v>
      </c>
      <c r="M34" s="74">
        <f>IF(M14=0,"",M14/TrAvia_act!M10*1000)</f>
        <v>111.40909433639985</v>
      </c>
      <c r="N34" s="74">
        <f>IF(N14=0,"",N14/TrAvia_act!N10*1000)</f>
        <v>120.14782508367557</v>
      </c>
      <c r="O34" s="74">
        <f>IF(O14=0,"",O14/TrAvia_act!O10*1000)</f>
        <v>132.99312984156316</v>
      </c>
      <c r="P34" s="74">
        <f>IF(P14=0,"",P14/TrAvia_act!P10*1000)</f>
        <v>114.15331412578502</v>
      </c>
      <c r="Q34" s="74">
        <f>IF(Q14=0,"",Q14/TrAvia_act!Q10*1000)</f>
        <v>105.78138952668688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3128.53827132365</v>
      </c>
      <c r="C37" s="134">
        <f>IF(C8=0,"",1000000*C8/TrAvia_act!C22)</f>
        <v>2841.9572484166342</v>
      </c>
      <c r="D37" s="134">
        <f>IF(D8=0,"",1000000*D8/TrAvia_act!D22)</f>
        <v>2935.3447101894126</v>
      </c>
      <c r="E37" s="134">
        <f>IF(E8=0,"",1000000*E8/TrAvia_act!E22)</f>
        <v>3990.6817746969155</v>
      </c>
      <c r="F37" s="134">
        <f>IF(F8=0,"",1000000*F8/TrAvia_act!F22)</f>
        <v>3641.6697517815714</v>
      </c>
      <c r="G37" s="134">
        <f>IF(G8=0,"",1000000*G8/TrAvia_act!G22)</f>
        <v>2789.399490011449</v>
      </c>
      <c r="H37" s="134">
        <f>IF(H8=0,"",1000000*H8/TrAvia_act!H22)</f>
        <v>2709.526760640078</v>
      </c>
      <c r="I37" s="134">
        <f>IF(I8=0,"",1000000*I8/TrAvia_act!I22)</f>
        <v>2618.5215672078061</v>
      </c>
      <c r="J37" s="134">
        <f>IF(J8=0,"",1000000*J8/TrAvia_act!J22)</f>
        <v>2621.0147781674405</v>
      </c>
      <c r="K37" s="134">
        <f>IF(K8=0,"",1000000*K8/TrAvia_act!K22)</f>
        <v>2574.2032448986965</v>
      </c>
      <c r="L37" s="134">
        <f>IF(L8=0,"",1000000*L8/TrAvia_act!L22)</f>
        <v>2630.3552934365234</v>
      </c>
      <c r="M37" s="134">
        <f>IF(M8=0,"",1000000*M8/TrAvia_act!M22)</f>
        <v>2589.7575168157455</v>
      </c>
      <c r="N37" s="134">
        <f>IF(N8=0,"",1000000*N8/TrAvia_act!N22)</f>
        <v>2856.2336044888293</v>
      </c>
      <c r="O37" s="134">
        <f>IF(O8=0,"",1000000*O8/TrAvia_act!O22)</f>
        <v>3031.2246495976624</v>
      </c>
      <c r="P37" s="134">
        <f>IF(P8=0,"",1000000*P8/TrAvia_act!P22)</f>
        <v>2725.9006213843131</v>
      </c>
      <c r="Q37" s="134">
        <f>IF(Q8=0,"",1000000*Q8/TrAvia_act!Q22)</f>
        <v>2465.4578846054028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2828.9677385410441</v>
      </c>
      <c r="C39" s="77">
        <f>IF(C10=0,"",1000000*C10/TrAvia_act!C24)</f>
        <v>2635.6144206393492</v>
      </c>
      <c r="D39" s="77">
        <f>IF(D10=0,"",1000000*D10/TrAvia_act!D24)</f>
        <v>2694.6502604743682</v>
      </c>
      <c r="E39" s="77">
        <f>IF(E10=0,"",1000000*E10/TrAvia_act!E24)</f>
        <v>3613.2560547773032</v>
      </c>
      <c r="F39" s="77">
        <f>IF(F10=0,"",1000000*F10/TrAvia_act!F24)</f>
        <v>3306.9686489448704</v>
      </c>
      <c r="G39" s="77">
        <f>IF(G10=0,"",1000000*G10/TrAvia_act!G24)</f>
        <v>2485.6196940816353</v>
      </c>
      <c r="H39" s="77">
        <f>IF(H10=0,"",1000000*H10/TrAvia_act!H24)</f>
        <v>2397.6460995794687</v>
      </c>
      <c r="I39" s="77">
        <f>IF(I10=0,"",1000000*I10/TrAvia_act!I24)</f>
        <v>2306.1882385508125</v>
      </c>
      <c r="J39" s="77">
        <f>IF(J10=0,"",1000000*J10/TrAvia_act!J24)</f>
        <v>2252.167176943818</v>
      </c>
      <c r="K39" s="77">
        <f>IF(K10=0,"",1000000*K10/TrAvia_act!K24)</f>
        <v>2215.861144773156</v>
      </c>
      <c r="L39" s="77">
        <f>IF(L10=0,"",1000000*L10/TrAvia_act!L24)</f>
        <v>2276.580321099018</v>
      </c>
      <c r="M39" s="77">
        <f>IF(M10=0,"",1000000*M10/TrAvia_act!M24)</f>
        <v>2259.3075252459639</v>
      </c>
      <c r="N39" s="77">
        <f>IF(N10=0,"",1000000*N10/TrAvia_act!N24)</f>
        <v>2456.0049242083733</v>
      </c>
      <c r="O39" s="77">
        <f>IF(O10=0,"",1000000*O10/TrAvia_act!O24)</f>
        <v>2584.9309337550221</v>
      </c>
      <c r="P39" s="77">
        <f>IF(P10=0,"",1000000*P10/TrAvia_act!P24)</f>
        <v>2339.8056999015644</v>
      </c>
      <c r="Q39" s="77">
        <f>IF(Q10=0,"",1000000*Q10/TrAvia_act!Q24)</f>
        <v>2132.1025273187292</v>
      </c>
    </row>
    <row r="40" spans="1:17" ht="11.45" customHeight="1" x14ac:dyDescent="0.25">
      <c r="A40" s="116" t="s">
        <v>125</v>
      </c>
      <c r="B40" s="77">
        <f>IF(B11=0,"",1000000*B11/TrAvia_act!B25)</f>
        <v>5980.1608175194997</v>
      </c>
      <c r="C40" s="77">
        <f>IF(C11=0,"",1000000*C11/TrAvia_act!C25)</f>
        <v>4751.1494731034309</v>
      </c>
      <c r="D40" s="77">
        <f>IF(D11=0,"",1000000*D11/TrAvia_act!D25)</f>
        <v>4758.7123175434026</v>
      </c>
      <c r="E40" s="77">
        <f>IF(E11=0,"",1000000*E11/TrAvia_act!E25)</f>
        <v>6322.7663973995986</v>
      </c>
      <c r="F40" s="77">
        <f>IF(F11=0,"",1000000*F11/TrAvia_act!F25)</f>
        <v>5926.4123371106334</v>
      </c>
      <c r="G40" s="77">
        <f>IF(G11=0,"",1000000*G11/TrAvia_act!G25)</f>
        <v>4581.6494016094202</v>
      </c>
      <c r="H40" s="77">
        <f>IF(H11=0,"",1000000*H11/TrAvia_act!H25)</f>
        <v>4122.8512940769297</v>
      </c>
      <c r="I40" s="77">
        <f>IF(I11=0,"",1000000*I11/TrAvia_act!I25)</f>
        <v>3849.8044492056051</v>
      </c>
      <c r="J40" s="77">
        <f>IF(J11=0,"",1000000*J11/TrAvia_act!J25)</f>
        <v>4082.1351754643874</v>
      </c>
      <c r="K40" s="77">
        <f>IF(K11=0,"",1000000*K11/TrAvia_act!K25)</f>
        <v>3980.4524086541064</v>
      </c>
      <c r="L40" s="77">
        <f>IF(L11=0,"",1000000*L11/TrAvia_act!L25)</f>
        <v>3820.7372089216074</v>
      </c>
      <c r="M40" s="77">
        <f>IF(M11=0,"",1000000*M11/TrAvia_act!M25)</f>
        <v>3649.1476662763635</v>
      </c>
      <c r="N40" s="77">
        <f>IF(N11=0,"",1000000*N11/TrAvia_act!N25)</f>
        <v>4019.4323501330732</v>
      </c>
      <c r="O40" s="77">
        <f>IF(O11=0,"",1000000*O11/TrAvia_act!O25)</f>
        <v>4267.826680700683</v>
      </c>
      <c r="P40" s="77">
        <f>IF(P11=0,"",1000000*P11/TrAvia_act!P25)</f>
        <v>3893.6970254266535</v>
      </c>
      <c r="Q40" s="77">
        <f>IF(Q11=0,"",1000000*Q11/TrAvia_act!Q25)</f>
        <v>3612.5155661052518</v>
      </c>
    </row>
    <row r="41" spans="1:17" ht="11.45" customHeight="1" x14ac:dyDescent="0.25">
      <c r="A41" s="128" t="s">
        <v>18</v>
      </c>
      <c r="B41" s="133">
        <f>IF(B12=0,"",1000000*B12/TrAvia_act!B26)</f>
        <v>4515.6688564825754</v>
      </c>
      <c r="C41" s="133">
        <f>IF(C12=0,"",1000000*C12/TrAvia_act!C26)</f>
        <v>4221.7614860002723</v>
      </c>
      <c r="D41" s="133">
        <f>IF(D12=0,"",1000000*D12/TrAvia_act!D26)</f>
        <v>4113.2644338611535</v>
      </c>
      <c r="E41" s="133">
        <f>IF(E12=0,"",1000000*E12/TrAvia_act!E26)</f>
        <v>5442.7858468435979</v>
      </c>
      <c r="F41" s="133">
        <f>IF(F12=0,"",1000000*F12/TrAvia_act!F26)</f>
        <v>4460.6378248501569</v>
      </c>
      <c r="G41" s="133">
        <f>IF(G12=0,"",1000000*G12/TrAvia_act!G26)</f>
        <v>3731.3591790573687</v>
      </c>
      <c r="H41" s="133">
        <f>IF(H12=0,"",1000000*H12/TrAvia_act!H26)</f>
        <v>3282.6768604748786</v>
      </c>
      <c r="I41" s="133">
        <f>IF(I12=0,"",1000000*I12/TrAvia_act!I26)</f>
        <v>2846.3348275661428</v>
      </c>
      <c r="J41" s="133">
        <f>IF(J12=0,"",1000000*J12/TrAvia_act!J26)</f>
        <v>3086.0046654874241</v>
      </c>
      <c r="K41" s="133">
        <f>IF(K12=0,"",1000000*K12/TrAvia_act!K26)</f>
        <v>2918.1950635323446</v>
      </c>
      <c r="L41" s="133">
        <f>IF(L12=0,"",1000000*L12/TrAvia_act!L26)</f>
        <v>2684.9322556385982</v>
      </c>
      <c r="M41" s="133">
        <f>IF(M12=0,"",1000000*M12/TrAvia_act!M26)</f>
        <v>2454.958085713713</v>
      </c>
      <c r="N41" s="133">
        <f>IF(N12=0,"",1000000*N12/TrAvia_act!N26)</f>
        <v>2719.5664690458339</v>
      </c>
      <c r="O41" s="133">
        <f>IF(O12=0,"",1000000*O12/TrAvia_act!O26)</f>
        <v>2976.9722220202275</v>
      </c>
      <c r="P41" s="133">
        <f>IF(P12=0,"",1000000*P12/TrAvia_act!P26)</f>
        <v>2784.5034745426451</v>
      </c>
      <c r="Q41" s="133">
        <f>IF(Q12=0,"",1000000*Q12/TrAvia_act!Q26)</f>
        <v>2349.7506910380534</v>
      </c>
    </row>
    <row r="42" spans="1:17" ht="11.45" customHeight="1" x14ac:dyDescent="0.25">
      <c r="A42" s="95" t="s">
        <v>126</v>
      </c>
      <c r="B42" s="75">
        <f>IF(B13=0,"",1000000*B13/TrAvia_act!B27)</f>
        <v>4025.6885107826342</v>
      </c>
      <c r="C42" s="75">
        <f>IF(C13=0,"",1000000*C13/TrAvia_act!C27)</f>
        <v>3702.6533125263413</v>
      </c>
      <c r="D42" s="75">
        <f>IF(D13=0,"",1000000*D13/TrAvia_act!D27)</f>
        <v>3524.368578941584</v>
      </c>
      <c r="E42" s="75">
        <f>IF(E13=0,"",1000000*E13/TrAvia_act!E27)</f>
        <v>4373.3250318907412</v>
      </c>
      <c r="F42" s="75">
        <f>IF(F13=0,"",1000000*F13/TrAvia_act!F27)</f>
        <v>3823.4554796824968</v>
      </c>
      <c r="G42" s="75">
        <f>IF(G13=0,"",1000000*G13/TrAvia_act!G27)</f>
        <v>2927.4139210116955</v>
      </c>
      <c r="H42" s="75">
        <f>IF(H13=0,"",1000000*H13/TrAvia_act!H27)</f>
        <v>2925.2598993278502</v>
      </c>
      <c r="I42" s="75">
        <f>IF(I13=0,"",1000000*I13/TrAvia_act!I27)</f>
        <v>2676.9971617850329</v>
      </c>
      <c r="J42" s="75">
        <f>IF(J13=0,"",1000000*J13/TrAvia_act!J27)</f>
        <v>2945.6084440641439</v>
      </c>
      <c r="K42" s="75">
        <f>IF(K13=0,"",1000000*K13/TrAvia_act!K27)</f>
        <v>2791.5949896567213</v>
      </c>
      <c r="L42" s="75">
        <f>IF(L13=0,"",1000000*L13/TrAvia_act!L27)</f>
        <v>2496.4259284683635</v>
      </c>
      <c r="M42" s="75">
        <f>IF(M13=0,"",1000000*M13/TrAvia_act!M27)</f>
        <v>2192.8482908842784</v>
      </c>
      <c r="N42" s="75">
        <f>IF(N13=0,"",1000000*N13/TrAvia_act!N27)</f>
        <v>2356.2186515426542</v>
      </c>
      <c r="O42" s="75">
        <f>IF(O13=0,"",1000000*O13/TrAvia_act!O27)</f>
        <v>2645.3252920058289</v>
      </c>
      <c r="P42" s="75">
        <f>IF(P13=0,"",1000000*P13/TrAvia_act!P27)</f>
        <v>2454.9110704159184</v>
      </c>
      <c r="Q42" s="75">
        <f>IF(Q13=0,"",1000000*Q13/TrAvia_act!Q27)</f>
        <v>1930.0829183900521</v>
      </c>
    </row>
    <row r="43" spans="1:17" ht="11.45" customHeight="1" x14ac:dyDescent="0.25">
      <c r="A43" s="93" t="s">
        <v>125</v>
      </c>
      <c r="B43" s="74">
        <f>IF(B14=0,"",1000000*B14/TrAvia_act!B28)</f>
        <v>5148.0853491883154</v>
      </c>
      <c r="C43" s="74">
        <f>IF(C14=0,"",1000000*C14/TrAvia_act!C28)</f>
        <v>4767.6278127460555</v>
      </c>
      <c r="D43" s="74">
        <f>IF(D14=0,"",1000000*D14/TrAvia_act!D28)</f>
        <v>4745.6034256190533</v>
      </c>
      <c r="E43" s="74">
        <f>IF(E14=0,"",1000000*E14/TrAvia_act!E28)</f>
        <v>6329.7593005148165</v>
      </c>
      <c r="F43" s="74">
        <f>IF(F14=0,"",1000000*F14/TrAvia_act!F28)</f>
        <v>5704.6604987489218</v>
      </c>
      <c r="G43" s="74">
        <f>IF(G14=0,"",1000000*G14/TrAvia_act!G28)</f>
        <v>4388.7725427794467</v>
      </c>
      <c r="H43" s="74">
        <f>IF(H14=0,"",1000000*H14/TrAvia_act!H28)</f>
        <v>4033.5528292711551</v>
      </c>
      <c r="I43" s="74">
        <f>IF(I14=0,"",1000000*I14/TrAvia_act!I28)</f>
        <v>3660.5967949391393</v>
      </c>
      <c r="J43" s="74">
        <f>IF(J14=0,"",1000000*J14/TrAvia_act!J28)</f>
        <v>3953.5813158210285</v>
      </c>
      <c r="K43" s="74">
        <f>IF(K14=0,"",1000000*K14/TrAvia_act!K28)</f>
        <v>3660.4190260580581</v>
      </c>
      <c r="L43" s="74">
        <f>IF(L14=0,"",1000000*L14/TrAvia_act!L28)</f>
        <v>3451.5246527975537</v>
      </c>
      <c r="M43" s="74">
        <f>IF(M14=0,"",1000000*M14/TrAvia_act!M28)</f>
        <v>3577.3256687012931</v>
      </c>
      <c r="N43" s="74">
        <f>IF(N14=0,"",1000000*N14/TrAvia_act!N28)</f>
        <v>4023.7938981888265</v>
      </c>
      <c r="O43" s="74">
        <f>IF(O14=0,"",1000000*O14/TrAvia_act!O28)</f>
        <v>4034.8115677558062</v>
      </c>
      <c r="P43" s="74">
        <f>IF(P14=0,"",1000000*P14/TrAvia_act!P28)</f>
        <v>3699.4519883984394</v>
      </c>
      <c r="Q43" s="74">
        <f>IF(Q14=0,"",1000000*Q14/TrAvia_act!Q28)</f>
        <v>3499.5254106216198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0.96683374015229284</v>
      </c>
      <c r="C46" s="129">
        <f t="shared" si="5"/>
        <v>0.96865349488276731</v>
      </c>
      <c r="D46" s="129">
        <f t="shared" si="5"/>
        <v>0.96269924858518985</v>
      </c>
      <c r="E46" s="129">
        <f t="shared" si="5"/>
        <v>0.93773404658784099</v>
      </c>
      <c r="F46" s="129">
        <f t="shared" si="5"/>
        <v>0.97719217392886937</v>
      </c>
      <c r="G46" s="129">
        <f t="shared" si="5"/>
        <v>0.97659470143110949</v>
      </c>
      <c r="H46" s="129">
        <f t="shared" si="5"/>
        <v>0.98194741936018848</v>
      </c>
      <c r="I46" s="129">
        <f t="shared" si="5"/>
        <v>0.9903466511105794</v>
      </c>
      <c r="J46" s="129">
        <f t="shared" si="5"/>
        <v>0.99118297966698199</v>
      </c>
      <c r="K46" s="129">
        <f t="shared" si="5"/>
        <v>0.99000521603958902</v>
      </c>
      <c r="L46" s="129">
        <f t="shared" si="5"/>
        <v>0.99132829017497981</v>
      </c>
      <c r="M46" s="129">
        <f t="shared" si="5"/>
        <v>0.99140344207890718</v>
      </c>
      <c r="N46" s="129">
        <f t="shared" si="5"/>
        <v>0.99009504224139433</v>
      </c>
      <c r="O46" s="129">
        <f t="shared" si="5"/>
        <v>0.9883172655209469</v>
      </c>
      <c r="P46" s="129">
        <f t="shared" si="5"/>
        <v>0.98809722881789841</v>
      </c>
      <c r="Q46" s="129">
        <f t="shared" si="5"/>
        <v>0.98804706533083841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0.79114364957339856</v>
      </c>
      <c r="C48" s="52">
        <f t="shared" si="7"/>
        <v>0.8107038131109815</v>
      </c>
      <c r="D48" s="52">
        <f t="shared" si="7"/>
        <v>0.78070221919356131</v>
      </c>
      <c r="E48" s="52">
        <f t="shared" si="7"/>
        <v>0.73077691222412022</v>
      </c>
      <c r="F48" s="52">
        <f t="shared" si="7"/>
        <v>0.77399420490135218</v>
      </c>
      <c r="G48" s="52">
        <f t="shared" si="7"/>
        <v>0.7441139762170017</v>
      </c>
      <c r="H48" s="52">
        <f t="shared" si="7"/>
        <v>0.71183773958820162</v>
      </c>
      <c r="I48" s="52">
        <f t="shared" si="7"/>
        <v>0.69573579165804822</v>
      </c>
      <c r="J48" s="52">
        <f t="shared" si="7"/>
        <v>0.68002910294897034</v>
      </c>
      <c r="K48" s="52">
        <f t="shared" si="7"/>
        <v>0.67913379750368519</v>
      </c>
      <c r="L48" s="52">
        <f t="shared" si="7"/>
        <v>0.66142553985424724</v>
      </c>
      <c r="M48" s="52">
        <f t="shared" si="7"/>
        <v>0.65926155224820626</v>
      </c>
      <c r="N48" s="52">
        <f t="shared" si="7"/>
        <v>0.63341536444686541</v>
      </c>
      <c r="O48" s="52">
        <f t="shared" si="7"/>
        <v>0.6192983812696814</v>
      </c>
      <c r="P48" s="52">
        <f t="shared" si="7"/>
        <v>0.63740570843777677</v>
      </c>
      <c r="Q48" s="52">
        <f t="shared" si="7"/>
        <v>0.66204953579306469</v>
      </c>
    </row>
    <row r="49" spans="1:17" ht="11.45" customHeight="1" x14ac:dyDescent="0.25">
      <c r="A49" s="116" t="s">
        <v>125</v>
      </c>
      <c r="B49" s="52">
        <f t="shared" ref="B49:Q49" si="8">IF(B11=0,0,B11/B$7)</f>
        <v>0.17569009057889434</v>
      </c>
      <c r="C49" s="52">
        <f t="shared" si="8"/>
        <v>0.15794968177178573</v>
      </c>
      <c r="D49" s="52">
        <f t="shared" si="8"/>
        <v>0.18199702939162865</v>
      </c>
      <c r="E49" s="52">
        <f t="shared" si="8"/>
        <v>0.20695713436372071</v>
      </c>
      <c r="F49" s="52">
        <f t="shared" si="8"/>
        <v>0.20319796902751719</v>
      </c>
      <c r="G49" s="52">
        <f t="shared" si="8"/>
        <v>0.23248072521410784</v>
      </c>
      <c r="H49" s="52">
        <f t="shared" si="8"/>
        <v>0.27010967977198691</v>
      </c>
      <c r="I49" s="52">
        <f t="shared" si="8"/>
        <v>0.29461085945253113</v>
      </c>
      <c r="J49" s="52">
        <f t="shared" si="8"/>
        <v>0.31115387671801159</v>
      </c>
      <c r="K49" s="52">
        <f t="shared" si="8"/>
        <v>0.31087141853590389</v>
      </c>
      <c r="L49" s="52">
        <f t="shared" si="8"/>
        <v>0.32990275032073269</v>
      </c>
      <c r="M49" s="52">
        <f t="shared" si="8"/>
        <v>0.33214188983070092</v>
      </c>
      <c r="N49" s="52">
        <f t="shared" si="8"/>
        <v>0.35667967779452897</v>
      </c>
      <c r="O49" s="52">
        <f t="shared" si="8"/>
        <v>0.36901888425126556</v>
      </c>
      <c r="P49" s="52">
        <f t="shared" si="8"/>
        <v>0.35069152038012158</v>
      </c>
      <c r="Q49" s="52">
        <f t="shared" si="8"/>
        <v>0.32599752953777378</v>
      </c>
    </row>
    <row r="50" spans="1:17" ht="11.45" customHeight="1" x14ac:dyDescent="0.25">
      <c r="A50" s="128" t="s">
        <v>18</v>
      </c>
      <c r="B50" s="127">
        <f t="shared" ref="B50:Q50" si="9">IF(B12=0,0,B12/B$7)</f>
        <v>3.3166259847707227E-2</v>
      </c>
      <c r="C50" s="127">
        <f t="shared" si="9"/>
        <v>3.134650511723279E-2</v>
      </c>
      <c r="D50" s="127">
        <f t="shared" si="9"/>
        <v>3.7300751414810103E-2</v>
      </c>
      <c r="E50" s="127">
        <f t="shared" si="9"/>
        <v>6.2265953412159084E-2</v>
      </c>
      <c r="F50" s="127">
        <f t="shared" si="9"/>
        <v>2.2807826071130646E-2</v>
      </c>
      <c r="G50" s="127">
        <f t="shared" si="9"/>
        <v>2.3405298568890499E-2</v>
      </c>
      <c r="H50" s="127">
        <f t="shared" si="9"/>
        <v>1.8052580639811522E-2</v>
      </c>
      <c r="I50" s="127">
        <f t="shared" si="9"/>
        <v>9.6533488894206126E-3</v>
      </c>
      <c r="J50" s="127">
        <f t="shared" si="9"/>
        <v>8.8170203330181236E-3</v>
      </c>
      <c r="K50" s="127">
        <f t="shared" si="9"/>
        <v>9.9947839604110581E-3</v>
      </c>
      <c r="L50" s="127">
        <f t="shared" si="9"/>
        <v>8.6717098250201005E-3</v>
      </c>
      <c r="M50" s="127">
        <f t="shared" si="9"/>
        <v>8.596557921092875E-3</v>
      </c>
      <c r="N50" s="127">
        <f t="shared" si="9"/>
        <v>9.9049577586056061E-3</v>
      </c>
      <c r="O50" s="127">
        <f t="shared" si="9"/>
        <v>1.1682734479053044E-2</v>
      </c>
      <c r="P50" s="127">
        <f t="shared" si="9"/>
        <v>1.1902771182101568E-2</v>
      </c>
      <c r="Q50" s="127">
        <f t="shared" si="9"/>
        <v>1.1952934669161492E-2</v>
      </c>
    </row>
    <row r="51" spans="1:17" ht="11.45" customHeight="1" x14ac:dyDescent="0.25">
      <c r="A51" s="95" t="s">
        <v>126</v>
      </c>
      <c r="B51" s="48">
        <f t="shared" ref="B51:Q51" si="10">IF(B13=0,0,B13/B$7)</f>
        <v>1.6659859445370309E-2</v>
      </c>
      <c r="C51" s="48">
        <f t="shared" si="10"/>
        <v>1.4091446602163346E-2</v>
      </c>
      <c r="D51" s="48">
        <f t="shared" si="10"/>
        <v>1.6548668085639713E-2</v>
      </c>
      <c r="E51" s="48">
        <f t="shared" si="10"/>
        <v>2.2682269814498467E-2</v>
      </c>
      <c r="F51" s="48">
        <f t="shared" si="10"/>
        <v>1.2928112853977214E-2</v>
      </c>
      <c r="G51" s="48">
        <f t="shared" si="10"/>
        <v>8.2606264795643709E-3</v>
      </c>
      <c r="H51" s="48">
        <f t="shared" si="10"/>
        <v>1.0899065436302617E-2</v>
      </c>
      <c r="I51" s="48">
        <f t="shared" si="10"/>
        <v>7.5159817808466041E-3</v>
      </c>
      <c r="J51" s="48">
        <f t="shared" si="10"/>
        <v>7.2436805822630578E-3</v>
      </c>
      <c r="K51" s="48">
        <f t="shared" si="10"/>
        <v>8.167979646442957E-3</v>
      </c>
      <c r="L51" s="48">
        <f t="shared" si="10"/>
        <v>6.4715205107185271E-3</v>
      </c>
      <c r="M51" s="48">
        <f t="shared" si="10"/>
        <v>6.22498557577119E-3</v>
      </c>
      <c r="N51" s="48">
        <f t="shared" si="10"/>
        <v>6.7117601628695683E-3</v>
      </c>
      <c r="O51" s="48">
        <f t="shared" si="10"/>
        <v>7.9034054677934729E-3</v>
      </c>
      <c r="P51" s="48">
        <f t="shared" si="10"/>
        <v>7.7147802711599175E-3</v>
      </c>
      <c r="Q51" s="48">
        <f t="shared" si="10"/>
        <v>7.1927683819158379E-3</v>
      </c>
    </row>
    <row r="52" spans="1:17" ht="11.45" customHeight="1" x14ac:dyDescent="0.25">
      <c r="A52" s="93" t="s">
        <v>125</v>
      </c>
      <c r="B52" s="46">
        <f t="shared" ref="B52:Q52" si="11">IF(B14=0,0,B14/B$7)</f>
        <v>1.6506400402336918E-2</v>
      </c>
      <c r="C52" s="46">
        <f t="shared" si="11"/>
        <v>1.7255058515069442E-2</v>
      </c>
      <c r="D52" s="46">
        <f t="shared" si="11"/>
        <v>2.0752083329170393E-2</v>
      </c>
      <c r="E52" s="46">
        <f t="shared" si="11"/>
        <v>3.958368359766061E-2</v>
      </c>
      <c r="F52" s="46">
        <f t="shared" si="11"/>
        <v>9.8797132171534324E-3</v>
      </c>
      <c r="G52" s="46">
        <f t="shared" si="11"/>
        <v>1.5144672089326128E-2</v>
      </c>
      <c r="H52" s="46">
        <f t="shared" si="11"/>
        <v>7.1535152035089016E-3</v>
      </c>
      <c r="I52" s="46">
        <f t="shared" si="11"/>
        <v>2.1373671085740077E-3</v>
      </c>
      <c r="J52" s="46">
        <f t="shared" si="11"/>
        <v>1.5733397507550662E-3</v>
      </c>
      <c r="K52" s="46">
        <f t="shared" si="11"/>
        <v>1.8268043139681002E-3</v>
      </c>
      <c r="L52" s="46">
        <f t="shared" si="11"/>
        <v>2.2001893143015739E-3</v>
      </c>
      <c r="M52" s="46">
        <f t="shared" si="11"/>
        <v>2.3715723453216846E-3</v>
      </c>
      <c r="N52" s="46">
        <f t="shared" si="11"/>
        <v>3.1931975957360374E-3</v>
      </c>
      <c r="O52" s="46">
        <f t="shared" si="11"/>
        <v>3.7793290112595715E-3</v>
      </c>
      <c r="P52" s="46">
        <f t="shared" si="11"/>
        <v>4.187990910941651E-3</v>
      </c>
      <c r="Q52" s="46">
        <f t="shared" si="11"/>
        <v>4.7601662872456549E-3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405.01863808432245</v>
      </c>
      <c r="C54" s="68">
        <f>IF(TrAvia_act!C39=0,"",(SUMPRODUCT(C56:C58,TrAvia_act!C14:C16)+SUMPRODUCT(C60:C61,TrAvia_act!C18:C19))/TrAvia_act!C12)</f>
        <v>392.87686845789409</v>
      </c>
      <c r="D54" s="68">
        <f>IF(TrAvia_act!D39=0,"",(SUMPRODUCT(D56:D58,TrAvia_act!D14:D16)+SUMPRODUCT(D60:D61,TrAvia_act!D18:D19))/TrAvia_act!D12)</f>
        <v>398.25639071138721</v>
      </c>
      <c r="E54" s="68">
        <f>IF(TrAvia_act!E39=0,"",(SUMPRODUCT(E56:E58,TrAvia_act!E14:E16)+SUMPRODUCT(E60:E61,TrAvia_act!E18:E19))/TrAvia_act!E12)</f>
        <v>399.98134165120535</v>
      </c>
      <c r="F54" s="68">
        <f>IF(TrAvia_act!F39=0,"",(SUMPRODUCT(F56:F58,TrAvia_act!F14:F16)+SUMPRODUCT(F60:F61,TrAvia_act!F18:F19))/TrAvia_act!F12)</f>
        <v>386.7449523088917</v>
      </c>
      <c r="G54" s="68">
        <f>IF(TrAvia_act!G39=0,"",(SUMPRODUCT(G56:G58,TrAvia_act!G14:G16)+SUMPRODUCT(G60:G61,TrAvia_act!G18:G19))/TrAvia_act!G12)</f>
        <v>390.62039642091264</v>
      </c>
      <c r="H54" s="68">
        <f>IF(TrAvia_act!H39=0,"",(SUMPRODUCT(H56:H58,TrAvia_act!H14:H16)+SUMPRODUCT(H60:H61,TrAvia_act!H18:H19))/TrAvia_act!H12)</f>
        <v>373.27538820433142</v>
      </c>
      <c r="I54" s="68">
        <f>IF(TrAvia_act!I39=0,"",(SUMPRODUCT(I56:I58,TrAvia_act!I14:I16)+SUMPRODUCT(I60:I61,TrAvia_act!I18:I19))/TrAvia_act!I12)</f>
        <v>368.93450645714375</v>
      </c>
      <c r="J54" s="68">
        <f>IF(TrAvia_act!J39=0,"",(SUMPRODUCT(J56:J58,TrAvia_act!J14:J16)+SUMPRODUCT(J60:J61,TrAvia_act!J18:J19))/TrAvia_act!J12)</f>
        <v>377.21208669010696</v>
      </c>
      <c r="K54" s="68">
        <f>IF(TrAvia_act!K39=0,"",(SUMPRODUCT(K56:K58,TrAvia_act!K14:K16)+SUMPRODUCT(K60:K61,TrAvia_act!K18:K19))/TrAvia_act!K12)</f>
        <v>376.9689987821618</v>
      </c>
      <c r="L54" s="68">
        <f>IF(TrAvia_act!L39=0,"",(SUMPRODUCT(L56:L58,TrAvia_act!L14:L16)+SUMPRODUCT(L60:L61,TrAvia_act!L18:L19))/TrAvia_act!L12)</f>
        <v>381.21590824059427</v>
      </c>
      <c r="M54" s="68">
        <f>IF(TrAvia_act!M39=0,"",(SUMPRODUCT(M56:M58,TrAvia_act!M14:M16)+SUMPRODUCT(M60:M61,TrAvia_act!M18:M19))/TrAvia_act!M12)</f>
        <v>379.24598135737466</v>
      </c>
      <c r="N54" s="68">
        <f>IF(TrAvia_act!N39=0,"",(SUMPRODUCT(N56:N58,TrAvia_act!N14:N16)+SUMPRODUCT(N60:N61,TrAvia_act!N18:N19))/TrAvia_act!N12)</f>
        <v>384.87365960548186</v>
      </c>
      <c r="O54" s="68">
        <f>IF(TrAvia_act!O39=0,"",(SUMPRODUCT(O56:O58,TrAvia_act!O14:O16)+SUMPRODUCT(O60:O61,TrAvia_act!O18:O19))/TrAvia_act!O12)</f>
        <v>389.14171902909152</v>
      </c>
      <c r="P54" s="68">
        <f>IF(TrAvia_act!P39=0,"",(SUMPRODUCT(P56:P58,TrAvia_act!P14:P16)+SUMPRODUCT(P60:P61,TrAvia_act!P18:P19))/TrAvia_act!P12)</f>
        <v>388.58043077928119</v>
      </c>
      <c r="Q54" s="68">
        <f>IF(TrAvia_act!Q39=0,"",(SUMPRODUCT(Q56:Q58,TrAvia_act!Q14:Q16)+SUMPRODUCT(Q60:Q61,TrAvia_act!Q18:Q19))/TrAvia_act!Q12)</f>
        <v>385.48788449915435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400.40863107295155</v>
      </c>
      <c r="C55" s="134">
        <f>IF(TrAvia_act!C40=0,"",SUMPRODUCT(C56:C58,TrAvia_act!C14:C16)/TrAvia_act!C13)</f>
        <v>388.42531872667308</v>
      </c>
      <c r="D55" s="134">
        <f>IF(TrAvia_act!D40=0,"",SUMPRODUCT(D56:D58,TrAvia_act!D14:D16)/TrAvia_act!D13)</f>
        <v>392.96532343526809</v>
      </c>
      <c r="E55" s="134">
        <f>IF(TrAvia_act!E40=0,"",SUMPRODUCT(E56:E58,TrAvia_act!E14:E16)/TrAvia_act!E13)</f>
        <v>390.75879312014246</v>
      </c>
      <c r="F55" s="134">
        <f>IF(TrAvia_act!F40=0,"",SUMPRODUCT(F56:F58,TrAvia_act!F14:F16)/TrAvia_act!F13)</f>
        <v>383.49763490287046</v>
      </c>
      <c r="G55" s="134">
        <f>IF(TrAvia_act!G40=0,"",SUMPRODUCT(G56:G58,TrAvia_act!G14:G16)/TrAvia_act!G13)</f>
        <v>387.27920374135897</v>
      </c>
      <c r="H55" s="134">
        <f>IF(TrAvia_act!H40=0,"",SUMPRODUCT(H56:H58,TrAvia_act!H14:H16)/TrAvia_act!H13)</f>
        <v>371.0264850229841</v>
      </c>
      <c r="I55" s="134">
        <f>IF(TrAvia_act!I40=0,"",SUMPRODUCT(I56:I58,TrAvia_act!I14:I16)/TrAvia_act!I13)</f>
        <v>367.75964270329018</v>
      </c>
      <c r="J55" s="134">
        <f>IF(TrAvia_act!J40=0,"",SUMPRODUCT(J56:J58,TrAvia_act!J14:J16)/TrAvia_act!J13)</f>
        <v>376.29367941532473</v>
      </c>
      <c r="K55" s="134">
        <f>IF(TrAvia_act!K40=0,"",SUMPRODUCT(K56:K58,TrAvia_act!K14:K16)/TrAvia_act!K13)</f>
        <v>375.94332169129552</v>
      </c>
      <c r="L55" s="134">
        <f>IF(TrAvia_act!L40=0,"",SUMPRODUCT(L56:L58,TrAvia_act!L14:L16)/TrAvia_act!L13)</f>
        <v>380.22725995780246</v>
      </c>
      <c r="M55" s="134">
        <f>IF(TrAvia_act!M40=0,"",SUMPRODUCT(M56:M58,TrAvia_act!M14:M16)/TrAvia_act!M13)</f>
        <v>378.17933192624196</v>
      </c>
      <c r="N55" s="134">
        <f>IF(TrAvia_act!N40=0,"",SUMPRODUCT(N56:N58,TrAvia_act!N14:N16)/TrAvia_act!N13)</f>
        <v>383.70914847717148</v>
      </c>
      <c r="O55" s="134">
        <f>IF(TrAvia_act!O40=0,"",SUMPRODUCT(O56:O58,TrAvia_act!O14:O16)/TrAvia_act!O13)</f>
        <v>387.93354718828033</v>
      </c>
      <c r="P55" s="134">
        <f>IF(TrAvia_act!P40=0,"",SUMPRODUCT(P56:P58,TrAvia_act!P14:P16)/TrAvia_act!P13)</f>
        <v>387.42270231813956</v>
      </c>
      <c r="Q55" s="134">
        <f>IF(TrAvia_act!Q40=0,"",SUMPRODUCT(Q56:Q58,TrAvia_act!Q14:Q16)/TrAvia_act!Q13)</f>
        <v>384.14907051130245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382.40049077824403</v>
      </c>
      <c r="C57" s="77">
        <v>380.69994758053525</v>
      </c>
      <c r="D57" s="77">
        <v>385.29833085271497</v>
      </c>
      <c r="E57" s="77">
        <v>382.50470907115584</v>
      </c>
      <c r="F57" s="77">
        <v>372.93724880650575</v>
      </c>
      <c r="G57" s="77">
        <v>375.62524827548191</v>
      </c>
      <c r="H57" s="77">
        <v>352.95920520182381</v>
      </c>
      <c r="I57" s="77">
        <v>349.44239840860945</v>
      </c>
      <c r="J57" s="77">
        <v>357.48678276351268</v>
      </c>
      <c r="K57" s="77">
        <v>355.02947676009398</v>
      </c>
      <c r="L57" s="77">
        <v>355.47637389737849</v>
      </c>
      <c r="M57" s="77">
        <v>357.00053367029602</v>
      </c>
      <c r="N57" s="77">
        <v>359.63302701053726</v>
      </c>
      <c r="O57" s="77">
        <v>360.77102056881409</v>
      </c>
      <c r="P57" s="77">
        <v>361.28062574793535</v>
      </c>
      <c r="Q57" s="77">
        <v>358.77989066970457</v>
      </c>
    </row>
    <row r="58" spans="1:17" ht="11.45" customHeight="1" x14ac:dyDescent="0.25">
      <c r="A58" s="116" t="s">
        <v>125</v>
      </c>
      <c r="B58" s="77">
        <v>508.17139414572677</v>
      </c>
      <c r="C58" s="77">
        <v>433.58539207113836</v>
      </c>
      <c r="D58" s="77">
        <v>429.63884088448259</v>
      </c>
      <c r="E58" s="77">
        <v>422.98920057539277</v>
      </c>
      <c r="F58" s="77">
        <v>429.86285179550225</v>
      </c>
      <c r="G58" s="77">
        <v>429.97818460921764</v>
      </c>
      <c r="H58" s="77">
        <v>428.88233495272459</v>
      </c>
      <c r="I58" s="77">
        <v>419.71558568778039</v>
      </c>
      <c r="J58" s="77">
        <v>425.17935234669</v>
      </c>
      <c r="K58" s="77">
        <v>431.46896268478781</v>
      </c>
      <c r="L58" s="77">
        <v>441.91746263913012</v>
      </c>
      <c r="M58" s="77">
        <v>428.65399386097283</v>
      </c>
      <c r="N58" s="77">
        <v>435.48271822783636</v>
      </c>
      <c r="O58" s="77">
        <v>444.03987504506455</v>
      </c>
      <c r="P58" s="77">
        <v>446.09194386097408</v>
      </c>
      <c r="Q58" s="77">
        <v>448.56268212652537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609.62293620817798</v>
      </c>
      <c r="C59" s="133">
        <f>IF(TrAvia_act!C44=0,"",SUMPRODUCT(C60:C61,TrAvia_act!C18:C19)/TrAvia_act!C17)</f>
        <v>608.30653026146661</v>
      </c>
      <c r="D59" s="133">
        <f>IF(TrAvia_act!D44=0,"",SUMPRODUCT(D60:D61,TrAvia_act!D18:D19)/TrAvia_act!D17)</f>
        <v>610.36008448954203</v>
      </c>
      <c r="E59" s="133">
        <f>IF(TrAvia_act!E44=0,"",SUMPRODUCT(E60:E61,TrAvia_act!E18:E19)/TrAvia_act!E17)</f>
        <v>620.55331735001823</v>
      </c>
      <c r="F59" s="133">
        <f>IF(TrAvia_act!F44=0,"",SUMPRODUCT(F60:F61,TrAvia_act!F18:F19)/TrAvia_act!F17)</f>
        <v>606.93709680444306</v>
      </c>
      <c r="G59" s="133">
        <f>IF(TrAvia_act!G44=0,"",SUMPRODUCT(G60:G61,TrAvia_act!G18:G19)/TrAvia_act!G17)</f>
        <v>610.32462486275608</v>
      </c>
      <c r="H59" s="133">
        <f>IF(TrAvia_act!H44=0,"",SUMPRODUCT(H60:H61,TrAvia_act!H18:H19)/TrAvia_act!H17)</f>
        <v>556.87547242525716</v>
      </c>
      <c r="I59" s="133">
        <f>IF(TrAvia_act!I44=0,"",SUMPRODUCT(I60:I61,TrAvia_act!I18:I19)/TrAvia_act!I17)</f>
        <v>548.79933482443869</v>
      </c>
      <c r="J59" s="133">
        <f>IF(TrAvia_act!J44=0,"",SUMPRODUCT(J60:J61,TrAvia_act!J18:J19)/TrAvia_act!J17)</f>
        <v>519.84251222360911</v>
      </c>
      <c r="K59" s="133">
        <f>IF(TrAvia_act!K44=0,"",SUMPRODUCT(K60:K61,TrAvia_act!K18:K19)/TrAvia_act!K17)</f>
        <v>516.56691680921676</v>
      </c>
      <c r="L59" s="133">
        <f>IF(TrAvia_act!L44=0,"",SUMPRODUCT(L60:L61,TrAvia_act!L18:L19)/TrAvia_act!L17)</f>
        <v>542.4574846311524</v>
      </c>
      <c r="M59" s="133">
        <f>IF(TrAvia_act!M44=0,"",SUMPRODUCT(M60:M61,TrAvia_act!M18:M19)/TrAvia_act!M17)</f>
        <v>562.07430464792014</v>
      </c>
      <c r="N59" s="133">
        <f>IF(TrAvia_act!N44=0,"",SUMPRODUCT(N60:N61,TrAvia_act!N18:N19)/TrAvia_act!N17)</f>
        <v>552.47549321372651</v>
      </c>
      <c r="O59" s="133">
        <f>IF(TrAvia_act!O44=0,"",SUMPRODUCT(O60:O61,TrAvia_act!O18:O19)/TrAvia_act!O17)</f>
        <v>528.34124792463831</v>
      </c>
      <c r="P59" s="133">
        <f>IF(TrAvia_act!P44=0,"",SUMPRODUCT(P60:P61,TrAvia_act!P18:P19)/TrAvia_act!P17)</f>
        <v>516.77700548553355</v>
      </c>
      <c r="Q59" s="133">
        <f>IF(TrAvia_act!Q44=0,"",SUMPRODUCT(Q60:Q61,TrAvia_act!Q18:Q19)/TrAvia_act!Q17)</f>
        <v>541.48167186691342</v>
      </c>
    </row>
    <row r="60" spans="1:17" ht="11.45" customHeight="1" x14ac:dyDescent="0.25">
      <c r="A60" s="95" t="s">
        <v>126</v>
      </c>
      <c r="B60" s="75">
        <v>565.4353842600575</v>
      </c>
      <c r="C60" s="75">
        <v>556.6613863129877</v>
      </c>
      <c r="D60" s="75">
        <v>563.51318323259966</v>
      </c>
      <c r="E60" s="75">
        <v>581.36235513292809</v>
      </c>
      <c r="F60" s="75">
        <v>587.5580262158478</v>
      </c>
      <c r="G60" s="75">
        <v>579.77644963054797</v>
      </c>
      <c r="H60" s="75">
        <v>528.66860335163653</v>
      </c>
      <c r="I60" s="75">
        <v>533.8529598327375</v>
      </c>
      <c r="J60" s="75">
        <v>506.59156679873513</v>
      </c>
      <c r="K60" s="75">
        <v>500.88958382923715</v>
      </c>
      <c r="L60" s="75">
        <v>523.88976740864166</v>
      </c>
      <c r="M60" s="75">
        <v>556.1969528706984</v>
      </c>
      <c r="N60" s="75">
        <v>548.50688103005189</v>
      </c>
      <c r="O60" s="75">
        <v>510.62977208915959</v>
      </c>
      <c r="P60" s="75">
        <v>494.11782152025586</v>
      </c>
      <c r="Q60" s="75">
        <v>539.88281836228589</v>
      </c>
    </row>
    <row r="61" spans="1:17" ht="11.45" customHeight="1" x14ac:dyDescent="0.25">
      <c r="A61" s="93" t="s">
        <v>125</v>
      </c>
      <c r="B61" s="74">
        <v>661.82387930214827</v>
      </c>
      <c r="C61" s="74">
        <v>658.17411526187925</v>
      </c>
      <c r="D61" s="74">
        <v>653.69663940773421</v>
      </c>
      <c r="E61" s="74">
        <v>645.48762096735209</v>
      </c>
      <c r="F61" s="74">
        <v>634.3135358195259</v>
      </c>
      <c r="G61" s="74">
        <v>628.38400909204108</v>
      </c>
      <c r="H61" s="74">
        <v>606.14984678478197</v>
      </c>
      <c r="I61" s="74">
        <v>608.7294525854079</v>
      </c>
      <c r="J61" s="74">
        <v>591.01724376450136</v>
      </c>
      <c r="K61" s="74">
        <v>600.61976181966043</v>
      </c>
      <c r="L61" s="74">
        <v>605.5884551102057</v>
      </c>
      <c r="M61" s="74">
        <v>578.10915454018516</v>
      </c>
      <c r="N61" s="74">
        <v>561.00719461955691</v>
      </c>
      <c r="O61" s="74">
        <v>569.66171409134017</v>
      </c>
      <c r="P61" s="74">
        <v>564.46014727050863</v>
      </c>
      <c r="Q61" s="74">
        <v>543.91563874573751</v>
      </c>
    </row>
    <row r="63" spans="1:17" ht="11.45" customHeight="1" x14ac:dyDescent="0.25">
      <c r="A63" s="27" t="s">
        <v>141</v>
      </c>
      <c r="B63" s="26">
        <f t="shared" ref="B63:Q63" si="12">IF(B7=0,"",B18/B54)</f>
        <v>1.3720790725408794</v>
      </c>
      <c r="C63" s="26">
        <f t="shared" si="12"/>
        <v>1.2776145963604988</v>
      </c>
      <c r="D63" s="26">
        <f t="shared" si="12"/>
        <v>1.2913995114824464</v>
      </c>
      <c r="E63" s="26">
        <f t="shared" si="12"/>
        <v>1.7428199940695599</v>
      </c>
      <c r="F63" s="26">
        <f t="shared" si="12"/>
        <v>1.6074494036416325</v>
      </c>
      <c r="G63" s="26">
        <f t="shared" si="12"/>
        <v>1.2423695368070082</v>
      </c>
      <c r="H63" s="26">
        <f t="shared" si="12"/>
        <v>1.1208174263558581</v>
      </c>
      <c r="I63" s="26">
        <f t="shared" si="12"/>
        <v>1.069446186574907</v>
      </c>
      <c r="J63" s="26">
        <f t="shared" si="12"/>
        <v>1.1194135987188323</v>
      </c>
      <c r="K63" s="26">
        <f t="shared" si="12"/>
        <v>1.0756184371176603</v>
      </c>
      <c r="L63" s="26">
        <f t="shared" si="12"/>
        <v>1.0584507775878014</v>
      </c>
      <c r="M63" s="26">
        <f t="shared" si="12"/>
        <v>1.0427041885903223</v>
      </c>
      <c r="N63" s="26">
        <f t="shared" si="12"/>
        <v>1.1310566700130678</v>
      </c>
      <c r="O63" s="26">
        <f t="shared" si="12"/>
        <v>1.1783967093272152</v>
      </c>
      <c r="P63" s="26">
        <f t="shared" si="12"/>
        <v>1.0706876848886708</v>
      </c>
      <c r="Q63" s="26">
        <f t="shared" si="12"/>
        <v>0.98839858770610256</v>
      </c>
    </row>
    <row r="64" spans="1:17" ht="11.45" customHeight="1" x14ac:dyDescent="0.25">
      <c r="A64" s="130" t="s">
        <v>39</v>
      </c>
      <c r="B64" s="137">
        <f t="shared" ref="B64:Q64" si="13">IF(B8=0,"",B19/B55)</f>
        <v>1.3720790725408794</v>
      </c>
      <c r="C64" s="137">
        <f t="shared" si="13"/>
        <v>1.277614596360499</v>
      </c>
      <c r="D64" s="137">
        <f t="shared" si="13"/>
        <v>1.2913995114824464</v>
      </c>
      <c r="E64" s="137">
        <f t="shared" si="13"/>
        <v>1.7428199940695603</v>
      </c>
      <c r="F64" s="137">
        <f t="shared" si="13"/>
        <v>1.6074494036416322</v>
      </c>
      <c r="G64" s="137">
        <f t="shared" si="13"/>
        <v>1.242369536807008</v>
      </c>
      <c r="H64" s="137">
        <f t="shared" si="13"/>
        <v>1.1208174263558581</v>
      </c>
      <c r="I64" s="137">
        <f t="shared" si="13"/>
        <v>1.069446186574907</v>
      </c>
      <c r="J64" s="137">
        <f t="shared" si="13"/>
        <v>1.1194135987188323</v>
      </c>
      <c r="K64" s="137">
        <f t="shared" si="13"/>
        <v>1.07561843711766</v>
      </c>
      <c r="L64" s="137">
        <f t="shared" si="13"/>
        <v>1.0584507775878014</v>
      </c>
      <c r="M64" s="137">
        <f t="shared" si="13"/>
        <v>1.0427041885903225</v>
      </c>
      <c r="N64" s="137">
        <f t="shared" si="13"/>
        <v>1.1310566700130678</v>
      </c>
      <c r="O64" s="137">
        <f t="shared" si="13"/>
        <v>1.178396709327215</v>
      </c>
      <c r="P64" s="137">
        <f t="shared" si="13"/>
        <v>1.0706876848886706</v>
      </c>
      <c r="Q64" s="137">
        <f t="shared" si="13"/>
        <v>0.98839858770610245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1.3720790725408794</v>
      </c>
      <c r="C66" s="108">
        <f t="shared" si="15"/>
        <v>1.2776145963604988</v>
      </c>
      <c r="D66" s="108">
        <f t="shared" si="15"/>
        <v>1.2913995114824464</v>
      </c>
      <c r="E66" s="108">
        <f t="shared" si="15"/>
        <v>1.7428199940695603</v>
      </c>
      <c r="F66" s="108">
        <f t="shared" si="15"/>
        <v>1.6074494036416325</v>
      </c>
      <c r="G66" s="108">
        <f t="shared" si="15"/>
        <v>1.242369536807008</v>
      </c>
      <c r="H66" s="108">
        <f t="shared" si="15"/>
        <v>1.1208174263558579</v>
      </c>
      <c r="I66" s="108">
        <f t="shared" si="15"/>
        <v>1.069446186574907</v>
      </c>
      <c r="J66" s="108">
        <f t="shared" si="15"/>
        <v>1.1194135987188323</v>
      </c>
      <c r="K66" s="108">
        <f t="shared" si="15"/>
        <v>1.0756184371176603</v>
      </c>
      <c r="L66" s="108">
        <f t="shared" si="15"/>
        <v>1.0584507775878014</v>
      </c>
      <c r="M66" s="108">
        <f t="shared" si="15"/>
        <v>1.0427041885903225</v>
      </c>
      <c r="N66" s="108">
        <f t="shared" si="15"/>
        <v>1.1310566700130678</v>
      </c>
      <c r="O66" s="108">
        <f t="shared" si="15"/>
        <v>1.1783967093272152</v>
      </c>
      <c r="P66" s="108">
        <f t="shared" si="15"/>
        <v>1.0706876848886708</v>
      </c>
      <c r="Q66" s="108">
        <f t="shared" si="15"/>
        <v>0.98839858770610234</v>
      </c>
    </row>
    <row r="67" spans="1:17" ht="11.45" customHeight="1" x14ac:dyDescent="0.25">
      <c r="A67" s="116" t="s">
        <v>125</v>
      </c>
      <c r="B67" s="108">
        <f t="shared" ref="B67:Q67" si="16">IF(B11=0,"",B22/B58)</f>
        <v>1.3720790725408794</v>
      </c>
      <c r="C67" s="108">
        <f t="shared" si="16"/>
        <v>1.2776145963604992</v>
      </c>
      <c r="D67" s="108">
        <f t="shared" si="16"/>
        <v>1.2913995114824464</v>
      </c>
      <c r="E67" s="108">
        <f t="shared" si="16"/>
        <v>1.7428199940695601</v>
      </c>
      <c r="F67" s="108">
        <f t="shared" si="16"/>
        <v>1.6074494036416327</v>
      </c>
      <c r="G67" s="108">
        <f t="shared" si="16"/>
        <v>1.2423695368070078</v>
      </c>
      <c r="H67" s="108">
        <f t="shared" si="16"/>
        <v>1.1208174263558579</v>
      </c>
      <c r="I67" s="108">
        <f t="shared" si="16"/>
        <v>1.069446186574907</v>
      </c>
      <c r="J67" s="108">
        <f t="shared" si="16"/>
        <v>1.1194135987188325</v>
      </c>
      <c r="K67" s="108">
        <f t="shared" si="16"/>
        <v>1.0756184371176603</v>
      </c>
      <c r="L67" s="108">
        <f t="shared" si="16"/>
        <v>1.0584507775878016</v>
      </c>
      <c r="M67" s="108">
        <f t="shared" si="16"/>
        <v>1.0427041885903225</v>
      </c>
      <c r="N67" s="108">
        <f t="shared" si="16"/>
        <v>1.1310566700130682</v>
      </c>
      <c r="O67" s="108">
        <f t="shared" si="16"/>
        <v>1.1783967093272152</v>
      </c>
      <c r="P67" s="108">
        <f t="shared" si="16"/>
        <v>1.0706876848886706</v>
      </c>
      <c r="Q67" s="108">
        <f t="shared" si="16"/>
        <v>0.98839858770610234</v>
      </c>
    </row>
    <row r="68" spans="1:17" ht="11.45" customHeight="1" x14ac:dyDescent="0.25">
      <c r="A68" s="128" t="s">
        <v>18</v>
      </c>
      <c r="B68" s="136">
        <f t="shared" ref="B68:Q68" si="17">IF(B12=0,"",B23/B59)</f>
        <v>1.3720790725408794</v>
      </c>
      <c r="C68" s="136">
        <f t="shared" si="17"/>
        <v>1.2776145963604988</v>
      </c>
      <c r="D68" s="136">
        <f t="shared" si="17"/>
        <v>1.2913995114824461</v>
      </c>
      <c r="E68" s="136">
        <f t="shared" si="17"/>
        <v>1.7428199940695603</v>
      </c>
      <c r="F68" s="136">
        <f t="shared" si="17"/>
        <v>1.6074494036416325</v>
      </c>
      <c r="G68" s="136">
        <f t="shared" si="17"/>
        <v>1.242369536807008</v>
      </c>
      <c r="H68" s="136">
        <f t="shared" si="17"/>
        <v>1.1208174263558579</v>
      </c>
      <c r="I68" s="136">
        <f t="shared" si="17"/>
        <v>1.0694461865749068</v>
      </c>
      <c r="J68" s="136">
        <f t="shared" si="17"/>
        <v>1.1194135987188325</v>
      </c>
      <c r="K68" s="136">
        <f t="shared" si="17"/>
        <v>1.0756184371176603</v>
      </c>
      <c r="L68" s="136">
        <f t="shared" si="17"/>
        <v>1.0584507775878012</v>
      </c>
      <c r="M68" s="136">
        <f t="shared" si="17"/>
        <v>1.0427041885903225</v>
      </c>
      <c r="N68" s="136">
        <f t="shared" si="17"/>
        <v>1.1310566700130682</v>
      </c>
      <c r="O68" s="136">
        <f t="shared" si="17"/>
        <v>1.1783967093272152</v>
      </c>
      <c r="P68" s="136">
        <f t="shared" si="17"/>
        <v>1.0706876848886706</v>
      </c>
      <c r="Q68" s="136">
        <f t="shared" si="17"/>
        <v>0.98839858770610245</v>
      </c>
    </row>
    <row r="69" spans="1:17" ht="11.45" customHeight="1" x14ac:dyDescent="0.25">
      <c r="A69" s="95" t="s">
        <v>126</v>
      </c>
      <c r="B69" s="106">
        <f t="shared" ref="B69:Q69" si="18">IF(B13=0,"",B24/B60)</f>
        <v>1.3720790725408794</v>
      </c>
      <c r="C69" s="106">
        <f t="shared" si="18"/>
        <v>1.2776145963604988</v>
      </c>
      <c r="D69" s="106">
        <f t="shared" si="18"/>
        <v>1.2913995114824466</v>
      </c>
      <c r="E69" s="106">
        <f t="shared" si="18"/>
        <v>1.7428199940695603</v>
      </c>
      <c r="F69" s="106">
        <f t="shared" si="18"/>
        <v>1.6074494036416327</v>
      </c>
      <c r="G69" s="106">
        <f t="shared" si="18"/>
        <v>1.242369536807008</v>
      </c>
      <c r="H69" s="106">
        <f t="shared" si="18"/>
        <v>1.1208174263558577</v>
      </c>
      <c r="I69" s="106">
        <f t="shared" si="18"/>
        <v>1.0694461865749068</v>
      </c>
      <c r="J69" s="106">
        <f t="shared" si="18"/>
        <v>1.1194135987188325</v>
      </c>
      <c r="K69" s="106">
        <f t="shared" si="18"/>
        <v>1.0756184371176603</v>
      </c>
      <c r="L69" s="106">
        <f t="shared" si="18"/>
        <v>1.0584507775878014</v>
      </c>
      <c r="M69" s="106">
        <f t="shared" si="18"/>
        <v>1.0427041885903223</v>
      </c>
      <c r="N69" s="106">
        <f t="shared" si="18"/>
        <v>1.1310566700130682</v>
      </c>
      <c r="O69" s="106">
        <f t="shared" si="18"/>
        <v>1.178396709327215</v>
      </c>
      <c r="P69" s="106">
        <f t="shared" si="18"/>
        <v>1.0706876848886706</v>
      </c>
      <c r="Q69" s="106">
        <f t="shared" si="18"/>
        <v>0.98839858770610256</v>
      </c>
    </row>
    <row r="70" spans="1:17" ht="11.45" customHeight="1" x14ac:dyDescent="0.25">
      <c r="A70" s="93" t="s">
        <v>125</v>
      </c>
      <c r="B70" s="105">
        <f t="shared" ref="B70:Q70" si="19">IF(B14=0,"",B25/B61)</f>
        <v>1.3720790725408798</v>
      </c>
      <c r="C70" s="105">
        <f t="shared" si="19"/>
        <v>1.2776145963604988</v>
      </c>
      <c r="D70" s="105">
        <f t="shared" si="19"/>
        <v>1.2913995114824464</v>
      </c>
      <c r="E70" s="105">
        <f t="shared" si="19"/>
        <v>1.7428199940695603</v>
      </c>
      <c r="F70" s="105">
        <f t="shared" si="19"/>
        <v>1.6074494036416322</v>
      </c>
      <c r="G70" s="105">
        <f t="shared" si="19"/>
        <v>1.2423695368070078</v>
      </c>
      <c r="H70" s="105">
        <f t="shared" si="19"/>
        <v>1.1208174263558579</v>
      </c>
      <c r="I70" s="105">
        <f t="shared" si="19"/>
        <v>1.069446186574907</v>
      </c>
      <c r="J70" s="105">
        <f t="shared" si="19"/>
        <v>1.1194135987188327</v>
      </c>
      <c r="K70" s="105">
        <f t="shared" si="19"/>
        <v>1.0756184371176603</v>
      </c>
      <c r="L70" s="105">
        <f t="shared" si="19"/>
        <v>1.0584507775878012</v>
      </c>
      <c r="M70" s="105">
        <f t="shared" si="19"/>
        <v>1.0427041885903225</v>
      </c>
      <c r="N70" s="105">
        <f t="shared" si="19"/>
        <v>1.1310566700130682</v>
      </c>
      <c r="O70" s="105">
        <f t="shared" si="19"/>
        <v>1.178396709327215</v>
      </c>
      <c r="P70" s="105">
        <f t="shared" si="19"/>
        <v>1.0706876848886704</v>
      </c>
      <c r="Q70" s="105">
        <f t="shared" si="19"/>
        <v>0.98839858770610212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1.101840200155173</v>
      </c>
      <c r="C75" s="108">
        <v>1.099974109029189</v>
      </c>
      <c r="D75" s="108">
        <v>1.0920107267073873</v>
      </c>
      <c r="E75" s="108">
        <v>1.0831420617246226</v>
      </c>
      <c r="F75" s="108">
        <v>1.0678489993104241</v>
      </c>
      <c r="G75" s="108">
        <v>1.0802419160593562</v>
      </c>
      <c r="H75" s="108">
        <v>1.0179184375735431</v>
      </c>
      <c r="I75" s="108">
        <v>0.99507393084406903</v>
      </c>
      <c r="J75" s="108">
        <v>1.0290299159454366</v>
      </c>
      <c r="K75" s="108">
        <v>1.0186369725160211</v>
      </c>
      <c r="L75" s="108">
        <v>1.0097094786098593</v>
      </c>
      <c r="M75" s="108">
        <v>1.0093637981851282</v>
      </c>
      <c r="N75" s="108">
        <v>1.0074463750225873</v>
      </c>
      <c r="O75" s="108">
        <v>1.0051936304690017</v>
      </c>
      <c r="P75" s="108">
        <v>1.0055683957788828</v>
      </c>
      <c r="Q75" s="108">
        <v>1.0057713608929284</v>
      </c>
    </row>
    <row r="76" spans="1:17" ht="11.45" customHeight="1" x14ac:dyDescent="0.25">
      <c r="A76" s="116" t="s">
        <v>125</v>
      </c>
      <c r="B76" s="108">
        <v>1.7244775315215142</v>
      </c>
      <c r="C76" s="108">
        <v>1.7430091609192448</v>
      </c>
      <c r="D76" s="108">
        <v>1.7458186161846643</v>
      </c>
      <c r="E76" s="108">
        <v>1.7435255902809843</v>
      </c>
      <c r="F76" s="108">
        <v>1.7573685845473364</v>
      </c>
      <c r="G76" s="108">
        <v>1.7569198339719703</v>
      </c>
      <c r="H76" s="108">
        <v>1.7479873024848271</v>
      </c>
      <c r="I76" s="108">
        <v>1.7531355032507496</v>
      </c>
      <c r="J76" s="108">
        <v>1.7338747568946007</v>
      </c>
      <c r="K76" s="108">
        <v>1.7233154349815227</v>
      </c>
      <c r="L76" s="108">
        <v>1.7046941436063141</v>
      </c>
      <c r="M76" s="108">
        <v>1.7045340280721892</v>
      </c>
      <c r="N76" s="108">
        <v>1.7073261413662577</v>
      </c>
      <c r="O76" s="108">
        <v>1.7056525190974077</v>
      </c>
      <c r="P76" s="108">
        <v>1.6992629049962145</v>
      </c>
      <c r="Q76" s="108">
        <v>1.6994826281050712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1.0959496471084542</v>
      </c>
      <c r="C78" s="106">
        <v>1.106840212809336</v>
      </c>
      <c r="D78" s="106">
        <v>1.1389558532543937</v>
      </c>
      <c r="E78" s="106">
        <v>1.1794257361986429</v>
      </c>
      <c r="F78" s="106">
        <v>1.1967704905984609</v>
      </c>
      <c r="G78" s="106">
        <v>1.2043058250419145</v>
      </c>
      <c r="H78" s="106">
        <v>1.0994445242979654</v>
      </c>
      <c r="I78" s="106">
        <v>1.1207802234958852</v>
      </c>
      <c r="J78" s="106">
        <v>1.0713419391872474</v>
      </c>
      <c r="K78" s="106">
        <v>1.0816671292547937</v>
      </c>
      <c r="L78" s="106">
        <v>1.1384487937819605</v>
      </c>
      <c r="M78" s="106">
        <v>1.2096139441862519</v>
      </c>
      <c r="N78" s="106">
        <v>1.2116554952006942</v>
      </c>
      <c r="O78" s="106">
        <v>1.1404576099983674</v>
      </c>
      <c r="P78" s="106">
        <v>1.1322776925271756</v>
      </c>
      <c r="Q78" s="106">
        <v>1.2490562073036522</v>
      </c>
    </row>
    <row r="79" spans="1:17" ht="11.45" customHeight="1" x14ac:dyDescent="0.25">
      <c r="A79" s="93" t="s">
        <v>125</v>
      </c>
      <c r="B79" s="105">
        <v>1.9595125391945845</v>
      </c>
      <c r="C79" s="105">
        <v>1.9592443453371824</v>
      </c>
      <c r="D79" s="105">
        <v>1.9613756457988409</v>
      </c>
      <c r="E79" s="105">
        <v>1.9600283539347927</v>
      </c>
      <c r="F79" s="105">
        <v>1.9604671836864973</v>
      </c>
      <c r="G79" s="105">
        <v>1.9602203378217671</v>
      </c>
      <c r="H79" s="105">
        <v>1.9187147275414662</v>
      </c>
      <c r="I79" s="105">
        <v>1.959616339425174</v>
      </c>
      <c r="J79" s="105">
        <v>1.9190087297417147</v>
      </c>
      <c r="K79" s="105">
        <v>1.9587421044154203</v>
      </c>
      <c r="L79" s="105">
        <v>2.0048560945375322</v>
      </c>
      <c r="M79" s="105">
        <v>1.9291249396857357</v>
      </c>
      <c r="N79" s="105">
        <v>1.8815824619764616</v>
      </c>
      <c r="O79" s="105">
        <v>1.920967015317947</v>
      </c>
      <c r="P79" s="105">
        <v>1.8970201956344521</v>
      </c>
      <c r="Q79" s="105">
        <v>1.8579930250429022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80.742635267064983</v>
      </c>
      <c r="C4" s="100">
        <v>80.680531095972015</v>
      </c>
      <c r="D4" s="100">
        <v>83.984796989352006</v>
      </c>
      <c r="E4" s="100">
        <v>121.30609869838801</v>
      </c>
      <c r="F4" s="100">
        <v>146.00773269464401</v>
      </c>
      <c r="G4" s="100">
        <v>177.08849314896699</v>
      </c>
      <c r="H4" s="100">
        <v>201.98834567060405</v>
      </c>
      <c r="I4" s="100">
        <v>242.31580235294405</v>
      </c>
      <c r="J4" s="100">
        <v>295.01484716689203</v>
      </c>
      <c r="K4" s="100">
        <v>307.62388848819603</v>
      </c>
      <c r="L4" s="100">
        <v>354.17940000000158</v>
      </c>
      <c r="M4" s="100">
        <v>354.1830797041539</v>
      </c>
      <c r="N4" s="100">
        <v>360.3666937635337</v>
      </c>
      <c r="O4" s="100">
        <v>372.80149999999884</v>
      </c>
      <c r="P4" s="100">
        <v>332.39369999999963</v>
      </c>
      <c r="Q4" s="100">
        <v>323.11043856773568</v>
      </c>
    </row>
    <row r="5" spans="1:17" ht="11.45" customHeight="1" x14ac:dyDescent="0.25">
      <c r="A5" s="141" t="s">
        <v>91</v>
      </c>
      <c r="B5" s="140">
        <f t="shared" ref="B5:Q5" si="0">B4</f>
        <v>80.742635267064983</v>
      </c>
      <c r="C5" s="140">
        <f t="shared" si="0"/>
        <v>80.680531095972015</v>
      </c>
      <c r="D5" s="140">
        <f t="shared" si="0"/>
        <v>83.984796989352006</v>
      </c>
      <c r="E5" s="140">
        <f t="shared" si="0"/>
        <v>121.30609869838801</v>
      </c>
      <c r="F5" s="140">
        <f t="shared" si="0"/>
        <v>146.00773269464401</v>
      </c>
      <c r="G5" s="140">
        <f t="shared" si="0"/>
        <v>177.08849314896699</v>
      </c>
      <c r="H5" s="140">
        <f t="shared" si="0"/>
        <v>201.98834567060405</v>
      </c>
      <c r="I5" s="140">
        <f t="shared" si="0"/>
        <v>242.31580235294405</v>
      </c>
      <c r="J5" s="140">
        <f t="shared" si="0"/>
        <v>295.01484716689203</v>
      </c>
      <c r="K5" s="140">
        <f t="shared" si="0"/>
        <v>307.62388848819603</v>
      </c>
      <c r="L5" s="140">
        <f t="shared" si="0"/>
        <v>354.17940000000158</v>
      </c>
      <c r="M5" s="140">
        <f t="shared" si="0"/>
        <v>354.1830797041539</v>
      </c>
      <c r="N5" s="140">
        <f t="shared" si="0"/>
        <v>360.3666937635337</v>
      </c>
      <c r="O5" s="140">
        <f t="shared" si="0"/>
        <v>372.80149999999884</v>
      </c>
      <c r="P5" s="140">
        <f t="shared" si="0"/>
        <v>332.39369999999963</v>
      </c>
      <c r="Q5" s="140">
        <f t="shared" si="0"/>
        <v>323.11043856773568</v>
      </c>
    </row>
    <row r="7" spans="1:17" ht="11.45" customHeight="1" x14ac:dyDescent="0.25">
      <c r="A7" s="27" t="s">
        <v>100</v>
      </c>
      <c r="B7" s="71">
        <f t="shared" ref="B7:Q7" si="1">SUM(B8,B12)</f>
        <v>80.742635267064983</v>
      </c>
      <c r="C7" s="71">
        <f t="shared" si="1"/>
        <v>80.680531095972029</v>
      </c>
      <c r="D7" s="71">
        <f t="shared" si="1"/>
        <v>83.984796989352006</v>
      </c>
      <c r="E7" s="71">
        <f t="shared" si="1"/>
        <v>121.306098698388</v>
      </c>
      <c r="F7" s="71">
        <f t="shared" si="1"/>
        <v>146.00773269464395</v>
      </c>
      <c r="G7" s="71">
        <f t="shared" si="1"/>
        <v>177.08849314896702</v>
      </c>
      <c r="H7" s="71">
        <f t="shared" si="1"/>
        <v>201.98834567060405</v>
      </c>
      <c r="I7" s="71">
        <f t="shared" si="1"/>
        <v>242.31580235294408</v>
      </c>
      <c r="J7" s="71">
        <f t="shared" si="1"/>
        <v>295.01484716689203</v>
      </c>
      <c r="K7" s="71">
        <f t="shared" si="1"/>
        <v>307.62388848819597</v>
      </c>
      <c r="L7" s="71">
        <f t="shared" si="1"/>
        <v>354.17940000000152</v>
      </c>
      <c r="M7" s="71">
        <f t="shared" si="1"/>
        <v>354.18307970415384</v>
      </c>
      <c r="N7" s="71">
        <f t="shared" si="1"/>
        <v>360.36669376353365</v>
      </c>
      <c r="O7" s="71">
        <f t="shared" si="1"/>
        <v>372.80149999999884</v>
      </c>
      <c r="P7" s="71">
        <f t="shared" si="1"/>
        <v>332.39369999999968</v>
      </c>
      <c r="Q7" s="71">
        <f t="shared" si="1"/>
        <v>323.11043856773574</v>
      </c>
    </row>
    <row r="8" spans="1:17" ht="11.45" customHeight="1" x14ac:dyDescent="0.25">
      <c r="A8" s="130" t="s">
        <v>39</v>
      </c>
      <c r="B8" s="139">
        <f t="shared" ref="B8:Q8" si="2">SUM(B9:B11)</f>
        <v>78.064704045008853</v>
      </c>
      <c r="C8" s="139">
        <f t="shared" si="2"/>
        <v>78.151478415111086</v>
      </c>
      <c r="D8" s="139">
        <f t="shared" si="2"/>
        <v>80.852100954228888</v>
      </c>
      <c r="E8" s="139">
        <f t="shared" si="2"/>
        <v>113.75285880822339</v>
      </c>
      <c r="F8" s="139">
        <f t="shared" si="2"/>
        <v>142.67761372230439</v>
      </c>
      <c r="G8" s="139">
        <f t="shared" si="2"/>
        <v>172.94368409370054</v>
      </c>
      <c r="H8" s="139">
        <f t="shared" si="2"/>
        <v>198.34193477208333</v>
      </c>
      <c r="I8" s="139">
        <f t="shared" si="2"/>
        <v>239.97664337141123</v>
      </c>
      <c r="J8" s="139">
        <f t="shared" si="2"/>
        <v>292.41369526087931</v>
      </c>
      <c r="K8" s="139">
        <f t="shared" si="2"/>
        <v>304.54925418169489</v>
      </c>
      <c r="L8" s="139">
        <f t="shared" si="2"/>
        <v>351.10805901720181</v>
      </c>
      <c r="M8" s="139">
        <f t="shared" si="2"/>
        <v>351.13832434480605</v>
      </c>
      <c r="N8" s="139">
        <f t="shared" si="2"/>
        <v>356.79727688419746</v>
      </c>
      <c r="O8" s="139">
        <f t="shared" si="2"/>
        <v>368.44615906210618</v>
      </c>
      <c r="P8" s="139">
        <f t="shared" si="2"/>
        <v>328.43729384652755</v>
      </c>
      <c r="Q8" s="139">
        <f t="shared" si="2"/>
        <v>319.24832060461148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63.879023141359582</v>
      </c>
      <c r="C10" s="70">
        <v>65.408014203323646</v>
      </c>
      <c r="D10" s="70">
        <v>65.567117388107832</v>
      </c>
      <c r="E10" s="70">
        <v>88.647696240762343</v>
      </c>
      <c r="F10" s="70">
        <v>113.00913897644013</v>
      </c>
      <c r="G10" s="70">
        <v>131.77402277935511</v>
      </c>
      <c r="H10" s="70">
        <v>143.78292740532308</v>
      </c>
      <c r="I10" s="70">
        <v>168.58777658128071</v>
      </c>
      <c r="J10" s="70">
        <v>200.61868187552915</v>
      </c>
      <c r="K10" s="70">
        <v>208.91777959183872</v>
      </c>
      <c r="L10" s="70">
        <v>234.26330085025441</v>
      </c>
      <c r="M10" s="70">
        <v>233.49928690581061</v>
      </c>
      <c r="N10" s="70">
        <v>228.2618006647406</v>
      </c>
      <c r="O10" s="70">
        <v>230.87536548490843</v>
      </c>
      <c r="P10" s="70">
        <v>211.86964182875363</v>
      </c>
      <c r="Q10" s="70">
        <v>213.915115863663</v>
      </c>
    </row>
    <row r="11" spans="1:17" ht="11.45" customHeight="1" x14ac:dyDescent="0.25">
      <c r="A11" s="116" t="s">
        <v>125</v>
      </c>
      <c r="B11" s="70">
        <v>14.185680903649274</v>
      </c>
      <c r="C11" s="70">
        <v>12.743464211787447</v>
      </c>
      <c r="D11" s="70">
        <v>15.284983566121062</v>
      </c>
      <c r="E11" s="70">
        <v>25.105162567461047</v>
      </c>
      <c r="F11" s="70">
        <v>29.668474745864273</v>
      </c>
      <c r="G11" s="70">
        <v>41.169661314345419</v>
      </c>
      <c r="H11" s="70">
        <v>54.559007366760262</v>
      </c>
      <c r="I11" s="70">
        <v>71.388866790130535</v>
      </c>
      <c r="J11" s="70">
        <v>91.795013385350146</v>
      </c>
      <c r="K11" s="70">
        <v>95.631474589856197</v>
      </c>
      <c r="L11" s="70">
        <v>116.84475816694741</v>
      </c>
      <c r="M11" s="70">
        <v>117.63903743899543</v>
      </c>
      <c r="N11" s="70">
        <v>128.53547621945688</v>
      </c>
      <c r="O11" s="70">
        <v>137.57079357719775</v>
      </c>
      <c r="P11" s="70">
        <v>116.56765201777391</v>
      </c>
      <c r="Q11" s="70">
        <v>105.33320474094849</v>
      </c>
    </row>
    <row r="12" spans="1:17" ht="11.45" customHeight="1" x14ac:dyDescent="0.25">
      <c r="A12" s="128" t="s">
        <v>18</v>
      </c>
      <c r="B12" s="138">
        <f t="shared" ref="B12:Q12" si="3">SUM(B13:B14)</f>
        <v>2.6779312220561264</v>
      </c>
      <c r="C12" s="138">
        <f t="shared" si="3"/>
        <v>2.5290526808609464</v>
      </c>
      <c r="D12" s="138">
        <f t="shared" si="3"/>
        <v>3.1326960351231117</v>
      </c>
      <c r="E12" s="138">
        <f t="shared" si="3"/>
        <v>7.5532398901645985</v>
      </c>
      <c r="F12" s="138">
        <f t="shared" si="3"/>
        <v>3.3301189723395752</v>
      </c>
      <c r="G12" s="138">
        <f t="shared" si="3"/>
        <v>4.1448090552664922</v>
      </c>
      <c r="H12" s="138">
        <f t="shared" si="3"/>
        <v>3.6464108985207035</v>
      </c>
      <c r="I12" s="138">
        <f t="shared" si="3"/>
        <v>2.3391589815328575</v>
      </c>
      <c r="J12" s="138">
        <f t="shared" si="3"/>
        <v>2.6011519060127206</v>
      </c>
      <c r="K12" s="138">
        <f t="shared" si="3"/>
        <v>3.074634306501101</v>
      </c>
      <c r="L12" s="138">
        <f t="shared" si="3"/>
        <v>3.0713409827997378</v>
      </c>
      <c r="M12" s="138">
        <f t="shared" si="3"/>
        <v>3.0447553593478127</v>
      </c>
      <c r="N12" s="138">
        <f t="shared" si="3"/>
        <v>3.5694168793361629</v>
      </c>
      <c r="O12" s="138">
        <f t="shared" si="3"/>
        <v>4.35534093789268</v>
      </c>
      <c r="P12" s="138">
        <f t="shared" si="3"/>
        <v>3.95640615347211</v>
      </c>
      <c r="Q12" s="138">
        <f t="shared" si="3"/>
        <v>3.8621179631242635</v>
      </c>
    </row>
    <row r="13" spans="1:17" ht="11.45" customHeight="1" x14ac:dyDescent="0.25">
      <c r="A13" s="95" t="s">
        <v>126</v>
      </c>
      <c r="B13" s="20">
        <v>1.3451609547981023</v>
      </c>
      <c r="C13" s="20">
        <v>1.1369053957730693</v>
      </c>
      <c r="D13" s="20">
        <v>1.3898365296166197</v>
      </c>
      <c r="E13" s="20">
        <v>2.751497660821018</v>
      </c>
      <c r="F13" s="20">
        <v>1.8876044458296959</v>
      </c>
      <c r="G13" s="20">
        <v>1.4628618957325106</v>
      </c>
      <c r="H13" s="20">
        <v>2.2014841968344259</v>
      </c>
      <c r="I13" s="20">
        <v>1.8212411556959545</v>
      </c>
      <c r="J13" s="20">
        <v>2.1369933199021189</v>
      </c>
      <c r="K13" s="20">
        <v>2.5126656599312227</v>
      </c>
      <c r="L13" s="20">
        <v>2.2920792515739916</v>
      </c>
      <c r="M13" s="20">
        <v>2.2047845623405755</v>
      </c>
      <c r="N13" s="20">
        <v>2.4186948192271025</v>
      </c>
      <c r="O13" s="20">
        <v>2.946401413501599</v>
      </c>
      <c r="P13" s="20">
        <v>2.5643443590178454</v>
      </c>
      <c r="Q13" s="20">
        <v>2.3240585463969694</v>
      </c>
    </row>
    <row r="14" spans="1:17" ht="11.45" customHeight="1" x14ac:dyDescent="0.25">
      <c r="A14" s="93" t="s">
        <v>125</v>
      </c>
      <c r="B14" s="69">
        <v>1.3327702672580242</v>
      </c>
      <c r="C14" s="69">
        <v>1.3921472850878771</v>
      </c>
      <c r="D14" s="69">
        <v>1.7428595055064917</v>
      </c>
      <c r="E14" s="69">
        <v>4.8017422293435805</v>
      </c>
      <c r="F14" s="69">
        <v>1.4425145265098793</v>
      </c>
      <c r="G14" s="69">
        <v>2.6819471595339817</v>
      </c>
      <c r="H14" s="69">
        <v>1.4449267016862775</v>
      </c>
      <c r="I14" s="69">
        <v>0.51791782583690293</v>
      </c>
      <c r="J14" s="69">
        <v>0.46415858611060179</v>
      </c>
      <c r="K14" s="69">
        <v>0.56196864656987833</v>
      </c>
      <c r="L14" s="69">
        <v>0.77926173122574627</v>
      </c>
      <c r="M14" s="69">
        <v>0.8399707970072372</v>
      </c>
      <c r="N14" s="69">
        <v>1.1507220601090604</v>
      </c>
      <c r="O14" s="69">
        <v>1.4089395243910807</v>
      </c>
      <c r="P14" s="69">
        <v>1.3920617944542644</v>
      </c>
      <c r="Q14" s="69">
        <v>1.5380594167272941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3.0103092</v>
      </c>
      <c r="C19" s="100">
        <f>IF(C4=0,0,C4/TrAvia_ene!C4)</f>
        <v>3.0103092000000005</v>
      </c>
      <c r="D19" s="100">
        <f>IF(D4=0,0,D4/TrAvia_ene!D4)</f>
        <v>3.0103092000000005</v>
      </c>
      <c r="E19" s="100">
        <f>IF(E4=0,0,E4/TrAvia_ene!E4)</f>
        <v>3.0103092000000005</v>
      </c>
      <c r="F19" s="100">
        <f>IF(F4=0,0,F4/TrAvia_ene!F4)</f>
        <v>3.0103092</v>
      </c>
      <c r="G19" s="100">
        <f>IF(G4=0,0,G4/TrAvia_ene!G4)</f>
        <v>3.0103092000000005</v>
      </c>
      <c r="H19" s="100">
        <f>IF(H4=0,0,H4/TrAvia_ene!H4)</f>
        <v>3.0103092000000005</v>
      </c>
      <c r="I19" s="100">
        <f>IF(I4=0,0,I4/TrAvia_ene!I4)</f>
        <v>3.0103092000000005</v>
      </c>
      <c r="J19" s="100">
        <f>IF(J4=0,0,J4/TrAvia_ene!J4)</f>
        <v>3.0103092000000005</v>
      </c>
      <c r="K19" s="100">
        <f>IF(K4=0,0,K4/TrAvia_ene!K4)</f>
        <v>3.0103092000000005</v>
      </c>
      <c r="L19" s="100">
        <f>IF(L4=0,0,L4/TrAvia_ene!L4)</f>
        <v>3.0103092000000005</v>
      </c>
      <c r="M19" s="100">
        <f>IF(M4=0,0,M4/TrAvia_ene!M4)</f>
        <v>3.0103092000000005</v>
      </c>
      <c r="N19" s="100">
        <f>IF(N4=0,0,N4/TrAvia_ene!N4)</f>
        <v>3.0103092000000005</v>
      </c>
      <c r="O19" s="100">
        <f>IF(O4=0,0,O4/TrAvia_ene!O4)</f>
        <v>3.0103092000000005</v>
      </c>
      <c r="P19" s="100">
        <f>IF(P4=0,0,P4/TrAvia_ene!P4)</f>
        <v>3.0103092</v>
      </c>
      <c r="Q19" s="100">
        <f>IF(Q4=0,0,Q4/TrAvia_ene!Q4)</f>
        <v>3.0103092000000005</v>
      </c>
    </row>
    <row r="20" spans="1:17" ht="11.45" customHeight="1" x14ac:dyDescent="0.25">
      <c r="A20" s="141" t="s">
        <v>91</v>
      </c>
      <c r="B20" s="140">
        <f t="shared" ref="B20:Q20" si="4">B19</f>
        <v>3.0103092</v>
      </c>
      <c r="C20" s="140">
        <f t="shared" si="4"/>
        <v>3.0103092000000005</v>
      </c>
      <c r="D20" s="140">
        <f t="shared" si="4"/>
        <v>3.0103092000000005</v>
      </c>
      <c r="E20" s="140">
        <f t="shared" si="4"/>
        <v>3.0103092000000005</v>
      </c>
      <c r="F20" s="140">
        <f t="shared" si="4"/>
        <v>3.0103092</v>
      </c>
      <c r="G20" s="140">
        <f t="shared" si="4"/>
        <v>3.0103092000000005</v>
      </c>
      <c r="H20" s="140">
        <f t="shared" si="4"/>
        <v>3.0103092000000005</v>
      </c>
      <c r="I20" s="140">
        <f t="shared" si="4"/>
        <v>3.0103092000000005</v>
      </c>
      <c r="J20" s="140">
        <f t="shared" si="4"/>
        <v>3.0103092000000005</v>
      </c>
      <c r="K20" s="140">
        <f t="shared" si="4"/>
        <v>3.0103092000000005</v>
      </c>
      <c r="L20" s="140">
        <f t="shared" si="4"/>
        <v>3.0103092000000005</v>
      </c>
      <c r="M20" s="140">
        <f t="shared" si="4"/>
        <v>3.0103092000000005</v>
      </c>
      <c r="N20" s="140">
        <f t="shared" si="4"/>
        <v>3.0103092000000005</v>
      </c>
      <c r="O20" s="140">
        <f t="shared" si="4"/>
        <v>3.0103092000000005</v>
      </c>
      <c r="P20" s="140">
        <f t="shared" si="4"/>
        <v>3.0103092</v>
      </c>
      <c r="Q20" s="140">
        <f t="shared" si="4"/>
        <v>3.0103092000000005</v>
      </c>
    </row>
    <row r="22" spans="1:17" ht="11.45" customHeight="1" x14ac:dyDescent="0.25">
      <c r="A22" s="27" t="s">
        <v>123</v>
      </c>
      <c r="B22" s="68">
        <f>IF(TrAvia_act!B12=0,"",B7/TrAvia_act!B12*100)</f>
        <v>1672.8817957676533</v>
      </c>
      <c r="C22" s="68">
        <f>IF(TrAvia_act!C12=0,"",C7/TrAvia_act!C12*100)</f>
        <v>1511.0103188223234</v>
      </c>
      <c r="D22" s="68">
        <f>IF(TrAvia_act!D12=0,"",D7/TrAvia_act!D12*100)</f>
        <v>1548.226430379558</v>
      </c>
      <c r="E22" s="68">
        <f>IF(TrAvia_act!E12=0,"",E7/TrAvia_act!E12*100)</f>
        <v>2098.4729351705669</v>
      </c>
      <c r="F22" s="68">
        <f>IF(TrAvia_act!F12=0,"",F7/TrAvia_act!F12*100)</f>
        <v>1871.4277795544817</v>
      </c>
      <c r="G22" s="68">
        <f>IF(TrAvia_act!G12=0,"",G7/TrAvia_act!G12*100)</f>
        <v>1460.8876448933415</v>
      </c>
      <c r="H22" s="68">
        <f>IF(TrAvia_act!H12=0,"",H7/TrAvia_act!H12*100)</f>
        <v>1259.4337764915099</v>
      </c>
      <c r="I22" s="68">
        <f>IF(TrAvia_act!I12=0,"",I7/TrAvia_act!I12*100)</f>
        <v>1187.7343556815656</v>
      </c>
      <c r="J22" s="68">
        <f>IF(TrAvia_act!J12=0,"",J7/TrAvia_act!J12*100)</f>
        <v>1271.1221433806143</v>
      </c>
      <c r="K22" s="68">
        <f>IF(TrAvia_act!K12=0,"",K7/TrAvia_act!K12*100)</f>
        <v>1220.6045367985553</v>
      </c>
      <c r="L22" s="68">
        <f>IF(TrAvia_act!L12=0,"",L7/TrAvia_act!L12*100)</f>
        <v>1214.6545679298292</v>
      </c>
      <c r="M22" s="68">
        <f>IF(TrAvia_act!M12=0,"",M7/TrAvia_act!M12*100)</f>
        <v>1190.4008040074339</v>
      </c>
      <c r="N22" s="68">
        <f>IF(TrAvia_act!N12=0,"",N7/TrAvia_act!N12*100)</f>
        <v>1310.4294976894541</v>
      </c>
      <c r="O22" s="68">
        <f>IF(TrAvia_act!O12=0,"",O7/TrAvia_act!O12*100)</f>
        <v>1380.4173844880142</v>
      </c>
      <c r="P22" s="68">
        <f>IF(TrAvia_act!P12=0,"",P7/TrAvia_act!P12*100)</f>
        <v>1252.4339704193142</v>
      </c>
      <c r="Q22" s="68">
        <f>IF(TrAvia_act!Q12=0,"",Q7/TrAvia_act!Q12*100)</f>
        <v>1146.9750087049465</v>
      </c>
    </row>
    <row r="23" spans="1:17" ht="11.45" customHeight="1" x14ac:dyDescent="0.25">
      <c r="A23" s="130" t="s">
        <v>39</v>
      </c>
      <c r="B23" s="134">
        <f>IF(TrAvia_act!B13=0,"",B8/TrAvia_act!B13*100)</f>
        <v>1653.8407046115519</v>
      </c>
      <c r="C23" s="134">
        <f>IF(TrAvia_act!C13=0,"",C8/TrAvia_act!C13*100)</f>
        <v>1493.8895919008646</v>
      </c>
      <c r="D23" s="134">
        <f>IF(TrAvia_act!D13=0,"",D8/TrAvia_act!D13*100)</f>
        <v>1527.6573437487789</v>
      </c>
      <c r="E23" s="134">
        <f>IF(TrAvia_act!E13=0,"",E8/TrAvia_act!E13*100)</f>
        <v>2050.0875069757462</v>
      </c>
      <c r="F23" s="134">
        <f>IF(TrAvia_act!F13=0,"",F8/TrAvia_act!F13*100)</f>
        <v>1855.7142712943789</v>
      </c>
      <c r="G23" s="134">
        <f>IF(TrAvia_act!G13=0,"",G8/TrAvia_act!G13*100)</f>
        <v>1448.3918634403208</v>
      </c>
      <c r="H23" s="134">
        <f>IF(TrAvia_act!H13=0,"",H8/TrAvia_act!H13*100)</f>
        <v>1251.8459613926539</v>
      </c>
      <c r="I23" s="134">
        <f>IF(TrAvia_act!I13=0,"",I8/TrAvia_act!I13*100)</f>
        <v>1183.9520419666003</v>
      </c>
      <c r="J23" s="134">
        <f>IF(TrAvia_act!J13=0,"",J8/TrAvia_act!J13*100)</f>
        <v>1268.0273119454364</v>
      </c>
      <c r="K23" s="134">
        <f>IF(TrAvia_act!K13=0,"",K8/TrAvia_act!K13*100)</f>
        <v>1217.2834517373269</v>
      </c>
      <c r="L23" s="134">
        <f>IF(TrAvia_act!L13=0,"",L8/TrAvia_act!L13*100)</f>
        <v>1211.5044733854768</v>
      </c>
      <c r="M23" s="134">
        <f>IF(TrAvia_act!M13=0,"",M8/TrAvia_act!M13*100)</f>
        <v>1187.0527386281522</v>
      </c>
      <c r="N23" s="134">
        <f>IF(TrAvia_act!N13=0,"",N8/TrAvia_act!N13*100)</f>
        <v>1306.4645349157229</v>
      </c>
      <c r="O23" s="134">
        <f>IF(TrAvia_act!O13=0,"",O8/TrAvia_act!O13*100)</f>
        <v>1376.1315900564491</v>
      </c>
      <c r="P23" s="134">
        <f>IF(TrAvia_act!P13=0,"",P8/TrAvia_act!P13*100)</f>
        <v>1248.7024946722024</v>
      </c>
      <c r="Q23" s="134">
        <f>IF(TrAvia_act!Q13=0,"",Q8/TrAvia_act!Q13*100)</f>
        <v>1142.9915211632672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1579.4602014891889</v>
      </c>
      <c r="C25" s="77">
        <f>IF(TrAvia_act!C15=0,"",C10/TrAvia_act!C15*100)</f>
        <v>1464.1776987971411</v>
      </c>
      <c r="D25" s="77">
        <f>IF(TrAvia_act!D15=0,"",D10/TrAvia_act!D15*100)</f>
        <v>1497.8518193813495</v>
      </c>
      <c r="E25" s="77">
        <f>IF(TrAvia_act!E15=0,"",E10/TrAvia_act!E15*100)</f>
        <v>2006.7830570483648</v>
      </c>
      <c r="F25" s="77">
        <f>IF(TrAvia_act!F15=0,"",F10/TrAvia_act!F15*100)</f>
        <v>1804.613410674036</v>
      </c>
      <c r="G25" s="77">
        <f>IF(TrAvia_act!G15=0,"",G10/TrAvia_act!G15*100)</f>
        <v>1404.8070437272927</v>
      </c>
      <c r="H25" s="77">
        <f>IF(TrAvia_act!H15=0,"",H10/TrAvia_act!H15*100)</f>
        <v>1190.8868326229936</v>
      </c>
      <c r="I25" s="77">
        <f>IF(TrAvia_act!I15=0,"",I10/TrAvia_act!I15*100)</f>
        <v>1124.9821707037406</v>
      </c>
      <c r="J25" s="77">
        <f>IF(TrAvia_act!J15=0,"",J10/TrAvia_act!J15*100)</f>
        <v>1204.6521879080442</v>
      </c>
      <c r="K25" s="77">
        <f>IF(TrAvia_act!K15=0,"",K10/TrAvia_act!K15*100)</f>
        <v>1149.5655914161987</v>
      </c>
      <c r="L25" s="77">
        <f>IF(TrAvia_act!L15=0,"",L10/TrAvia_act!L15*100)</f>
        <v>1132.6416133533328</v>
      </c>
      <c r="M25" s="77">
        <f>IF(TrAvia_act!M15=0,"",M10/TrAvia_act!M15*100)</f>
        <v>1120.5754133271571</v>
      </c>
      <c r="N25" s="77">
        <f>IF(TrAvia_act!N15=0,"",N10/TrAvia_act!N15*100)</f>
        <v>1224.4894270526063</v>
      </c>
      <c r="O25" s="77">
        <f>IF(TrAvia_act!O15=0,"",O10/TrAvia_act!O15*100)</f>
        <v>1279.7769148350894</v>
      </c>
      <c r="P25" s="77">
        <f>IF(TrAvia_act!P15=0,"",P10/TrAvia_act!P15*100)</f>
        <v>1164.4439418465608</v>
      </c>
      <c r="Q25" s="77">
        <f>IF(TrAvia_act!Q15=0,"",Q10/TrAvia_act!Q15*100)</f>
        <v>1067.5084348207236</v>
      </c>
    </row>
    <row r="26" spans="1:17" ht="11.45" customHeight="1" x14ac:dyDescent="0.25">
      <c r="A26" s="116" t="s">
        <v>125</v>
      </c>
      <c r="B26" s="77">
        <f>IF(TrAvia_act!B16=0,"",B11/TrAvia_act!B16*100)</f>
        <v>2098.9421089783709</v>
      </c>
      <c r="C26" s="77">
        <f>IF(TrAvia_act!C16=0,"",C11/TrAvia_act!C16*100)</f>
        <v>1667.5759101870565</v>
      </c>
      <c r="D26" s="77">
        <f>IF(TrAvia_act!D16=0,"",D11/TrAvia_act!D16*100)</f>
        <v>1670.2260766909876</v>
      </c>
      <c r="E26" s="77">
        <f>IF(TrAvia_act!E16=0,"",E11/TrAvia_act!E16*100)</f>
        <v>2219.1819888712084</v>
      </c>
      <c r="F26" s="77">
        <f>IF(TrAvia_act!F16=0,"",F11/TrAvia_act!F16*100)</f>
        <v>2080.0718340238286</v>
      </c>
      <c r="G26" s="77">
        <f>IF(TrAvia_act!G16=0,"",G11/TrAvia_act!G16*100)</f>
        <v>1608.0824842346735</v>
      </c>
      <c r="H26" s="77">
        <f>IF(TrAvia_act!H16=0,"",H11/TrAvia_act!H16*100)</f>
        <v>1447.0520046296981</v>
      </c>
      <c r="I26" s="77">
        <f>IF(TrAvia_act!I16=0,"",I11/TrAvia_act!I16*100)</f>
        <v>1351.2171185166576</v>
      </c>
      <c r="J26" s="77">
        <f>IF(TrAvia_act!J16=0,"",J11/TrAvia_act!J16*100)</f>
        <v>1432.7613264420893</v>
      </c>
      <c r="K26" s="77">
        <f>IF(TrAvia_act!K16=0,"",K11/TrAvia_act!K16*100)</f>
        <v>1397.0723721107749</v>
      </c>
      <c r="L26" s="77">
        <f>IF(TrAvia_act!L16=0,"",L11/TrAvia_act!L16*100)</f>
        <v>1408.0657523447489</v>
      </c>
      <c r="M26" s="77">
        <f>IF(TrAvia_act!M16=0,"",M11/TrAvia_act!M16*100)</f>
        <v>1345.4857375331217</v>
      </c>
      <c r="N26" s="77">
        <f>IF(TrAvia_act!N16=0,"",N11/TrAvia_act!N16*100)</f>
        <v>1482.7447539140808</v>
      </c>
      <c r="O26" s="77">
        <f>IF(TrAvia_act!O16=0,"",O11/TrAvia_act!O16*100)</f>
        <v>1575.1597244505899</v>
      </c>
      <c r="P26" s="77">
        <f>IF(TrAvia_act!P16=0,"",P11/TrAvia_act!P16*100)</f>
        <v>1437.7993850627511</v>
      </c>
      <c r="Q26" s="77">
        <f>IF(TrAvia_act!Q16=0,"",Q11/TrAvia_act!Q16*100)</f>
        <v>1334.6468382663638</v>
      </c>
    </row>
    <row r="27" spans="1:17" ht="11.45" customHeight="1" x14ac:dyDescent="0.25">
      <c r="A27" s="128" t="s">
        <v>18</v>
      </c>
      <c r="B27" s="133">
        <f>IF(TrAvia_act!B17=0,"",B12/TrAvia_act!B17*100)</f>
        <v>2517.9757580755199</v>
      </c>
      <c r="C27" s="133">
        <f>IF(TrAvia_act!C17=0,"",C12/TrAvia_act!C17*100)</f>
        <v>2339.5560238502289</v>
      </c>
      <c r="D27" s="133">
        <f>IF(TrAvia_act!D17=0,"",D12/TrAvia_act!D17*100)</f>
        <v>2372.7820491905786</v>
      </c>
      <c r="E27" s="133">
        <f>IF(TrAvia_act!E17=0,"",E12/TrAvia_act!E17*100)</f>
        <v>3255.6877176158173</v>
      </c>
      <c r="F27" s="133">
        <f>IF(TrAvia_act!F17=0,"",F12/TrAvia_act!F17*100)</f>
        <v>2936.9198915744155</v>
      </c>
      <c r="G27" s="133">
        <f>IF(TrAvia_act!G17=0,"",G12/TrAvia_act!G17*100)</f>
        <v>2282.5631021975719</v>
      </c>
      <c r="H27" s="133">
        <f>IF(TrAvia_act!H17=0,"",H12/TrAvia_act!H17*100)</f>
        <v>1878.9017477040741</v>
      </c>
      <c r="I27" s="133">
        <f>IF(TrAvia_act!I17=0,"",I12/TrAvia_act!I17*100)</f>
        <v>1766.784654017973</v>
      </c>
      <c r="J27" s="133">
        <f>IF(TrAvia_act!J17=0,"",J12/TrAvia_act!J17*100)</f>
        <v>1751.755449185524</v>
      </c>
      <c r="K27" s="133">
        <f>IF(TrAvia_act!K17=0,"",K12/TrAvia_act!K17*100)</f>
        <v>1672.6147886281001</v>
      </c>
      <c r="L27" s="133">
        <f>IF(TrAvia_act!L17=0,"",L12/TrAvia_act!L17*100)</f>
        <v>1728.4128163904118</v>
      </c>
      <c r="M27" s="133">
        <f>IF(TrAvia_act!M17=0,"",M12/TrAvia_act!M17*100)</f>
        <v>1764.2736826637511</v>
      </c>
      <c r="N27" s="133">
        <f>IF(TrAvia_act!N17=0,"",N12/TrAvia_act!N17*100)</f>
        <v>1881.0852990041451</v>
      </c>
      <c r="O27" s="133">
        <f>IF(TrAvia_act!O17=0,"",O12/TrAvia_act!O17*100)</f>
        <v>1874.2052263040428</v>
      </c>
      <c r="P27" s="133">
        <f>IF(TrAvia_act!P17=0,"",P12/TrAvia_act!P17*100)</f>
        <v>1665.6244770321048</v>
      </c>
      <c r="Q27" s="133">
        <f>IF(TrAvia_act!Q17=0,"",Q12/TrAvia_act!Q17*100)</f>
        <v>1611.1166401767534</v>
      </c>
    </row>
    <row r="28" spans="1:17" ht="11.45" customHeight="1" x14ac:dyDescent="0.25">
      <c r="A28" s="95" t="s">
        <v>126</v>
      </c>
      <c r="B28" s="75">
        <f>IF(TrAvia_act!B18=0,"",B13/TrAvia_act!B18*100)</f>
        <v>2335.4642776083947</v>
      </c>
      <c r="C28" s="75">
        <f>IF(TrAvia_act!C18=0,"",C13/TrAvia_act!C18*100)</f>
        <v>2140.9280269169371</v>
      </c>
      <c r="D28" s="75">
        <f>IF(TrAvia_act!D18=0,"",D13/TrAvia_act!D18*100)</f>
        <v>2190.6641663417358</v>
      </c>
      <c r="E28" s="75">
        <f>IF(TrAvia_act!E18=0,"",E13/TrAvia_act!E18*100)</f>
        <v>3050.0751928506684</v>
      </c>
      <c r="F28" s="75">
        <f>IF(TrAvia_act!F18=0,"",F13/TrAvia_act!F18*100)</f>
        <v>2843.1461245868163</v>
      </c>
      <c r="G28" s="75">
        <f>IF(TrAvia_act!G18=0,"",G13/TrAvia_act!G18*100)</f>
        <v>2168.3154792376044</v>
      </c>
      <c r="H28" s="75">
        <f>IF(TrAvia_act!H18=0,"",H13/TrAvia_act!H18*100)</f>
        <v>1783.7315737172871</v>
      </c>
      <c r="I28" s="75">
        <f>IF(TrAvia_act!I18=0,"",I13/TrAvia_act!I18*100)</f>
        <v>1718.6668370075292</v>
      </c>
      <c r="J28" s="75">
        <f>IF(TrAvia_act!J18=0,"",J13/TrAvia_act!J18*100)</f>
        <v>1707.1026643342184</v>
      </c>
      <c r="K28" s="75">
        <f>IF(TrAvia_act!K18=0,"",K13/TrAvia_act!K18*100)</f>
        <v>1621.852461163282</v>
      </c>
      <c r="L28" s="75">
        <f>IF(TrAvia_act!L18=0,"",L13/TrAvia_act!L18*100)</f>
        <v>1669.251165334344</v>
      </c>
      <c r="M28" s="75">
        <f>IF(TrAvia_act!M18=0,"",M13/TrAvia_act!M18*100)</f>
        <v>1745.8254864402913</v>
      </c>
      <c r="N28" s="75">
        <f>IF(TrAvia_act!N18=0,"",N13/TrAvia_act!N18*100)</f>
        <v>1867.5728479943568</v>
      </c>
      <c r="O28" s="75">
        <f>IF(TrAvia_act!O18=0,"",O13/TrAvia_act!O18*100)</f>
        <v>1811.3766269720693</v>
      </c>
      <c r="P28" s="75">
        <f>IF(TrAvia_act!P18=0,"",P13/TrAvia_act!P18*100)</f>
        <v>1592.5916388030125</v>
      </c>
      <c r="Q28" s="75">
        <f>IF(TrAvia_act!Q18=0,"",Q13/TrAvia_act!Q18*100)</f>
        <v>1606.3594348633608</v>
      </c>
    </row>
    <row r="29" spans="1:17" ht="11.45" customHeight="1" x14ac:dyDescent="0.25">
      <c r="A29" s="93" t="s">
        <v>125</v>
      </c>
      <c r="B29" s="74">
        <f>IF(TrAvia_act!B19=0,"",B14/TrAvia_act!B19*100)</f>
        <v>2733.5856071354178</v>
      </c>
      <c r="C29" s="74">
        <f>IF(TrAvia_act!C19=0,"",C14/TrAvia_act!C19*100)</f>
        <v>2531.3475024530176</v>
      </c>
      <c r="D29" s="74">
        <f>IF(TrAvia_act!D19=0,"",D14/TrAvia_act!D19*100)</f>
        <v>2541.2534191191112</v>
      </c>
      <c r="E29" s="74">
        <f>IF(TrAvia_act!E19=0,"",E14/TrAvia_act!E19*100)</f>
        <v>3386.5037228882052</v>
      </c>
      <c r="F29" s="74">
        <f>IF(TrAvia_act!F19=0,"",F14/TrAvia_act!F19*100)</f>
        <v>3069.3922824155648</v>
      </c>
      <c r="G29" s="74">
        <f>IF(TrAvia_act!G19=0,"",G14/TrAvia_act!G19*100)</f>
        <v>2350.1036902894325</v>
      </c>
      <c r="H29" s="74">
        <f>IF(TrAvia_act!H19=0,"",H14/TrAvia_act!H19*100)</f>
        <v>2045.1538322103854</v>
      </c>
      <c r="I29" s="74">
        <f>IF(TrAvia_act!I19=0,"",I14/TrAvia_act!I19*100)</f>
        <v>1959.72149933584</v>
      </c>
      <c r="J29" s="74">
        <f>IF(TrAvia_act!J19=0,"",J14/TrAvia_act!J19*100)</f>
        <v>1991.5987111145214</v>
      </c>
      <c r="K29" s="74">
        <f>IF(TrAvia_act!K19=0,"",K14/TrAvia_act!K19*100)</f>
        <v>1944.7732002800351</v>
      </c>
      <c r="L29" s="74">
        <f>IF(TrAvia_act!L19=0,"",L14/TrAvia_act!L19*100)</f>
        <v>1929.5647620794916</v>
      </c>
      <c r="M29" s="74">
        <f>IF(TrAvia_act!M19=0,"",M14/TrAvia_act!M19*100)</f>
        <v>1814.604863855368</v>
      </c>
      <c r="N29" s="74">
        <f>IF(TrAvia_act!N19=0,"",N14/TrAvia_act!N19*100)</f>
        <v>1910.1342944566763</v>
      </c>
      <c r="O29" s="74">
        <f>IF(TrAvia_act!O19=0,"",O14/TrAvia_act!O19*100)</f>
        <v>2020.7829049296538</v>
      </c>
      <c r="P29" s="74">
        <f>IF(TrAvia_act!P19=0,"",P14/TrAvia_act!P19*100)</f>
        <v>1819.3120584372145</v>
      </c>
      <c r="Q29" s="74">
        <f>IF(TrAvia_act!Q19=0,"",Q14/TrAvia_act!Q19*100)</f>
        <v>1618.3586295992066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205.51842625376523</v>
      </c>
      <c r="C32" s="134">
        <f>IF(TrAvia_act!C4=0,"",C8/TrAvia_act!C4*1000)</f>
        <v>185.20988078808725</v>
      </c>
      <c r="D32" s="134">
        <f>IF(TrAvia_act!D4=0,"",D8/TrAvia_act!D4*1000)</f>
        <v>187.36789662560685</v>
      </c>
      <c r="E32" s="134">
        <f>IF(TrAvia_act!E4=0,"",E8/TrAvia_act!E4*1000)</f>
        <v>248.83127806782926</v>
      </c>
      <c r="F32" s="134">
        <f>IF(TrAvia_act!F4=0,"",F8/TrAvia_act!F4*1000)</f>
        <v>224.46882296950702</v>
      </c>
      <c r="G32" s="134">
        <f>IF(TrAvia_act!G4=0,"",G8/TrAvia_act!G4*1000)</f>
        <v>156.79075891775031</v>
      </c>
      <c r="H32" s="134">
        <f>IF(TrAvia_act!H4=0,"",H8/TrAvia_act!H4*1000)</f>
        <v>121.10356660401006</v>
      </c>
      <c r="I32" s="134">
        <f>IF(TrAvia_act!I4=0,"",I8/TrAvia_act!I4*1000)</f>
        <v>112.50598651911154</v>
      </c>
      <c r="J32" s="134">
        <f>IF(TrAvia_act!J4=0,"",J8/TrAvia_act!J4*1000)</f>
        <v>124.59759384064498</v>
      </c>
      <c r="K32" s="134">
        <f>IF(TrAvia_act!K4=0,"",K8/TrAvia_act!K4*1000)</f>
        <v>115.72362922876613</v>
      </c>
      <c r="L32" s="134">
        <f>IF(TrAvia_act!L4=0,"",L8/TrAvia_act!L4*1000)</f>
        <v>113.45366668304794</v>
      </c>
      <c r="M32" s="134">
        <f>IF(TrAvia_act!M4=0,"",M8/TrAvia_act!M4*1000)</f>
        <v>103.05073639811052</v>
      </c>
      <c r="N32" s="134">
        <f>IF(TrAvia_act!N4=0,"",N8/TrAvia_act!N4*1000)</f>
        <v>111.65676857709002</v>
      </c>
      <c r="O32" s="134">
        <f>IF(TrAvia_act!O4=0,"",O8/TrAvia_act!O4*1000)</f>
        <v>114.18649853792238</v>
      </c>
      <c r="P32" s="134">
        <f>IF(TrAvia_act!P4=0,"",P8/TrAvia_act!P4*1000)</f>
        <v>102.47487637755435</v>
      </c>
      <c r="Q32" s="134">
        <f>IF(TrAvia_act!Q4=0,"",Q8/TrAvia_act!Q4*1000)</f>
        <v>93.912083777303693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205.68201654428043</v>
      </c>
      <c r="C34" s="77">
        <f>IF(TrAvia_act!C6=0,"",C10/TrAvia_act!C6*1000)</f>
        <v>190.50407262551934</v>
      </c>
      <c r="D34" s="77">
        <f>IF(TrAvia_act!D6=0,"",D10/TrAvia_act!D6*1000)</f>
        <v>193.11536796396845</v>
      </c>
      <c r="E34" s="77">
        <f>IF(TrAvia_act!E6=0,"",E10/TrAvia_act!E6*1000)</f>
        <v>256.799163355433</v>
      </c>
      <c r="F34" s="77">
        <f>IF(TrAvia_act!F6=0,"",F10/TrAvia_act!F6*1000)</f>
        <v>230.064422148158</v>
      </c>
      <c r="G34" s="77">
        <f>IF(TrAvia_act!G6=0,"",G10/TrAvia_act!G6*1000)</f>
        <v>155.34440571219878</v>
      </c>
      <c r="H34" s="77">
        <f>IF(TrAvia_act!H6=0,"",H10/TrAvia_act!H6*1000)</f>
        <v>117.41321245735719</v>
      </c>
      <c r="I34" s="77">
        <f>IF(TrAvia_act!I6=0,"",I10/TrAvia_act!I6*1000)</f>
        <v>112.17615638748265</v>
      </c>
      <c r="J34" s="77">
        <f>IF(TrAvia_act!J6=0,"",J10/TrAvia_act!J6*1000)</f>
        <v>127.08881773961986</v>
      </c>
      <c r="K34" s="77">
        <f>IF(TrAvia_act!K6=0,"",K10/TrAvia_act!K6*1000)</f>
        <v>115.56115206554898</v>
      </c>
      <c r="L34" s="77">
        <f>IF(TrAvia_act!L6=0,"",L10/TrAvia_act!L6*1000)</f>
        <v>113.9425231787086</v>
      </c>
      <c r="M34" s="77">
        <f>IF(TrAvia_act!M6=0,"",M10/TrAvia_act!M6*1000)</f>
        <v>104.89400089634152</v>
      </c>
      <c r="N34" s="77">
        <f>IF(TrAvia_act!N6=0,"",N10/TrAvia_act!N6*1000)</f>
        <v>114.14401715327251</v>
      </c>
      <c r="O34" s="77">
        <f>IF(TrAvia_act!O6=0,"",O10/TrAvia_act!O6*1000)</f>
        <v>114.06358696878097</v>
      </c>
      <c r="P34" s="77">
        <f>IF(TrAvia_act!P6=0,"",P10/TrAvia_act!P6*1000)</f>
        <v>101.39240806388032</v>
      </c>
      <c r="Q34" s="77">
        <f>IF(TrAvia_act!Q6=0,"",Q10/TrAvia_act!Q6*1000)</f>
        <v>93.788332916765356</v>
      </c>
    </row>
    <row r="35" spans="1:17" ht="11.45" customHeight="1" x14ac:dyDescent="0.25">
      <c r="A35" s="116" t="s">
        <v>125</v>
      </c>
      <c r="B35" s="77">
        <f>IF(TrAvia_act!B7=0,"",B11/TrAvia_act!B7*1000)</f>
        <v>204.78498153616081</v>
      </c>
      <c r="C35" s="77">
        <f>IF(TrAvia_act!C7=0,"",C11/TrAvia_act!C7*1000)</f>
        <v>162.08955730332593</v>
      </c>
      <c r="D35" s="77">
        <f>IF(TrAvia_act!D7=0,"",D11/TrAvia_act!D7*1000)</f>
        <v>166.15523684508091</v>
      </c>
      <c r="E35" s="77">
        <f>IF(TrAvia_act!E7=0,"",E11/TrAvia_act!E7*1000)</f>
        <v>224.26112404967159</v>
      </c>
      <c r="F35" s="77">
        <f>IF(TrAvia_act!F7=0,"",F11/TrAvia_act!F7*1000)</f>
        <v>205.43644829176844</v>
      </c>
      <c r="G35" s="77">
        <f>IF(TrAvia_act!G7=0,"",G11/TrAvia_act!G7*1000)</f>
        <v>161.60680802762397</v>
      </c>
      <c r="H35" s="77">
        <f>IF(TrAvia_act!H7=0,"",H11/TrAvia_act!H7*1000)</f>
        <v>132.0405968970731</v>
      </c>
      <c r="I35" s="77">
        <f>IF(TrAvia_act!I7=0,"",I11/TrAvia_act!I7*1000)</f>
        <v>113.2926465592646</v>
      </c>
      <c r="J35" s="77">
        <f>IF(TrAvia_act!J7=0,"",J11/TrAvia_act!J7*1000)</f>
        <v>119.47901566029282</v>
      </c>
      <c r="K35" s="77">
        <f>IF(TrAvia_act!K7=0,"",K11/TrAvia_act!K7*1000)</f>
        <v>116.08017317042696</v>
      </c>
      <c r="L35" s="77">
        <f>IF(TrAvia_act!L7=0,"",L11/TrAvia_act!L7*1000)</f>
        <v>112.48608114411817</v>
      </c>
      <c r="M35" s="77">
        <f>IF(TrAvia_act!M7=0,"",M11/TrAvia_act!M7*1000)</f>
        <v>99.57751561680422</v>
      </c>
      <c r="N35" s="77">
        <f>IF(TrAvia_act!N7=0,"",N11/TrAvia_act!N7*1000)</f>
        <v>107.49696827564959</v>
      </c>
      <c r="O35" s="77">
        <f>IF(TrAvia_act!O7=0,"",O11/TrAvia_act!O7*1000)</f>
        <v>114.39336874128522</v>
      </c>
      <c r="P35" s="77">
        <f>IF(TrAvia_act!P7=0,"",P11/TrAvia_act!P7*1000)</f>
        <v>104.50268939041121</v>
      </c>
      <c r="Q35" s="77">
        <f>IF(TrAvia_act!Q7=0,"",Q11/TrAvia_act!Q7*1000)</f>
        <v>94.164409994719023</v>
      </c>
    </row>
    <row r="36" spans="1:17" ht="11.45" customHeight="1" x14ac:dyDescent="0.25">
      <c r="A36" s="128" t="s">
        <v>33</v>
      </c>
      <c r="B36" s="133">
        <f>IF(TrAvia_act!B8=0,"",B12/TrAvia_act!B8*1000)</f>
        <v>705.67043408142138</v>
      </c>
      <c r="C36" s="133">
        <f>IF(TrAvia_act!C8=0,"",C12/TrAvia_act!C8*1000)</f>
        <v>623.71799470934502</v>
      </c>
      <c r="D36" s="133">
        <f>IF(TrAvia_act!D8=0,"",D12/TrAvia_act!D8*1000)</f>
        <v>618.95839068098428</v>
      </c>
      <c r="E36" s="133">
        <f>IF(TrAvia_act!E8=0,"",E12/TrAvia_act!E8*1000)</f>
        <v>790.03331668721717</v>
      </c>
      <c r="F36" s="133">
        <f>IF(TrAvia_act!F8=0,"",F12/TrAvia_act!F8*1000)</f>
        <v>830.2642765199098</v>
      </c>
      <c r="G36" s="133">
        <f>IF(TrAvia_act!G8=0,"",G12/TrAvia_act!G8*1000)</f>
        <v>535.52989296414682</v>
      </c>
      <c r="H36" s="133">
        <f>IF(TrAvia_act!H8=0,"",H12/TrAvia_act!H8*1000)</f>
        <v>568.27248212025893</v>
      </c>
      <c r="I36" s="133">
        <f>IF(TrAvia_act!I8=0,"",I12/TrAvia_act!I8*1000)</f>
        <v>646.23633819711802</v>
      </c>
      <c r="J36" s="133">
        <f>IF(TrAvia_act!J8=0,"",J12/TrAvia_act!J8*1000)</f>
        <v>688.64409964385152</v>
      </c>
      <c r="K36" s="133">
        <f>IF(TrAvia_act!K8=0,"",K12/TrAvia_act!K8*1000)</f>
        <v>653.10228247511543</v>
      </c>
      <c r="L36" s="133">
        <f>IF(TrAvia_act!L8=0,"",L12/TrAvia_act!L8*1000)</f>
        <v>598.92135822720138</v>
      </c>
      <c r="M36" s="133">
        <f>IF(TrAvia_act!M8=0,"",M12/TrAvia_act!M8*1000)</f>
        <v>577.20121394702551</v>
      </c>
      <c r="N36" s="133">
        <f>IF(TrAvia_act!N8=0,"",N12/TrAvia_act!N8*1000)</f>
        <v>595.07381865431103</v>
      </c>
      <c r="O36" s="133">
        <f>IF(TrAvia_act!O8=0,"",O12/TrAvia_act!O8*1000)</f>
        <v>613.63193015045442</v>
      </c>
      <c r="P36" s="133">
        <f>IF(TrAvia_act!P8=0,"",P12/TrAvia_act!P8*1000)</f>
        <v>502.35913150820812</v>
      </c>
      <c r="Q36" s="133">
        <f>IF(TrAvia_act!Q8=0,"",Q12/TrAvia_act!Q8*1000)</f>
        <v>469.74119322118651</v>
      </c>
    </row>
    <row r="37" spans="1:17" ht="11.45" customHeight="1" x14ac:dyDescent="0.25">
      <c r="A37" s="95" t="s">
        <v>126</v>
      </c>
      <c r="B37" s="75">
        <f>IF(TrAvia_act!B9=0,"",B13/TrAvia_act!B9*1000)</f>
        <v>1142.4015160845663</v>
      </c>
      <c r="C37" s="75">
        <f>IF(TrAvia_act!C9=0,"",C13/TrAvia_act!C9*1000)</f>
        <v>1021.2277251913935</v>
      </c>
      <c r="D37" s="75">
        <f>IF(TrAvia_act!D9=0,"",D13/TrAvia_act!D9*1000)</f>
        <v>1029.0233704601756</v>
      </c>
      <c r="E37" s="75">
        <f>IF(TrAvia_act!E9=0,"",E13/TrAvia_act!E9*1000)</f>
        <v>1412.7012126504958</v>
      </c>
      <c r="F37" s="75">
        <f>IF(TrAvia_act!F9=0,"",F13/TrAvia_act!F9*1000)</f>
        <v>1300.1446853769314</v>
      </c>
      <c r="G37" s="75">
        <f>IF(TrAvia_act!G9=0,"",G13/TrAvia_act!G9*1000)</f>
        <v>1001.9830668589782</v>
      </c>
      <c r="H37" s="75">
        <f>IF(TrAvia_act!H9=0,"",H13/TrAvia_act!H9*1000)</f>
        <v>858.37491417985586</v>
      </c>
      <c r="I37" s="75">
        <f>IF(TrAvia_act!I9=0,"",I13/TrAvia_act!I9*1000)</f>
        <v>836.41206432264153</v>
      </c>
      <c r="J37" s="75">
        <f>IF(TrAvia_act!J9=0,"",J13/TrAvia_act!J9*1000)</f>
        <v>850.30899323224662</v>
      </c>
      <c r="K37" s="75">
        <f>IF(TrAvia_act!K9=0,"",K13/TrAvia_act!K9*1000)</f>
        <v>795.80935669352425</v>
      </c>
      <c r="L37" s="75">
        <f>IF(TrAvia_act!L9=0,"",L13/TrAvia_act!L9*1000)</f>
        <v>788.88521084422666</v>
      </c>
      <c r="M37" s="75">
        <f>IF(TrAvia_act!M9=0,"",M13/TrAvia_act!M9*1000)</f>
        <v>795.8169116593233</v>
      </c>
      <c r="N37" s="75">
        <f>IF(TrAvia_act!N9=0,"",N13/TrAvia_act!N9*1000)</f>
        <v>858.7006176812863</v>
      </c>
      <c r="O37" s="75">
        <f>IF(TrAvia_act!O9=0,"",O13/TrAvia_act!O9*1000)</f>
        <v>823.39012793853408</v>
      </c>
      <c r="P37" s="75">
        <f>IF(TrAvia_act!P9=0,"",P13/TrAvia_act!P9*1000)</f>
        <v>670.47217447219464</v>
      </c>
      <c r="Q37" s="75">
        <f>IF(TrAvia_act!Q9=0,"",Q13/TrAvia_act!Q9*1000)</f>
        <v>685.21184939312354</v>
      </c>
    </row>
    <row r="38" spans="1:17" ht="11.45" customHeight="1" x14ac:dyDescent="0.25">
      <c r="A38" s="93" t="s">
        <v>125</v>
      </c>
      <c r="B38" s="74">
        <f>IF(TrAvia_act!B10=0,"",B14/TrAvia_act!B10*1000)</f>
        <v>509.19821163044043</v>
      </c>
      <c r="C38" s="74">
        <f>IF(TrAvia_act!C10=0,"",C14/TrAvia_act!C10*1000)</f>
        <v>473.27344803238657</v>
      </c>
      <c r="D38" s="74">
        <f>IF(TrAvia_act!D10=0,"",D14/TrAvia_act!D10*1000)</f>
        <v>469.69723769407244</v>
      </c>
      <c r="E38" s="74">
        <f>IF(TrAvia_act!E10=0,"",E14/TrAvia_act!E10*1000)</f>
        <v>630.73142536939997</v>
      </c>
      <c r="F38" s="74">
        <f>IF(TrAvia_act!F10=0,"",F14/TrAvia_act!F10*1000)</f>
        <v>563.68644093950195</v>
      </c>
      <c r="G38" s="74">
        <f>IF(TrAvia_act!G10=0,"",G14/TrAvia_act!G10*1000)</f>
        <v>427.08380615580938</v>
      </c>
      <c r="H38" s="74">
        <f>IF(TrAvia_act!H10=0,"",H14/TrAvia_act!H10*1000)</f>
        <v>375.11587969319055</v>
      </c>
      <c r="I38" s="74">
        <f>IF(TrAvia_act!I10=0,"",I14/TrAvia_act!I10*1000)</f>
        <v>359.11152165317634</v>
      </c>
      <c r="J38" s="74">
        <f>IF(TrAvia_act!J10=0,"",J14/TrAvia_act!J10*1000)</f>
        <v>367.21068018663243</v>
      </c>
      <c r="K38" s="74">
        <f>IF(TrAvia_act!K10=0,"",K14/TrAvia_act!K10*1000)</f>
        <v>362.4747187925538</v>
      </c>
      <c r="L38" s="74">
        <f>IF(TrAvia_act!L10=0,"",L14/TrAvia_act!L10*1000)</f>
        <v>350.59957425606581</v>
      </c>
      <c r="M38" s="74">
        <f>IF(TrAvia_act!M10=0,"",M14/TrAvia_act!M10*1000)</f>
        <v>335.37582164453238</v>
      </c>
      <c r="N38" s="74">
        <f>IF(TrAvia_act!N10=0,"",N14/TrAvia_act!N10*1000)</f>
        <v>361.68210320937936</v>
      </c>
      <c r="O38" s="74">
        <f>IF(TrAvia_act!O10=0,"",O14/TrAvia_act!O10*1000)</f>
        <v>400.35044229885222</v>
      </c>
      <c r="P38" s="74">
        <f>IF(TrAvia_act!P10=0,"",P14/TrAvia_act!P10*1000)</f>
        <v>343.63677172334059</v>
      </c>
      <c r="Q38" s="74">
        <f>IF(TrAvia_act!Q10=0,"",Q14/TrAvia_act!Q10*1000)</f>
        <v>318.43469008096918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9417.8675407176797</v>
      </c>
      <c r="C41" s="134">
        <f>IF(TrAvia_act!C22=0,"",1000000*C8/TrAvia_act!C22)</f>
        <v>8555.1700509152797</v>
      </c>
      <c r="D41" s="134">
        <f>IF(TrAvia_act!D22=0,"",1000000*D8/TrAvia_act!D22)</f>
        <v>8836.2951862545233</v>
      </c>
      <c r="E41" s="134">
        <f>IF(TrAvia_act!E22=0,"",1000000*E8/TrAvia_act!E22)</f>
        <v>12013.186060642454</v>
      </c>
      <c r="F41" s="134">
        <f>IF(TrAvia_act!F22=0,"",1000000*F8/TrAvia_act!F22)</f>
        <v>10962.551957149779</v>
      </c>
      <c r="G41" s="134">
        <f>IF(TrAvia_act!G22=0,"",1000000*G8/TrAvia_act!G22)</f>
        <v>8396.9549472567742</v>
      </c>
      <c r="H41" s="134">
        <f>IF(TrAvia_act!H22=0,"",1000000*H8/TrAvia_act!H22)</f>
        <v>8156.5133352010253</v>
      </c>
      <c r="I41" s="134">
        <f>IF(TrAvia_act!I22=0,"",1000000*I8/TrAvia_act!I22)</f>
        <v>7882.5595641640793</v>
      </c>
      <c r="J41" s="134">
        <f>IF(TrAvia_act!J22=0,"",1000000*J8/TrAvia_act!J22)</f>
        <v>7890.0649000534077</v>
      </c>
      <c r="K41" s="134">
        <f>IF(TrAvia_act!K22=0,"",1000000*K8/TrAvia_act!K22)</f>
        <v>7749.1477107883993</v>
      </c>
      <c r="L41" s="134">
        <f>IF(TrAvia_act!L22=0,"",1000000*L8/TrAvia_act!L22)</f>
        <v>7918.1827391006673</v>
      </c>
      <c r="M41" s="134">
        <f>IF(TrAvia_act!M22=0,"",1000000*M8/TrAvia_act!M22)</f>
        <v>7795.9708786395968</v>
      </c>
      <c r="N41" s="134">
        <f>IF(TrAvia_act!N22=0,"",1000000*N8/TrAvia_act!N22)</f>
        <v>8598.1462969418862</v>
      </c>
      <c r="O41" s="134">
        <f>IF(TrAvia_act!O22=0,"",1000000*O8/TrAvia_act!O22)</f>
        <v>9124.9234499506219</v>
      </c>
      <c r="P41" s="134">
        <f>IF(TrAvia_act!P22=0,"",1000000*P8/TrAvia_act!P22)</f>
        <v>8205.8037188389153</v>
      </c>
      <c r="Q41" s="134">
        <f>IF(TrAvia_act!Q22=0,"",1000000*Q8/TrAvia_act!Q22)</f>
        <v>7421.7905522401825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8516.0676098333006</v>
      </c>
      <c r="C43" s="77">
        <f>IF(TrAvia_act!C24=0,"",1000000*C10/TrAvia_act!C24)</f>
        <v>7934.0143381033049</v>
      </c>
      <c r="D43" s="77">
        <f>IF(TrAvia_act!D24=0,"",1000000*D10/TrAvia_act!D24)</f>
        <v>8111.7304698883872</v>
      </c>
      <c r="E43" s="77">
        <f>IF(TrAvia_act!E24=0,"",1000000*E10/TrAvia_act!E24)</f>
        <v>10877.017943651821</v>
      </c>
      <c r="F43" s="77">
        <f>IF(TrAvia_act!F24=0,"",1000000*F10/TrAvia_act!F24)</f>
        <v>9954.998148030314</v>
      </c>
      <c r="G43" s="77">
        <f>IF(TrAvia_act!G24=0,"",1000000*G10/TrAvia_act!G24)</f>
        <v>7482.4838327951338</v>
      </c>
      <c r="H43" s="77">
        <f>IF(TrAvia_act!H24=0,"",1000000*H10/TrAvia_act!H24)</f>
        <v>7217.6561119081916</v>
      </c>
      <c r="I43" s="77">
        <f>IF(TrAvia_act!I24=0,"",1000000*I10/TrAvia_act!I24)</f>
        <v>6942.3396714413075</v>
      </c>
      <c r="J43" s="77">
        <f>IF(TrAvia_act!J24=0,"",1000000*J10/TrAvia_act!J24)</f>
        <v>6779.7195726920045</v>
      </c>
      <c r="K43" s="77">
        <f>IF(TrAvia_act!K24=0,"",1000000*K10/TrAvia_act!K24)</f>
        <v>6670.4271900331651</v>
      </c>
      <c r="L43" s="77">
        <f>IF(TrAvia_act!L24=0,"",1000000*L10/TrAvia_act!L24)</f>
        <v>6853.2106851433291</v>
      </c>
      <c r="M43" s="77">
        <f>IF(TrAvia_act!M24=0,"",1000000*M10/TrAvia_act!M24)</f>
        <v>6801.2142288771583</v>
      </c>
      <c r="N43" s="77">
        <f>IF(TrAvia_act!N24=0,"",1000000*N10/TrAvia_act!N24)</f>
        <v>7393.33421858977</v>
      </c>
      <c r="O43" s="77">
        <f>IF(TrAvia_act!O24=0,"",1000000*O10/TrAvia_act!O24)</f>
        <v>7781.4413712473352</v>
      </c>
      <c r="P43" s="77">
        <f>IF(TrAvia_act!P24=0,"",1000000*P10/TrAvia_act!P24)</f>
        <v>7043.5386246261178</v>
      </c>
      <c r="Q43" s="77">
        <f>IF(TrAvia_act!Q24=0,"",1000000*Q10/TrAvia_act!Q24)</f>
        <v>6418.287853330824</v>
      </c>
    </row>
    <row r="44" spans="1:17" ht="11.45" customHeight="1" x14ac:dyDescent="0.25">
      <c r="A44" s="116" t="s">
        <v>125</v>
      </c>
      <c r="B44" s="77">
        <f>IF(TrAvia_act!B25=0,"",1000000*B11/TrAvia_act!B25)</f>
        <v>18002.13312645847</v>
      </c>
      <c r="C44" s="77">
        <f>IF(TrAvia_act!C25=0,"",1000000*C11/TrAvia_act!C25)</f>
        <v>14302.428969458415</v>
      </c>
      <c r="D44" s="77">
        <f>IF(TrAvia_act!D25=0,"",1000000*D11/TrAvia_act!D25)</f>
        <v>14325.195469654229</v>
      </c>
      <c r="E44" s="77">
        <f>IF(TrAvia_act!E25=0,"",1000000*E11/TrAvia_act!E25)</f>
        <v>19033.481855542872</v>
      </c>
      <c r="F44" s="77">
        <f>IF(TrAvia_act!F25=0,"",1000000*F11/TrAvia_act!F25)</f>
        <v>17840.333581397641</v>
      </c>
      <c r="G44" s="77">
        <f>IF(TrAvia_act!G25=0,"",1000000*G11/TrAvia_act!G25)</f>
        <v>13792.181344839337</v>
      </c>
      <c r="H44" s="77">
        <f>IF(TrAvia_act!H25=0,"",1000000*H11/TrAvia_act!H25)</f>
        <v>12411.057180791688</v>
      </c>
      <c r="I44" s="77">
        <f>IF(TrAvia_act!I25=0,"",1000000*I11/TrAvia_act!I25)</f>
        <v>11589.101751644568</v>
      </c>
      <c r="J44" s="77">
        <f>IF(TrAvia_act!J25=0,"",1000000*J11/TrAvia_act!J25)</f>
        <v>12288.489074344063</v>
      </c>
      <c r="K44" s="77">
        <f>IF(TrAvia_act!K25=0,"",1000000*K11/TrAvia_act!K25)</f>
        <v>11982.392505933616</v>
      </c>
      <c r="L44" s="77">
        <f>IF(TrAvia_act!L25=0,"",1000000*L11/TrAvia_act!L25)</f>
        <v>11501.600370799037</v>
      </c>
      <c r="M44" s="77">
        <f>IF(TrAvia_act!M25=0,"",1000000*M11/TrAvia_act!M25)</f>
        <v>10985.062791950269</v>
      </c>
      <c r="N44" s="77">
        <f>IF(TrAvia_act!N25=0,"",1000000*N11/TrAvia_act!N25)</f>
        <v>12099.734182383214</v>
      </c>
      <c r="O44" s="77">
        <f>IF(TrAvia_act!O25=0,"",1000000*O11/TrAvia_act!O25)</f>
        <v>12847.477920918729</v>
      </c>
      <c r="P44" s="77">
        <f>IF(TrAvia_act!P25=0,"",1000000*P11/TrAvia_act!P25)</f>
        <v>11721.23197765449</v>
      </c>
      <c r="Q44" s="77">
        <f>IF(TrAvia_act!Q25=0,"",1000000*Q11/TrAvia_act!Q25)</f>
        <v>10874.788843789849</v>
      </c>
    </row>
    <row r="45" spans="1:17" ht="11.45" customHeight="1" x14ac:dyDescent="0.25">
      <c r="A45" s="128" t="s">
        <v>18</v>
      </c>
      <c r="B45" s="133">
        <f>IF(TrAvia_act!B26=0,"",1000000*B12/TrAvia_act!B26)</f>
        <v>13593.559502822976</v>
      </c>
      <c r="C45" s="133">
        <f>IF(TrAvia_act!C26=0,"",1000000*C12/TrAvia_act!C26)</f>
        <v>12708.807441512294</v>
      </c>
      <c r="D45" s="133">
        <f>IF(TrAvia_act!D26=0,"",1000000*D12/TrAvia_act!D26)</f>
        <v>12382.197767285026</v>
      </c>
      <c r="E45" s="133">
        <f>IF(TrAvia_act!E26=0,"",1000000*E12/TrAvia_act!E26)</f>
        <v>16384.468308383079</v>
      </c>
      <c r="F45" s="133">
        <f>IF(TrAvia_act!F26=0,"",1000000*F12/TrAvia_act!F26)</f>
        <v>13427.899082014415</v>
      </c>
      <c r="G45" s="133">
        <f>IF(TrAvia_act!G26=0,"",1000000*G12/TrAvia_act!G26)</f>
        <v>11232.544865220845</v>
      </c>
      <c r="H45" s="133">
        <f>IF(TrAvia_act!H26=0,"",1000000*H12/TrAvia_act!H26)</f>
        <v>9881.8723537146434</v>
      </c>
      <c r="I45" s="133">
        <f>IF(TrAvia_act!I26=0,"",1000000*I12/TrAvia_act!I26)</f>
        <v>8568.3479177027748</v>
      </c>
      <c r="J45" s="133">
        <f>IF(TrAvia_act!J26=0,"",1000000*J12/TrAvia_act!J26)</f>
        <v>9289.8282357597163</v>
      </c>
      <c r="K45" s="133">
        <f>IF(TrAvia_act!K26=0,"",1000000*K12/TrAvia_act!K26)</f>
        <v>8784.6694471460032</v>
      </c>
      <c r="L45" s="133">
        <f>IF(TrAvia_act!L26=0,"",1000000*L12/TrAvia_act!L26)</f>
        <v>8082.4762705256253</v>
      </c>
      <c r="M45" s="133">
        <f>IF(TrAvia_act!M26=0,"",1000000*M12/TrAvia_act!M26)</f>
        <v>7390.1829110383806</v>
      </c>
      <c r="N45" s="133">
        <f>IF(TrAvia_act!N26=0,"",1000000*N12/TrAvia_act!N26)</f>
        <v>8186.7359617801903</v>
      </c>
      <c r="O45" s="133">
        <f>IF(TrAvia_act!O26=0,"",1000000*O12/TrAvia_act!O26)</f>
        <v>8961.6068680919343</v>
      </c>
      <c r="P45" s="133">
        <f>IF(TrAvia_act!P26=0,"",1000000*P12/TrAvia_act!P26)</f>
        <v>8382.2164268476918</v>
      </c>
      <c r="Q45" s="133">
        <f>IF(TrAvia_act!Q26=0,"",1000000*Q12/TrAvia_act!Q26)</f>
        <v>7073.476122938212</v>
      </c>
    </row>
    <row r="46" spans="1:17" ht="11.45" customHeight="1" x14ac:dyDescent="0.25">
      <c r="A46" s="95" t="s">
        <v>126</v>
      </c>
      <c r="B46" s="75">
        <f>IF(TrAvia_act!B27=0,"",1000000*B13/TrAvia_act!B27)</f>
        <v>12118.567160343264</v>
      </c>
      <c r="C46" s="75">
        <f>IF(TrAvia_act!C27=0,"",1000000*C13/TrAvia_act!C27)</f>
        <v>11146.131331108521</v>
      </c>
      <c r="D46" s="75">
        <f>IF(TrAvia_act!D27=0,"",1000000*D13/TrAvia_act!D27)</f>
        <v>10609.439157378776</v>
      </c>
      <c r="E46" s="75">
        <f>IF(TrAvia_act!E27=0,"",1000000*E13/TrAvia_act!E27)</f>
        <v>13165.060578090994</v>
      </c>
      <c r="F46" s="75">
        <f>IF(TrAvia_act!F27=0,"",1000000*F13/TrAvia_act!F27)</f>
        <v>11509.783206278633</v>
      </c>
      <c r="G46" s="75">
        <f>IF(TrAvia_act!G27=0,"",1000000*G13/TrAvia_act!G27)</f>
        <v>8812.4210586295812</v>
      </c>
      <c r="H46" s="75">
        <f>IF(TrAvia_act!H27=0,"",1000000*H13/TrAvia_act!H27)</f>
        <v>8805.9367873377032</v>
      </c>
      <c r="I46" s="75">
        <f>IF(TrAvia_act!I27=0,"",1000000*I13/TrAvia_act!I27)</f>
        <v>8058.589184495373</v>
      </c>
      <c r="J46" s="75">
        <f>IF(TrAvia_act!J27=0,"",1000000*J13/TrAvia_act!J27)</f>
        <v>8867.192198763978</v>
      </c>
      <c r="K46" s="75">
        <f>IF(TrAvia_act!K27=0,"",1000000*K13/TrAvia_act!K27)</f>
        <v>8403.5640800375349</v>
      </c>
      <c r="L46" s="75">
        <f>IF(TrAvia_act!L27=0,"",1000000*L13/TrAvia_act!L27)</f>
        <v>7515.0139395868573</v>
      </c>
      <c r="M46" s="75">
        <f>IF(TrAvia_act!M27=0,"",1000000*M13/TrAvia_act!M27)</f>
        <v>6601.1513842532204</v>
      </c>
      <c r="N46" s="75">
        <f>IF(TrAvia_act!N27=0,"",1000000*N13/TrAvia_act!N27)</f>
        <v>7092.9466839504476</v>
      </c>
      <c r="O46" s="75">
        <f>IF(TrAvia_act!O27=0,"",1000000*O13/TrAvia_act!O27)</f>
        <v>7963.2470635178352</v>
      </c>
      <c r="P46" s="75">
        <f>IF(TrAvia_act!P27=0,"",1000000*P13/TrAvia_act!P27)</f>
        <v>7390.0413804548853</v>
      </c>
      <c r="Q46" s="75">
        <f>IF(TrAvia_act!Q27=0,"",1000000*Q13/TrAvia_act!Q27)</f>
        <v>5810.1463659924239</v>
      </c>
    </row>
    <row r="47" spans="1:17" ht="11.45" customHeight="1" x14ac:dyDescent="0.25">
      <c r="A47" s="93" t="s">
        <v>125</v>
      </c>
      <c r="B47" s="74">
        <f>IF(TrAvia_act!B28=0,"",1000000*B14/TrAvia_act!B28)</f>
        <v>15497.328689046793</v>
      </c>
      <c r="C47" s="74">
        <f>IF(TrAvia_act!C28=0,"",1000000*C14/TrAvia_act!C28)</f>
        <v>14352.033866885329</v>
      </c>
      <c r="D47" s="74">
        <f>IF(TrAvia_act!D28=0,"",1000000*D14/TrAvia_act!D28)</f>
        <v>14285.733651692555</v>
      </c>
      <c r="E47" s="74">
        <f>IF(TrAvia_act!E28=0,"",1000000*E14/TrAvia_act!E28)</f>
        <v>19054.532656125317</v>
      </c>
      <c r="F47" s="74">
        <f>IF(TrAvia_act!F28=0,"",1000000*F14/TrAvia_act!F28)</f>
        <v>17172.791982260467</v>
      </c>
      <c r="G47" s="74">
        <f>IF(TrAvia_act!G28=0,"",1000000*G14/TrAvia_act!G28)</f>
        <v>13211.562362236364</v>
      </c>
      <c r="H47" s="74">
        <f>IF(TrAvia_act!H28=0,"",1000000*H14/TrAvia_act!H28)</f>
        <v>12142.241190640989</v>
      </c>
      <c r="I47" s="74">
        <f>IF(TrAvia_act!I28=0,"",1000000*I14/TrAvia_act!I28)</f>
        <v>11019.528209295808</v>
      </c>
      <c r="J47" s="74">
        <f>IF(TrAvia_act!J28=0,"",1000000*J14/TrAvia_act!J28)</f>
        <v>11901.502207964148</v>
      </c>
      <c r="K47" s="74">
        <f>IF(TrAvia_act!K28=0,"",1000000*K14/TrAvia_act!K28)</f>
        <v>11018.993069997614</v>
      </c>
      <c r="L47" s="74">
        <f>IF(TrAvia_act!L28=0,"",1000000*L14/TrAvia_act!L28)</f>
        <v>10390.156416343283</v>
      </c>
      <c r="M47" s="74">
        <f>IF(TrAvia_act!M28=0,"",1000000*M14/TrAvia_act!M28)</f>
        <v>10768.856371887656</v>
      </c>
      <c r="N47" s="74">
        <f>IF(TrAvia_act!N28=0,"",1000000*N14/TrAvia_act!N28)</f>
        <v>12112.86379062169</v>
      </c>
      <c r="O47" s="74">
        <f>IF(TrAvia_act!O28=0,"",1000000*O14/TrAvia_act!O28)</f>
        <v>12146.030382681731</v>
      </c>
      <c r="P47" s="74">
        <f>IF(TrAvia_act!P28=0,"",1000000*P14/TrAvia_act!P28)</f>
        <v>11136.494355634115</v>
      </c>
      <c r="Q47" s="74">
        <f>IF(TrAvia_act!Q28=0,"",1000000*Q14/TrAvia_act!Q28)</f>
        <v>10534.65353922804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0.96683374015229273</v>
      </c>
      <c r="C50" s="129">
        <f t="shared" si="6"/>
        <v>0.96865349488276731</v>
      </c>
      <c r="D50" s="129">
        <f t="shared" si="6"/>
        <v>0.96269924858518985</v>
      </c>
      <c r="E50" s="129">
        <f t="shared" si="6"/>
        <v>0.93773404658784087</v>
      </c>
      <c r="F50" s="129">
        <f t="shared" si="6"/>
        <v>0.97719217392886948</v>
      </c>
      <c r="G50" s="129">
        <f t="shared" si="6"/>
        <v>0.9765947014311096</v>
      </c>
      <c r="H50" s="129">
        <f t="shared" si="6"/>
        <v>0.98194741936018848</v>
      </c>
      <c r="I50" s="129">
        <f t="shared" si="6"/>
        <v>0.9903466511105794</v>
      </c>
      <c r="J50" s="129">
        <f t="shared" si="6"/>
        <v>0.99118297966698188</v>
      </c>
      <c r="K50" s="129">
        <f t="shared" si="6"/>
        <v>0.99000521603958902</v>
      </c>
      <c r="L50" s="129">
        <f t="shared" si="6"/>
        <v>0.99132829017497992</v>
      </c>
      <c r="M50" s="129">
        <f t="shared" si="6"/>
        <v>0.99140344207890718</v>
      </c>
      <c r="N50" s="129">
        <f t="shared" si="6"/>
        <v>0.99009504224139433</v>
      </c>
      <c r="O50" s="129">
        <f t="shared" si="6"/>
        <v>0.98831726552094701</v>
      </c>
      <c r="P50" s="129">
        <f t="shared" si="6"/>
        <v>0.98809722881789841</v>
      </c>
      <c r="Q50" s="129">
        <f t="shared" si="6"/>
        <v>0.98804706533083853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0.79114364957339844</v>
      </c>
      <c r="C52" s="52">
        <f t="shared" si="8"/>
        <v>0.81070381311098161</v>
      </c>
      <c r="D52" s="52">
        <f t="shared" si="8"/>
        <v>0.7807022191935612</v>
      </c>
      <c r="E52" s="52">
        <f t="shared" si="8"/>
        <v>0.73077691222412011</v>
      </c>
      <c r="F52" s="52">
        <f t="shared" si="8"/>
        <v>0.77399420490135229</v>
      </c>
      <c r="G52" s="52">
        <f t="shared" si="8"/>
        <v>0.7441139762170017</v>
      </c>
      <c r="H52" s="52">
        <f t="shared" si="8"/>
        <v>0.71183773958820151</v>
      </c>
      <c r="I52" s="52">
        <f t="shared" si="8"/>
        <v>0.69573579165804833</v>
      </c>
      <c r="J52" s="52">
        <f t="shared" si="8"/>
        <v>0.68002910294897023</v>
      </c>
      <c r="K52" s="52">
        <f t="shared" si="8"/>
        <v>0.67913379750368519</v>
      </c>
      <c r="L52" s="52">
        <f t="shared" si="8"/>
        <v>0.66142553985424735</v>
      </c>
      <c r="M52" s="52">
        <f t="shared" si="8"/>
        <v>0.65926155224820626</v>
      </c>
      <c r="N52" s="52">
        <f t="shared" si="8"/>
        <v>0.63341536444686541</v>
      </c>
      <c r="O52" s="52">
        <f t="shared" si="8"/>
        <v>0.6192983812696814</v>
      </c>
      <c r="P52" s="52">
        <f t="shared" si="8"/>
        <v>0.63740570843777677</v>
      </c>
      <c r="Q52" s="52">
        <f t="shared" si="8"/>
        <v>0.66204953579306469</v>
      </c>
    </row>
    <row r="53" spans="1:17" ht="11.45" customHeight="1" x14ac:dyDescent="0.25">
      <c r="A53" s="116" t="s">
        <v>125</v>
      </c>
      <c r="B53" s="52">
        <f t="shared" ref="B53:Q53" si="9">IF(B11=0,0,B11/B$7)</f>
        <v>0.17569009057889431</v>
      </c>
      <c r="C53" s="52">
        <f t="shared" si="9"/>
        <v>0.15794968177178575</v>
      </c>
      <c r="D53" s="52">
        <f t="shared" si="9"/>
        <v>0.18199702939162865</v>
      </c>
      <c r="E53" s="52">
        <f t="shared" si="9"/>
        <v>0.20695713436372068</v>
      </c>
      <c r="F53" s="52">
        <f t="shared" si="9"/>
        <v>0.20319796902751722</v>
      </c>
      <c r="G53" s="52">
        <f t="shared" si="9"/>
        <v>0.23248072521410784</v>
      </c>
      <c r="H53" s="52">
        <f t="shared" si="9"/>
        <v>0.27010967977198691</v>
      </c>
      <c r="I53" s="52">
        <f t="shared" si="9"/>
        <v>0.29461085945253118</v>
      </c>
      <c r="J53" s="52">
        <f t="shared" si="9"/>
        <v>0.31115387671801159</v>
      </c>
      <c r="K53" s="52">
        <f t="shared" si="9"/>
        <v>0.31087141853590389</v>
      </c>
      <c r="L53" s="52">
        <f t="shared" si="9"/>
        <v>0.32990275032073269</v>
      </c>
      <c r="M53" s="52">
        <f t="shared" si="9"/>
        <v>0.33214188983070092</v>
      </c>
      <c r="N53" s="52">
        <f t="shared" si="9"/>
        <v>0.35667967779452897</v>
      </c>
      <c r="O53" s="52">
        <f t="shared" si="9"/>
        <v>0.36901888425126556</v>
      </c>
      <c r="P53" s="52">
        <f t="shared" si="9"/>
        <v>0.35069152038012158</v>
      </c>
      <c r="Q53" s="52">
        <f t="shared" si="9"/>
        <v>0.32599752953777383</v>
      </c>
    </row>
    <row r="54" spans="1:17" ht="11.45" customHeight="1" x14ac:dyDescent="0.25">
      <c r="A54" s="128" t="s">
        <v>18</v>
      </c>
      <c r="B54" s="127">
        <f t="shared" ref="B54:Q54" si="10">IF(B12=0,0,B12/B$7)</f>
        <v>3.316625984770722E-2</v>
      </c>
      <c r="C54" s="127">
        <f t="shared" si="10"/>
        <v>3.134650511723279E-2</v>
      </c>
      <c r="D54" s="127">
        <f t="shared" si="10"/>
        <v>3.730075141481011E-2</v>
      </c>
      <c r="E54" s="127">
        <f t="shared" si="10"/>
        <v>6.2265953412159084E-2</v>
      </c>
      <c r="F54" s="127">
        <f t="shared" si="10"/>
        <v>2.280782607113065E-2</v>
      </c>
      <c r="G54" s="127">
        <f t="shared" si="10"/>
        <v>2.3405298568890495E-2</v>
      </c>
      <c r="H54" s="127">
        <f t="shared" si="10"/>
        <v>1.8052580639811518E-2</v>
      </c>
      <c r="I54" s="127">
        <f t="shared" si="10"/>
        <v>9.6533488894206126E-3</v>
      </c>
      <c r="J54" s="127">
        <f t="shared" si="10"/>
        <v>8.8170203330181218E-3</v>
      </c>
      <c r="K54" s="127">
        <f t="shared" si="10"/>
        <v>9.9947839604110581E-3</v>
      </c>
      <c r="L54" s="127">
        <f t="shared" si="10"/>
        <v>8.6717098250201022E-3</v>
      </c>
      <c r="M54" s="127">
        <f t="shared" si="10"/>
        <v>8.596557921092875E-3</v>
      </c>
      <c r="N54" s="127">
        <f t="shared" si="10"/>
        <v>9.9049577586056061E-3</v>
      </c>
      <c r="O54" s="127">
        <f t="shared" si="10"/>
        <v>1.1682734479053044E-2</v>
      </c>
      <c r="P54" s="127">
        <f t="shared" si="10"/>
        <v>1.1902771182101568E-2</v>
      </c>
      <c r="Q54" s="127">
        <f t="shared" si="10"/>
        <v>1.1952934669161494E-2</v>
      </c>
    </row>
    <row r="55" spans="1:17" ht="11.45" customHeight="1" x14ac:dyDescent="0.25">
      <c r="A55" s="95" t="s">
        <v>126</v>
      </c>
      <c r="B55" s="48">
        <f t="shared" ref="B55:Q55" si="11">IF(B13=0,0,B13/B$7)</f>
        <v>1.6659859445370309E-2</v>
      </c>
      <c r="C55" s="48">
        <f t="shared" si="11"/>
        <v>1.4091446602163346E-2</v>
      </c>
      <c r="D55" s="48">
        <f t="shared" si="11"/>
        <v>1.6548668085639713E-2</v>
      </c>
      <c r="E55" s="48">
        <f t="shared" si="11"/>
        <v>2.2682269814498467E-2</v>
      </c>
      <c r="F55" s="48">
        <f t="shared" si="11"/>
        <v>1.2928112853977216E-2</v>
      </c>
      <c r="G55" s="48">
        <f t="shared" si="11"/>
        <v>8.2606264795643709E-3</v>
      </c>
      <c r="H55" s="48">
        <f t="shared" si="11"/>
        <v>1.0899065436302617E-2</v>
      </c>
      <c r="I55" s="48">
        <f t="shared" si="11"/>
        <v>7.515981780846605E-3</v>
      </c>
      <c r="J55" s="48">
        <f t="shared" si="11"/>
        <v>7.2436805822630561E-3</v>
      </c>
      <c r="K55" s="48">
        <f t="shared" si="11"/>
        <v>8.167979646442957E-3</v>
      </c>
      <c r="L55" s="48">
        <f t="shared" si="11"/>
        <v>6.4715205107185279E-3</v>
      </c>
      <c r="M55" s="48">
        <f t="shared" si="11"/>
        <v>6.22498557577119E-3</v>
      </c>
      <c r="N55" s="48">
        <f t="shared" si="11"/>
        <v>6.7117601628695683E-3</v>
      </c>
      <c r="O55" s="48">
        <f t="shared" si="11"/>
        <v>7.9034054677934729E-3</v>
      </c>
      <c r="P55" s="48">
        <f t="shared" si="11"/>
        <v>7.7147802711599166E-3</v>
      </c>
      <c r="Q55" s="48">
        <f t="shared" si="11"/>
        <v>7.1927683819158379E-3</v>
      </c>
    </row>
    <row r="56" spans="1:17" ht="11.45" customHeight="1" x14ac:dyDescent="0.25">
      <c r="A56" s="93" t="s">
        <v>125</v>
      </c>
      <c r="B56" s="46">
        <f t="shared" ref="B56:Q56" si="12">IF(B14=0,0,B14/B$7)</f>
        <v>1.6506400402336915E-2</v>
      </c>
      <c r="C56" s="46">
        <f t="shared" si="12"/>
        <v>1.7255058515069442E-2</v>
      </c>
      <c r="D56" s="46">
        <f t="shared" si="12"/>
        <v>2.0752083329170393E-2</v>
      </c>
      <c r="E56" s="46">
        <f t="shared" si="12"/>
        <v>3.9583683597660617E-2</v>
      </c>
      <c r="F56" s="46">
        <f t="shared" si="12"/>
        <v>9.8797132171534342E-3</v>
      </c>
      <c r="G56" s="46">
        <f t="shared" si="12"/>
        <v>1.5144672089326126E-2</v>
      </c>
      <c r="H56" s="46">
        <f t="shared" si="12"/>
        <v>7.1535152035089016E-3</v>
      </c>
      <c r="I56" s="46">
        <f t="shared" si="12"/>
        <v>2.1373671085740081E-3</v>
      </c>
      <c r="J56" s="46">
        <f t="shared" si="12"/>
        <v>1.573339750755066E-3</v>
      </c>
      <c r="K56" s="46">
        <f t="shared" si="12"/>
        <v>1.8268043139681007E-3</v>
      </c>
      <c r="L56" s="46">
        <f t="shared" si="12"/>
        <v>2.2001893143015739E-3</v>
      </c>
      <c r="M56" s="46">
        <f t="shared" si="12"/>
        <v>2.3715723453216846E-3</v>
      </c>
      <c r="N56" s="46">
        <f t="shared" si="12"/>
        <v>3.1931975957360374E-3</v>
      </c>
      <c r="O56" s="46">
        <f t="shared" si="12"/>
        <v>3.7793290112595715E-3</v>
      </c>
      <c r="P56" s="46">
        <f t="shared" si="12"/>
        <v>4.1879909109416502E-3</v>
      </c>
      <c r="Q56" s="46">
        <f t="shared" si="12"/>
        <v>4.7601662872456558E-3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1127188.1000000001</v>
      </c>
      <c r="C4" s="132">
        <f t="shared" si="0"/>
        <v>1244888.1000000001</v>
      </c>
      <c r="D4" s="132">
        <f t="shared" si="0"/>
        <v>1261592.8999999999</v>
      </c>
      <c r="E4" s="132">
        <f t="shared" si="0"/>
        <v>1320493.8999999999</v>
      </c>
      <c r="F4" s="132">
        <f t="shared" si="0"/>
        <v>1820760.9999999998</v>
      </c>
      <c r="G4" s="132">
        <f t="shared" si="0"/>
        <v>2918934.1</v>
      </c>
      <c r="H4" s="132">
        <f t="shared" si="0"/>
        <v>3488789.3000000003</v>
      </c>
      <c r="I4" s="132">
        <f t="shared" si="0"/>
        <v>4430057.2</v>
      </c>
      <c r="J4" s="132">
        <f t="shared" si="0"/>
        <v>5419998.8000000007</v>
      </c>
      <c r="K4" s="132">
        <f t="shared" si="0"/>
        <v>5836168.5999999996</v>
      </c>
      <c r="L4" s="132">
        <f t="shared" si="0"/>
        <v>6740045.7999999998</v>
      </c>
      <c r="M4" s="132">
        <f t="shared" si="0"/>
        <v>6910767.5999999996</v>
      </c>
      <c r="N4" s="132">
        <f t="shared" si="0"/>
        <v>6458150.7000000002</v>
      </c>
      <c r="O4" s="132">
        <f t="shared" si="0"/>
        <v>6400025.5999999996</v>
      </c>
      <c r="P4" s="132">
        <f t="shared" si="0"/>
        <v>6358051.5</v>
      </c>
      <c r="Q4" s="132">
        <f t="shared" si="0"/>
        <v>6832231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981880.9</v>
      </c>
      <c r="C6" s="42">
        <f>C14*TrAvia_act!C24</f>
        <v>1079964</v>
      </c>
      <c r="D6" s="42">
        <f>D14*TrAvia_act!D24</f>
        <v>1068572.5999999999</v>
      </c>
      <c r="E6" s="42">
        <f>E14*TrAvia_act!E24</f>
        <v>1085580</v>
      </c>
      <c r="F6" s="42">
        <f>F14*TrAvia_act!F24</f>
        <v>1517762.4</v>
      </c>
      <c r="G6" s="42">
        <f>G14*TrAvia_act!G24</f>
        <v>2379246.1</v>
      </c>
      <c r="H6" s="42">
        <f>H14*TrAvia_act!H24</f>
        <v>2695311.3000000003</v>
      </c>
      <c r="I6" s="42">
        <f>I14*TrAvia_act!I24</f>
        <v>3334193.2</v>
      </c>
      <c r="J6" s="42">
        <f>J14*TrAvia_act!J24</f>
        <v>4077639.8000000007</v>
      </c>
      <c r="K6" s="42">
        <f>K14*TrAvia_act!K24</f>
        <v>4362876</v>
      </c>
      <c r="L6" s="42">
        <f>L14*TrAvia_act!L24</f>
        <v>4840312.8</v>
      </c>
      <c r="M6" s="42">
        <f>M14*TrAvia_act!M24</f>
        <v>4906042.8</v>
      </c>
      <c r="N6" s="42">
        <f>N14*TrAvia_act!N24</f>
        <v>4436593.8</v>
      </c>
      <c r="O6" s="42">
        <f>O14*TrAvia_act!O24</f>
        <v>4325886</v>
      </c>
      <c r="P6" s="42">
        <f>P14*TrAvia_act!P24</f>
        <v>4421760</v>
      </c>
      <c r="Q6" s="42">
        <f>Q14*TrAvia_act!Q24</f>
        <v>4926026.2</v>
      </c>
    </row>
    <row r="7" spans="1:17" ht="11.45" customHeight="1" x14ac:dyDescent="0.25">
      <c r="A7" s="93" t="s">
        <v>125</v>
      </c>
      <c r="B7" s="36">
        <f>B15*TrAvia_act!B25</f>
        <v>145307.20000000001</v>
      </c>
      <c r="C7" s="36">
        <f>C15*TrAvia_act!C25</f>
        <v>164924.1</v>
      </c>
      <c r="D7" s="36">
        <f>D15*TrAvia_act!D25</f>
        <v>193020.30000000002</v>
      </c>
      <c r="E7" s="36">
        <f>E15*TrAvia_act!E25</f>
        <v>234913.9</v>
      </c>
      <c r="F7" s="36">
        <f>F15*TrAvia_act!F25</f>
        <v>302998.59999999992</v>
      </c>
      <c r="G7" s="36">
        <f>G15*TrAvia_act!G25</f>
        <v>539688</v>
      </c>
      <c r="H7" s="36">
        <f>H15*TrAvia_act!H25</f>
        <v>793478</v>
      </c>
      <c r="I7" s="36">
        <f>I15*TrAvia_act!I25</f>
        <v>1095864</v>
      </c>
      <c r="J7" s="36">
        <f>J15*TrAvia_act!J25</f>
        <v>1342359</v>
      </c>
      <c r="K7" s="36">
        <f>K15*TrAvia_act!K25</f>
        <v>1473292.5999999999</v>
      </c>
      <c r="L7" s="36">
        <f>L15*TrAvia_act!L25</f>
        <v>1899733</v>
      </c>
      <c r="M7" s="36">
        <f>M15*TrAvia_act!M25</f>
        <v>2004724.7999999998</v>
      </c>
      <c r="N7" s="36">
        <f>N15*TrAvia_act!N25</f>
        <v>2021556.9000000001</v>
      </c>
      <c r="O7" s="36">
        <f>O15*TrAvia_act!O25</f>
        <v>2074139.5999999999</v>
      </c>
      <c r="P7" s="36">
        <f>P15*TrAvia_act!P25</f>
        <v>1936291.5</v>
      </c>
      <c r="Q7" s="36">
        <f>Q15*TrAvia_act!Q25</f>
        <v>1906204.8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135.98601761370492</v>
      </c>
      <c r="C12" s="134">
        <f>IF(C4=0,0,C4/TrAvia_act!C22)</f>
        <v>136.27674876847291</v>
      </c>
      <c r="D12" s="134">
        <f>IF(D4=0,0,D4/TrAvia_act!D22)</f>
        <v>137.87900546448085</v>
      </c>
      <c r="E12" s="134">
        <f>IF(E4=0,0,E4/TrAvia_act!E22)</f>
        <v>139.45441968528883</v>
      </c>
      <c r="F12" s="134">
        <f>IF(F4=0,0,F4/TrAvia_act!F22)</f>
        <v>139.89711870918168</v>
      </c>
      <c r="G12" s="134">
        <f>IF(G4=0,0,G4/TrAvia_act!G22)</f>
        <v>141.72334919401825</v>
      </c>
      <c r="H12" s="134">
        <f>IF(H4=0,0,H4/TrAvia_act!H22)</f>
        <v>143.47120532960483</v>
      </c>
      <c r="I12" s="134">
        <f>IF(I4=0,0,I4/TrAvia_act!I22)</f>
        <v>145.51495204309552</v>
      </c>
      <c r="J12" s="134">
        <f>IF(J4=0,0,J4/TrAvia_act!J22)</f>
        <v>146.24534686058124</v>
      </c>
      <c r="K12" s="134">
        <f>IF(K4=0,0,K4/TrAvia_act!K22)</f>
        <v>148.49923920510926</v>
      </c>
      <c r="L12" s="134">
        <f>IF(L4=0,0,L4/TrAvia_act!L22)</f>
        <v>152.00139371250734</v>
      </c>
      <c r="M12" s="134">
        <f>IF(M4=0,0,M4/TrAvia_act!M22)</f>
        <v>153.43281898714503</v>
      </c>
      <c r="N12" s="134">
        <f>IF(N4=0,0,N4/TrAvia_act!N22)</f>
        <v>155.62933947032317</v>
      </c>
      <c r="O12" s="134">
        <f>IF(O4=0,0,O4/TrAvia_act!O22)</f>
        <v>158.50278864728315</v>
      </c>
      <c r="P12" s="134">
        <f>IF(P4=0,0,P4/TrAvia_act!P22)</f>
        <v>158.85200499687696</v>
      </c>
      <c r="Q12" s="134">
        <f>IF(Q4=0,0,Q4/TrAvia_act!Q22)</f>
        <v>158.83368592351505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0.5826693876558845</v>
      </c>
      <c r="C18" s="144">
        <f>IF(TrAvia_act!C31=0,0,TrAvia_act!C31/C4)</f>
        <v>0.58260979440642091</v>
      </c>
      <c r="D18" s="144">
        <f>IF(TrAvia_act!D31=0,0,TrAvia_act!D31/D4)</f>
        <v>0.5819587285248673</v>
      </c>
      <c r="E18" s="144">
        <f>IF(TrAvia_act!E31=0,0,TrAvia_act!E31/E4)</f>
        <v>0.58115527833941527</v>
      </c>
      <c r="F18" s="144">
        <f>IF(TrAvia_act!F31=0,0,TrAvia_act!F31/F4)</f>
        <v>0.58152937151004447</v>
      </c>
      <c r="G18" s="144">
        <f>IF(TrAvia_act!G31=0,0,TrAvia_act!G31/G4)</f>
        <v>0.64736610531906147</v>
      </c>
      <c r="H18" s="144">
        <f>IF(TrAvia_act!H31=0,0,TrAvia_act!H31/H4)</f>
        <v>0.71723763885655112</v>
      </c>
      <c r="I18" s="144">
        <f>IF(TrAvia_act!I31=0,0,TrAvia_act!I31/I4)</f>
        <v>0.71558037670484254</v>
      </c>
      <c r="J18" s="144">
        <f>IF(TrAvia_act!J31=0,0,TrAvia_act!J31/J4)</f>
        <v>0.68277893345659035</v>
      </c>
      <c r="K18" s="144">
        <f>IF(TrAvia_act!K31=0,0,TrAvia_act!K31/K4)</f>
        <v>0.69843081640924498</v>
      </c>
      <c r="L18" s="144">
        <f>IF(TrAvia_act!L31=0,0,TrAvia_act!L31/L4)</f>
        <v>0.69281739895595373</v>
      </c>
      <c r="M18" s="144">
        <f>IF(TrAvia_act!M31=0,0,TrAvia_act!M31/M4)</f>
        <v>0.74009984071812807</v>
      </c>
      <c r="N18" s="144">
        <f>IF(TrAvia_act!N31=0,0,TrAvia_act!N31/N4)</f>
        <v>0.73973235093445555</v>
      </c>
      <c r="O18" s="144">
        <f>IF(TrAvia_act!O31=0,0,TrAvia_act!O31/O4)</f>
        <v>0.75052637289450852</v>
      </c>
      <c r="P18" s="144">
        <f>IF(TrAvia_act!P31=0,0,TrAvia_act!P31/P4)</f>
        <v>0.75853868122961887</v>
      </c>
      <c r="Q18" s="144">
        <f>IF(TrAvia_act!Q31=0,0,TrAvia_act!Q31/Q4)</f>
        <v>0.75617964322342146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0.5866414144526082</v>
      </c>
      <c r="C20" s="143">
        <v>0.58670289009633647</v>
      </c>
      <c r="D20" s="143">
        <v>0.58670604131155912</v>
      </c>
      <c r="E20" s="143">
        <v>0.5866817737983383</v>
      </c>
      <c r="F20" s="143">
        <v>0.58668273769333068</v>
      </c>
      <c r="G20" s="143">
        <v>0.66936917538711116</v>
      </c>
      <c r="H20" s="143">
        <v>0.74964513375505071</v>
      </c>
      <c r="I20" s="143">
        <v>0.73042318003647766</v>
      </c>
      <c r="J20" s="143">
        <v>0.68786801619897853</v>
      </c>
      <c r="K20" s="143">
        <v>0.71411931028981801</v>
      </c>
      <c r="L20" s="143">
        <v>0.70201020892699328</v>
      </c>
      <c r="M20" s="143">
        <v>0.74758092204169113</v>
      </c>
      <c r="N20" s="143">
        <v>0.74652631034195649</v>
      </c>
      <c r="O20" s="143">
        <v>0.76953738494264523</v>
      </c>
      <c r="P20" s="143">
        <v>0.78126040309740918</v>
      </c>
      <c r="Q20" s="143">
        <v>0.77010166937398739</v>
      </c>
    </row>
    <row r="21" spans="1:17" ht="11.45" customHeight="1" x14ac:dyDescent="0.25">
      <c r="A21" s="93" t="s">
        <v>125</v>
      </c>
      <c r="B21" s="142">
        <v>0.55582930508605211</v>
      </c>
      <c r="C21" s="142">
        <v>0.55580718645728555</v>
      </c>
      <c r="D21" s="142">
        <v>0.55567730440787833</v>
      </c>
      <c r="E21" s="142">
        <v>0.5556163343250442</v>
      </c>
      <c r="F21" s="142">
        <v>0.55571543894922293</v>
      </c>
      <c r="G21" s="142">
        <v>0.55036428454959152</v>
      </c>
      <c r="H21" s="142">
        <v>0.60715482974953305</v>
      </c>
      <c r="I21" s="142">
        <v>0.67042078214084955</v>
      </c>
      <c r="J21" s="142">
        <v>0.6673199941297373</v>
      </c>
      <c r="K21" s="142">
        <v>0.65197232375972025</v>
      </c>
      <c r="L21" s="142">
        <v>0.66939512026163672</v>
      </c>
      <c r="M21" s="142">
        <v>0.72179183895964172</v>
      </c>
      <c r="N21" s="142">
        <v>0.72482204186288302</v>
      </c>
      <c r="O21" s="142">
        <v>0.71087645209608852</v>
      </c>
      <c r="P21" s="142">
        <v>0.70665083227396297</v>
      </c>
      <c r="Q21" s="142">
        <v>0.72020225738598487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4.040064653710175E-2</v>
      </c>
      <c r="C24" s="137">
        <f>IF(TrAvia_ene!C8=0,0,TrAvia_ene!C8/(C12*TrAvia_act!C13))</f>
        <v>3.6415445869221082E-2</v>
      </c>
      <c r="D24" s="137">
        <f>IF(TrAvia_ene!D8=0,0,TrAvia_ene!D8/(D12*TrAvia_act!D13))</f>
        <v>3.6805837480788757E-2</v>
      </c>
      <c r="E24" s="137">
        <f>IF(TrAvia_ene!E8=0,0,TrAvia_ene!E8/(E12*TrAvia_act!E13))</f>
        <v>4.8834754685090624E-2</v>
      </c>
      <c r="F24" s="137">
        <f>IF(TrAvia_ene!F8=0,0,TrAvia_ene!F8/(F12*TrAvia_act!F13))</f>
        <v>4.4064742019746597E-2</v>
      </c>
      <c r="G24" s="137">
        <f>IF(TrAvia_ene!G8=0,0,TrAvia_ene!G8/(G12*TrAvia_act!G13))</f>
        <v>3.3949514155811863E-2</v>
      </c>
      <c r="H24" s="137">
        <f>IF(TrAvia_ene!H8=0,0,TrAvia_ene!H8/(H12*TrAvia_act!H13))</f>
        <v>2.8985115800620617E-2</v>
      </c>
      <c r="I24" s="137">
        <f>IF(TrAvia_ene!I8=0,0,TrAvia_ene!I8/(I12*TrAvia_act!I13))</f>
        <v>2.702809174886063E-2</v>
      </c>
      <c r="J24" s="137">
        <f>IF(TrAvia_ene!J8=0,0,TrAvia_ene!J8/(J12*TrAvia_act!J13))</f>
        <v>2.8802848835322262E-2</v>
      </c>
      <c r="K24" s="137">
        <f>IF(TrAvia_ene!K8=0,0,TrAvia_ene!K8/(K12*TrAvia_act!K13))</f>
        <v>2.7230548135259419E-2</v>
      </c>
      <c r="L24" s="137">
        <f>IF(TrAvia_ene!L8=0,0,TrAvia_ene!L8/(L12*TrAvia_act!L13))</f>
        <v>2.6476851898055962E-2</v>
      </c>
      <c r="M24" s="137">
        <f>IF(TrAvia_ene!M8=0,0,TrAvia_ene!M8/(M12*TrAvia_act!M13))</f>
        <v>2.5700445057378514E-2</v>
      </c>
      <c r="N24" s="137">
        <f>IF(TrAvia_ene!N8=0,0,TrAvia_ene!N8/(N12*TrAvia_act!N13))</f>
        <v>2.7886566453807885E-2</v>
      </c>
      <c r="O24" s="137">
        <f>IF(TrAvia_ene!O8=0,0,TrAvia_ene!O8/(O12*TrAvia_act!O13))</f>
        <v>2.8841108686206016E-2</v>
      </c>
      <c r="P24" s="137">
        <f>IF(TrAvia_ene!P8=0,0,TrAvia_ene!P8/(P12*TrAvia_act!P13))</f>
        <v>2.611290403457461E-2</v>
      </c>
      <c r="Q24" s="137">
        <f>IF(TrAvia_ene!Q8=0,0,TrAvia_ene!Q8/(Q12*TrAvia_act!Q13))</f>
        <v>2.3905029751989815E-2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4.0082789207501163E-2</v>
      </c>
      <c r="C26" s="106">
        <f>IF(TrAvia_ene!C10=0,0,TrAvia_ene!C10/(C14*TrAvia_act!C15))</f>
        <v>3.7128840447524319E-2</v>
      </c>
      <c r="D26" s="106">
        <f>IF(TrAvia_ene!D10=0,0,TrAvia_ene!D10/(D14*TrAvia_act!D15))</f>
        <v>3.7637978535415909E-2</v>
      </c>
      <c r="E26" s="106">
        <f>IF(TrAvia_ene!E10=0,0,TrAvia_ene!E10/(E14*TrAvia_act!E15))</f>
        <v>5.0047811921544345E-2</v>
      </c>
      <c r="F26" s="106">
        <f>IF(TrAvia_ene!F10=0,0,TrAvia_ene!F10/(F14*TrAvia_act!F15))</f>
        <v>4.4837528660416515E-2</v>
      </c>
      <c r="G26" s="106">
        <f>IF(TrAvia_ene!G10=0,0,TrAvia_ene!G10/(G14*TrAvia_act!G15))</f>
        <v>3.4542218039454321E-2</v>
      </c>
      <c r="H26" s="106">
        <f>IF(TrAvia_ene!H10=0,0,TrAvia_ene!H10/(H14*TrAvia_act!H15))</f>
        <v>2.9238937766660551E-2</v>
      </c>
      <c r="I26" s="106">
        <f>IF(TrAvia_ene!I10=0,0,TrAvia_ene!I10/(I14*TrAvia_act!I15))</f>
        <v>2.7218488012066763E-2</v>
      </c>
      <c r="J26" s="106">
        <f>IF(TrAvia_ene!J10=0,0,TrAvia_ene!J10/(J14*TrAvia_act!J15))</f>
        <v>2.9040316835103129E-2</v>
      </c>
      <c r="K26" s="106">
        <f>IF(TrAvia_ene!K10=0,0,TrAvia_ene!K10/(K14*TrAvia_act!K15))</f>
        <v>2.7413944789906167E-2</v>
      </c>
      <c r="L26" s="106">
        <f>IF(TrAvia_ene!L10=0,0,TrAvia_ene!L10/(L14*TrAvia_act!L15))</f>
        <v>2.6571627426961321E-2</v>
      </c>
      <c r="M26" s="106">
        <f>IF(TrAvia_ene!M10=0,0,TrAvia_ene!M10/(M14*TrAvia_act!M15))</f>
        <v>2.6049401804548501E-2</v>
      </c>
      <c r="N26" s="106">
        <f>IF(TrAvia_ene!N10=0,0,TrAvia_ene!N10/(N14*TrAvia_act!N15))</f>
        <v>2.8306564645599021E-2</v>
      </c>
      <c r="O26" s="106">
        <f>IF(TrAvia_ene!O10=0,0,TrAvia_ene!O10/(O14*TrAvia_act!O15))</f>
        <v>2.9158531101434258E-2</v>
      </c>
      <c r="P26" s="106">
        <f>IF(TrAvia_ene!P10=0,0,TrAvia_ene!P10/(P14*TrAvia_act!P15))</f>
        <v>2.6314198420216813E-2</v>
      </c>
      <c r="Q26" s="106">
        <f>IF(TrAvia_ene!Q10=0,0,TrAvia_ene!Q10/(Q14*TrAvia_act!Q15))</f>
        <v>2.3993067471940851E-2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3.7811894532064766E-2</v>
      </c>
      <c r="C27" s="105">
        <f>IF(TrAvia_ene!C11=0,0,TrAvia_ene!C11/(C15*TrAvia_act!C16))</f>
        <v>2.9927337962116485E-2</v>
      </c>
      <c r="D27" s="105">
        <f>IF(TrAvia_ene!D11=0,0,TrAvia_ene!D11/(D15*TrAvia_act!D16))</f>
        <v>3.0670834120072155E-2</v>
      </c>
      <c r="E27" s="105">
        <f>IF(TrAvia_ene!E11=0,0,TrAvia_ene!E11/(E15*TrAvia_act!E16))</f>
        <v>4.139214127110017E-2</v>
      </c>
      <c r="F27" s="105">
        <f>IF(TrAvia_ene!F11=0,0,TrAvia_ene!F11/(F15*TrAvia_act!F16))</f>
        <v>3.7924411897166395E-2</v>
      </c>
      <c r="G27" s="105">
        <f>IF(TrAvia_ene!G11=0,0,TrAvia_ene!G11/(G15*TrAvia_act!G16))</f>
        <v>2.9546006529318134E-2</v>
      </c>
      <c r="H27" s="105">
        <f>IF(TrAvia_ene!H11=0,0,TrAvia_ene!H11/(H15*TrAvia_act!H16))</f>
        <v>2.6631512181230131E-2</v>
      </c>
      <c r="I27" s="105">
        <f>IF(TrAvia_ene!I11=0,0,TrAvia_ene!I11/(I15*TrAvia_act!I16))</f>
        <v>2.5231210374359211E-2</v>
      </c>
      <c r="J27" s="105">
        <f>IF(TrAvia_ene!J11=0,0,TrAvia_ene!J11/(J15*TrAvia_act!J16))</f>
        <v>2.6485895877092418E-2</v>
      </c>
      <c r="K27" s="105">
        <f>IF(TrAvia_ene!K11=0,0,TrAvia_ene!K11/(K15*TrAvia_act!K16))</f>
        <v>2.5140626831407883E-2</v>
      </c>
      <c r="L27" s="105">
        <f>IF(TrAvia_ene!L11=0,0,TrAvia_ene!L11/(L15*TrAvia_act!L16))</f>
        <v>2.5013255719786923E-2</v>
      </c>
      <c r="M27" s="105">
        <f>IF(TrAvia_ene!M11=0,0,TrAvia_ene!M11/(M15*TrAvia_act!M16))</f>
        <v>2.3876031776431987E-2</v>
      </c>
      <c r="N27" s="105">
        <f>IF(TrAvia_ene!N11=0,0,TrAvia_ene!N11/(N15*TrAvia_act!N16))</f>
        <v>2.5883112618340295E-2</v>
      </c>
      <c r="O27" s="105">
        <f>IF(TrAvia_ene!O11=0,0,TrAvia_ene!O11/(O15*TrAvia_act!O16))</f>
        <v>2.7013687535527717E-2</v>
      </c>
      <c r="P27" s="105">
        <f>IF(TrAvia_ene!P11=0,0,TrAvia_ene!P11/(P15*TrAvia_act!P16))</f>
        <v>2.4531337987672992E-2</v>
      </c>
      <c r="Q27" s="105">
        <f>IF(TrAvia_ene!Q11=0,0,TrAvia_ene!Q11/(Q15*TrAvia_act!Q16))</f>
        <v>2.2528390320707265E-2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0</v>
      </c>
      <c r="C3" s="68">
        <f t="shared" si="0"/>
        <v>0</v>
      </c>
      <c r="D3" s="68">
        <f t="shared" si="0"/>
        <v>0</v>
      </c>
      <c r="E3" s="68">
        <f t="shared" si="0"/>
        <v>0</v>
      </c>
      <c r="F3" s="68">
        <f t="shared" si="0"/>
        <v>0</v>
      </c>
      <c r="G3" s="68">
        <f t="shared" si="0"/>
        <v>0</v>
      </c>
      <c r="H3" s="68">
        <f t="shared" si="0"/>
        <v>0</v>
      </c>
      <c r="I3" s="68">
        <f t="shared" si="0"/>
        <v>38.467358222665837</v>
      </c>
      <c r="J3" s="68">
        <f t="shared" si="0"/>
        <v>55.097521545755043</v>
      </c>
      <c r="K3" s="68">
        <f t="shared" si="0"/>
        <v>150.00575542279682</v>
      </c>
      <c r="L3" s="68">
        <f t="shared" si="0"/>
        <v>155.53980653191536</v>
      </c>
      <c r="M3" s="68">
        <f t="shared" si="0"/>
        <v>175.26203428342023</v>
      </c>
      <c r="N3" s="68">
        <f t="shared" si="0"/>
        <v>150.91131058514162</v>
      </c>
      <c r="O3" s="68">
        <f t="shared" si="0"/>
        <v>280.91630822831553</v>
      </c>
      <c r="P3" s="68">
        <f t="shared" si="0"/>
        <v>149.25370157717541</v>
      </c>
      <c r="Q3" s="68">
        <f t="shared" si="0"/>
        <v>113.3645593086614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38.467358222665837</v>
      </c>
      <c r="J4" s="77">
        <v>55.097521545755043</v>
      </c>
      <c r="K4" s="77">
        <v>150.00575542279682</v>
      </c>
      <c r="L4" s="77">
        <v>155.53980653191536</v>
      </c>
      <c r="M4" s="77">
        <v>175.26203428342023</v>
      </c>
      <c r="N4" s="77">
        <v>150.91131058514162</v>
      </c>
      <c r="O4" s="77">
        <v>280.91630822831553</v>
      </c>
      <c r="P4" s="77">
        <v>149.25370157717541</v>
      </c>
      <c r="Q4" s="77">
        <v>113.3645593086614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0</v>
      </c>
      <c r="C7" s="26">
        <f t="shared" si="1"/>
        <v>0</v>
      </c>
      <c r="D7" s="26">
        <f t="shared" si="1"/>
        <v>0</v>
      </c>
      <c r="E7" s="26">
        <f t="shared" si="1"/>
        <v>0</v>
      </c>
      <c r="F7" s="26">
        <f t="shared" si="1"/>
        <v>0</v>
      </c>
      <c r="G7" s="26">
        <f t="shared" si="1"/>
        <v>0</v>
      </c>
      <c r="H7" s="26">
        <f t="shared" si="1"/>
        <v>0</v>
      </c>
      <c r="I7" s="26">
        <f t="shared" si="1"/>
        <v>2.7106300901888286E-2</v>
      </c>
      <c r="J7" s="26">
        <f t="shared" si="1"/>
        <v>5.4752264130068451E-2</v>
      </c>
      <c r="K7" s="26">
        <f t="shared" si="1"/>
        <v>0.11334337061552388</v>
      </c>
      <c r="L7" s="26">
        <f t="shared" si="1"/>
        <v>0.14139982411992305</v>
      </c>
      <c r="M7" s="26">
        <f t="shared" si="1"/>
        <v>0.14280817587947883</v>
      </c>
      <c r="N7" s="26">
        <f t="shared" si="1"/>
        <v>0.11566391349690161</v>
      </c>
      <c r="O7" s="26">
        <f t="shared" si="1"/>
        <v>0.23364725091720492</v>
      </c>
      <c r="P7" s="26">
        <f t="shared" si="1"/>
        <v>0.11798524206081643</v>
      </c>
      <c r="Q7" s="26">
        <f t="shared" si="1"/>
        <v>8.9026252015748111E-2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2.7106300901888286E-2</v>
      </c>
      <c r="J8" s="108">
        <v>5.4752264130068451E-2</v>
      </c>
      <c r="K8" s="108">
        <v>0.11334337061552388</v>
      </c>
      <c r="L8" s="108">
        <v>0.14139982411992305</v>
      </c>
      <c r="M8" s="108">
        <v>0.14280817587947883</v>
      </c>
      <c r="N8" s="108">
        <v>0.11566391349690161</v>
      </c>
      <c r="O8" s="108">
        <v>0.23364725091720492</v>
      </c>
      <c r="P8" s="108">
        <v>0.11798524206081643</v>
      </c>
      <c r="Q8" s="108">
        <v>8.9026252015748111E-2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 t="str">
        <f t="shared" ref="B13:Q13" si="2">IF(B3=0,"",B3/B7)</f>
        <v/>
      </c>
      <c r="C13" s="68" t="str">
        <f t="shared" si="2"/>
        <v/>
      </c>
      <c r="D13" s="68" t="str">
        <f t="shared" si="2"/>
        <v/>
      </c>
      <c r="E13" s="68" t="str">
        <f t="shared" si="2"/>
        <v/>
      </c>
      <c r="F13" s="68" t="str">
        <f t="shared" si="2"/>
        <v/>
      </c>
      <c r="G13" s="68" t="str">
        <f t="shared" si="2"/>
        <v/>
      </c>
      <c r="H13" s="68" t="str">
        <f t="shared" si="2"/>
        <v/>
      </c>
      <c r="I13" s="68">
        <f t="shared" si="2"/>
        <v>1419.1297573910615</v>
      </c>
      <c r="J13" s="68">
        <f t="shared" si="2"/>
        <v>1006.3058107490569</v>
      </c>
      <c r="K13" s="68">
        <f t="shared" si="2"/>
        <v>1323.4629833943861</v>
      </c>
      <c r="L13" s="68">
        <f t="shared" si="2"/>
        <v>1100</v>
      </c>
      <c r="M13" s="68">
        <f t="shared" si="2"/>
        <v>1227.254904728497</v>
      </c>
      <c r="N13" s="68">
        <f t="shared" si="2"/>
        <v>1304.7397932734154</v>
      </c>
      <c r="O13" s="68">
        <f t="shared" si="2"/>
        <v>1202.3094948712271</v>
      </c>
      <c r="P13" s="68">
        <f t="shared" si="2"/>
        <v>1265.0200903960633</v>
      </c>
      <c r="Q13" s="68">
        <f t="shared" si="2"/>
        <v>1273.3834879245283</v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>
        <f t="shared" si="3"/>
        <v>1419.1297573910615</v>
      </c>
      <c r="J14" s="77">
        <f t="shared" si="3"/>
        <v>1006.3058107490569</v>
      </c>
      <c r="K14" s="77">
        <f t="shared" si="3"/>
        <v>1323.4629833943861</v>
      </c>
      <c r="L14" s="77">
        <f t="shared" si="3"/>
        <v>1100</v>
      </c>
      <c r="M14" s="77">
        <f t="shared" si="3"/>
        <v>1227.254904728497</v>
      </c>
      <c r="N14" s="77">
        <f t="shared" si="3"/>
        <v>1304.7397932734154</v>
      </c>
      <c r="O14" s="77">
        <f t="shared" si="3"/>
        <v>1202.3094948712271</v>
      </c>
      <c r="P14" s="77">
        <f t="shared" si="3"/>
        <v>1265.0200903960633</v>
      </c>
      <c r="Q14" s="77">
        <f t="shared" si="3"/>
        <v>1273.3834879245283</v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0</v>
      </c>
      <c r="C17" s="33">
        <f t="shared" si="5"/>
        <v>0</v>
      </c>
      <c r="D17" s="33">
        <f t="shared" si="5"/>
        <v>0</v>
      </c>
      <c r="E17" s="33">
        <f t="shared" si="5"/>
        <v>0</v>
      </c>
      <c r="F17" s="33">
        <f t="shared" si="5"/>
        <v>0</v>
      </c>
      <c r="G17" s="33">
        <f t="shared" si="5"/>
        <v>0</v>
      </c>
      <c r="H17" s="33">
        <f t="shared" si="5"/>
        <v>0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1</v>
      </c>
      <c r="J18" s="115">
        <f t="shared" si="6"/>
        <v>1</v>
      </c>
      <c r="K18" s="115">
        <f t="shared" si="6"/>
        <v>1</v>
      </c>
      <c r="L18" s="115">
        <f t="shared" si="6"/>
        <v>1</v>
      </c>
      <c r="M18" s="115">
        <f t="shared" si="6"/>
        <v>1</v>
      </c>
      <c r="N18" s="115">
        <f t="shared" si="6"/>
        <v>1</v>
      </c>
      <c r="O18" s="115">
        <f t="shared" si="6"/>
        <v>1</v>
      </c>
      <c r="P18" s="115">
        <f t="shared" si="6"/>
        <v>1</v>
      </c>
      <c r="Q18" s="115">
        <f t="shared" si="6"/>
        <v>1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0</v>
      </c>
      <c r="C21" s="33">
        <f t="shared" si="8"/>
        <v>0</v>
      </c>
      <c r="D21" s="33">
        <f t="shared" si="8"/>
        <v>0</v>
      </c>
      <c r="E21" s="33">
        <f t="shared" si="8"/>
        <v>0</v>
      </c>
      <c r="F21" s="33">
        <f t="shared" si="8"/>
        <v>0</v>
      </c>
      <c r="G21" s="33">
        <f t="shared" si="8"/>
        <v>0</v>
      </c>
      <c r="H21" s="33">
        <f t="shared" si="8"/>
        <v>0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1</v>
      </c>
      <c r="J22" s="115">
        <f t="shared" si="9"/>
        <v>1</v>
      </c>
      <c r="K22" s="115">
        <f t="shared" si="9"/>
        <v>1</v>
      </c>
      <c r="L22" s="115">
        <f t="shared" si="9"/>
        <v>1</v>
      </c>
      <c r="M22" s="115">
        <f t="shared" si="9"/>
        <v>1</v>
      </c>
      <c r="N22" s="115">
        <f t="shared" si="9"/>
        <v>1</v>
      </c>
      <c r="O22" s="115">
        <f t="shared" si="9"/>
        <v>1</v>
      </c>
      <c r="P22" s="115">
        <f t="shared" si="9"/>
        <v>1</v>
      </c>
      <c r="Q22" s="115">
        <f t="shared" si="9"/>
        <v>1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1.0001100000000001</v>
      </c>
      <c r="J4" s="100">
        <v>2.00013</v>
      </c>
      <c r="K4" s="100">
        <v>4.0994999999999999</v>
      </c>
      <c r="L4" s="100">
        <v>5.0636334794143929</v>
      </c>
      <c r="M4" s="100">
        <v>5.0634332767097945</v>
      </c>
      <c r="N4" s="100">
        <v>4.0603972822384753</v>
      </c>
      <c r="O4" s="100">
        <v>8.1210081723914769</v>
      </c>
      <c r="P4" s="100">
        <v>4.0602762812851658</v>
      </c>
      <c r="Q4" s="100">
        <v>3.0333646026488377</v>
      </c>
    </row>
    <row r="5" spans="1:17" ht="11.45" customHeight="1" x14ac:dyDescent="0.25">
      <c r="A5" s="95" t="s">
        <v>120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1.0001100000000001</v>
      </c>
      <c r="J5" s="20">
        <v>2.00013</v>
      </c>
      <c r="K5" s="20">
        <v>4.0994999999999999</v>
      </c>
      <c r="L5" s="20">
        <v>5.0636334794143929</v>
      </c>
      <c r="M5" s="20">
        <v>5.0634332767097945</v>
      </c>
      <c r="N5" s="20">
        <v>4.0603972822384753</v>
      </c>
      <c r="O5" s="20">
        <v>8.1210081723914769</v>
      </c>
      <c r="P5" s="20">
        <v>4.0602762812851658</v>
      </c>
      <c r="Q5" s="20">
        <v>3.0333646026488377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1.0001100000000001</v>
      </c>
      <c r="J9" s="20">
        <v>2.00013</v>
      </c>
      <c r="K9" s="20">
        <v>4.0994999999999999</v>
      </c>
      <c r="L9" s="20">
        <v>5.0636334794143929</v>
      </c>
      <c r="M9" s="20">
        <v>5.0634332767097945</v>
      </c>
      <c r="N9" s="20">
        <v>4.0603972822384753</v>
      </c>
      <c r="O9" s="20">
        <v>8.1210081723914769</v>
      </c>
      <c r="P9" s="20">
        <v>4.0602762812851658</v>
      </c>
      <c r="Q9" s="20">
        <v>3.0333646026488377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0</v>
      </c>
      <c r="C19" s="71">
        <f t="shared" si="0"/>
        <v>0</v>
      </c>
      <c r="D19" s="71">
        <f t="shared" si="0"/>
        <v>0</v>
      </c>
      <c r="E19" s="71">
        <f t="shared" si="0"/>
        <v>0</v>
      </c>
      <c r="F19" s="71">
        <f t="shared" si="0"/>
        <v>0</v>
      </c>
      <c r="G19" s="71">
        <f t="shared" si="0"/>
        <v>0</v>
      </c>
      <c r="H19" s="71">
        <f t="shared" si="0"/>
        <v>0</v>
      </c>
      <c r="I19" s="71">
        <f t="shared" si="0"/>
        <v>1.0001100000000001</v>
      </c>
      <c r="J19" s="71">
        <f t="shared" si="0"/>
        <v>2.00013</v>
      </c>
      <c r="K19" s="71">
        <f t="shared" si="0"/>
        <v>4.0994999999999999</v>
      </c>
      <c r="L19" s="71">
        <f t="shared" si="0"/>
        <v>5.063633479414392</v>
      </c>
      <c r="M19" s="71">
        <f t="shared" si="0"/>
        <v>5.0634332767097945</v>
      </c>
      <c r="N19" s="71">
        <f t="shared" si="0"/>
        <v>4.0603972822384753</v>
      </c>
      <c r="O19" s="71">
        <f t="shared" si="0"/>
        <v>8.1210081723914769</v>
      </c>
      <c r="P19" s="71">
        <f t="shared" si="0"/>
        <v>4.0602762812851658</v>
      </c>
      <c r="Q19" s="71">
        <f t="shared" si="0"/>
        <v>3.0333646026488377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1.0001100000000001</v>
      </c>
      <c r="J20" s="70">
        <v>2.00013</v>
      </c>
      <c r="K20" s="70">
        <v>4.0994999999999999</v>
      </c>
      <c r="L20" s="70">
        <v>5.063633479414392</v>
      </c>
      <c r="M20" s="70">
        <v>5.0634332767097945</v>
      </c>
      <c r="N20" s="70">
        <v>4.0603972822384753</v>
      </c>
      <c r="O20" s="70">
        <v>8.1210081723914769</v>
      </c>
      <c r="P20" s="70">
        <v>4.0602762812851658</v>
      </c>
      <c r="Q20" s="70">
        <v>3.0333646026488377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 t="str">
        <f>IF(B19=0,"",B19/TrNavi_act!B7*100)</f>
        <v/>
      </c>
      <c r="C25" s="68" t="str">
        <f>IF(C19=0,"",C19/TrNavi_act!C7*100)</f>
        <v/>
      </c>
      <c r="D25" s="68" t="str">
        <f>IF(D19=0,"",D19/TrNavi_act!D7*100)</f>
        <v/>
      </c>
      <c r="E25" s="68" t="str">
        <f>IF(E19=0,"",E19/TrNavi_act!E7*100)</f>
        <v/>
      </c>
      <c r="F25" s="68" t="str">
        <f>IF(F19=0,"",F19/TrNavi_act!F7*100)</f>
        <v/>
      </c>
      <c r="G25" s="68" t="str">
        <f>IF(G19=0,"",G19/TrNavi_act!G7*100)</f>
        <v/>
      </c>
      <c r="H25" s="68" t="str">
        <f>IF(H19=0,"",H19/TrNavi_act!H7*100)</f>
        <v/>
      </c>
      <c r="I25" s="68">
        <f>IF(I19=0,"",I19/TrNavi_act!I7*100)</f>
        <v>3689.584955246808</v>
      </c>
      <c r="J25" s="68">
        <f>IF(J19=0,"",J19/TrNavi_act!J7*100)</f>
        <v>3653.0544111354529</v>
      </c>
      <c r="K25" s="68">
        <f>IF(K19=0,"",K19/TrNavi_act!K7*100)</f>
        <v>3616.8855555796563</v>
      </c>
      <c r="L25" s="68">
        <f>IF(L19=0,"",L19/TrNavi_act!L7*100)</f>
        <v>3581.0748075046108</v>
      </c>
      <c r="M25" s="68">
        <f>IF(M19=0,"",M19/TrNavi_act!M7*100)</f>
        <v>3545.6186212916941</v>
      </c>
      <c r="N25" s="68">
        <f>IF(N19=0,"",N19/TrNavi_act!N7*100)</f>
        <v>3510.5134864274191</v>
      </c>
      <c r="O25" s="68">
        <f>IF(O19=0,"",O19/TrNavi_act!O7*100)</f>
        <v>3475.7559271558612</v>
      </c>
      <c r="P25" s="68">
        <f>IF(P19=0,"",P19/TrNavi_act!P7*100)</f>
        <v>3441.3425021345161</v>
      </c>
      <c r="Q25" s="68">
        <f>IF(Q19=0,"",Q19/TrNavi_act!Q7*100)</f>
        <v>3407.2698040935807</v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>
        <f>IF(I20=0,"",I20/TrNavi_act!I8*100)</f>
        <v>3689.584955246808</v>
      </c>
      <c r="J26" s="77">
        <f>IF(J20=0,"",J20/TrNavi_act!J8*100)</f>
        <v>3653.0544111354529</v>
      </c>
      <c r="K26" s="77">
        <f>IF(K20=0,"",K20/TrNavi_act!K8*100)</f>
        <v>3616.8855555796563</v>
      </c>
      <c r="L26" s="77">
        <f>IF(L20=0,"",L20/TrNavi_act!L8*100)</f>
        <v>3581.0748075046108</v>
      </c>
      <c r="M26" s="77">
        <f>IF(M20=0,"",M20/TrNavi_act!M8*100)</f>
        <v>3545.6186212916941</v>
      </c>
      <c r="N26" s="77">
        <f>IF(N20=0,"",N20/TrNavi_act!N8*100)</f>
        <v>3510.5134864274191</v>
      </c>
      <c r="O26" s="77">
        <f>IF(O20=0,"",O20/TrNavi_act!O8*100)</f>
        <v>3475.7559271558612</v>
      </c>
      <c r="P26" s="77">
        <f>IF(P20=0,"",P20/TrNavi_act!P8*100)</f>
        <v>3441.3425021345161</v>
      </c>
      <c r="Q26" s="77">
        <f>IF(Q20=0,"",Q20/TrNavi_act!Q8*100)</f>
        <v>3407.2698040935807</v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 t="str">
        <f>IF(B19=0,"",B19/TrNavi_act!B3*1000)</f>
        <v/>
      </c>
      <c r="C29" s="68" t="str">
        <f>IF(C19=0,"",C19/TrNavi_act!C3*1000)</f>
        <v/>
      </c>
      <c r="D29" s="68" t="str">
        <f>IF(D19=0,"",D19/TrNavi_act!D3*1000)</f>
        <v/>
      </c>
      <c r="E29" s="68" t="str">
        <f>IF(E19=0,"",E19/TrNavi_act!E3*1000)</f>
        <v/>
      </c>
      <c r="F29" s="68" t="str">
        <f>IF(F19=0,"",F19/TrNavi_act!F3*1000)</f>
        <v/>
      </c>
      <c r="G29" s="68" t="str">
        <f>IF(G19=0,"",G19/TrNavi_act!G3*1000)</f>
        <v/>
      </c>
      <c r="H29" s="68" t="str">
        <f>IF(H19=0,"",H19/TrNavi_act!H3*1000)</f>
        <v/>
      </c>
      <c r="I29" s="68">
        <f>IF(I19=0,"",I19/TrNavi_act!I3*1000)</f>
        <v>25.998926003988302</v>
      </c>
      <c r="J29" s="68">
        <f>IF(J19=0,"",J19/TrNavi_act!J3*1000)</f>
        <v>36.301632884503107</v>
      </c>
      <c r="K29" s="68">
        <f>IF(K19=0,"",K19/TrNavi_act!K3*1000)</f>
        <v>27.328951402200577</v>
      </c>
      <c r="L29" s="68">
        <f>IF(L19=0,"",L19/TrNavi_act!L3*1000)</f>
        <v>32.555225522769184</v>
      </c>
      <c r="M29" s="68">
        <f>IF(M19=0,"",M19/TrNavi_act!M3*1000)</f>
        <v>28.890645355180578</v>
      </c>
      <c r="N29" s="68">
        <f>IF(N19=0,"",N19/TrNavi_act!N3*1000)</f>
        <v>26.905851300971026</v>
      </c>
      <c r="O29" s="68">
        <f>IF(O19=0,"",O19/TrNavi_act!O3*1000)</f>
        <v>28.908995079741345</v>
      </c>
      <c r="P29" s="68">
        <f>IF(P19=0,"",P19/TrNavi_act!P3*1000)</f>
        <v>27.20385650995528</v>
      </c>
      <c r="Q29" s="68">
        <f>IF(Q19=0,"",Q19/TrNavi_act!Q3*1000)</f>
        <v>26.757609442910606</v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>
        <f>IF(I20=0,"",I20/TrNavi_act!I4*1000)</f>
        <v>25.998926003988302</v>
      </c>
      <c r="J30" s="77">
        <f>IF(J20=0,"",J20/TrNavi_act!J4*1000)</f>
        <v>36.301632884503107</v>
      </c>
      <c r="K30" s="77">
        <f>IF(K20=0,"",K20/TrNavi_act!K4*1000)</f>
        <v>27.328951402200577</v>
      </c>
      <c r="L30" s="77">
        <f>IF(L20=0,"",L20/TrNavi_act!L4*1000)</f>
        <v>32.555225522769184</v>
      </c>
      <c r="M30" s="77">
        <f>IF(M20=0,"",M20/TrNavi_act!M4*1000)</f>
        <v>28.890645355180578</v>
      </c>
      <c r="N30" s="77">
        <f>IF(N20=0,"",N20/TrNavi_act!N4*1000)</f>
        <v>26.905851300971026</v>
      </c>
      <c r="O30" s="77">
        <f>IF(O20=0,"",O20/TrNavi_act!O4*1000)</f>
        <v>28.908995079741345</v>
      </c>
      <c r="P30" s="77">
        <f>IF(P20=0,"",P20/TrNavi_act!P4*1000)</f>
        <v>27.20385650995528</v>
      </c>
      <c r="Q30" s="77">
        <f>IF(Q20=0,"",Q20/TrNavi_act!Q4*1000)</f>
        <v>26.757609442910606</v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0</v>
      </c>
      <c r="C33" s="57">
        <f t="shared" si="1"/>
        <v>0</v>
      </c>
      <c r="D33" s="57">
        <f t="shared" si="1"/>
        <v>0</v>
      </c>
      <c r="E33" s="57">
        <f t="shared" si="1"/>
        <v>0</v>
      </c>
      <c r="F33" s="57">
        <f t="shared" si="1"/>
        <v>0</v>
      </c>
      <c r="G33" s="57">
        <f t="shared" si="1"/>
        <v>0</v>
      </c>
      <c r="H33" s="57">
        <f t="shared" si="1"/>
        <v>0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1</v>
      </c>
      <c r="J34" s="52">
        <f t="shared" si="2"/>
        <v>1</v>
      </c>
      <c r="K34" s="52">
        <f t="shared" si="2"/>
        <v>1</v>
      </c>
      <c r="L34" s="52">
        <f t="shared" si="2"/>
        <v>1</v>
      </c>
      <c r="M34" s="52">
        <f t="shared" si="2"/>
        <v>1</v>
      </c>
      <c r="N34" s="52">
        <f t="shared" si="2"/>
        <v>1</v>
      </c>
      <c r="O34" s="52">
        <f t="shared" si="2"/>
        <v>1</v>
      </c>
      <c r="P34" s="52">
        <f t="shared" si="2"/>
        <v>1</v>
      </c>
      <c r="Q34" s="52">
        <f t="shared" si="2"/>
        <v>1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3.1027600660680004</v>
      </c>
      <c r="J4" s="100">
        <v>6.2052409144440004</v>
      </c>
      <c r="K4" s="100">
        <v>12.7183658706</v>
      </c>
      <c r="L4" s="100">
        <v>15.709511702844626</v>
      </c>
      <c r="M4" s="100">
        <v>15.70889059021007</v>
      </c>
      <c r="N4" s="100">
        <v>12.597052863885553</v>
      </c>
      <c r="O4" s="100">
        <v>25.194768428980961</v>
      </c>
      <c r="P4" s="100">
        <v>12.596677468253187</v>
      </c>
      <c r="Q4" s="100">
        <v>9.4107673705122838</v>
      </c>
    </row>
    <row r="5" spans="1:17" ht="11.45" customHeight="1" x14ac:dyDescent="0.25">
      <c r="A5" s="141" t="s">
        <v>91</v>
      </c>
      <c r="B5" s="140">
        <f t="shared" ref="B5:Q5" si="0">B4</f>
        <v>0</v>
      </c>
      <c r="C5" s="140">
        <f t="shared" si="0"/>
        <v>0</v>
      </c>
      <c r="D5" s="140">
        <f t="shared" si="0"/>
        <v>0</v>
      </c>
      <c r="E5" s="140">
        <f t="shared" si="0"/>
        <v>0</v>
      </c>
      <c r="F5" s="140">
        <f t="shared" si="0"/>
        <v>0</v>
      </c>
      <c r="G5" s="140">
        <f t="shared" si="0"/>
        <v>0</v>
      </c>
      <c r="H5" s="140">
        <f t="shared" si="0"/>
        <v>0</v>
      </c>
      <c r="I5" s="140">
        <f t="shared" si="0"/>
        <v>3.1027600660680004</v>
      </c>
      <c r="J5" s="140">
        <f t="shared" si="0"/>
        <v>6.2052409144440004</v>
      </c>
      <c r="K5" s="140">
        <f t="shared" si="0"/>
        <v>12.7183658706</v>
      </c>
      <c r="L5" s="140">
        <f t="shared" si="0"/>
        <v>15.709511702844626</v>
      </c>
      <c r="M5" s="140">
        <f t="shared" si="0"/>
        <v>15.70889059021007</v>
      </c>
      <c r="N5" s="140">
        <f t="shared" si="0"/>
        <v>12.597052863885553</v>
      </c>
      <c r="O5" s="140">
        <f t="shared" si="0"/>
        <v>25.194768428980961</v>
      </c>
      <c r="P5" s="140">
        <f t="shared" si="0"/>
        <v>12.596677468253187</v>
      </c>
      <c r="Q5" s="140">
        <f t="shared" si="0"/>
        <v>9.4107673705122838</v>
      </c>
    </row>
    <row r="7" spans="1:17" ht="11.45" customHeight="1" x14ac:dyDescent="0.25">
      <c r="A7" s="27" t="s">
        <v>100</v>
      </c>
      <c r="B7" s="71">
        <f t="shared" ref="B7:Q7" si="1">SUM(B8:B9)</f>
        <v>0</v>
      </c>
      <c r="C7" s="71">
        <f t="shared" si="1"/>
        <v>0</v>
      </c>
      <c r="D7" s="71">
        <f t="shared" si="1"/>
        <v>0</v>
      </c>
      <c r="E7" s="71">
        <f t="shared" si="1"/>
        <v>0</v>
      </c>
      <c r="F7" s="71">
        <f t="shared" si="1"/>
        <v>0</v>
      </c>
      <c r="G7" s="71">
        <f t="shared" si="1"/>
        <v>0</v>
      </c>
      <c r="H7" s="71">
        <f t="shared" si="1"/>
        <v>0</v>
      </c>
      <c r="I7" s="71">
        <f t="shared" si="1"/>
        <v>3.1027600660680004</v>
      </c>
      <c r="J7" s="71">
        <f t="shared" si="1"/>
        <v>6.2052409144440004</v>
      </c>
      <c r="K7" s="71">
        <f t="shared" si="1"/>
        <v>12.7183658706</v>
      </c>
      <c r="L7" s="71">
        <f t="shared" si="1"/>
        <v>15.709511702844624</v>
      </c>
      <c r="M7" s="71">
        <f t="shared" si="1"/>
        <v>15.70889059021007</v>
      </c>
      <c r="N7" s="71">
        <f t="shared" si="1"/>
        <v>12.597052863885553</v>
      </c>
      <c r="O7" s="71">
        <f t="shared" si="1"/>
        <v>25.194768428980961</v>
      </c>
      <c r="P7" s="71">
        <f t="shared" si="1"/>
        <v>12.596677468253187</v>
      </c>
      <c r="Q7" s="71">
        <f t="shared" si="1"/>
        <v>9.4107673705122838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3.1027600660680004</v>
      </c>
      <c r="J8" s="70">
        <v>6.2052409144440004</v>
      </c>
      <c r="K8" s="70">
        <v>12.7183658706</v>
      </c>
      <c r="L8" s="70">
        <v>15.709511702844624</v>
      </c>
      <c r="M8" s="70">
        <v>15.70889059021007</v>
      </c>
      <c r="N8" s="70">
        <v>12.597052863885553</v>
      </c>
      <c r="O8" s="70">
        <v>25.194768428980961</v>
      </c>
      <c r="P8" s="70">
        <v>12.596677468253187</v>
      </c>
      <c r="Q8" s="70">
        <v>9.4107673705122838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0</v>
      </c>
      <c r="C14" s="100">
        <f>IF(C4=0,0,C4/TrNavi_ene!C4)</f>
        <v>0</v>
      </c>
      <c r="D14" s="100">
        <f>IF(D4=0,0,D4/TrNavi_ene!D4)</f>
        <v>0</v>
      </c>
      <c r="E14" s="100">
        <f>IF(E4=0,0,E4/TrNavi_ene!E4)</f>
        <v>0</v>
      </c>
      <c r="F14" s="100">
        <f>IF(F4=0,0,F4/TrNavi_ene!F4)</f>
        <v>0</v>
      </c>
      <c r="G14" s="100">
        <f>IF(G4=0,0,G4/TrNavi_ene!G4)</f>
        <v>0</v>
      </c>
      <c r="H14" s="100">
        <f>IF(H4=0,0,H4/TrNavi_ene!H4)</f>
        <v>0</v>
      </c>
      <c r="I14" s="100">
        <f>IF(I4=0,0,I4/TrNavi_ene!I4)</f>
        <v>3.1024188000000001</v>
      </c>
      <c r="J14" s="100">
        <f>IF(J4=0,0,J4/TrNavi_ene!J4)</f>
        <v>3.1024188000000001</v>
      </c>
      <c r="K14" s="100">
        <f>IF(K4=0,0,K4/TrNavi_ene!K4)</f>
        <v>3.1024188000000001</v>
      </c>
      <c r="L14" s="100">
        <f>IF(L4=0,0,L4/TrNavi_ene!L4)</f>
        <v>3.1024188000000001</v>
      </c>
      <c r="M14" s="100">
        <f>IF(M4=0,0,M4/TrNavi_ene!M4)</f>
        <v>3.1024188000000001</v>
      </c>
      <c r="N14" s="100">
        <f>IF(N4=0,0,N4/TrNavi_ene!N4)</f>
        <v>3.1024188000000001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0</v>
      </c>
      <c r="C15" s="140">
        <f t="shared" si="2"/>
        <v>0</v>
      </c>
      <c r="D15" s="140">
        <f t="shared" si="2"/>
        <v>0</v>
      </c>
      <c r="E15" s="140">
        <f t="shared" si="2"/>
        <v>0</v>
      </c>
      <c r="F15" s="140">
        <f t="shared" si="2"/>
        <v>0</v>
      </c>
      <c r="G15" s="140">
        <f t="shared" si="2"/>
        <v>0</v>
      </c>
      <c r="H15" s="140">
        <f t="shared" si="2"/>
        <v>0</v>
      </c>
      <c r="I15" s="140">
        <f t="shared" si="2"/>
        <v>3.1024188000000001</v>
      </c>
      <c r="J15" s="140">
        <f t="shared" si="2"/>
        <v>3.1024188000000001</v>
      </c>
      <c r="K15" s="140">
        <f t="shared" si="2"/>
        <v>3.1024188000000001</v>
      </c>
      <c r="L15" s="140">
        <f t="shared" si="2"/>
        <v>3.1024188000000001</v>
      </c>
      <c r="M15" s="140">
        <f t="shared" si="2"/>
        <v>3.1024188000000001</v>
      </c>
      <c r="N15" s="140">
        <f t="shared" si="2"/>
        <v>3.1024188000000001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 t="str">
        <f>IF(B7=0,"",B7/TrNavi_act!B7*100)</f>
        <v/>
      </c>
      <c r="C17" s="68" t="str">
        <f>IF(C7=0,"",C7/TrNavi_act!C7*100)</f>
        <v/>
      </c>
      <c r="D17" s="68" t="str">
        <f>IF(D7=0,"",D7/TrNavi_act!D7*100)</f>
        <v/>
      </c>
      <c r="E17" s="68" t="str">
        <f>IF(E7=0,"",E7/TrNavi_act!E7*100)</f>
        <v/>
      </c>
      <c r="F17" s="68" t="str">
        <f>IF(F7=0,"",F7/TrNavi_act!F7*100)</f>
        <v/>
      </c>
      <c r="G17" s="68" t="str">
        <f>IF(G7=0,"",G7/TrNavi_act!G7*100)</f>
        <v/>
      </c>
      <c r="H17" s="68" t="str">
        <f>IF(H7=0,"",H7/TrNavi_act!H7*100)</f>
        <v/>
      </c>
      <c r="I17" s="68">
        <f>IF(I7=0,"",I7/TrNavi_act!I7*100)</f>
        <v>11446.637729354856</v>
      </c>
      <c r="J17" s="68">
        <f>IF(J7=0,"",J7/TrNavi_act!J7*100)</f>
        <v>11333.304682529561</v>
      </c>
      <c r="K17" s="68">
        <f>IF(K7=0,"",K7/TrNavi_act!K7*100)</f>
        <v>11221.093745078771</v>
      </c>
      <c r="L17" s="68">
        <f>IF(L7=0,"",L7/TrNavi_act!L7*100)</f>
        <v>11109.993807008685</v>
      </c>
      <c r="M17" s="68">
        <f>IF(M7=0,"",M7/TrNavi_act!M7*100)</f>
        <v>10999.993868325431</v>
      </c>
      <c r="N17" s="68">
        <f>IF(N7=0,"",N7/TrNavi_act!N7*100)</f>
        <v>10891.083037945973</v>
      </c>
      <c r="O17" s="68">
        <f>IF(O7=0,"",O7/TrNavi_act!O7*100)</f>
        <v>10783.250532619775</v>
      </c>
      <c r="P17" s="68">
        <f>IF(P7=0,"",P7/TrNavi_act!P7*100)</f>
        <v>10676.485675861164</v>
      </c>
      <c r="Q17" s="68">
        <f>IF(Q7=0,"",Q7/TrNavi_act!Q7*100)</f>
        <v>10570.777896892239</v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>
        <f>IF(I8=0,"",I8/TrNavi_act!I8*100)</f>
        <v>11446.637729354856</v>
      </c>
      <c r="J18" s="77">
        <f>IF(J8=0,"",J8/TrNavi_act!J8*100)</f>
        <v>11333.304682529561</v>
      </c>
      <c r="K18" s="77">
        <f>IF(K8=0,"",K8/TrNavi_act!K8*100)</f>
        <v>11221.093745078771</v>
      </c>
      <c r="L18" s="77">
        <f>IF(L8=0,"",L8/TrNavi_act!L8*100)</f>
        <v>11109.993807008685</v>
      </c>
      <c r="M18" s="77">
        <f>IF(M8=0,"",M8/TrNavi_act!M8*100)</f>
        <v>10999.993868325431</v>
      </c>
      <c r="N18" s="77">
        <f>IF(N8=0,"",N8/TrNavi_act!N8*100)</f>
        <v>10891.083037945973</v>
      </c>
      <c r="O18" s="77">
        <f>IF(O8=0,"",O8/TrNavi_act!O8*100)</f>
        <v>10783.250532619775</v>
      </c>
      <c r="P18" s="77">
        <f>IF(P8=0,"",P8/TrNavi_act!P8*100)</f>
        <v>10676.485675861164</v>
      </c>
      <c r="Q18" s="77">
        <f>IF(Q8=0,"",Q8/TrNavi_act!Q8*100)</f>
        <v>10570.777896892239</v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 t="str">
        <f>IF(B7=0,"",B7/TrNavi_act!B3*1000)</f>
        <v/>
      </c>
      <c r="C21" s="68" t="str">
        <f>IF(C7=0,"",C7/TrNavi_act!C3*1000)</f>
        <v/>
      </c>
      <c r="D21" s="68" t="str">
        <f>IF(D7=0,"",D7/TrNavi_act!D3*1000)</f>
        <v/>
      </c>
      <c r="E21" s="68" t="str">
        <f>IF(E7=0,"",E7/TrNavi_act!E3*1000)</f>
        <v/>
      </c>
      <c r="F21" s="68" t="str">
        <f>IF(F7=0,"",F7/TrNavi_act!F3*1000)</f>
        <v/>
      </c>
      <c r="G21" s="68" t="str">
        <f>IF(G7=0,"",G7/TrNavi_act!G3*1000)</f>
        <v/>
      </c>
      <c r="H21" s="68" t="str">
        <f>IF(H7=0,"",H7/TrNavi_act!H3*1000)</f>
        <v/>
      </c>
      <c r="I21" s="68">
        <f>IF(I7=0,"",I7/TrNavi_act!I3*1000)</f>
        <v>80.659556814582189</v>
      </c>
      <c r="J21" s="68">
        <f>IF(J7=0,"",J7/TrNavi_act!J3*1000)</f>
        <v>112.62286833158069</v>
      </c>
      <c r="K21" s="68">
        <f>IF(K7=0,"",K7/TrNavi_act!K3*1000)</f>
        <v>84.785852614473427</v>
      </c>
      <c r="L21" s="68">
        <f>IF(L7=0,"",L7/TrNavi_act!L3*1000)</f>
        <v>100.99994370007896</v>
      </c>
      <c r="M21" s="68">
        <f>IF(M7=0,"",M7/TrNavi_act!M3*1000)</f>
        <v>89.630881294044926</v>
      </c>
      <c r="N21" s="68">
        <f>IF(N7=0,"",N7/TrNavi_act!N3*1000)</f>
        <v>83.473218906136978</v>
      </c>
      <c r="O21" s="68">
        <f>IF(O7=0,"",O7/TrNavi_act!O3*1000)</f>
        <v>89.687809824497066</v>
      </c>
      <c r="P21" s="68">
        <f>IF(P7=0,"",P7/TrNavi_act!P3*1000)</f>
        <v>84.397755868987645</v>
      </c>
      <c r="Q21" s="68">
        <f>IF(Q7=0,"",Q7/TrNavi_act!Q3*1000)</f>
        <v>83.013310578743386</v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>
        <f>IF(I8=0,"",I8/TrNavi_act!I4*1000)</f>
        <v>80.659556814582189</v>
      </c>
      <c r="J22" s="77">
        <f>IF(J8=0,"",J8/TrNavi_act!J4*1000)</f>
        <v>112.62286833158069</v>
      </c>
      <c r="K22" s="77">
        <f>IF(K8=0,"",K8/TrNavi_act!K4*1000)</f>
        <v>84.785852614473427</v>
      </c>
      <c r="L22" s="77">
        <f>IF(L8=0,"",L8/TrNavi_act!L4*1000)</f>
        <v>100.99994370007896</v>
      </c>
      <c r="M22" s="77">
        <f>IF(M8=0,"",M8/TrNavi_act!M4*1000)</f>
        <v>89.630881294044926</v>
      </c>
      <c r="N22" s="77">
        <f>IF(N8=0,"",N8/TrNavi_act!N4*1000)</f>
        <v>83.473218906136978</v>
      </c>
      <c r="O22" s="77">
        <f>IF(O8=0,"",O8/TrNavi_act!O4*1000)</f>
        <v>89.687809824497066</v>
      </c>
      <c r="P22" s="77">
        <f>IF(P8=0,"",P8/TrNavi_act!P4*1000)</f>
        <v>84.397755868987645</v>
      </c>
      <c r="Q22" s="77">
        <f>IF(Q8=0,"",Q8/TrNavi_act!Q4*1000)</f>
        <v>83.013310578743386</v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0</v>
      </c>
      <c r="C25" s="57">
        <f t="shared" si="3"/>
        <v>0</v>
      </c>
      <c r="D25" s="57">
        <f t="shared" si="3"/>
        <v>0</v>
      </c>
      <c r="E25" s="57">
        <f t="shared" si="3"/>
        <v>0</v>
      </c>
      <c r="F25" s="57">
        <f t="shared" si="3"/>
        <v>0</v>
      </c>
      <c r="G25" s="57">
        <f t="shared" si="3"/>
        <v>0</v>
      </c>
      <c r="H25" s="57">
        <f t="shared" si="3"/>
        <v>0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1</v>
      </c>
      <c r="J26" s="52">
        <f t="shared" si="4"/>
        <v>1</v>
      </c>
      <c r="K26" s="52">
        <f t="shared" si="4"/>
        <v>1</v>
      </c>
      <c r="L26" s="52">
        <f t="shared" si="4"/>
        <v>1</v>
      </c>
      <c r="M26" s="52">
        <f t="shared" si="4"/>
        <v>1</v>
      </c>
      <c r="N26" s="52">
        <f t="shared" si="4"/>
        <v>1</v>
      </c>
      <c r="O26" s="52">
        <f t="shared" si="4"/>
        <v>1</v>
      </c>
      <c r="P26" s="52">
        <f t="shared" si="4"/>
        <v>1</v>
      </c>
      <c r="Q26" s="52">
        <f t="shared" si="4"/>
        <v>1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LV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15274.724499587703</v>
      </c>
      <c r="C4" s="40">
        <f t="shared" si="0"/>
        <v>15759.28269537099</v>
      </c>
      <c r="D4" s="40">
        <f t="shared" si="0"/>
        <v>16366.659148365341</v>
      </c>
      <c r="E4" s="40">
        <f t="shared" si="0"/>
        <v>17088.447739778494</v>
      </c>
      <c r="F4" s="40">
        <f t="shared" si="0"/>
        <v>15931.86305685858</v>
      </c>
      <c r="G4" s="40">
        <f t="shared" si="0"/>
        <v>17331.86717876136</v>
      </c>
      <c r="H4" s="40">
        <f t="shared" si="0"/>
        <v>19766.270761898551</v>
      </c>
      <c r="I4" s="40">
        <f t="shared" si="0"/>
        <v>22050.132781172666</v>
      </c>
      <c r="J4" s="40">
        <f t="shared" si="0"/>
        <v>20374.6942515755</v>
      </c>
      <c r="K4" s="40">
        <f t="shared" si="0"/>
        <v>18454.614569212637</v>
      </c>
      <c r="L4" s="40">
        <f t="shared" si="0"/>
        <v>18639.584020596303</v>
      </c>
      <c r="M4" s="40">
        <f t="shared" si="0"/>
        <v>18084.674521577086</v>
      </c>
      <c r="N4" s="40">
        <f t="shared" si="0"/>
        <v>17973.510018396504</v>
      </c>
      <c r="O4" s="40">
        <f t="shared" si="0"/>
        <v>18188.970590388093</v>
      </c>
      <c r="P4" s="40">
        <f t="shared" si="0"/>
        <v>19008.207359325919</v>
      </c>
      <c r="Q4" s="40">
        <f t="shared" si="0"/>
        <v>20064.793028116008</v>
      </c>
    </row>
    <row r="5" spans="1:17" ht="11.45" customHeight="1" x14ac:dyDescent="0.25">
      <c r="A5" s="23" t="s">
        <v>50</v>
      </c>
      <c r="B5" s="39">
        <f t="shared" ref="B5:Q5" si="1">B6+B7+B8</f>
        <v>13913.181653045962</v>
      </c>
      <c r="C5" s="39">
        <f t="shared" si="1"/>
        <v>14370.620983163366</v>
      </c>
      <c r="D5" s="39">
        <f t="shared" si="1"/>
        <v>14926.543918647065</v>
      </c>
      <c r="E5" s="39">
        <f t="shared" si="1"/>
        <v>15615.499186383147</v>
      </c>
      <c r="F5" s="39">
        <f t="shared" si="1"/>
        <v>14226.53975810904</v>
      </c>
      <c r="G5" s="39">
        <f t="shared" si="1"/>
        <v>15067.145002662168</v>
      </c>
      <c r="H5" s="39">
        <f t="shared" si="1"/>
        <v>16863.183037440933</v>
      </c>
      <c r="I5" s="39">
        <f t="shared" si="1"/>
        <v>18662.520567367974</v>
      </c>
      <c r="J5" s="39">
        <f t="shared" si="1"/>
        <v>16828.529546990081</v>
      </c>
      <c r="K5" s="39">
        <f t="shared" si="1"/>
        <v>14903.919934233189</v>
      </c>
      <c r="L5" s="39">
        <f t="shared" si="1"/>
        <v>14680.857606878166</v>
      </c>
      <c r="M5" s="39">
        <f t="shared" si="1"/>
        <v>13819.443030857099</v>
      </c>
      <c r="N5" s="39">
        <f t="shared" si="1"/>
        <v>13939.275277573161</v>
      </c>
      <c r="O5" s="39">
        <f t="shared" si="1"/>
        <v>14108.503473935625</v>
      </c>
      <c r="P5" s="39">
        <f t="shared" si="1"/>
        <v>15024.185492403472</v>
      </c>
      <c r="Q5" s="39">
        <f t="shared" si="1"/>
        <v>15944.377875283046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65.181653045962747</v>
      </c>
      <c r="C6" s="37">
        <f>TrRoad_act!C$5</f>
        <v>65.620983163366759</v>
      </c>
      <c r="D6" s="37">
        <f>TrRoad_act!D$5</f>
        <v>65.543918647064814</v>
      </c>
      <c r="E6" s="37">
        <f>TrRoad_act!E$5</f>
        <v>65.499186383147617</v>
      </c>
      <c r="F6" s="37">
        <f>TrRoad_act!F$5</f>
        <v>65.139758109043086</v>
      </c>
      <c r="G6" s="37">
        <f>TrRoad_act!G$5</f>
        <v>64.645002662167059</v>
      </c>
      <c r="H6" s="37">
        <f>TrRoad_act!H$5</f>
        <v>63.583037440929942</v>
      </c>
      <c r="I6" s="37">
        <f>TrRoad_act!I$5</f>
        <v>61.320567367973652</v>
      </c>
      <c r="J6" s="37">
        <f>TrRoad_act!J$5</f>
        <v>59.029546990080199</v>
      </c>
      <c r="K6" s="37">
        <f>TrRoad_act!K$5</f>
        <v>57.229934233188544</v>
      </c>
      <c r="L6" s="37">
        <f>TrRoad_act!L$5</f>
        <v>57.517606878163853</v>
      </c>
      <c r="M6" s="37">
        <f>TrRoad_act!M$5</f>
        <v>57.543030857099943</v>
      </c>
      <c r="N6" s="37">
        <f>TrRoad_act!N$5</f>
        <v>53.275277573161269</v>
      </c>
      <c r="O6" s="37">
        <f>TrRoad_act!O$5</f>
        <v>56.10347393562617</v>
      </c>
      <c r="P6" s="37">
        <f>TrRoad_act!P$5</f>
        <v>68.38549240347308</v>
      </c>
      <c r="Q6" s="37">
        <f>TrRoad_act!Q$5</f>
        <v>87.77787528304458</v>
      </c>
    </row>
    <row r="7" spans="1:17" ht="11.45" customHeight="1" x14ac:dyDescent="0.25">
      <c r="A7" s="17" t="str">
        <f>TrRoad_act!$A$6</f>
        <v>Passenger cars</v>
      </c>
      <c r="B7" s="37">
        <f>TrRoad_act!B$6</f>
        <v>11500</v>
      </c>
      <c r="C7" s="37">
        <f>TrRoad_act!C$6</f>
        <v>12000</v>
      </c>
      <c r="D7" s="37">
        <f>TrRoad_act!D$6</f>
        <v>12500</v>
      </c>
      <c r="E7" s="37">
        <f>TrRoad_act!E$6</f>
        <v>13000</v>
      </c>
      <c r="F7" s="37">
        <f>TrRoad_act!F$6</f>
        <v>11506.399999999998</v>
      </c>
      <c r="G7" s="37">
        <f>TrRoad_act!G$6</f>
        <v>12111.5</v>
      </c>
      <c r="H7" s="37">
        <f>TrRoad_act!H$6</f>
        <v>14019.6</v>
      </c>
      <c r="I7" s="37">
        <f>TrRoad_act!I$6</f>
        <v>15957.2</v>
      </c>
      <c r="J7" s="37">
        <f>TrRoad_act!J$6</f>
        <v>14252.500000000002</v>
      </c>
      <c r="K7" s="37">
        <f>TrRoad_act!K$6</f>
        <v>12703.69</v>
      </c>
      <c r="L7" s="37">
        <f>TrRoad_act!L$6</f>
        <v>12312.340000000002</v>
      </c>
      <c r="M7" s="37">
        <f>TrRoad_act!M$6</f>
        <v>11349.9</v>
      </c>
      <c r="N7" s="37">
        <f>TrRoad_act!N$6</f>
        <v>11528</v>
      </c>
      <c r="O7" s="37">
        <f>TrRoad_act!O$6</f>
        <v>11733.4</v>
      </c>
      <c r="P7" s="37">
        <f>TrRoad_act!P$6</f>
        <v>12625.8</v>
      </c>
      <c r="Q7" s="37">
        <f>TrRoad_act!Q$6</f>
        <v>13542.6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2347.9999999999995</v>
      </c>
      <c r="C8" s="37">
        <f>TrRoad_act!C$13</f>
        <v>2305.0000000000005</v>
      </c>
      <c r="D8" s="37">
        <f>TrRoad_act!D$13</f>
        <v>2361</v>
      </c>
      <c r="E8" s="37">
        <f>TrRoad_act!E$13</f>
        <v>2550</v>
      </c>
      <c r="F8" s="37">
        <f>TrRoad_act!F$13</f>
        <v>2655</v>
      </c>
      <c r="G8" s="37">
        <f>TrRoad_act!G$13</f>
        <v>2891</v>
      </c>
      <c r="H8" s="37">
        <f>TrRoad_act!H$13</f>
        <v>2780</v>
      </c>
      <c r="I8" s="37">
        <f>TrRoad_act!I$13</f>
        <v>2644</v>
      </c>
      <c r="J8" s="37">
        <f>TrRoad_act!J$13</f>
        <v>2516.9999999999995</v>
      </c>
      <c r="K8" s="37">
        <f>TrRoad_act!K$13</f>
        <v>2143</v>
      </c>
      <c r="L8" s="37">
        <f>TrRoad_act!L$13</f>
        <v>2311</v>
      </c>
      <c r="M8" s="37">
        <f>TrRoad_act!M$13</f>
        <v>2412</v>
      </c>
      <c r="N8" s="37">
        <f>TrRoad_act!N$13</f>
        <v>2357.9999999999995</v>
      </c>
      <c r="O8" s="37">
        <f>TrRoad_act!O$13</f>
        <v>2319</v>
      </c>
      <c r="P8" s="37">
        <f>TrRoad_act!P$13</f>
        <v>2330</v>
      </c>
      <c r="Q8" s="37">
        <f>TrRoad_act!Q$13</f>
        <v>2314</v>
      </c>
    </row>
    <row r="9" spans="1:17" ht="11.45" customHeight="1" x14ac:dyDescent="0.25">
      <c r="A9" s="19" t="s">
        <v>52</v>
      </c>
      <c r="B9" s="38">
        <f t="shared" ref="B9:Q9" si="2">B10+B11+B12</f>
        <v>981.7</v>
      </c>
      <c r="C9" s="38">
        <f t="shared" si="2"/>
        <v>966.7</v>
      </c>
      <c r="D9" s="38">
        <f t="shared" si="2"/>
        <v>1008.6</v>
      </c>
      <c r="E9" s="38">
        <f t="shared" si="2"/>
        <v>1015.8</v>
      </c>
      <c r="F9" s="38">
        <f t="shared" si="2"/>
        <v>1069.7</v>
      </c>
      <c r="G9" s="38">
        <f t="shared" si="2"/>
        <v>1161.7</v>
      </c>
      <c r="H9" s="38">
        <f t="shared" si="2"/>
        <v>1265.3</v>
      </c>
      <c r="I9" s="38">
        <f t="shared" si="2"/>
        <v>1254.5999999999999</v>
      </c>
      <c r="J9" s="38">
        <f t="shared" si="2"/>
        <v>1199.3</v>
      </c>
      <c r="K9" s="38">
        <f t="shared" si="2"/>
        <v>919</v>
      </c>
      <c r="L9" s="38">
        <f t="shared" si="2"/>
        <v>864</v>
      </c>
      <c r="M9" s="38">
        <f t="shared" si="2"/>
        <v>857.8</v>
      </c>
      <c r="N9" s="38">
        <f t="shared" si="2"/>
        <v>838.75199999999995</v>
      </c>
      <c r="O9" s="38">
        <f t="shared" si="2"/>
        <v>853.76199999999994</v>
      </c>
      <c r="P9" s="38">
        <f t="shared" si="2"/>
        <v>778.97</v>
      </c>
      <c r="Q9" s="38">
        <f t="shared" si="2"/>
        <v>720.97699999999998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266.70000000000005</v>
      </c>
      <c r="C10" s="37">
        <f>TrRail_act!C$5</f>
        <v>260.70000000000005</v>
      </c>
      <c r="D10" s="37">
        <f>TrRail_act!D$5</f>
        <v>264.60000000000002</v>
      </c>
      <c r="E10" s="37">
        <f>TrRail_act!E$5</f>
        <v>253.79999999999998</v>
      </c>
      <c r="F10" s="37">
        <f>TrRail_act!F$5</f>
        <v>263.70000000000005</v>
      </c>
      <c r="G10" s="37">
        <f>TrRail_act!G$5</f>
        <v>272.7</v>
      </c>
      <c r="H10" s="37">
        <f>TrRail_act!H$5</f>
        <v>279.3</v>
      </c>
      <c r="I10" s="37">
        <f>TrRail_act!I$5</f>
        <v>279.60000000000002</v>
      </c>
      <c r="J10" s="37">
        <f>TrRail_act!J$5</f>
        <v>258.29999999999995</v>
      </c>
      <c r="K10" s="37">
        <f>TrRail_act!K$5</f>
        <v>171</v>
      </c>
      <c r="L10" s="37">
        <f>TrRail_act!L$5</f>
        <v>123</v>
      </c>
      <c r="M10" s="37">
        <f>TrRail_act!M$5</f>
        <v>124.8</v>
      </c>
      <c r="N10" s="37">
        <f>TrRail_act!N$5</f>
        <v>121.752</v>
      </c>
      <c r="O10" s="37">
        <f>TrRail_act!O$5</f>
        <v>132.762</v>
      </c>
      <c r="P10" s="37">
        <f>TrRail_act!P$5</f>
        <v>134.97</v>
      </c>
      <c r="Q10" s="37">
        <f>TrRail_act!Q$5</f>
        <v>130.977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715</v>
      </c>
      <c r="C11" s="37">
        <f>TrRail_act!C$6</f>
        <v>706</v>
      </c>
      <c r="D11" s="37">
        <f>TrRail_act!D$6</f>
        <v>744</v>
      </c>
      <c r="E11" s="37">
        <f>TrRail_act!E$6</f>
        <v>762</v>
      </c>
      <c r="F11" s="37">
        <f>TrRail_act!F$6</f>
        <v>806</v>
      </c>
      <c r="G11" s="37">
        <f>TrRail_act!G$6</f>
        <v>889</v>
      </c>
      <c r="H11" s="37">
        <f>TrRail_act!H$6</f>
        <v>986</v>
      </c>
      <c r="I11" s="37">
        <f>TrRail_act!I$6</f>
        <v>975</v>
      </c>
      <c r="J11" s="37">
        <f>TrRail_act!J$6</f>
        <v>941</v>
      </c>
      <c r="K11" s="37">
        <f>TrRail_act!K$6</f>
        <v>748</v>
      </c>
      <c r="L11" s="37">
        <f>TrRail_act!L$6</f>
        <v>741</v>
      </c>
      <c r="M11" s="37">
        <f>TrRail_act!M$6</f>
        <v>733</v>
      </c>
      <c r="N11" s="37">
        <f>TrRail_act!N$6</f>
        <v>717</v>
      </c>
      <c r="O11" s="37">
        <f>TrRail_act!O$6</f>
        <v>721</v>
      </c>
      <c r="P11" s="37">
        <f>TrRail_act!P$6</f>
        <v>644</v>
      </c>
      <c r="Q11" s="37">
        <f>TrRail_act!Q$6</f>
        <v>590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379.84284654173996</v>
      </c>
      <c r="C13" s="38">
        <f t="shared" si="3"/>
        <v>421.96171220762324</v>
      </c>
      <c r="D13" s="38">
        <f t="shared" si="3"/>
        <v>431.5152297182758</v>
      </c>
      <c r="E13" s="38">
        <f t="shared" si="3"/>
        <v>457.14855339534665</v>
      </c>
      <c r="F13" s="38">
        <f t="shared" si="3"/>
        <v>635.62329874953923</v>
      </c>
      <c r="G13" s="38">
        <f t="shared" si="3"/>
        <v>1103.0221760991906</v>
      </c>
      <c r="H13" s="38">
        <f t="shared" si="3"/>
        <v>1637.7877244576189</v>
      </c>
      <c r="I13" s="38">
        <f t="shared" si="3"/>
        <v>2133.0122138046945</v>
      </c>
      <c r="J13" s="38">
        <f t="shared" si="3"/>
        <v>2346.8647045854191</v>
      </c>
      <c r="K13" s="38">
        <f t="shared" si="3"/>
        <v>2631.6946349794503</v>
      </c>
      <c r="L13" s="38">
        <f t="shared" si="3"/>
        <v>3094.7264137181364</v>
      </c>
      <c r="M13" s="38">
        <f t="shared" si="3"/>
        <v>3407.431490719986</v>
      </c>
      <c r="N13" s="38">
        <f t="shared" si="3"/>
        <v>3195.4827408233441</v>
      </c>
      <c r="O13" s="38">
        <f t="shared" si="3"/>
        <v>3226.7051164524664</v>
      </c>
      <c r="P13" s="38">
        <f t="shared" si="3"/>
        <v>3205.0518669224471</v>
      </c>
      <c r="Q13" s="38">
        <f t="shared" si="3"/>
        <v>3399.4381528329604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310.57174669233825</v>
      </c>
      <c r="C15" s="37">
        <f>TrAvia_act!C$6</f>
        <v>343.34181575161654</v>
      </c>
      <c r="D15" s="37">
        <f>TrAvia_act!D$6</f>
        <v>339.52304303581565</v>
      </c>
      <c r="E15" s="37">
        <f>TrAvia_act!E$6</f>
        <v>345.20243400507502</v>
      </c>
      <c r="F15" s="37">
        <f>TrAvia_act!F$6</f>
        <v>491.20649738560599</v>
      </c>
      <c r="G15" s="37">
        <f>TrAvia_act!G$6</f>
        <v>848.2701528595004</v>
      </c>
      <c r="H15" s="37">
        <f>TrAvia_act!H$6</f>
        <v>1224.5889912733883</v>
      </c>
      <c r="I15" s="37">
        <f>TrAvia_act!I$6</f>
        <v>1502.8842314666151</v>
      </c>
      <c r="J15" s="37">
        <f>TrAvia_act!J$6</f>
        <v>1578.5706834298956</v>
      </c>
      <c r="K15" s="37">
        <f>TrAvia_act!K$6</f>
        <v>1807.8547665684025</v>
      </c>
      <c r="L15" s="37">
        <f>TrAvia_act!L$6</f>
        <v>2055.9778238615404</v>
      </c>
      <c r="M15" s="37">
        <f>TrAvia_act!M$6</f>
        <v>2226.049963873144</v>
      </c>
      <c r="N15" s="37">
        <f>TrAvia_act!N$6</f>
        <v>1999.7701706803502</v>
      </c>
      <c r="O15" s="37">
        <f>TrAvia_act!O$6</f>
        <v>2024.0935045125195</v>
      </c>
      <c r="P15" s="37">
        <f>TrAvia_act!P$6</f>
        <v>2089.6006503294534</v>
      </c>
      <c r="Q15" s="37">
        <f>TrAvia_act!Q$6</f>
        <v>2280.828640525117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69.271099849401679</v>
      </c>
      <c r="C16" s="37">
        <f>TrAvia_act!C$7</f>
        <v>78.619896456006686</v>
      </c>
      <c r="D16" s="37">
        <f>TrAvia_act!D$7</f>
        <v>91.992186682460144</v>
      </c>
      <c r="E16" s="37">
        <f>TrAvia_act!E$7</f>
        <v>111.9461193902716</v>
      </c>
      <c r="F16" s="37">
        <f>TrAvia_act!F$7</f>
        <v>144.41680136393327</v>
      </c>
      <c r="G16" s="37">
        <f>TrAvia_act!G$7</f>
        <v>254.7520232396902</v>
      </c>
      <c r="H16" s="37">
        <f>TrAvia_act!H$7</f>
        <v>413.19873318423066</v>
      </c>
      <c r="I16" s="37">
        <f>TrAvia_act!I$7</f>
        <v>630.12798233807916</v>
      </c>
      <c r="J16" s="37">
        <f>TrAvia_act!J$7</f>
        <v>768.29402115552364</v>
      </c>
      <c r="K16" s="37">
        <f>TrAvia_act!K$7</f>
        <v>823.83986841104786</v>
      </c>
      <c r="L16" s="37">
        <f>TrAvia_act!L$7</f>
        <v>1038.7485898565963</v>
      </c>
      <c r="M16" s="37">
        <f>TrAvia_act!M$7</f>
        <v>1181.381526846842</v>
      </c>
      <c r="N16" s="37">
        <f>TrAvia_act!N$7</f>
        <v>1195.7125701429941</v>
      </c>
      <c r="O16" s="37">
        <f>TrAvia_act!O$7</f>
        <v>1202.6116119399469</v>
      </c>
      <c r="P16" s="37">
        <f>TrAvia_act!P$7</f>
        <v>1115.4512165929937</v>
      </c>
      <c r="Q16" s="37">
        <f>TrAvia_act!Q$7</f>
        <v>1118.6095123078437</v>
      </c>
    </row>
    <row r="17" spans="1:17" ht="11.45" customHeight="1" x14ac:dyDescent="0.25">
      <c r="A17" s="25" t="s">
        <v>51</v>
      </c>
      <c r="B17" s="40">
        <f t="shared" ref="B17:Q17" si="4">B18+B21+B22+B25</f>
        <v>15600.645673292898</v>
      </c>
      <c r="C17" s="40">
        <f t="shared" si="4"/>
        <v>16690.062616939427</v>
      </c>
      <c r="D17" s="40">
        <f t="shared" si="4"/>
        <v>17919.48014082601</v>
      </c>
      <c r="E17" s="40">
        <f t="shared" si="4"/>
        <v>21262.724993371809</v>
      </c>
      <c r="F17" s="40">
        <f t="shared" si="4"/>
        <v>22091.550836299739</v>
      </c>
      <c r="G17" s="40">
        <f t="shared" si="4"/>
        <v>23634.557440328757</v>
      </c>
      <c r="H17" s="40">
        <f t="shared" si="4"/>
        <v>20909.853160317936</v>
      </c>
      <c r="I17" s="40">
        <f t="shared" si="4"/>
        <v>22899.066166320012</v>
      </c>
      <c r="J17" s="40">
        <f t="shared" si="4"/>
        <v>23665.521822550392</v>
      </c>
      <c r="K17" s="40">
        <f t="shared" si="4"/>
        <v>22224.600052458798</v>
      </c>
      <c r="L17" s="40">
        <f t="shared" si="4"/>
        <v>21197.098034794511</v>
      </c>
      <c r="M17" s="40">
        <f t="shared" si="4"/>
        <v>25717.978263612582</v>
      </c>
      <c r="N17" s="40">
        <f t="shared" si="4"/>
        <v>26277.391466103039</v>
      </c>
      <c r="O17" s="40">
        <f t="shared" si="4"/>
        <v>24508.132472856403</v>
      </c>
      <c r="P17" s="40">
        <f t="shared" si="4"/>
        <v>24262.422997441678</v>
      </c>
      <c r="Q17" s="40">
        <f t="shared" si="4"/>
        <v>24002.59653634916</v>
      </c>
    </row>
    <row r="18" spans="1:17" ht="11.45" customHeight="1" x14ac:dyDescent="0.25">
      <c r="A18" s="23" t="s">
        <v>50</v>
      </c>
      <c r="B18" s="39">
        <f t="shared" ref="B18:Q18" si="5">B19+B20</f>
        <v>2286.8507981036882</v>
      </c>
      <c r="C18" s="39">
        <f t="shared" si="5"/>
        <v>2506.0078154068242</v>
      </c>
      <c r="D18" s="39">
        <f t="shared" si="5"/>
        <v>2894.4189023287408</v>
      </c>
      <c r="E18" s="39">
        <f t="shared" si="5"/>
        <v>3298.164333421616</v>
      </c>
      <c r="F18" s="39">
        <f t="shared" si="5"/>
        <v>3469.5399218637986</v>
      </c>
      <c r="G18" s="39">
        <f t="shared" si="5"/>
        <v>3847.8177994427474</v>
      </c>
      <c r="H18" s="39">
        <f t="shared" si="5"/>
        <v>4072.4365010334432</v>
      </c>
      <c r="I18" s="39">
        <f t="shared" si="5"/>
        <v>4543.979143211187</v>
      </c>
      <c r="J18" s="39">
        <f t="shared" si="5"/>
        <v>4025.6470931445001</v>
      </c>
      <c r="K18" s="39">
        <f t="shared" si="5"/>
        <v>3344.8865592298348</v>
      </c>
      <c r="L18" s="39">
        <f t="shared" si="5"/>
        <v>3857.4301076160195</v>
      </c>
      <c r="M18" s="39">
        <f t="shared" si="5"/>
        <v>4127.4411964883157</v>
      </c>
      <c r="N18" s="39">
        <f t="shared" si="5"/>
        <v>4253.4818797285025</v>
      </c>
      <c r="O18" s="39">
        <f t="shared" si="5"/>
        <v>4688.1185207085064</v>
      </c>
      <c r="P18" s="39">
        <f t="shared" si="5"/>
        <v>4664.2936429593929</v>
      </c>
      <c r="Q18" s="39">
        <f t="shared" si="5"/>
        <v>4975.0101774222021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64.683922696056712</v>
      </c>
      <c r="C19" s="37">
        <f>TrRoad_act!C$20</f>
        <v>75.667119170166401</v>
      </c>
      <c r="D19" s="37">
        <f>TrRoad_act!D$20</f>
        <v>97.978914687905132</v>
      </c>
      <c r="E19" s="37">
        <f>TrRoad_act!E$20</f>
        <v>90.799061708934147</v>
      </c>
      <c r="F19" s="37">
        <f>TrRoad_act!F$20</f>
        <v>118.76644958043323</v>
      </c>
      <c r="G19" s="37">
        <f>TrRoad_act!G$20</f>
        <v>111.79876974737134</v>
      </c>
      <c r="H19" s="37">
        <f>TrRoad_act!H$20</f>
        <v>124.00746618409428</v>
      </c>
      <c r="I19" s="37">
        <f>TrRoad_act!I$20</f>
        <v>136.67038540466925</v>
      </c>
      <c r="J19" s="37">
        <f>TrRoad_act!J$20</f>
        <v>139.85830611577504</v>
      </c>
      <c r="K19" s="37">
        <f>TrRoad_act!K$20</f>
        <v>134.05961384405344</v>
      </c>
      <c r="L19" s="37">
        <f>TrRoad_act!L$20</f>
        <v>115.04013352318663</v>
      </c>
      <c r="M19" s="37">
        <f>TrRoad_act!M$20</f>
        <v>119.76595707293625</v>
      </c>
      <c r="N19" s="37">
        <f>TrRoad_act!N$20</f>
        <v>131.01317383329516</v>
      </c>
      <c r="O19" s="37">
        <f>TrRoad_act!O$20</f>
        <v>152.75631782304376</v>
      </c>
      <c r="P19" s="37">
        <f>TrRoad_act!P$20</f>
        <v>168.29786808828121</v>
      </c>
      <c r="Q19" s="37">
        <f>TrRoad_act!Q$20</f>
        <v>177.81878293633881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2222.1668754076313</v>
      </c>
      <c r="C20" s="37">
        <f>TrRoad_act!C$26</f>
        <v>2430.340696236658</v>
      </c>
      <c r="D20" s="37">
        <f>TrRoad_act!D$26</f>
        <v>2796.4399876408356</v>
      </c>
      <c r="E20" s="37">
        <f>TrRoad_act!E$26</f>
        <v>3207.365271712682</v>
      </c>
      <c r="F20" s="37">
        <f>TrRoad_act!F$26</f>
        <v>3350.7734722833652</v>
      </c>
      <c r="G20" s="37">
        <f>TrRoad_act!G$26</f>
        <v>3736.019029695376</v>
      </c>
      <c r="H20" s="37">
        <f>TrRoad_act!H$26</f>
        <v>3948.4290348493487</v>
      </c>
      <c r="I20" s="37">
        <f>TrRoad_act!I$26</f>
        <v>4407.3087578065179</v>
      </c>
      <c r="J20" s="37">
        <f>TrRoad_act!J$26</f>
        <v>3885.788787028725</v>
      </c>
      <c r="K20" s="37">
        <f>TrRoad_act!K$26</f>
        <v>3210.8269453857815</v>
      </c>
      <c r="L20" s="37">
        <f>TrRoad_act!L$26</f>
        <v>3742.3899740928327</v>
      </c>
      <c r="M20" s="37">
        <f>TrRoad_act!M$26</f>
        <v>4007.6752394153791</v>
      </c>
      <c r="N20" s="37">
        <f>TrRoad_act!N$26</f>
        <v>4122.4687058952077</v>
      </c>
      <c r="O20" s="37">
        <f>TrRoad_act!O$26</f>
        <v>4535.3622028854625</v>
      </c>
      <c r="P20" s="37">
        <f>TrRoad_act!P$26</f>
        <v>4495.9957748711113</v>
      </c>
      <c r="Q20" s="37">
        <f>TrRoad_act!Q$26</f>
        <v>4797.1913944858634</v>
      </c>
    </row>
    <row r="21" spans="1:17" ht="11.45" customHeight="1" x14ac:dyDescent="0.25">
      <c r="A21" s="19" t="s">
        <v>49</v>
      </c>
      <c r="B21" s="38">
        <f>TrRail_act!B$10</f>
        <v>13309.999999999998</v>
      </c>
      <c r="C21" s="38">
        <f>TrRail_act!C$10</f>
        <v>14179.999999999998</v>
      </c>
      <c r="D21" s="38">
        <f>TrRail_act!D$10</f>
        <v>15020</v>
      </c>
      <c r="E21" s="38">
        <f>TrRail_act!E$10</f>
        <v>17955.000000000004</v>
      </c>
      <c r="F21" s="38">
        <f>TrRail_act!F$10</f>
        <v>18618</v>
      </c>
      <c r="G21" s="38">
        <f>TrRail_act!G$10</f>
        <v>19779</v>
      </c>
      <c r="H21" s="38">
        <f>TrRail_act!H$10</f>
        <v>16830.999999999996</v>
      </c>
      <c r="I21" s="38">
        <f>TrRail_act!I$10</f>
        <v>18313</v>
      </c>
      <c r="J21" s="38">
        <f>TrRail_act!J$10</f>
        <v>19581</v>
      </c>
      <c r="K21" s="38">
        <f>TrRail_act!K$10</f>
        <v>18725</v>
      </c>
      <c r="L21" s="38">
        <f>TrRail_act!L$10</f>
        <v>17179</v>
      </c>
      <c r="M21" s="38">
        <f>TrRail_act!M$10</f>
        <v>21410</v>
      </c>
      <c r="N21" s="38">
        <f>TrRail_act!N$10</f>
        <v>21867</v>
      </c>
      <c r="O21" s="38">
        <f>TrRail_act!O$10</f>
        <v>19532</v>
      </c>
      <c r="P21" s="38">
        <f>TrRail_act!P$10</f>
        <v>19440.999999999996</v>
      </c>
      <c r="Q21" s="38">
        <f>TrRail_act!Q$10</f>
        <v>18906</v>
      </c>
    </row>
    <row r="22" spans="1:17" ht="11.45" customHeight="1" x14ac:dyDescent="0.25">
      <c r="A22" s="19" t="s">
        <v>48</v>
      </c>
      <c r="B22" s="38">
        <f t="shared" ref="B22:Q22" si="6">B23+B24</f>
        <v>3.7948751892121111</v>
      </c>
      <c r="C22" s="38">
        <f t="shared" si="6"/>
        <v>4.0548015326052838</v>
      </c>
      <c r="D22" s="38">
        <f t="shared" si="6"/>
        <v>5.061238497270371</v>
      </c>
      <c r="E22" s="38">
        <f t="shared" si="6"/>
        <v>9.5606599501866434</v>
      </c>
      <c r="F22" s="38">
        <f t="shared" si="6"/>
        <v>4.0109144359407098</v>
      </c>
      <c r="G22" s="38">
        <f t="shared" si="6"/>
        <v>7.7396408860111618</v>
      </c>
      <c r="H22" s="38">
        <f t="shared" si="6"/>
        <v>6.4166592844962764</v>
      </c>
      <c r="I22" s="38">
        <f t="shared" si="6"/>
        <v>3.6196648861602028</v>
      </c>
      <c r="J22" s="38">
        <f t="shared" si="6"/>
        <v>3.7772078601384482</v>
      </c>
      <c r="K22" s="38">
        <f t="shared" si="6"/>
        <v>4.7077378061655306</v>
      </c>
      <c r="L22" s="38">
        <f t="shared" si="6"/>
        <v>5.128120646575141</v>
      </c>
      <c r="M22" s="38">
        <f t="shared" si="6"/>
        <v>5.2750328408478619</v>
      </c>
      <c r="N22" s="38">
        <f t="shared" si="6"/>
        <v>5.9982757893936203</v>
      </c>
      <c r="O22" s="38">
        <f t="shared" si="6"/>
        <v>7.097643919580273</v>
      </c>
      <c r="P22" s="38">
        <f t="shared" si="6"/>
        <v>7.8756529051118989</v>
      </c>
      <c r="Q22" s="38">
        <f t="shared" si="6"/>
        <v>8.2217996182968616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1.1774852675340171</v>
      </c>
      <c r="C23" s="37">
        <f>TrAvia_act!C$9</f>
        <v>1.1132731395047035</v>
      </c>
      <c r="D23" s="37">
        <f>TrAvia_act!D$9</f>
        <v>1.350636505947469</v>
      </c>
      <c r="E23" s="37">
        <f>TrAvia_act!E$9</f>
        <v>1.9476854951222742</v>
      </c>
      <c r="F23" s="37">
        <f>TrAvia_act!F$9</f>
        <v>1.4518418350358069</v>
      </c>
      <c r="G23" s="37">
        <f>TrAvia_act!G$9</f>
        <v>1.4599666841858892</v>
      </c>
      <c r="H23" s="37">
        <f>TrAvia_act!H$9</f>
        <v>2.564711713340154</v>
      </c>
      <c r="I23" s="37">
        <f>TrAvia_act!I$9</f>
        <v>2.177444866449727</v>
      </c>
      <c r="J23" s="37">
        <f>TrAvia_act!J$9</f>
        <v>2.5131961873987114</v>
      </c>
      <c r="K23" s="37">
        <f>TrAvia_act!K$9</f>
        <v>3.1573713462869981</v>
      </c>
      <c r="L23" s="37">
        <f>TrAvia_act!L$9</f>
        <v>2.905466118601868</v>
      </c>
      <c r="M23" s="37">
        <f>TrAvia_act!M$9</f>
        <v>2.7704670886466523</v>
      </c>
      <c r="N23" s="37">
        <f>TrAvia_act!N$9</f>
        <v>2.816691602899045</v>
      </c>
      <c r="O23" s="37">
        <f>TrAvia_act!O$9</f>
        <v>3.5783783573872863</v>
      </c>
      <c r="P23" s="37">
        <f>TrAvia_act!P$9</f>
        <v>3.8246842399336471</v>
      </c>
      <c r="Q23" s="37">
        <f>TrAvia_act!Q$9</f>
        <v>3.3917372393010057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2.617389921678094</v>
      </c>
      <c r="C24" s="37">
        <f>TrAvia_act!C$10</f>
        <v>2.9415283931005805</v>
      </c>
      <c r="D24" s="37">
        <f>TrAvia_act!D$10</f>
        <v>3.710601991322902</v>
      </c>
      <c r="E24" s="37">
        <f>TrAvia_act!E$10</f>
        <v>7.6129744550643688</v>
      </c>
      <c r="F24" s="37">
        <f>TrAvia_act!F$10</f>
        <v>2.5590726009049032</v>
      </c>
      <c r="G24" s="37">
        <f>TrAvia_act!G$10</f>
        <v>6.2796742018252729</v>
      </c>
      <c r="H24" s="37">
        <f>TrAvia_act!H$10</f>
        <v>3.851947571156122</v>
      </c>
      <c r="I24" s="37">
        <f>TrAvia_act!I$10</f>
        <v>1.4422200197104758</v>
      </c>
      <c r="J24" s="37">
        <f>TrAvia_act!J$10</f>
        <v>1.2640116727397368</v>
      </c>
      <c r="K24" s="37">
        <f>TrAvia_act!K$10</f>
        <v>1.5503664598785329</v>
      </c>
      <c r="L24" s="37">
        <f>TrAvia_act!L$10</f>
        <v>2.2226545279732726</v>
      </c>
      <c r="M24" s="37">
        <f>TrAvia_act!M$10</f>
        <v>2.5045657522012101</v>
      </c>
      <c r="N24" s="37">
        <f>TrAvia_act!N$10</f>
        <v>3.1815841864945758</v>
      </c>
      <c r="O24" s="37">
        <f>TrAvia_act!O$10</f>
        <v>3.5192655621929863</v>
      </c>
      <c r="P24" s="37">
        <f>TrAvia_act!P$10</f>
        <v>4.0509686651782513</v>
      </c>
      <c r="Q24" s="37">
        <f>TrAvia_act!Q$10</f>
        <v>4.8300623789958559</v>
      </c>
    </row>
    <row r="25" spans="1:17" ht="11.45" customHeight="1" x14ac:dyDescent="0.25">
      <c r="A25" s="19" t="s">
        <v>32</v>
      </c>
      <c r="B25" s="38">
        <f t="shared" ref="B25:Q25" si="7">B26+B27</f>
        <v>0</v>
      </c>
      <c r="C25" s="38">
        <f t="shared" si="7"/>
        <v>0</v>
      </c>
      <c r="D25" s="38">
        <f t="shared" si="7"/>
        <v>0</v>
      </c>
      <c r="E25" s="38">
        <f t="shared" si="7"/>
        <v>0</v>
      </c>
      <c r="F25" s="38">
        <f t="shared" si="7"/>
        <v>0</v>
      </c>
      <c r="G25" s="38">
        <f t="shared" si="7"/>
        <v>0</v>
      </c>
      <c r="H25" s="38">
        <f t="shared" si="7"/>
        <v>0</v>
      </c>
      <c r="I25" s="38">
        <f t="shared" si="7"/>
        <v>38.467358222665837</v>
      </c>
      <c r="J25" s="38">
        <f t="shared" si="7"/>
        <v>55.097521545755043</v>
      </c>
      <c r="K25" s="38">
        <f t="shared" si="7"/>
        <v>150.00575542279682</v>
      </c>
      <c r="L25" s="38">
        <f t="shared" si="7"/>
        <v>155.53980653191536</v>
      </c>
      <c r="M25" s="38">
        <f t="shared" si="7"/>
        <v>175.26203428342023</v>
      </c>
      <c r="N25" s="38">
        <f t="shared" si="7"/>
        <v>150.91131058514162</v>
      </c>
      <c r="O25" s="38">
        <f t="shared" si="7"/>
        <v>280.91630822831553</v>
      </c>
      <c r="P25" s="38">
        <f t="shared" si="7"/>
        <v>149.25370157717541</v>
      </c>
      <c r="Q25" s="38">
        <f t="shared" si="7"/>
        <v>113.3645593086614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38.467358222665837</v>
      </c>
      <c r="J26" s="37">
        <f>TrNavi_act!J4</f>
        <v>55.097521545755043</v>
      </c>
      <c r="K26" s="37">
        <f>TrNavi_act!K4</f>
        <v>150.00575542279682</v>
      </c>
      <c r="L26" s="37">
        <f>TrNavi_act!L4</f>
        <v>155.53980653191536</v>
      </c>
      <c r="M26" s="37">
        <f>TrNavi_act!M4</f>
        <v>175.26203428342023</v>
      </c>
      <c r="N26" s="37">
        <f>TrNavi_act!N4</f>
        <v>150.91131058514162</v>
      </c>
      <c r="O26" s="37">
        <f>TrNavi_act!O4</f>
        <v>280.91630822831553</v>
      </c>
      <c r="P26" s="37">
        <f>TrNavi_act!P4</f>
        <v>149.25370157717541</v>
      </c>
      <c r="Q26" s="37">
        <f>TrNavi_act!Q4</f>
        <v>113.3645593086614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739.28246769170698</v>
      </c>
      <c r="C29" s="41">
        <f t="shared" si="8"/>
        <v>866.52712676713918</v>
      </c>
      <c r="D29" s="41">
        <f t="shared" si="8"/>
        <v>891.93052237119571</v>
      </c>
      <c r="E29" s="41">
        <f t="shared" si="8"/>
        <v>951.04414514560858</v>
      </c>
      <c r="F29" s="41">
        <f t="shared" si="8"/>
        <v>1004.1073404275813</v>
      </c>
      <c r="G29" s="41">
        <f t="shared" si="8"/>
        <v>1058.1935676772468</v>
      </c>
      <c r="H29" s="41">
        <f t="shared" si="8"/>
        <v>1169.5573783395887</v>
      </c>
      <c r="I29" s="41">
        <f t="shared" si="8"/>
        <v>1325.3812258395387</v>
      </c>
      <c r="J29" s="41">
        <f t="shared" si="8"/>
        <v>1273.8951665899431</v>
      </c>
      <c r="K29" s="41">
        <f t="shared" si="8"/>
        <v>1137.2026925207567</v>
      </c>
      <c r="L29" s="41">
        <f t="shared" si="8"/>
        <v>1197.8955398181743</v>
      </c>
      <c r="M29" s="41">
        <f t="shared" si="8"/>
        <v>1079.2952112936823</v>
      </c>
      <c r="N29" s="41">
        <f t="shared" si="8"/>
        <v>1046.4175288533884</v>
      </c>
      <c r="O29" s="41">
        <f t="shared" si="8"/>
        <v>1061.5352607231109</v>
      </c>
      <c r="P29" s="41">
        <f t="shared" si="8"/>
        <v>1090.8398733501551</v>
      </c>
      <c r="Q29" s="41">
        <f t="shared" si="8"/>
        <v>1145.2282887941806</v>
      </c>
    </row>
    <row r="30" spans="1:17" ht="11.45" customHeight="1" x14ac:dyDescent="0.25">
      <c r="A30" s="25" t="s">
        <v>39</v>
      </c>
      <c r="B30" s="40">
        <f t="shared" ref="B30:Q30" si="9">B31+B35+B39</f>
        <v>511.22410338790382</v>
      </c>
      <c r="C30" s="40">
        <f t="shared" si="9"/>
        <v>553.44164166691201</v>
      </c>
      <c r="D30" s="40">
        <f t="shared" si="9"/>
        <v>553.35659988005443</v>
      </c>
      <c r="E30" s="40">
        <f t="shared" si="9"/>
        <v>585.82448110569135</v>
      </c>
      <c r="F30" s="40">
        <f t="shared" si="9"/>
        <v>619.37844206932596</v>
      </c>
      <c r="G30" s="40">
        <f t="shared" si="9"/>
        <v>641.46898282645179</v>
      </c>
      <c r="H30" s="40">
        <f t="shared" si="9"/>
        <v>721.54490118936121</v>
      </c>
      <c r="I30" s="40">
        <f t="shared" si="9"/>
        <v>794.98920262188381</v>
      </c>
      <c r="J30" s="40">
        <f t="shared" si="9"/>
        <v>777.83842131203176</v>
      </c>
      <c r="K30" s="40">
        <f t="shared" si="9"/>
        <v>713.71148185462653</v>
      </c>
      <c r="L30" s="40">
        <f t="shared" si="9"/>
        <v>727.61011056934478</v>
      </c>
      <c r="M30" s="40">
        <f t="shared" si="9"/>
        <v>699.59855581816714</v>
      </c>
      <c r="N30" s="40">
        <f t="shared" si="9"/>
        <v>685.53979686399498</v>
      </c>
      <c r="O30" s="40">
        <f t="shared" si="9"/>
        <v>685.86137738854836</v>
      </c>
      <c r="P30" s="40">
        <f t="shared" si="9"/>
        <v>718.91626982892535</v>
      </c>
      <c r="Q30" s="40">
        <f t="shared" si="9"/>
        <v>752.92477895737341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462.07153365746632</v>
      </c>
      <c r="C31" s="39">
        <f t="shared" si="10"/>
        <v>506.46560599317809</v>
      </c>
      <c r="D31" s="39">
        <f t="shared" si="10"/>
        <v>508.39129650425627</v>
      </c>
      <c r="E31" s="39">
        <f t="shared" si="10"/>
        <v>531.33351627801039</v>
      </c>
      <c r="F31" s="39">
        <f t="shared" si="10"/>
        <v>555.84586475445849</v>
      </c>
      <c r="G31" s="39">
        <f t="shared" si="10"/>
        <v>568.42312234518135</v>
      </c>
      <c r="H31" s="39">
        <f t="shared" si="10"/>
        <v>640.41107999495182</v>
      </c>
      <c r="I31" s="39">
        <f t="shared" si="10"/>
        <v>700.16097880640075</v>
      </c>
      <c r="J31" s="39">
        <f t="shared" si="10"/>
        <v>665.64085200111333</v>
      </c>
      <c r="K31" s="39">
        <f t="shared" si="10"/>
        <v>598.60057151378783</v>
      </c>
      <c r="L31" s="39">
        <f t="shared" si="10"/>
        <v>599.02157932670184</v>
      </c>
      <c r="M31" s="39">
        <f t="shared" si="10"/>
        <v>574.16391291810851</v>
      </c>
      <c r="N31" s="39">
        <f t="shared" si="10"/>
        <v>555.5560700781615</v>
      </c>
      <c r="O31" s="39">
        <f t="shared" si="10"/>
        <v>552.5304842761002</v>
      </c>
      <c r="P31" s="39">
        <f t="shared" si="10"/>
        <v>599.15222462292172</v>
      </c>
      <c r="Q31" s="39">
        <f t="shared" si="10"/>
        <v>636.3774369198087</v>
      </c>
    </row>
    <row r="32" spans="1:17" ht="11.45" customHeight="1" x14ac:dyDescent="0.25">
      <c r="A32" s="17" t="str">
        <f>$A$6</f>
        <v>Powered 2-wheelers</v>
      </c>
      <c r="B32" s="37">
        <f>TrRoad_ene!B$19</f>
        <v>2.8861602953090064</v>
      </c>
      <c r="C32" s="37">
        <f>TrRoad_ene!C$19</f>
        <v>2.9079870023595684</v>
      </c>
      <c r="D32" s="37">
        <f>TrRoad_ene!D$19</f>
        <v>2.9039173318091018</v>
      </c>
      <c r="E32" s="37">
        <f>TrRoad_ene!E$19</f>
        <v>2.8989048934364958</v>
      </c>
      <c r="F32" s="37">
        <f>TrRoad_ene!F$19</f>
        <v>2.8787217429964724</v>
      </c>
      <c r="G32" s="37">
        <f>TrRoad_ene!G$19</f>
        <v>2.8546210904657845</v>
      </c>
      <c r="H32" s="37">
        <f>TrRoad_ene!H$19</f>
        <v>2.7952290292624937</v>
      </c>
      <c r="I32" s="37">
        <f>TrRoad_ene!I$19</f>
        <v>2.6686176271252733</v>
      </c>
      <c r="J32" s="37">
        <f>TrRoad_ene!J$19</f>
        <v>2.5628417719658345</v>
      </c>
      <c r="K32" s="37">
        <f>TrRoad_ene!K$19</f>
        <v>2.5772138275369674</v>
      </c>
      <c r="L32" s="37">
        <f>TrRoad_ene!L$19</f>
        <v>2.472129790261119</v>
      </c>
      <c r="M32" s="37">
        <f>TrRoad_ene!M$19</f>
        <v>2.4556414828857562</v>
      </c>
      <c r="N32" s="37">
        <f>TrRoad_ene!N$19</f>
        <v>2.1932878369752538</v>
      </c>
      <c r="O32" s="37">
        <f>TrRoad_ene!O$19</f>
        <v>2.271118267156838</v>
      </c>
      <c r="P32" s="37">
        <f>TrRoad_ene!P$19</f>
        <v>2.6551771482387663</v>
      </c>
      <c r="Q32" s="37">
        <f>TrRoad_ene!Q$19</f>
        <v>3.315272155431126</v>
      </c>
    </row>
    <row r="33" spans="1:17" ht="11.45" customHeight="1" x14ac:dyDescent="0.25">
      <c r="A33" s="17" t="str">
        <f>$A$7</f>
        <v>Passenger cars</v>
      </c>
      <c r="B33" s="37">
        <f>TrRoad_ene!B$21</f>
        <v>381.73469638667092</v>
      </c>
      <c r="C33" s="37">
        <f>TrRoad_ene!C$21</f>
        <v>417.76083394081297</v>
      </c>
      <c r="D33" s="37">
        <f>TrRoad_ene!D$21</f>
        <v>420.88389319716651</v>
      </c>
      <c r="E33" s="37">
        <f>TrRoad_ene!E$21</f>
        <v>438.84791410738194</v>
      </c>
      <c r="F33" s="37">
        <f>TrRoad_ene!F$21</f>
        <v>461.9305935904049</v>
      </c>
      <c r="G33" s="37">
        <f>TrRoad_ene!G$21</f>
        <v>474.97684218152966</v>
      </c>
      <c r="H33" s="37">
        <f>TrRoad_ene!H$21</f>
        <v>548.10084626398316</v>
      </c>
      <c r="I33" s="37">
        <f>TrRoad_ene!I$21</f>
        <v>608.80509085320159</v>
      </c>
      <c r="J33" s="37">
        <f>TrRoad_ene!J$21</f>
        <v>580.30615086847308</v>
      </c>
      <c r="K33" s="37">
        <f>TrRoad_ene!K$21</f>
        <v>517.50082589445663</v>
      </c>
      <c r="L33" s="37">
        <f>TrRoad_ene!L$21</f>
        <v>512.31313686705266</v>
      </c>
      <c r="M33" s="37">
        <f>TrRoad_ene!M$21</f>
        <v>495.41421724027373</v>
      </c>
      <c r="N33" s="37">
        <f>TrRoad_ene!N$21</f>
        <v>478.95049391819305</v>
      </c>
      <c r="O33" s="37">
        <f>TrRoad_ene!O$21</f>
        <v>476.90107311085791</v>
      </c>
      <c r="P33" s="37">
        <f>TrRoad_ene!P$21</f>
        <v>525.91413563571223</v>
      </c>
      <c r="Q33" s="37">
        <f>TrRoad_ene!Q$21</f>
        <v>563.03221338188689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77.45067697548636</v>
      </c>
      <c r="C34" s="37">
        <f>TrRoad_ene!C$33</f>
        <v>85.796785050005525</v>
      </c>
      <c r="D34" s="37">
        <f>TrRoad_ene!D$33</f>
        <v>84.603485975280663</v>
      </c>
      <c r="E34" s="37">
        <f>TrRoad_ene!E$33</f>
        <v>89.586697277191959</v>
      </c>
      <c r="F34" s="37">
        <f>TrRoad_ene!F$33</f>
        <v>91.03654942105716</v>
      </c>
      <c r="G34" s="37">
        <f>TrRoad_ene!G$33</f>
        <v>90.59165907318588</v>
      </c>
      <c r="H34" s="37">
        <f>TrRoad_ene!H$33</f>
        <v>89.515004701706189</v>
      </c>
      <c r="I34" s="37">
        <f>TrRoad_ene!I$33</f>
        <v>88.687270326073829</v>
      </c>
      <c r="J34" s="37">
        <f>TrRoad_ene!J$33</f>
        <v>82.77185936067437</v>
      </c>
      <c r="K34" s="37">
        <f>TrRoad_ene!K$33</f>
        <v>78.522531791794236</v>
      </c>
      <c r="L34" s="37">
        <f>TrRoad_ene!L$33</f>
        <v>84.236312669388155</v>
      </c>
      <c r="M34" s="37">
        <f>TrRoad_ene!M$33</f>
        <v>76.294054194948956</v>
      </c>
      <c r="N34" s="37">
        <f>TrRoad_ene!N$33</f>
        <v>74.412288322993234</v>
      </c>
      <c r="O34" s="37">
        <f>TrRoad_ene!O$33</f>
        <v>73.358292898085466</v>
      </c>
      <c r="P34" s="37">
        <f>TrRoad_ene!P$33</f>
        <v>70.582911838970773</v>
      </c>
      <c r="Q34" s="37">
        <f>TrRoad_ene!Q$33</f>
        <v>70.02995138249068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23.220115999435802</v>
      </c>
      <c r="C35" s="38">
        <f t="shared" si="11"/>
        <v>21.014756209447945</v>
      </c>
      <c r="D35" s="38">
        <f t="shared" si="11"/>
        <v>18.106899277565031</v>
      </c>
      <c r="E35" s="38">
        <f t="shared" si="11"/>
        <v>16.703199103075782</v>
      </c>
      <c r="F35" s="38">
        <f t="shared" si="11"/>
        <v>16.13624549543032</v>
      </c>
      <c r="G35" s="38">
        <f t="shared" si="11"/>
        <v>15.595388584994717</v>
      </c>
      <c r="H35" s="38">
        <f t="shared" si="11"/>
        <v>15.24625895592469</v>
      </c>
      <c r="I35" s="38">
        <f t="shared" si="11"/>
        <v>15.109953223408629</v>
      </c>
      <c r="J35" s="38">
        <f t="shared" si="11"/>
        <v>15.060140617254874</v>
      </c>
      <c r="K35" s="38">
        <f t="shared" si="11"/>
        <v>13.942148613075016</v>
      </c>
      <c r="L35" s="38">
        <f t="shared" si="11"/>
        <v>11.9533168210806</v>
      </c>
      <c r="M35" s="38">
        <f t="shared" si="11"/>
        <v>8.7893745851606973</v>
      </c>
      <c r="N35" s="38">
        <f t="shared" si="11"/>
        <v>11.458600900360612</v>
      </c>
      <c r="O35" s="38">
        <f t="shared" si="11"/>
        <v>10.936104210993749</v>
      </c>
      <c r="P35" s="38">
        <f t="shared" si="11"/>
        <v>10.659872835096458</v>
      </c>
      <c r="Q35" s="38">
        <f t="shared" si="11"/>
        <v>10.495671131263263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1.5243387951289671</v>
      </c>
      <c r="C36" s="37">
        <f>TrRail_ene!C$18</f>
        <v>1.4442039443573804</v>
      </c>
      <c r="D36" s="37">
        <f>TrRail_ene!D$18</f>
        <v>1.3978371269106027</v>
      </c>
      <c r="E36" s="37">
        <f>TrRail_ene!E$18</f>
        <v>1.3251880417444626</v>
      </c>
      <c r="F36" s="37">
        <f>TrRail_ene!F$18</f>
        <v>1.3462705957473413</v>
      </c>
      <c r="G36" s="37">
        <f>TrRail_ene!G$18</f>
        <v>1.3530101456945545</v>
      </c>
      <c r="H36" s="37">
        <f>TrRail_ene!H$18</f>
        <v>1.3289999558701659</v>
      </c>
      <c r="I36" s="37">
        <f>TrRail_ene!I$18</f>
        <v>1.3282352784438571</v>
      </c>
      <c r="J36" s="37">
        <f>TrRail_ene!J$18</f>
        <v>1.2374768617327088</v>
      </c>
      <c r="K36" s="37">
        <f>TrRail_ene!K$18</f>
        <v>0.84404548988375871</v>
      </c>
      <c r="L36" s="37">
        <f>TrRail_ene!L$18</f>
        <v>0.58613544858807565</v>
      </c>
      <c r="M36" s="37">
        <f>TrRail_ene!M$18</f>
        <v>0.59654263475285862</v>
      </c>
      <c r="N36" s="37">
        <f>TrRail_ene!N$18</f>
        <v>0.57859776792383422</v>
      </c>
      <c r="O36" s="37">
        <f>TrRail_ene!O$18</f>
        <v>0.62364756412655464</v>
      </c>
      <c r="P36" s="37">
        <f>TrRail_ene!P$18</f>
        <v>0.64401972431976229</v>
      </c>
      <c r="Q36" s="37">
        <f>TrRail_ene!Q$18</f>
        <v>0.63123185435175067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21.695777204306836</v>
      </c>
      <c r="C37" s="37">
        <f>TrRail_ene!C$19</f>
        <v>19.570552265090566</v>
      </c>
      <c r="D37" s="37">
        <f>TrRail_ene!D$19</f>
        <v>16.709062150654429</v>
      </c>
      <c r="E37" s="37">
        <f>TrRail_ene!E$19</f>
        <v>15.378011061331321</v>
      </c>
      <c r="F37" s="37">
        <f>TrRail_ene!F$19</f>
        <v>14.789974899682978</v>
      </c>
      <c r="G37" s="37">
        <f>TrRail_ene!G$19</f>
        <v>14.242378439300163</v>
      </c>
      <c r="H37" s="37">
        <f>TrRail_ene!H$19</f>
        <v>13.917259000054523</v>
      </c>
      <c r="I37" s="37">
        <f>TrRail_ene!I$19</f>
        <v>13.781717944964772</v>
      </c>
      <c r="J37" s="37">
        <f>TrRail_ene!J$19</f>
        <v>13.822663755522164</v>
      </c>
      <c r="K37" s="37">
        <f>TrRail_ene!K$19</f>
        <v>13.098103123191258</v>
      </c>
      <c r="L37" s="37">
        <f>TrRail_ene!L$19</f>
        <v>11.367181372492524</v>
      </c>
      <c r="M37" s="37">
        <f>TrRail_ene!M$19</f>
        <v>8.1928319504078377</v>
      </c>
      <c r="N37" s="37">
        <f>TrRail_ene!N$19</f>
        <v>10.880003132436777</v>
      </c>
      <c r="O37" s="37">
        <f>TrRail_ene!O$19</f>
        <v>10.312456646867194</v>
      </c>
      <c r="P37" s="37">
        <f>TrRail_ene!P$19</f>
        <v>10.015853110776696</v>
      </c>
      <c r="Q37" s="37">
        <f>TrRail_ene!Q$19</f>
        <v>9.8644392769115132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25.932453731001736</v>
      </c>
      <c r="C39" s="38">
        <f t="shared" si="12"/>
        <v>25.961279464285955</v>
      </c>
      <c r="D39" s="38">
        <f t="shared" si="12"/>
        <v>26.858404098233127</v>
      </c>
      <c r="E39" s="38">
        <f t="shared" si="12"/>
        <v>37.787765724605094</v>
      </c>
      <c r="F39" s="38">
        <f t="shared" si="12"/>
        <v>47.396331819437151</v>
      </c>
      <c r="G39" s="38">
        <f t="shared" si="12"/>
        <v>57.450471896275801</v>
      </c>
      <c r="H39" s="38">
        <f t="shared" si="12"/>
        <v>65.887562238484776</v>
      </c>
      <c r="I39" s="38">
        <f t="shared" si="12"/>
        <v>79.718270592074461</v>
      </c>
      <c r="J39" s="38">
        <f t="shared" si="12"/>
        <v>97.137428693663509</v>
      </c>
      <c r="K39" s="38">
        <f t="shared" si="12"/>
        <v>101.16876172776367</v>
      </c>
      <c r="L39" s="38">
        <f t="shared" si="12"/>
        <v>116.63521442156232</v>
      </c>
      <c r="M39" s="38">
        <f t="shared" si="12"/>
        <v>116.645268314898</v>
      </c>
      <c r="N39" s="38">
        <f t="shared" si="12"/>
        <v>118.52512588547296</v>
      </c>
      <c r="O39" s="38">
        <f t="shared" si="12"/>
        <v>122.3947889014544</v>
      </c>
      <c r="P39" s="38">
        <f t="shared" si="12"/>
        <v>109.10417237090712</v>
      </c>
      <c r="Q39" s="38">
        <f t="shared" si="12"/>
        <v>106.0516709063014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21.220087006796373</v>
      </c>
      <c r="C41" s="37">
        <f>TrAvia_ene!C$10</f>
        <v>21.728005283750797</v>
      </c>
      <c r="D41" s="37">
        <f>TrAvia_ene!D$10</f>
        <v>21.780858055414317</v>
      </c>
      <c r="E41" s="37">
        <f>TrAvia_ene!E$10</f>
        <v>29.44803684643502</v>
      </c>
      <c r="F41" s="37">
        <f>TrAvia_ene!F$10</f>
        <v>37.540708102822173</v>
      </c>
      <c r="G41" s="37">
        <f>TrAvia_ene!G$10</f>
        <v>43.77424843247168</v>
      </c>
      <c r="H41" s="37">
        <f>TrAvia_ene!H$10</f>
        <v>47.763507949722595</v>
      </c>
      <c r="I41" s="37">
        <f>TrAvia_ene!I$10</f>
        <v>56.003475184967932</v>
      </c>
      <c r="J41" s="37">
        <f>TrAvia_ene!J$10</f>
        <v>66.643878932944531</v>
      </c>
      <c r="K41" s="37">
        <f>TrAvia_ene!K$10</f>
        <v>69.400771054295248</v>
      </c>
      <c r="L41" s="37">
        <f>TrAvia_ene!L$10</f>
        <v>77.820345116127726</v>
      </c>
      <c r="M41" s="37">
        <f>TrAvia_ene!M$10</f>
        <v>77.566545956744434</v>
      </c>
      <c r="N41" s="37">
        <f>TrAvia_ene!N$10</f>
        <v>75.82669603000933</v>
      </c>
      <c r="O41" s="37">
        <f>TrAvia_ene!O$10</f>
        <v>76.694900804511505</v>
      </c>
      <c r="P41" s="37">
        <f>TrAvia_ene!P$10</f>
        <v>70.381355453039049</v>
      </c>
      <c r="Q41" s="37">
        <f>TrAvia_ene!Q$10</f>
        <v>71.060845133005927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4.7123667242053653</v>
      </c>
      <c r="C42" s="37">
        <f>TrAvia_ene!C$11</f>
        <v>4.2332741805351572</v>
      </c>
      <c r="D42" s="37">
        <f>TrAvia_ene!D$11</f>
        <v>5.0775460428188106</v>
      </c>
      <c r="E42" s="37">
        <f>TrAvia_ene!E$11</f>
        <v>8.3397288781700709</v>
      </c>
      <c r="F42" s="37">
        <f>TrAvia_ene!F$11</f>
        <v>9.855623716614982</v>
      </c>
      <c r="G42" s="37">
        <f>TrAvia_ene!G$11</f>
        <v>13.676223463804121</v>
      </c>
      <c r="H42" s="37">
        <f>TrAvia_ene!H$11</f>
        <v>18.124054288762181</v>
      </c>
      <c r="I42" s="37">
        <f>TrAvia_ene!I$11</f>
        <v>23.714795407106525</v>
      </c>
      <c r="J42" s="37">
        <f>TrAvia_ene!J$11</f>
        <v>30.493549760718974</v>
      </c>
      <c r="K42" s="37">
        <f>TrAvia_ene!K$11</f>
        <v>31.767990673468422</v>
      </c>
      <c r="L42" s="37">
        <f>TrAvia_ene!L$11</f>
        <v>38.814869305434605</v>
      </c>
      <c r="M42" s="37">
        <f>TrAvia_ene!M$11</f>
        <v>39.078722358153577</v>
      </c>
      <c r="N42" s="37">
        <f>TrAvia_ene!N$11</f>
        <v>42.698429855463637</v>
      </c>
      <c r="O42" s="37">
        <f>TrAvia_ene!O$11</f>
        <v>45.699888096942907</v>
      </c>
      <c r="P42" s="37">
        <f>TrAvia_ene!P$11</f>
        <v>38.722816917868073</v>
      </c>
      <c r="Q42" s="37">
        <f>TrAvia_ene!Q$11</f>
        <v>34.99082577329547</v>
      </c>
    </row>
    <row r="43" spans="1:17" ht="11.45" customHeight="1" x14ac:dyDescent="0.25">
      <c r="A43" s="25" t="s">
        <v>18</v>
      </c>
      <c r="B43" s="40">
        <f t="shared" ref="B43:Q43" si="13">B44+B47+B48+B51</f>
        <v>228.05836430380313</v>
      </c>
      <c r="C43" s="40">
        <f t="shared" si="13"/>
        <v>313.08548510022717</v>
      </c>
      <c r="D43" s="40">
        <f t="shared" si="13"/>
        <v>338.57392249114127</v>
      </c>
      <c r="E43" s="40">
        <f t="shared" si="13"/>
        <v>365.21966403991718</v>
      </c>
      <c r="F43" s="40">
        <f t="shared" si="13"/>
        <v>384.72889835825538</v>
      </c>
      <c r="G43" s="40">
        <f t="shared" si="13"/>
        <v>416.724584850795</v>
      </c>
      <c r="H43" s="40">
        <f t="shared" si="13"/>
        <v>448.01247715022743</v>
      </c>
      <c r="I43" s="40">
        <f t="shared" si="13"/>
        <v>530.39202321765504</v>
      </c>
      <c r="J43" s="40">
        <f t="shared" si="13"/>
        <v>496.05674527791132</v>
      </c>
      <c r="K43" s="40">
        <f t="shared" si="13"/>
        <v>423.4912106661302</v>
      </c>
      <c r="L43" s="40">
        <f t="shared" si="13"/>
        <v>470.28542924882936</v>
      </c>
      <c r="M43" s="40">
        <f t="shared" si="13"/>
        <v>379.69665547551529</v>
      </c>
      <c r="N43" s="40">
        <f t="shared" si="13"/>
        <v>360.8777319893934</v>
      </c>
      <c r="O43" s="40">
        <f t="shared" si="13"/>
        <v>375.67388333456256</v>
      </c>
      <c r="P43" s="40">
        <f t="shared" si="13"/>
        <v>371.92360352122978</v>
      </c>
      <c r="Q43" s="40">
        <f t="shared" si="13"/>
        <v>392.30350983680728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181.15457656740506</v>
      </c>
      <c r="C44" s="39">
        <f t="shared" si="14"/>
        <v>262.05454077396104</v>
      </c>
      <c r="D44" s="39">
        <f t="shared" si="14"/>
        <v>281.60691586693946</v>
      </c>
      <c r="E44" s="39">
        <f t="shared" si="14"/>
        <v>294.92238886759804</v>
      </c>
      <c r="F44" s="39">
        <f t="shared" si="14"/>
        <v>313.26587567312288</v>
      </c>
      <c r="G44" s="39">
        <f t="shared" si="14"/>
        <v>344.28912300229683</v>
      </c>
      <c r="H44" s="39">
        <f t="shared" si="14"/>
        <v>385.66530834463691</v>
      </c>
      <c r="I44" s="39">
        <f t="shared" si="14"/>
        <v>461.24274703313819</v>
      </c>
      <c r="J44" s="39">
        <f t="shared" si="14"/>
        <v>425.31704458882973</v>
      </c>
      <c r="K44" s="39">
        <f t="shared" si="14"/>
        <v>354.78841100696894</v>
      </c>
      <c r="L44" s="39">
        <f t="shared" si="14"/>
        <v>405.73418605359069</v>
      </c>
      <c r="M44" s="39">
        <f t="shared" si="14"/>
        <v>302.08644983904725</v>
      </c>
      <c r="N44" s="39">
        <f t="shared" si="14"/>
        <v>281.70082250921342</v>
      </c>
      <c r="O44" s="39">
        <f t="shared" si="14"/>
        <v>300.75345601241509</v>
      </c>
      <c r="P44" s="39">
        <f t="shared" si="14"/>
        <v>302.97542168892403</v>
      </c>
      <c r="Q44" s="39">
        <f t="shared" si="14"/>
        <v>327.29488414708328</v>
      </c>
    </row>
    <row r="45" spans="1:17" ht="11.45" customHeight="1" x14ac:dyDescent="0.25">
      <c r="A45" s="17" t="str">
        <f>$A$19</f>
        <v>Light duty vehicles</v>
      </c>
      <c r="B45" s="37">
        <f>TrRoad_ene!B$43</f>
        <v>30.86716182997014</v>
      </c>
      <c r="C45" s="37">
        <f>TrRoad_ene!C$43</f>
        <v>36.905133902962582</v>
      </c>
      <c r="D45" s="37">
        <f>TrRoad_ene!D$43</f>
        <v>44.820814660544023</v>
      </c>
      <c r="E45" s="37">
        <f>TrRoad_ene!E$43</f>
        <v>40.491836384449968</v>
      </c>
      <c r="F45" s="37">
        <f>TrRoad_ene!F$43</f>
        <v>52.372704437212285</v>
      </c>
      <c r="G45" s="37">
        <f>TrRoad_ene!G$43</f>
        <v>49.071258816111836</v>
      </c>
      <c r="H45" s="37">
        <f>TrRoad_ene!H$43</f>
        <v>54.566621525140533</v>
      </c>
      <c r="I45" s="37">
        <f>TrRoad_ene!I$43</f>
        <v>61.070769752381459</v>
      </c>
      <c r="J45" s="37">
        <f>TrRoad_ene!J$43</f>
        <v>60.955267018463999</v>
      </c>
      <c r="K45" s="37">
        <f>TrRoad_ene!K$43</f>
        <v>55.752612732551782</v>
      </c>
      <c r="L45" s="37">
        <f>TrRoad_ene!L$43</f>
        <v>51.241784368755539</v>
      </c>
      <c r="M45" s="37">
        <f>TrRoad_ene!M$43</f>
        <v>49.300097995982739</v>
      </c>
      <c r="N45" s="37">
        <f>TrRoad_ene!N$43</f>
        <v>53.434970206258598</v>
      </c>
      <c r="O45" s="37">
        <f>TrRoad_ene!O$43</f>
        <v>61.26208269944199</v>
      </c>
      <c r="P45" s="37">
        <f>TrRoad_ene!P$43</f>
        <v>66.166385554701961</v>
      </c>
      <c r="Q45" s="37">
        <f>TrRoad_ene!Q$43</f>
        <v>69.335120972382043</v>
      </c>
    </row>
    <row r="46" spans="1:17" ht="11.45" customHeight="1" x14ac:dyDescent="0.25">
      <c r="A46" s="17" t="str">
        <f>$A$20</f>
        <v>Heavy duty vehicles</v>
      </c>
      <c r="B46" s="37">
        <f>TrRoad_ene!B$52</f>
        <v>150.28741473743491</v>
      </c>
      <c r="C46" s="37">
        <f>TrRoad_ene!C$52</f>
        <v>225.14940687099846</v>
      </c>
      <c r="D46" s="37">
        <f>TrRoad_ene!D$52</f>
        <v>236.78610120639541</v>
      </c>
      <c r="E46" s="37">
        <f>TrRoad_ene!E$52</f>
        <v>254.43055248314809</v>
      </c>
      <c r="F46" s="37">
        <f>TrRoad_ene!F$52</f>
        <v>260.89317123591059</v>
      </c>
      <c r="G46" s="37">
        <f>TrRoad_ene!G$52</f>
        <v>295.21786418618501</v>
      </c>
      <c r="H46" s="37">
        <f>TrRoad_ene!H$52</f>
        <v>331.09868681949638</v>
      </c>
      <c r="I46" s="37">
        <f>TrRoad_ene!I$52</f>
        <v>400.17197728075672</v>
      </c>
      <c r="J46" s="37">
        <f>TrRoad_ene!J$52</f>
        <v>364.36177757036575</v>
      </c>
      <c r="K46" s="37">
        <f>TrRoad_ene!K$52</f>
        <v>299.03579827441717</v>
      </c>
      <c r="L46" s="37">
        <f>TrRoad_ene!L$52</f>
        <v>354.49240168483516</v>
      </c>
      <c r="M46" s="37">
        <f>TrRoad_ene!M$52</f>
        <v>252.78635184306452</v>
      </c>
      <c r="N46" s="37">
        <f>TrRoad_ene!N$52</f>
        <v>228.26585230295481</v>
      </c>
      <c r="O46" s="37">
        <f>TrRoad_ene!O$52</f>
        <v>239.49137331297311</v>
      </c>
      <c r="P46" s="37">
        <f>TrRoad_ene!P$52</f>
        <v>236.80903613422208</v>
      </c>
      <c r="Q46" s="37">
        <f>TrRoad_ene!Q$52</f>
        <v>257.95976317470121</v>
      </c>
    </row>
    <row r="47" spans="1:17" ht="11.45" customHeight="1" x14ac:dyDescent="0.25">
      <c r="A47" s="19" t="str">
        <f>$A$21</f>
        <v>Rail transport</v>
      </c>
      <c r="B47" s="38">
        <f>TrRail_ene!B$23</f>
        <v>46.014200971671016</v>
      </c>
      <c r="C47" s="38">
        <f>TrRail_ene!C$23</f>
        <v>50.190813790552049</v>
      </c>
      <c r="D47" s="38">
        <f>TrRail_ene!D$23</f>
        <v>55.926350722434975</v>
      </c>
      <c r="E47" s="38">
        <f>TrRail_ene!E$23</f>
        <v>67.788150896924222</v>
      </c>
      <c r="F47" s="38">
        <f>TrRail_ene!F$23</f>
        <v>70.356784504569674</v>
      </c>
      <c r="G47" s="38">
        <f>TrRail_ene!G$23</f>
        <v>71.058590311426002</v>
      </c>
      <c r="H47" s="38">
        <f>TrRail_ene!H$23</f>
        <v>61.135861044075305</v>
      </c>
      <c r="I47" s="38">
        <f>TrRail_ene!I$23</f>
        <v>67.372116776591369</v>
      </c>
      <c r="J47" s="38">
        <f>TrRail_ene!J$23</f>
        <v>67.87548938274513</v>
      </c>
      <c r="K47" s="38">
        <f>TrRail_ene!K$23</f>
        <v>63.581931386924978</v>
      </c>
      <c r="L47" s="38">
        <f>TrRail_ene!L$23</f>
        <v>58.467335458681568</v>
      </c>
      <c r="M47" s="38">
        <f>TrRail_ene!M$23</f>
        <v>71.535329628444188</v>
      </c>
      <c r="N47" s="38">
        <f>TrRail_ene!N$23</f>
        <v>73.930781217437499</v>
      </c>
      <c r="O47" s="38">
        <f>TrRail_ene!O$23</f>
        <v>65.352610649854157</v>
      </c>
      <c r="P47" s="38">
        <f>TrRail_ene!P$23</f>
        <v>63.573619911036481</v>
      </c>
      <c r="Q47" s="38">
        <f>TrRail_ene!Q$23</f>
        <v>60.692297209768398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0.88958676472706744</v>
      </c>
      <c r="C48" s="38">
        <f t="shared" si="15"/>
        <v>0.84013053571405427</v>
      </c>
      <c r="D48" s="38">
        <f t="shared" si="15"/>
        <v>1.0406559017668719</v>
      </c>
      <c r="E48" s="38">
        <f t="shared" si="15"/>
        <v>2.5091242753948988</v>
      </c>
      <c r="F48" s="38">
        <f t="shared" si="15"/>
        <v>1.106238180562839</v>
      </c>
      <c r="G48" s="38">
        <f t="shared" si="15"/>
        <v>1.3768715370721691</v>
      </c>
      <c r="H48" s="38">
        <f t="shared" si="15"/>
        <v>1.2113077615152301</v>
      </c>
      <c r="I48" s="38">
        <f t="shared" si="15"/>
        <v>0.77704940792555699</v>
      </c>
      <c r="J48" s="38">
        <f t="shared" si="15"/>
        <v>0.86408130633647884</v>
      </c>
      <c r="K48" s="38">
        <f t="shared" si="15"/>
        <v>1.0213682722363207</v>
      </c>
      <c r="L48" s="38">
        <f t="shared" si="15"/>
        <v>1.0202742571426673</v>
      </c>
      <c r="M48" s="38">
        <f t="shared" si="15"/>
        <v>1.0114427313140497</v>
      </c>
      <c r="N48" s="38">
        <f t="shared" si="15"/>
        <v>1.1857309805039835</v>
      </c>
      <c r="O48" s="38">
        <f t="shared" si="15"/>
        <v>1.4468084999018305</v>
      </c>
      <c r="P48" s="38">
        <f t="shared" si="15"/>
        <v>1.3142856399841285</v>
      </c>
      <c r="Q48" s="38">
        <f t="shared" si="15"/>
        <v>1.2829638773067773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0.44685142469687245</v>
      </c>
      <c r="C49" s="37">
        <f>TrAvia_ene!C$13</f>
        <v>0.37767063787768684</v>
      </c>
      <c r="D49" s="37">
        <f>TrAvia_ene!D$13</f>
        <v>0.46169228384134747</v>
      </c>
      <c r="E49" s="37">
        <f>TrAvia_ene!E$13</f>
        <v>0.91402493166516496</v>
      </c>
      <c r="F49" s="37">
        <f>TrAvia_ene!F$13</f>
        <v>0.6270466986679295</v>
      </c>
      <c r="G49" s="37">
        <f>TrAvia_ene!G$13</f>
        <v>0.48595071088794145</v>
      </c>
      <c r="H49" s="37">
        <f>TrAvia_ene!H$13</f>
        <v>0.73131497483196262</v>
      </c>
      <c r="I49" s="37">
        <f>TrAvia_ene!I$13</f>
        <v>0.60500135856341741</v>
      </c>
      <c r="J49" s="37">
        <f>TrAvia_ene!J$13</f>
        <v>0.70989163501945873</v>
      </c>
      <c r="K49" s="37">
        <f>TrAvia_ene!K$13</f>
        <v>0.83468690190735961</v>
      </c>
      <c r="L49" s="37">
        <f>TrAvia_ene!L$13</f>
        <v>0.76140990818285081</v>
      </c>
      <c r="M49" s="37">
        <f>TrAvia_ene!M$13</f>
        <v>0.7324113291553489</v>
      </c>
      <c r="N49" s="37">
        <f>TrAvia_ene!N$13</f>
        <v>0.80347056017604501</v>
      </c>
      <c r="O49" s="37">
        <f>TrAvia_ene!O$13</f>
        <v>0.97877035804215684</v>
      </c>
      <c r="P49" s="37">
        <f>TrAvia_ene!P$13</f>
        <v>0.85185414143432359</v>
      </c>
      <c r="Q49" s="37">
        <f>TrAvia_ene!Q$13</f>
        <v>0.77203316735602079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0.44273534003019499</v>
      </c>
      <c r="C50" s="37">
        <f>TrAvia_ene!C$14</f>
        <v>0.46245989783636743</v>
      </c>
      <c r="D50" s="37">
        <f>TrAvia_ene!D$14</f>
        <v>0.57896361792552453</v>
      </c>
      <c r="E50" s="37">
        <f>TrAvia_ene!E$14</f>
        <v>1.5950993437297336</v>
      </c>
      <c r="F50" s="37">
        <f>TrAvia_ene!F$14</f>
        <v>0.47919148189490945</v>
      </c>
      <c r="G50" s="37">
        <f>TrAvia_ene!G$14</f>
        <v>0.89092082618422763</v>
      </c>
      <c r="H50" s="37">
        <f>TrAvia_ene!H$14</f>
        <v>0.47999278668326739</v>
      </c>
      <c r="I50" s="37">
        <f>TrAvia_ene!I$14</f>
        <v>0.17204804936213955</v>
      </c>
      <c r="J50" s="37">
        <f>TrAvia_ene!J$14</f>
        <v>0.1541896713170201</v>
      </c>
      <c r="K50" s="37">
        <f>TrAvia_ene!K$14</f>
        <v>0.18668137032896095</v>
      </c>
      <c r="L50" s="37">
        <f>TrAvia_ene!L$14</f>
        <v>0.25886434895981653</v>
      </c>
      <c r="M50" s="37">
        <f>TrAvia_ene!M$14</f>
        <v>0.27903140215870087</v>
      </c>
      <c r="N50" s="37">
        <f>TrAvia_ene!N$14</f>
        <v>0.3822604203279385</v>
      </c>
      <c r="O50" s="37">
        <f>TrAvia_ene!O$14</f>
        <v>0.46803814185967357</v>
      </c>
      <c r="P50" s="37">
        <f>TrAvia_ene!P$14</f>
        <v>0.46243149854980492</v>
      </c>
      <c r="Q50" s="37">
        <f>TrAvia_ene!Q$14</f>
        <v>0.51093070995075651</v>
      </c>
    </row>
    <row r="51" spans="1:17" ht="11.45" customHeight="1" x14ac:dyDescent="0.25">
      <c r="A51" s="19" t="s">
        <v>32</v>
      </c>
      <c r="B51" s="38">
        <f t="shared" ref="B51:Q51" si="16">B52+B53</f>
        <v>0</v>
      </c>
      <c r="C51" s="38">
        <f t="shared" si="16"/>
        <v>0</v>
      </c>
      <c r="D51" s="38">
        <f t="shared" si="16"/>
        <v>0</v>
      </c>
      <c r="E51" s="38">
        <f t="shared" si="16"/>
        <v>0</v>
      </c>
      <c r="F51" s="38">
        <f t="shared" si="16"/>
        <v>0</v>
      </c>
      <c r="G51" s="38">
        <f t="shared" si="16"/>
        <v>0</v>
      </c>
      <c r="H51" s="38">
        <f t="shared" si="16"/>
        <v>0</v>
      </c>
      <c r="I51" s="38">
        <f t="shared" si="16"/>
        <v>1.0001100000000001</v>
      </c>
      <c r="J51" s="38">
        <f t="shared" si="16"/>
        <v>2.00013</v>
      </c>
      <c r="K51" s="38">
        <f t="shared" si="16"/>
        <v>4.0994999999999999</v>
      </c>
      <c r="L51" s="38">
        <f t="shared" si="16"/>
        <v>5.063633479414392</v>
      </c>
      <c r="M51" s="38">
        <f t="shared" si="16"/>
        <v>5.0634332767097945</v>
      </c>
      <c r="N51" s="38">
        <f t="shared" si="16"/>
        <v>4.0603972822384753</v>
      </c>
      <c r="O51" s="38">
        <f t="shared" si="16"/>
        <v>8.1210081723914769</v>
      </c>
      <c r="P51" s="38">
        <f t="shared" si="16"/>
        <v>4.0602762812851658</v>
      </c>
      <c r="Q51" s="38">
        <f t="shared" si="16"/>
        <v>3.0333646026488377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1.0001100000000001</v>
      </c>
      <c r="J52" s="37">
        <f>TrNavi_ene!J20</f>
        <v>2.00013</v>
      </c>
      <c r="K52" s="37">
        <f>TrNavi_ene!K20</f>
        <v>4.0994999999999999</v>
      </c>
      <c r="L52" s="37">
        <f>TrNavi_ene!L20</f>
        <v>5.063633479414392</v>
      </c>
      <c r="M52" s="37">
        <f>TrNavi_ene!M20</f>
        <v>5.0634332767097945</v>
      </c>
      <c r="N52" s="37">
        <f>TrNavi_ene!N20</f>
        <v>4.0603972822384753</v>
      </c>
      <c r="O52" s="37">
        <f>TrNavi_ene!O20</f>
        <v>8.1210081723914769</v>
      </c>
      <c r="P52" s="37">
        <f>TrNavi_ene!P20</f>
        <v>4.0602762812851658</v>
      </c>
      <c r="Q52" s="37">
        <f>TrNavi_ene!Q20</f>
        <v>3.0333646026488377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2200.08667546075</v>
      </c>
      <c r="C55" s="41">
        <f t="shared" si="17"/>
        <v>2590.2952001092799</v>
      </c>
      <c r="D55" s="41">
        <f t="shared" si="17"/>
        <v>2671.6001211659159</v>
      </c>
      <c r="E55" s="41">
        <f t="shared" si="17"/>
        <v>2852.1094248582481</v>
      </c>
      <c r="F55" s="41">
        <f t="shared" si="17"/>
        <v>3014.5534787768765</v>
      </c>
      <c r="G55" s="41">
        <f t="shared" si="17"/>
        <v>3172.3319817524489</v>
      </c>
      <c r="H55" s="41">
        <f t="shared" si="17"/>
        <v>3507.7181301826563</v>
      </c>
      <c r="I55" s="41">
        <f t="shared" si="17"/>
        <v>3985.8311686415041</v>
      </c>
      <c r="J55" s="41">
        <f t="shared" si="17"/>
        <v>3830.2646305320004</v>
      </c>
      <c r="K55" s="41">
        <f t="shared" si="17"/>
        <v>3410.0415321359042</v>
      </c>
      <c r="L55" s="41">
        <f t="shared" si="17"/>
        <v>3528.0103546467744</v>
      </c>
      <c r="M55" s="41">
        <f t="shared" si="17"/>
        <v>3170.0135955292321</v>
      </c>
      <c r="N55" s="41">
        <f t="shared" si="17"/>
        <v>3078.4472366465852</v>
      </c>
      <c r="O55" s="41">
        <f t="shared" si="17"/>
        <v>3124.7035624162331</v>
      </c>
      <c r="P55" s="41">
        <f t="shared" si="17"/>
        <v>3205.7523634011691</v>
      </c>
      <c r="Q55" s="41">
        <f t="shared" si="17"/>
        <v>3372.5988931143647</v>
      </c>
    </row>
    <row r="56" spans="1:17" ht="11.45" customHeight="1" x14ac:dyDescent="0.25">
      <c r="A56" s="25" t="s">
        <v>39</v>
      </c>
      <c r="B56" s="40">
        <f t="shared" ref="B56:Q56" si="18">B57+B61+B65</f>
        <v>1495.1269233080743</v>
      </c>
      <c r="C56" s="40">
        <f t="shared" si="18"/>
        <v>1621.5665658597302</v>
      </c>
      <c r="D56" s="40">
        <f t="shared" si="18"/>
        <v>1623.6669074284366</v>
      </c>
      <c r="E56" s="40">
        <f t="shared" si="18"/>
        <v>1721.6081279979753</v>
      </c>
      <c r="F56" s="40">
        <f t="shared" si="18"/>
        <v>1823.3253372904771</v>
      </c>
      <c r="G56" s="40">
        <f t="shared" si="18"/>
        <v>1886.9972449873469</v>
      </c>
      <c r="H56" s="40">
        <f t="shared" si="18"/>
        <v>2123.571111927346</v>
      </c>
      <c r="I56" s="40">
        <f t="shared" si="18"/>
        <v>2346.1219477703098</v>
      </c>
      <c r="J56" s="40">
        <f t="shared" si="18"/>
        <v>2296.6094960802216</v>
      </c>
      <c r="K56" s="40">
        <f t="shared" si="18"/>
        <v>2100.9333739740159</v>
      </c>
      <c r="L56" s="40">
        <f t="shared" si="18"/>
        <v>2104.4505487203332</v>
      </c>
      <c r="M56" s="40">
        <f t="shared" si="18"/>
        <v>2022.9279667893595</v>
      </c>
      <c r="N56" s="40">
        <f t="shared" si="18"/>
        <v>1985.6559843775731</v>
      </c>
      <c r="O56" s="40">
        <f t="shared" si="18"/>
        <v>1985.2967519233225</v>
      </c>
      <c r="P56" s="40">
        <f t="shared" si="18"/>
        <v>2081.4580284814065</v>
      </c>
      <c r="Q56" s="40">
        <f t="shared" si="18"/>
        <v>2183.4161332121967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1355.156699671423</v>
      </c>
      <c r="C57" s="39">
        <f t="shared" si="19"/>
        <v>1488.1478971449751</v>
      </c>
      <c r="D57" s="39">
        <f t="shared" si="19"/>
        <v>1496.0220497533076</v>
      </c>
      <c r="E57" s="39">
        <f t="shared" si="19"/>
        <v>1566.2727461670984</v>
      </c>
      <c r="F57" s="39">
        <f t="shared" si="19"/>
        <v>1640.8223596978903</v>
      </c>
      <c r="G57" s="39">
        <f t="shared" si="19"/>
        <v>1676.339861223232</v>
      </c>
      <c r="H57" s="39">
        <f t="shared" si="19"/>
        <v>1888.3860026205773</v>
      </c>
      <c r="I57" s="39">
        <f t="shared" si="19"/>
        <v>2069.7212844287592</v>
      </c>
      <c r="J57" s="39">
        <f t="shared" si="19"/>
        <v>1969.0468830613831</v>
      </c>
      <c r="K57" s="39">
        <f t="shared" si="19"/>
        <v>1763.7804326356872</v>
      </c>
      <c r="L57" s="39">
        <f t="shared" si="19"/>
        <v>1726.9521277048425</v>
      </c>
      <c r="M57" s="39">
        <f t="shared" si="19"/>
        <v>1655.5766426582277</v>
      </c>
      <c r="N57" s="39">
        <f t="shared" si="19"/>
        <v>1604.5173104895055</v>
      </c>
      <c r="O57" s="39">
        <f t="shared" si="19"/>
        <v>1593.5819495347416</v>
      </c>
      <c r="P57" s="39">
        <f t="shared" si="19"/>
        <v>1731.182341792743</v>
      </c>
      <c r="Q57" s="39">
        <f t="shared" si="19"/>
        <v>1842.8751515842532</v>
      </c>
    </row>
    <row r="58" spans="1:17" ht="11.45" customHeight="1" x14ac:dyDescent="0.25">
      <c r="A58" s="17" t="str">
        <f>$A$6</f>
        <v>Powered 2-wheelers</v>
      </c>
      <c r="B58" s="37">
        <f>TrRoad_emi!B$19</f>
        <v>8.3740567156090258</v>
      </c>
      <c r="C58" s="37">
        <f>TrRoad_emi!C$19</f>
        <v>8.4373858671649753</v>
      </c>
      <c r="D58" s="37">
        <f>TrRoad_emi!D$19</f>
        <v>8.425577911779115</v>
      </c>
      <c r="E58" s="37">
        <f>TrRoad_emi!E$19</f>
        <v>8.4110345604330643</v>
      </c>
      <c r="F58" s="37">
        <f>TrRoad_emi!F$19</f>
        <v>8.3524741101492985</v>
      </c>
      <c r="G58" s="37">
        <f>TrRoad_emi!G$19</f>
        <v>8.2825472140225678</v>
      </c>
      <c r="H58" s="37">
        <f>TrRoad_emi!H$19</f>
        <v>8.0850427171912429</v>
      </c>
      <c r="I58" s="37">
        <f>TrRoad_emi!I$19</f>
        <v>7.7428670189049296</v>
      </c>
      <c r="J58" s="37">
        <f>TrRoad_emi!J$19</f>
        <v>7.4359634100905225</v>
      </c>
      <c r="K58" s="37">
        <f>TrRoad_emi!K$19</f>
        <v>7.4182029980806528</v>
      </c>
      <c r="L58" s="37">
        <f>TrRoad_emi!L$19</f>
        <v>6.9750361318892535</v>
      </c>
      <c r="M58" s="37">
        <f>TrRoad_emi!M$19</f>
        <v>6.9297283790983046</v>
      </c>
      <c r="N58" s="37">
        <f>TrRoad_emi!N$19</f>
        <v>6.1926189458807155</v>
      </c>
      <c r="O58" s="37">
        <f>TrRoad_emi!O$19</f>
        <v>6.3941077339863321</v>
      </c>
      <c r="P58" s="37">
        <f>TrRoad_emi!P$19</f>
        <v>7.4715263309770261</v>
      </c>
      <c r="Q58" s="37">
        <f>TrRoad_emi!Q$19</f>
        <v>9.2709205339915002</v>
      </c>
    </row>
    <row r="59" spans="1:17" ht="11.45" customHeight="1" x14ac:dyDescent="0.25">
      <c r="A59" s="17" t="str">
        <f>$A$7</f>
        <v>Passenger cars</v>
      </c>
      <c r="B59" s="37">
        <f>TrRoad_emi!B$20</f>
        <v>1108.6972847380991</v>
      </c>
      <c r="C59" s="37">
        <f>TrRoad_emi!C$20</f>
        <v>1216.9034877964834</v>
      </c>
      <c r="D59" s="37">
        <f>TrRoad_emi!D$20</f>
        <v>1227.8929999760337</v>
      </c>
      <c r="E59" s="37">
        <f>TrRoad_emi!E$20</f>
        <v>1282.6396347135685</v>
      </c>
      <c r="F59" s="37">
        <f>TrRoad_emi!F$20</f>
        <v>1352.7357097295719</v>
      </c>
      <c r="G59" s="37">
        <f>TrRoad_emi!G$20</f>
        <v>1392.3798785949562</v>
      </c>
      <c r="H59" s="37">
        <f>TrRoad_emi!H$20</f>
        <v>1607.536143353148</v>
      </c>
      <c r="I59" s="37">
        <f>TrRoad_emi!I$20</f>
        <v>1792.8000726564155</v>
      </c>
      <c r="J59" s="37">
        <f>TrRoad_emi!J$20</f>
        <v>1712.9060864155601</v>
      </c>
      <c r="K59" s="37">
        <f>TrRoad_emi!K$20</f>
        <v>1523.7842200656971</v>
      </c>
      <c r="L59" s="37">
        <f>TrRoad_emi!L$20</f>
        <v>1479.2873090111093</v>
      </c>
      <c r="M59" s="37">
        <f>TrRoad_emi!M$20</f>
        <v>1431.1621520835611</v>
      </c>
      <c r="N59" s="37">
        <f>TrRoad_emi!N$20</f>
        <v>1385.4253100422961</v>
      </c>
      <c r="O59" s="37">
        <f>TrRoad_emi!O$20</f>
        <v>1376.9713487027332</v>
      </c>
      <c r="P59" s="37">
        <f>TrRoad_emi!P$20</f>
        <v>1522.2297508189281</v>
      </c>
      <c r="Q59" s="37">
        <f>TrRoad_emi!Q$20</f>
        <v>1633.6004249330226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238.08535821771486</v>
      </c>
      <c r="C60" s="37">
        <f>TrRoad_emi!C$27</f>
        <v>262.80702348132667</v>
      </c>
      <c r="D60" s="37">
        <f>TrRoad_emi!D$27</f>
        <v>259.70347186549469</v>
      </c>
      <c r="E60" s="37">
        <f>TrRoad_emi!E$27</f>
        <v>275.22207689309687</v>
      </c>
      <c r="F60" s="37">
        <f>TrRoad_emi!F$27</f>
        <v>279.73417585816901</v>
      </c>
      <c r="G60" s="37">
        <f>TrRoad_emi!G$27</f>
        <v>275.67743541425324</v>
      </c>
      <c r="H60" s="37">
        <f>TrRoad_emi!H$27</f>
        <v>272.76481655023804</v>
      </c>
      <c r="I60" s="37">
        <f>TrRoad_emi!I$27</f>
        <v>269.17834475343886</v>
      </c>
      <c r="J60" s="37">
        <f>TrRoad_emi!J$27</f>
        <v>248.70483323573234</v>
      </c>
      <c r="K60" s="37">
        <f>TrRoad_emi!K$27</f>
        <v>232.57800957190946</v>
      </c>
      <c r="L60" s="37">
        <f>TrRoad_emi!L$27</f>
        <v>240.68978256184403</v>
      </c>
      <c r="M60" s="37">
        <f>TrRoad_emi!M$27</f>
        <v>217.48476219556815</v>
      </c>
      <c r="N60" s="37">
        <f>TrRoad_emi!N$27</f>
        <v>212.89938150132869</v>
      </c>
      <c r="O60" s="37">
        <f>TrRoad_emi!O$27</f>
        <v>210.21649309802203</v>
      </c>
      <c r="P60" s="37">
        <f>TrRoad_emi!P$27</f>
        <v>201.48106464283808</v>
      </c>
      <c r="Q60" s="37">
        <f>TrRoad_emi!Q$27</f>
        <v>200.00380611723907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61.90551959164253</v>
      </c>
      <c r="C61" s="38">
        <f t="shared" si="20"/>
        <v>55.267190299644042</v>
      </c>
      <c r="D61" s="38">
        <f t="shared" si="20"/>
        <v>46.792756720900172</v>
      </c>
      <c r="E61" s="38">
        <f t="shared" si="20"/>
        <v>41.582523022653447</v>
      </c>
      <c r="F61" s="38">
        <f t="shared" si="20"/>
        <v>39.825363870282338</v>
      </c>
      <c r="G61" s="38">
        <f t="shared" si="20"/>
        <v>37.713699670414364</v>
      </c>
      <c r="H61" s="38">
        <f t="shared" si="20"/>
        <v>36.843174534685133</v>
      </c>
      <c r="I61" s="38">
        <f t="shared" si="20"/>
        <v>36.424019970139533</v>
      </c>
      <c r="J61" s="38">
        <f t="shared" si="20"/>
        <v>35.148917757959126</v>
      </c>
      <c r="K61" s="38">
        <f t="shared" si="20"/>
        <v>32.60368715663386</v>
      </c>
      <c r="L61" s="38">
        <f t="shared" si="20"/>
        <v>26.390361998289098</v>
      </c>
      <c r="M61" s="38">
        <f t="shared" si="20"/>
        <v>16.212999786325835</v>
      </c>
      <c r="N61" s="38">
        <f t="shared" si="20"/>
        <v>24.341397003870146</v>
      </c>
      <c r="O61" s="38">
        <f t="shared" si="20"/>
        <v>23.268643326474567</v>
      </c>
      <c r="P61" s="38">
        <f t="shared" si="20"/>
        <v>21.838392842135878</v>
      </c>
      <c r="Q61" s="38">
        <f t="shared" si="20"/>
        <v>21.292661023331927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61.90551959164253</v>
      </c>
      <c r="C63" s="37">
        <f>TrRail_emi!C$11</f>
        <v>55.267190299644042</v>
      </c>
      <c r="D63" s="37">
        <f>TrRail_emi!D$11</f>
        <v>46.792756720900172</v>
      </c>
      <c r="E63" s="37">
        <f>TrRail_emi!E$11</f>
        <v>41.582523022653447</v>
      </c>
      <c r="F63" s="37">
        <f>TrRail_emi!F$11</f>
        <v>39.825363870282338</v>
      </c>
      <c r="G63" s="37">
        <f>TrRail_emi!G$11</f>
        <v>37.713699670414364</v>
      </c>
      <c r="H63" s="37">
        <f>TrRail_emi!H$11</f>
        <v>36.843174534685133</v>
      </c>
      <c r="I63" s="37">
        <f>TrRail_emi!I$11</f>
        <v>36.424019970139533</v>
      </c>
      <c r="J63" s="37">
        <f>TrRail_emi!J$11</f>
        <v>35.148917757959126</v>
      </c>
      <c r="K63" s="37">
        <f>TrRail_emi!K$11</f>
        <v>32.60368715663386</v>
      </c>
      <c r="L63" s="37">
        <f>TrRail_emi!L$11</f>
        <v>26.390361998289098</v>
      </c>
      <c r="M63" s="37">
        <f>TrRail_emi!M$11</f>
        <v>16.212999786325835</v>
      </c>
      <c r="N63" s="37">
        <f>TrRail_emi!N$11</f>
        <v>24.341397003870146</v>
      </c>
      <c r="O63" s="37">
        <f>TrRail_emi!O$11</f>
        <v>23.268643326474567</v>
      </c>
      <c r="P63" s="37">
        <f>TrRail_emi!P$11</f>
        <v>21.838392842135878</v>
      </c>
      <c r="Q63" s="37">
        <f>TrRail_emi!Q$11</f>
        <v>21.292661023331927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78.064704045008853</v>
      </c>
      <c r="C65" s="38">
        <f t="shared" si="21"/>
        <v>78.151478415111086</v>
      </c>
      <c r="D65" s="38">
        <f t="shared" si="21"/>
        <v>80.852100954228888</v>
      </c>
      <c r="E65" s="38">
        <f t="shared" si="21"/>
        <v>113.75285880822339</v>
      </c>
      <c r="F65" s="38">
        <f t="shared" si="21"/>
        <v>142.67761372230439</v>
      </c>
      <c r="G65" s="38">
        <f t="shared" si="21"/>
        <v>172.94368409370054</v>
      </c>
      <c r="H65" s="38">
        <f t="shared" si="21"/>
        <v>198.34193477208333</v>
      </c>
      <c r="I65" s="38">
        <f t="shared" si="21"/>
        <v>239.97664337141123</v>
      </c>
      <c r="J65" s="38">
        <f t="shared" si="21"/>
        <v>292.41369526087931</v>
      </c>
      <c r="K65" s="38">
        <f t="shared" si="21"/>
        <v>304.54925418169489</v>
      </c>
      <c r="L65" s="38">
        <f t="shared" si="21"/>
        <v>351.10805901720181</v>
      </c>
      <c r="M65" s="38">
        <f t="shared" si="21"/>
        <v>351.13832434480605</v>
      </c>
      <c r="N65" s="38">
        <f t="shared" si="21"/>
        <v>356.79727688419746</v>
      </c>
      <c r="O65" s="38">
        <f t="shared" si="21"/>
        <v>368.44615906210618</v>
      </c>
      <c r="P65" s="38">
        <f t="shared" si="21"/>
        <v>328.43729384652755</v>
      </c>
      <c r="Q65" s="38">
        <f t="shared" si="21"/>
        <v>319.24832060461148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63.879023141359582</v>
      </c>
      <c r="C67" s="37">
        <f>TrAvia_emi!C$10</f>
        <v>65.408014203323646</v>
      </c>
      <c r="D67" s="37">
        <f>TrAvia_emi!D$10</f>
        <v>65.567117388107832</v>
      </c>
      <c r="E67" s="37">
        <f>TrAvia_emi!E$10</f>
        <v>88.647696240762343</v>
      </c>
      <c r="F67" s="37">
        <f>TrAvia_emi!F$10</f>
        <v>113.00913897644013</v>
      </c>
      <c r="G67" s="37">
        <f>TrAvia_emi!G$10</f>
        <v>131.77402277935511</v>
      </c>
      <c r="H67" s="37">
        <f>TrAvia_emi!H$10</f>
        <v>143.78292740532308</v>
      </c>
      <c r="I67" s="37">
        <f>TrAvia_emi!I$10</f>
        <v>168.58777658128071</v>
      </c>
      <c r="J67" s="37">
        <f>TrAvia_emi!J$10</f>
        <v>200.61868187552915</v>
      </c>
      <c r="K67" s="37">
        <f>TrAvia_emi!K$10</f>
        <v>208.91777959183872</v>
      </c>
      <c r="L67" s="37">
        <f>TrAvia_emi!L$10</f>
        <v>234.26330085025441</v>
      </c>
      <c r="M67" s="37">
        <f>TrAvia_emi!M$10</f>
        <v>233.49928690581061</v>
      </c>
      <c r="N67" s="37">
        <f>TrAvia_emi!N$10</f>
        <v>228.2618006647406</v>
      </c>
      <c r="O67" s="37">
        <f>TrAvia_emi!O$10</f>
        <v>230.87536548490843</v>
      </c>
      <c r="P67" s="37">
        <f>TrAvia_emi!P$10</f>
        <v>211.86964182875363</v>
      </c>
      <c r="Q67" s="37">
        <f>TrAvia_emi!Q$10</f>
        <v>213.915115863663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14.185680903649274</v>
      </c>
      <c r="C68" s="37">
        <f>TrAvia_emi!C$11</f>
        <v>12.743464211787447</v>
      </c>
      <c r="D68" s="37">
        <f>TrAvia_emi!D$11</f>
        <v>15.284983566121062</v>
      </c>
      <c r="E68" s="37">
        <f>TrAvia_emi!E$11</f>
        <v>25.105162567461047</v>
      </c>
      <c r="F68" s="37">
        <f>TrAvia_emi!F$11</f>
        <v>29.668474745864273</v>
      </c>
      <c r="G68" s="37">
        <f>TrAvia_emi!G$11</f>
        <v>41.169661314345419</v>
      </c>
      <c r="H68" s="37">
        <f>TrAvia_emi!H$11</f>
        <v>54.559007366760262</v>
      </c>
      <c r="I68" s="37">
        <f>TrAvia_emi!I$11</f>
        <v>71.388866790130535</v>
      </c>
      <c r="J68" s="37">
        <f>TrAvia_emi!J$11</f>
        <v>91.795013385350146</v>
      </c>
      <c r="K68" s="37">
        <f>TrAvia_emi!K$11</f>
        <v>95.631474589856197</v>
      </c>
      <c r="L68" s="37">
        <f>TrAvia_emi!L$11</f>
        <v>116.84475816694741</v>
      </c>
      <c r="M68" s="37">
        <f>TrAvia_emi!M$11</f>
        <v>117.63903743899543</v>
      </c>
      <c r="N68" s="37">
        <f>TrAvia_emi!N$11</f>
        <v>128.53547621945688</v>
      </c>
      <c r="O68" s="37">
        <f>TrAvia_emi!O$11</f>
        <v>137.57079357719775</v>
      </c>
      <c r="P68" s="37">
        <f>TrAvia_emi!P$11</f>
        <v>116.56765201777391</v>
      </c>
      <c r="Q68" s="37">
        <f>TrAvia_emi!Q$11</f>
        <v>105.33320474094849</v>
      </c>
    </row>
    <row r="69" spans="1:17" ht="11.45" customHeight="1" x14ac:dyDescent="0.25">
      <c r="A69" s="25" t="s">
        <v>18</v>
      </c>
      <c r="B69" s="40">
        <f t="shared" ref="B69:Q69" si="22">B70+B73+B74+B77+B80</f>
        <v>704.95975215267572</v>
      </c>
      <c r="C69" s="40">
        <f t="shared" si="22"/>
        <v>968.72863424954971</v>
      </c>
      <c r="D69" s="40">
        <f t="shared" si="22"/>
        <v>1047.9332137374795</v>
      </c>
      <c r="E69" s="40">
        <f t="shared" si="22"/>
        <v>1130.5012968602728</v>
      </c>
      <c r="F69" s="40">
        <f t="shared" si="22"/>
        <v>1191.2281414863994</v>
      </c>
      <c r="G69" s="40">
        <f t="shared" si="22"/>
        <v>1285.3347367651018</v>
      </c>
      <c r="H69" s="40">
        <f t="shared" si="22"/>
        <v>1384.1470182553103</v>
      </c>
      <c r="I69" s="40">
        <f t="shared" si="22"/>
        <v>1639.7092208711942</v>
      </c>
      <c r="J69" s="40">
        <f t="shared" si="22"/>
        <v>1533.6551344517788</v>
      </c>
      <c r="K69" s="40">
        <f t="shared" si="22"/>
        <v>1309.1081581618885</v>
      </c>
      <c r="L69" s="40">
        <f t="shared" si="22"/>
        <v>1423.559805926441</v>
      </c>
      <c r="M69" s="40">
        <f t="shared" si="22"/>
        <v>1147.0856287398726</v>
      </c>
      <c r="N69" s="40">
        <f t="shared" si="22"/>
        <v>1092.7912522690119</v>
      </c>
      <c r="O69" s="40">
        <f t="shared" si="22"/>
        <v>1139.4068104929106</v>
      </c>
      <c r="P69" s="40">
        <f t="shared" si="22"/>
        <v>1124.2943349197626</v>
      </c>
      <c r="Q69" s="40">
        <f t="shared" si="22"/>
        <v>1189.1827599021678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559.52649876912915</v>
      </c>
      <c r="C70" s="39">
        <f t="shared" si="23"/>
        <v>810.48665727758089</v>
      </c>
      <c r="D70" s="39">
        <f t="shared" si="23"/>
        <v>871.2935558056804</v>
      </c>
      <c r="E70" s="39">
        <f t="shared" si="23"/>
        <v>912.64082321025353</v>
      </c>
      <c r="F70" s="39">
        <f t="shared" si="23"/>
        <v>969.62181155953419</v>
      </c>
      <c r="G70" s="39">
        <f t="shared" si="23"/>
        <v>1060.7364212261693</v>
      </c>
      <c r="H70" s="39">
        <f t="shared" si="23"/>
        <v>1190.8315626994627</v>
      </c>
      <c r="I70" s="39">
        <f t="shared" si="23"/>
        <v>1425.2507801401009</v>
      </c>
      <c r="J70" s="39">
        <f t="shared" si="23"/>
        <v>1314.2705473110932</v>
      </c>
      <c r="K70" s="39">
        <f t="shared" si="23"/>
        <v>1096.057378709681</v>
      </c>
      <c r="L70" s="39">
        <f t="shared" si="23"/>
        <v>1223.3887925278764</v>
      </c>
      <c r="M70" s="39">
        <f t="shared" si="23"/>
        <v>911.50987736560842</v>
      </c>
      <c r="N70" s="39">
        <f t="shared" si="23"/>
        <v>852.21143562340251</v>
      </c>
      <c r="O70" s="39">
        <f t="shared" si="23"/>
        <v>909.55882577534817</v>
      </c>
      <c r="P70" s="39">
        <f t="shared" si="23"/>
        <v>915.44132620993048</v>
      </c>
      <c r="Q70" s="39">
        <f t="shared" si="23"/>
        <v>992.5368704158401</v>
      </c>
    </row>
    <row r="71" spans="1:17" ht="11.45" customHeight="1" x14ac:dyDescent="0.25">
      <c r="A71" s="17" t="str">
        <f>$A$19</f>
        <v>Light duty vehicles</v>
      </c>
      <c r="B71" s="37">
        <f>TrRoad_emi!B$34</f>
        <v>93.271997884314089</v>
      </c>
      <c r="C71" s="37">
        <f>TrRoad_emi!C$34</f>
        <v>111.97890459214614</v>
      </c>
      <c r="D71" s="37">
        <f>TrRoad_emi!D$34</f>
        <v>136.68390384425655</v>
      </c>
      <c r="E71" s="37">
        <f>TrRoad_emi!E$34</f>
        <v>123.29069389214817</v>
      </c>
      <c r="F71" s="37">
        <f>TrRoad_emi!F$34</f>
        <v>160.22193232562583</v>
      </c>
      <c r="G71" s="37">
        <f>TrRoad_emi!G$34</f>
        <v>149.40776090272652</v>
      </c>
      <c r="H71" s="37">
        <f>TrRoad_emi!H$34</f>
        <v>166.55001782213219</v>
      </c>
      <c r="I71" s="37">
        <f>TrRoad_emi!I$34</f>
        <v>186.91450725108911</v>
      </c>
      <c r="J71" s="37">
        <f>TrRoad_emi!J$34</f>
        <v>186.89961838799758</v>
      </c>
      <c r="K71" s="37">
        <f>TrRoad_emi!K$34</f>
        <v>170.96234354001103</v>
      </c>
      <c r="L71" s="37">
        <f>TrRoad_emi!L$34</f>
        <v>153.98782560171841</v>
      </c>
      <c r="M71" s="37">
        <f>TrRoad_emi!M$34</f>
        <v>148.30294628443082</v>
      </c>
      <c r="N71" s="37">
        <f>TrRoad_emi!N$34</f>
        <v>161.19436699265574</v>
      </c>
      <c r="O71" s="37">
        <f>TrRoad_emi!O$34</f>
        <v>184.8704933768941</v>
      </c>
      <c r="P71" s="37">
        <f>TrRoad_emi!P$34</f>
        <v>199.61954047302501</v>
      </c>
      <c r="Q71" s="37">
        <f>TrRoad_emi!Q$34</f>
        <v>209.93423831168465</v>
      </c>
    </row>
    <row r="72" spans="1:17" ht="11.45" customHeight="1" x14ac:dyDescent="0.25">
      <c r="A72" s="17" t="str">
        <f>$A$20</f>
        <v>Heavy duty vehicles</v>
      </c>
      <c r="B72" s="37">
        <f>TrRoad_emi!B$40</f>
        <v>466.25450088481512</v>
      </c>
      <c r="C72" s="37">
        <f>TrRoad_emi!C$40</f>
        <v>698.50775268543475</v>
      </c>
      <c r="D72" s="37">
        <f>TrRoad_emi!D$40</f>
        <v>734.60965196142388</v>
      </c>
      <c r="E72" s="37">
        <f>TrRoad_emi!E$40</f>
        <v>789.35012931810536</v>
      </c>
      <c r="F72" s="37">
        <f>TrRoad_emi!F$40</f>
        <v>809.39987923390834</v>
      </c>
      <c r="G72" s="37">
        <f>TrRoad_emi!G$40</f>
        <v>911.32866032344282</v>
      </c>
      <c r="H72" s="37">
        <f>TrRoad_emi!H$40</f>
        <v>1024.2815448773306</v>
      </c>
      <c r="I72" s="37">
        <f>TrRoad_emi!I$40</f>
        <v>1238.3362728890118</v>
      </c>
      <c r="J72" s="37">
        <f>TrRoad_emi!J$40</f>
        <v>1127.3709289230956</v>
      </c>
      <c r="K72" s="37">
        <f>TrRoad_emi!K$40</f>
        <v>925.09503516966993</v>
      </c>
      <c r="L72" s="37">
        <f>TrRoad_emi!L$40</f>
        <v>1069.4009669261579</v>
      </c>
      <c r="M72" s="37">
        <f>TrRoad_emi!M$40</f>
        <v>763.20693108117757</v>
      </c>
      <c r="N72" s="37">
        <f>TrRoad_emi!N$40</f>
        <v>691.01706863074673</v>
      </c>
      <c r="O72" s="37">
        <f>TrRoad_emi!O$40</f>
        <v>724.68833239845412</v>
      </c>
      <c r="P72" s="37">
        <f>TrRoad_emi!P$40</f>
        <v>715.82178573690544</v>
      </c>
      <c r="Q72" s="37">
        <f>TrRoad_emi!Q$40</f>
        <v>782.60263210415542</v>
      </c>
    </row>
    <row r="73" spans="1:17" ht="11.45" customHeight="1" x14ac:dyDescent="0.25">
      <c r="A73" s="19" t="str">
        <f>$A$21</f>
        <v>Rail transport</v>
      </c>
      <c r="B73" s="38">
        <f>TrRail_emi!B$15</f>
        <v>142.75532216149043</v>
      </c>
      <c r="C73" s="38">
        <f>TrRail_emi!C$15</f>
        <v>155.71292429110795</v>
      </c>
      <c r="D73" s="38">
        <f>TrRail_emi!D$15</f>
        <v>173.50696189667585</v>
      </c>
      <c r="E73" s="38">
        <f>TrRail_emi!E$15</f>
        <v>210.30723375985457</v>
      </c>
      <c r="F73" s="38">
        <f>TrRail_emi!F$15</f>
        <v>218.27621095452565</v>
      </c>
      <c r="G73" s="38">
        <f>TrRail_emi!G$15</f>
        <v>220.4535064836659</v>
      </c>
      <c r="H73" s="38">
        <f>TrRail_emi!H$15</f>
        <v>189.66904465732688</v>
      </c>
      <c r="I73" s="38">
        <f>TrRail_emi!I$15</f>
        <v>209.01652168349247</v>
      </c>
      <c r="J73" s="38">
        <f>TrRail_emi!J$15</f>
        <v>210.5781943202289</v>
      </c>
      <c r="K73" s="38">
        <f>TrRail_emi!K$15</f>
        <v>197.25777927510615</v>
      </c>
      <c r="L73" s="38">
        <f>TrRail_emi!L$15</f>
        <v>181.39016071292033</v>
      </c>
      <c r="M73" s="38">
        <f>TrRail_emi!M$15</f>
        <v>216.82210542470614</v>
      </c>
      <c r="N73" s="38">
        <f>TrRail_emi!N$15</f>
        <v>224.41334690238764</v>
      </c>
      <c r="O73" s="38">
        <f>TrRail_emi!O$15</f>
        <v>200.29787535068883</v>
      </c>
      <c r="P73" s="38">
        <f>TrRail_emi!P$15</f>
        <v>192.29992508810702</v>
      </c>
      <c r="Q73" s="38">
        <f>TrRail_emi!Q$15</f>
        <v>183.3730041526911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2.6779312220561264</v>
      </c>
      <c r="C74" s="38">
        <f t="shared" si="24"/>
        <v>2.5290526808609464</v>
      </c>
      <c r="D74" s="38">
        <f t="shared" si="24"/>
        <v>3.1326960351231117</v>
      </c>
      <c r="E74" s="38">
        <f t="shared" si="24"/>
        <v>7.5532398901645985</v>
      </c>
      <c r="F74" s="38">
        <f t="shared" si="24"/>
        <v>3.3301189723395752</v>
      </c>
      <c r="G74" s="38">
        <f t="shared" si="24"/>
        <v>4.1448090552664922</v>
      </c>
      <c r="H74" s="38">
        <f t="shared" si="24"/>
        <v>3.6464108985207035</v>
      </c>
      <c r="I74" s="38">
        <f t="shared" si="24"/>
        <v>2.3391589815328575</v>
      </c>
      <c r="J74" s="38">
        <f t="shared" si="24"/>
        <v>2.6011519060127206</v>
      </c>
      <c r="K74" s="38">
        <f t="shared" si="24"/>
        <v>3.074634306501101</v>
      </c>
      <c r="L74" s="38">
        <f t="shared" si="24"/>
        <v>3.0713409827997378</v>
      </c>
      <c r="M74" s="38">
        <f t="shared" si="24"/>
        <v>3.0447553593478127</v>
      </c>
      <c r="N74" s="38">
        <f t="shared" si="24"/>
        <v>3.5694168793361629</v>
      </c>
      <c r="O74" s="38">
        <f t="shared" si="24"/>
        <v>4.35534093789268</v>
      </c>
      <c r="P74" s="38">
        <f t="shared" si="24"/>
        <v>3.95640615347211</v>
      </c>
      <c r="Q74" s="38">
        <f t="shared" si="24"/>
        <v>3.8621179631242635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1.3451609547981023</v>
      </c>
      <c r="C75" s="37">
        <f>TrAvia_emi!C$13</f>
        <v>1.1369053957730693</v>
      </c>
      <c r="D75" s="37">
        <f>TrAvia_emi!D$13</f>
        <v>1.3898365296166197</v>
      </c>
      <c r="E75" s="37">
        <f>TrAvia_emi!E$13</f>
        <v>2.751497660821018</v>
      </c>
      <c r="F75" s="37">
        <f>TrAvia_emi!F$13</f>
        <v>1.8876044458296959</v>
      </c>
      <c r="G75" s="37">
        <f>TrAvia_emi!G$13</f>
        <v>1.4628618957325106</v>
      </c>
      <c r="H75" s="37">
        <f>TrAvia_emi!H$13</f>
        <v>2.2014841968344259</v>
      </c>
      <c r="I75" s="37">
        <f>TrAvia_emi!I$13</f>
        <v>1.8212411556959545</v>
      </c>
      <c r="J75" s="37">
        <f>TrAvia_emi!J$13</f>
        <v>2.1369933199021189</v>
      </c>
      <c r="K75" s="37">
        <f>TrAvia_emi!K$13</f>
        <v>2.5126656599312227</v>
      </c>
      <c r="L75" s="37">
        <f>TrAvia_emi!L$13</f>
        <v>2.2920792515739916</v>
      </c>
      <c r="M75" s="37">
        <f>TrAvia_emi!M$13</f>
        <v>2.2047845623405755</v>
      </c>
      <c r="N75" s="37">
        <f>TrAvia_emi!N$13</f>
        <v>2.4186948192271025</v>
      </c>
      <c r="O75" s="37">
        <f>TrAvia_emi!O$13</f>
        <v>2.946401413501599</v>
      </c>
      <c r="P75" s="37">
        <f>TrAvia_emi!P$13</f>
        <v>2.5643443590178454</v>
      </c>
      <c r="Q75" s="37">
        <f>TrAvia_emi!Q$13</f>
        <v>2.3240585463969694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1.3327702672580242</v>
      </c>
      <c r="C76" s="37">
        <f>TrAvia_emi!C$14</f>
        <v>1.3921472850878771</v>
      </c>
      <c r="D76" s="37">
        <f>TrAvia_emi!D$14</f>
        <v>1.7428595055064917</v>
      </c>
      <c r="E76" s="37">
        <f>TrAvia_emi!E$14</f>
        <v>4.8017422293435805</v>
      </c>
      <c r="F76" s="37">
        <f>TrAvia_emi!F$14</f>
        <v>1.4425145265098793</v>
      </c>
      <c r="G76" s="37">
        <f>TrAvia_emi!G$14</f>
        <v>2.6819471595339817</v>
      </c>
      <c r="H76" s="37">
        <f>TrAvia_emi!H$14</f>
        <v>1.4449267016862775</v>
      </c>
      <c r="I76" s="37">
        <f>TrAvia_emi!I$14</f>
        <v>0.51791782583690293</v>
      </c>
      <c r="J76" s="37">
        <f>TrAvia_emi!J$14</f>
        <v>0.46415858611060179</v>
      </c>
      <c r="K76" s="37">
        <f>TrAvia_emi!K$14</f>
        <v>0.56196864656987833</v>
      </c>
      <c r="L76" s="37">
        <f>TrAvia_emi!L$14</f>
        <v>0.77926173122574627</v>
      </c>
      <c r="M76" s="37">
        <f>TrAvia_emi!M$14</f>
        <v>0.8399707970072372</v>
      </c>
      <c r="N76" s="37">
        <f>TrAvia_emi!N$14</f>
        <v>1.1507220601090604</v>
      </c>
      <c r="O76" s="37">
        <f>TrAvia_emi!O$14</f>
        <v>1.4089395243910807</v>
      </c>
      <c r="P76" s="37">
        <f>TrAvia_emi!P$14</f>
        <v>1.3920617944542644</v>
      </c>
      <c r="Q76" s="37">
        <f>TrAvia_emi!Q$14</f>
        <v>1.5380594167272941</v>
      </c>
    </row>
    <row r="77" spans="1:17" ht="11.45" customHeight="1" x14ac:dyDescent="0.25">
      <c r="A77" s="19" t="s">
        <v>32</v>
      </c>
      <c r="B77" s="38">
        <f t="shared" ref="B77:Q77" si="25">B78+B79</f>
        <v>0</v>
      </c>
      <c r="C77" s="38">
        <f t="shared" si="25"/>
        <v>0</v>
      </c>
      <c r="D77" s="38">
        <f t="shared" si="25"/>
        <v>0</v>
      </c>
      <c r="E77" s="38">
        <f t="shared" si="25"/>
        <v>0</v>
      </c>
      <c r="F77" s="38">
        <f t="shared" si="25"/>
        <v>0</v>
      </c>
      <c r="G77" s="38">
        <f t="shared" si="25"/>
        <v>0</v>
      </c>
      <c r="H77" s="38">
        <f t="shared" si="25"/>
        <v>0</v>
      </c>
      <c r="I77" s="38">
        <f t="shared" si="25"/>
        <v>3.1027600660680004</v>
      </c>
      <c r="J77" s="38">
        <f t="shared" si="25"/>
        <v>6.2052409144440004</v>
      </c>
      <c r="K77" s="38">
        <f t="shared" si="25"/>
        <v>12.7183658706</v>
      </c>
      <c r="L77" s="38">
        <f t="shared" si="25"/>
        <v>15.709511702844624</v>
      </c>
      <c r="M77" s="38">
        <f t="shared" si="25"/>
        <v>15.70889059021007</v>
      </c>
      <c r="N77" s="38">
        <f t="shared" si="25"/>
        <v>12.597052863885553</v>
      </c>
      <c r="O77" s="38">
        <f t="shared" si="25"/>
        <v>25.194768428980961</v>
      </c>
      <c r="P77" s="38">
        <f t="shared" si="25"/>
        <v>12.596677468253187</v>
      </c>
      <c r="Q77" s="38">
        <f t="shared" si="25"/>
        <v>9.4107673705122838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3.1027600660680004</v>
      </c>
      <c r="J78" s="37">
        <f>TrNavi_emi!J$8</f>
        <v>6.2052409144440004</v>
      </c>
      <c r="K78" s="37">
        <f>TrNavi_emi!K$8</f>
        <v>12.7183658706</v>
      </c>
      <c r="L78" s="37">
        <f>TrNavi_emi!L$8</f>
        <v>15.709511702844624</v>
      </c>
      <c r="M78" s="37">
        <f>TrNavi_emi!M$8</f>
        <v>15.70889059021007</v>
      </c>
      <c r="N78" s="37">
        <f>TrNavi_emi!N$8</f>
        <v>12.597052863885553</v>
      </c>
      <c r="O78" s="37">
        <f>TrNavi_emi!O$8</f>
        <v>25.194768428980961</v>
      </c>
      <c r="P78" s="37">
        <f>TrNavi_emi!P$8</f>
        <v>12.596677468253187</v>
      </c>
      <c r="Q78" s="37">
        <f>TrNavi_emi!Q$8</f>
        <v>9.4107673705122838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0.9108630177533813</v>
      </c>
      <c r="C85" s="31">
        <f t="shared" si="27"/>
        <v>0.91188293661262143</v>
      </c>
      <c r="D85" s="31">
        <f t="shared" si="27"/>
        <v>0.9120092123466681</v>
      </c>
      <c r="E85" s="31">
        <f t="shared" si="27"/>
        <v>0.9138044264859343</v>
      </c>
      <c r="F85" s="31">
        <f t="shared" si="27"/>
        <v>0.89296146391269615</v>
      </c>
      <c r="G85" s="31">
        <f t="shared" si="27"/>
        <v>0.86933189870769345</v>
      </c>
      <c r="H85" s="31">
        <f t="shared" si="27"/>
        <v>0.85312921393075281</v>
      </c>
      <c r="I85" s="31">
        <f t="shared" si="27"/>
        <v>0.84636771817096823</v>
      </c>
      <c r="J85" s="31">
        <f t="shared" si="27"/>
        <v>0.82595249475651855</v>
      </c>
      <c r="K85" s="31">
        <f t="shared" si="27"/>
        <v>0.80759854822961286</v>
      </c>
      <c r="L85" s="31">
        <f t="shared" si="27"/>
        <v>0.78761723387475613</v>
      </c>
      <c r="M85" s="31">
        <f t="shared" si="27"/>
        <v>0.76415215625633304</v>
      </c>
      <c r="N85" s="31">
        <f t="shared" si="27"/>
        <v>0.7755455257935614</v>
      </c>
      <c r="O85" s="31">
        <f t="shared" si="27"/>
        <v>0.77566255901206538</v>
      </c>
      <c r="P85" s="31">
        <f t="shared" si="27"/>
        <v>0.79040517647931785</v>
      </c>
      <c r="Q85" s="31">
        <f t="shared" si="27"/>
        <v>0.79464452251965989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4.2672882936593808E-3</v>
      </c>
      <c r="C86" s="29">
        <f t="shared" si="28"/>
        <v>4.1639574866336876E-3</v>
      </c>
      <c r="D86" s="29">
        <f t="shared" si="28"/>
        <v>4.0047219199045372E-3</v>
      </c>
      <c r="E86" s="29">
        <f t="shared" si="28"/>
        <v>3.8329512066024927E-3</v>
      </c>
      <c r="F86" s="29">
        <f t="shared" si="28"/>
        <v>4.0886466244762741E-3</v>
      </c>
      <c r="G86" s="29">
        <f t="shared" si="28"/>
        <v>3.7298348755743799E-3</v>
      </c>
      <c r="H86" s="29">
        <f t="shared" si="28"/>
        <v>3.2167442309599722E-3</v>
      </c>
      <c r="I86" s="29">
        <f t="shared" si="28"/>
        <v>2.7809613654722178E-3</v>
      </c>
      <c r="J86" s="29">
        <f t="shared" si="28"/>
        <v>2.8971991560322757E-3</v>
      </c>
      <c r="K86" s="29">
        <f t="shared" si="28"/>
        <v>3.1011178271186319E-3</v>
      </c>
      <c r="L86" s="29">
        <f t="shared" si="28"/>
        <v>3.0857773872318313E-3</v>
      </c>
      <c r="M86" s="29">
        <f t="shared" si="28"/>
        <v>3.1818670990425911E-3</v>
      </c>
      <c r="N86" s="29">
        <f t="shared" si="28"/>
        <v>2.9640998068063609E-3</v>
      </c>
      <c r="O86" s="29">
        <f t="shared" si="28"/>
        <v>3.0844776870041168E-3</v>
      </c>
      <c r="P86" s="29">
        <f t="shared" si="28"/>
        <v>3.5976823648191836E-3</v>
      </c>
      <c r="Q86" s="29">
        <f t="shared" si="28"/>
        <v>4.3747211924909908E-3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0.7528777360475738</v>
      </c>
      <c r="C87" s="29">
        <f t="shared" si="29"/>
        <v>0.76145597689701872</v>
      </c>
      <c r="D87" s="29">
        <f t="shared" si="29"/>
        <v>0.76374780501544615</v>
      </c>
      <c r="E87" s="29">
        <f t="shared" si="29"/>
        <v>0.76074785714670834</v>
      </c>
      <c r="F87" s="29">
        <f t="shared" si="29"/>
        <v>0.72222564046246651</v>
      </c>
      <c r="G87" s="29">
        <f t="shared" si="29"/>
        <v>0.69879949315798762</v>
      </c>
      <c r="H87" s="29">
        <f t="shared" si="29"/>
        <v>0.70926884331788931</v>
      </c>
      <c r="I87" s="29">
        <f t="shared" si="29"/>
        <v>0.72367818182142341</v>
      </c>
      <c r="J87" s="29">
        <f t="shared" si="29"/>
        <v>0.69951969948692161</v>
      </c>
      <c r="K87" s="29">
        <f t="shared" si="29"/>
        <v>0.68837471258777971</v>
      </c>
      <c r="L87" s="29">
        <f t="shared" si="29"/>
        <v>0.66054800291654336</v>
      </c>
      <c r="M87" s="29">
        <f t="shared" si="29"/>
        <v>0.62759769253564779</v>
      </c>
      <c r="N87" s="29">
        <f t="shared" si="29"/>
        <v>0.64138835364938163</v>
      </c>
      <c r="O87" s="29">
        <f t="shared" si="29"/>
        <v>0.64508323556257108</v>
      </c>
      <c r="P87" s="29">
        <f t="shared" si="29"/>
        <v>0.66422886500159384</v>
      </c>
      <c r="Q87" s="29">
        <f t="shared" si="29"/>
        <v>0.67494341860508034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0.15371799341214809</v>
      </c>
      <c r="C88" s="29">
        <f t="shared" si="30"/>
        <v>0.14626300222896904</v>
      </c>
      <c r="D88" s="29">
        <f t="shared" si="30"/>
        <v>0.14425668541131748</v>
      </c>
      <c r="E88" s="29">
        <f t="shared" si="30"/>
        <v>0.14922361813262355</v>
      </c>
      <c r="F88" s="29">
        <f t="shared" si="30"/>
        <v>0.16664717682575342</v>
      </c>
      <c r="G88" s="29">
        <f t="shared" si="30"/>
        <v>0.1668025706741314</v>
      </c>
      <c r="H88" s="29">
        <f t="shared" si="30"/>
        <v>0.14064362638190336</v>
      </c>
      <c r="I88" s="29">
        <f t="shared" si="30"/>
        <v>0.11990857498407261</v>
      </c>
      <c r="J88" s="29">
        <f t="shared" si="30"/>
        <v>0.12353559611356471</v>
      </c>
      <c r="K88" s="29">
        <f t="shared" si="30"/>
        <v>0.1161227178147146</v>
      </c>
      <c r="L88" s="29">
        <f t="shared" si="30"/>
        <v>0.12398345357098094</v>
      </c>
      <c r="M88" s="29">
        <f t="shared" si="30"/>
        <v>0.13337259662164272</v>
      </c>
      <c r="N88" s="29">
        <f t="shared" si="30"/>
        <v>0.13119307233737348</v>
      </c>
      <c r="O88" s="29">
        <f t="shared" si="30"/>
        <v>0.12749484576249018</v>
      </c>
      <c r="P88" s="29">
        <f t="shared" si="30"/>
        <v>0.12257862911290483</v>
      </c>
      <c r="Q88" s="29">
        <f t="shared" si="30"/>
        <v>0.11532638272208851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6.4269571606774198E-2</v>
      </c>
      <c r="C89" s="30">
        <f t="shared" si="31"/>
        <v>6.1341624405529004E-2</v>
      </c>
      <c r="D89" s="30">
        <f t="shared" si="31"/>
        <v>6.1625282891086319E-2</v>
      </c>
      <c r="E89" s="30">
        <f t="shared" si="31"/>
        <v>5.9443667176125099E-2</v>
      </c>
      <c r="F89" s="30">
        <f t="shared" si="31"/>
        <v>6.7142178926745177E-2</v>
      </c>
      <c r="G89" s="30">
        <f t="shared" si="31"/>
        <v>6.7026823366357124E-2</v>
      </c>
      <c r="H89" s="30">
        <f t="shared" si="31"/>
        <v>6.4013086496770608E-2</v>
      </c>
      <c r="I89" s="30">
        <f t="shared" si="31"/>
        <v>5.6897616556360622E-2</v>
      </c>
      <c r="J89" s="30">
        <f t="shared" si="31"/>
        <v>5.8862232983312744E-2</v>
      </c>
      <c r="K89" s="30">
        <f t="shared" si="31"/>
        <v>4.9797843057266783E-2</v>
      </c>
      <c r="L89" s="30">
        <f t="shared" si="31"/>
        <v>4.6352965766043933E-2</v>
      </c>
      <c r="M89" s="30">
        <f t="shared" si="31"/>
        <v>4.7432426775308914E-2</v>
      </c>
      <c r="N89" s="30">
        <f t="shared" si="31"/>
        <v>4.6666010097165693E-2</v>
      </c>
      <c r="O89" s="30">
        <f t="shared" si="31"/>
        <v>4.6938445238411015E-2</v>
      </c>
      <c r="P89" s="30">
        <f t="shared" si="31"/>
        <v>4.0980718763982613E-2</v>
      </c>
      <c r="Q89" s="30">
        <f t="shared" si="31"/>
        <v>3.5932441415653937E-2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1.7460216713381563E-2</v>
      </c>
      <c r="C90" s="29">
        <f t="shared" si="32"/>
        <v>1.6542631098087734E-2</v>
      </c>
      <c r="D90" s="29">
        <f t="shared" si="32"/>
        <v>1.6167013536566965E-2</v>
      </c>
      <c r="E90" s="29">
        <f t="shared" si="32"/>
        <v>1.4852138934141119E-2</v>
      </c>
      <c r="F90" s="29">
        <f t="shared" si="32"/>
        <v>1.6551736545744326E-2</v>
      </c>
      <c r="G90" s="29">
        <f t="shared" si="32"/>
        <v>1.5734023183270711E-2</v>
      </c>
      <c r="H90" s="29">
        <f t="shared" si="32"/>
        <v>1.4130131240455255E-2</v>
      </c>
      <c r="I90" s="29">
        <f t="shared" si="32"/>
        <v>1.2680195750963201E-2</v>
      </c>
      <c r="J90" s="29">
        <f t="shared" si="32"/>
        <v>1.2677490852655449E-2</v>
      </c>
      <c r="K90" s="29">
        <f t="shared" si="32"/>
        <v>9.2659751499375633E-3</v>
      </c>
      <c r="L90" s="29">
        <f t="shared" si="32"/>
        <v>6.59885970974931E-3</v>
      </c>
      <c r="M90" s="29">
        <f t="shared" si="32"/>
        <v>6.9008706709705681E-3</v>
      </c>
      <c r="N90" s="29">
        <f t="shared" si="32"/>
        <v>6.773969017480873E-3</v>
      </c>
      <c r="O90" s="29">
        <f t="shared" si="32"/>
        <v>7.2990386861232093E-3</v>
      </c>
      <c r="P90" s="29">
        <f t="shared" si="32"/>
        <v>7.1006169834200708E-3</v>
      </c>
      <c r="Q90" s="29">
        <f t="shared" si="32"/>
        <v>6.5277025193565203E-3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4.6809354893392635E-2</v>
      </c>
      <c r="C91" s="29">
        <f t="shared" si="33"/>
        <v>4.4798993307441269E-2</v>
      </c>
      <c r="D91" s="29">
        <f t="shared" si="33"/>
        <v>4.5458269354519354E-2</v>
      </c>
      <c r="E91" s="29">
        <f t="shared" si="33"/>
        <v>4.459152824198398E-2</v>
      </c>
      <c r="F91" s="29">
        <f t="shared" si="33"/>
        <v>5.0590442381000848E-2</v>
      </c>
      <c r="G91" s="29">
        <f t="shared" si="33"/>
        <v>5.1292800183086407E-2</v>
      </c>
      <c r="H91" s="29">
        <f t="shared" si="33"/>
        <v>4.9882955256315364E-2</v>
      </c>
      <c r="I91" s="29">
        <f t="shared" si="33"/>
        <v>4.4217420805397423E-2</v>
      </c>
      <c r="J91" s="29">
        <f t="shared" si="33"/>
        <v>4.6184742130657298E-2</v>
      </c>
      <c r="K91" s="29">
        <f t="shared" si="33"/>
        <v>4.0531867907329225E-2</v>
      </c>
      <c r="L91" s="29">
        <f t="shared" si="33"/>
        <v>3.9754106056294626E-2</v>
      </c>
      <c r="M91" s="29">
        <f t="shared" si="33"/>
        <v>4.0531556104338354E-2</v>
      </c>
      <c r="N91" s="29">
        <f t="shared" si="33"/>
        <v>3.9892041079684817E-2</v>
      </c>
      <c r="O91" s="29">
        <f t="shared" si="33"/>
        <v>3.9639406552287808E-2</v>
      </c>
      <c r="P91" s="29">
        <f t="shared" si="33"/>
        <v>3.3880101780562534E-2</v>
      </c>
      <c r="Q91" s="29">
        <f t="shared" si="33"/>
        <v>2.9404738896297418E-2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2.4867410639844451E-2</v>
      </c>
      <c r="C93" s="30">
        <f t="shared" si="35"/>
        <v>2.6775438981849538E-2</v>
      </c>
      <c r="D93" s="30">
        <f t="shared" si="35"/>
        <v>2.6365504762245532E-2</v>
      </c>
      <c r="E93" s="30">
        <f t="shared" si="35"/>
        <v>2.6751906337940577E-2</v>
      </c>
      <c r="F93" s="30">
        <f t="shared" si="35"/>
        <v>3.9896357160558629E-2</v>
      </c>
      <c r="G93" s="30">
        <f t="shared" si="35"/>
        <v>6.3641277925949299E-2</v>
      </c>
      <c r="H93" s="30">
        <f t="shared" si="35"/>
        <v>8.2857699572476629E-2</v>
      </c>
      <c r="I93" s="30">
        <f t="shared" si="35"/>
        <v>9.67346652726713E-2</v>
      </c>
      <c r="J93" s="30">
        <f t="shared" si="35"/>
        <v>0.11518527226016875</v>
      </c>
      <c r="K93" s="30">
        <f t="shared" si="35"/>
        <v>0.14260360871312042</v>
      </c>
      <c r="L93" s="30">
        <f t="shared" si="35"/>
        <v>0.16602980035919987</v>
      </c>
      <c r="M93" s="30">
        <f t="shared" si="35"/>
        <v>0.18841541696835795</v>
      </c>
      <c r="N93" s="30">
        <f t="shared" si="35"/>
        <v>0.17778846410927293</v>
      </c>
      <c r="O93" s="30">
        <f t="shared" si="35"/>
        <v>0.17739899574952356</v>
      </c>
      <c r="P93" s="30">
        <f t="shared" si="35"/>
        <v>0.1686141047566995</v>
      </c>
      <c r="Q93" s="30">
        <f t="shared" si="35"/>
        <v>0.16942303606468609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2.0332395959136367E-2</v>
      </c>
      <c r="C95" s="29">
        <f t="shared" si="37"/>
        <v>2.1786639810228617E-2</v>
      </c>
      <c r="D95" s="29">
        <f t="shared" si="37"/>
        <v>2.0744798309661524E-2</v>
      </c>
      <c r="E95" s="29">
        <f t="shared" si="37"/>
        <v>2.0200923996245294E-2</v>
      </c>
      <c r="F95" s="29">
        <f t="shared" si="37"/>
        <v>3.0831704718560476E-2</v>
      </c>
      <c r="G95" s="29">
        <f t="shared" si="37"/>
        <v>4.89428025330692E-2</v>
      </c>
      <c r="H95" s="29">
        <f t="shared" si="37"/>
        <v>6.1953466388505872E-2</v>
      </c>
      <c r="I95" s="29">
        <f t="shared" si="37"/>
        <v>6.815760459954423E-2</v>
      </c>
      <c r="J95" s="29">
        <f t="shared" si="37"/>
        <v>7.7477024388124524E-2</v>
      </c>
      <c r="K95" s="29">
        <f t="shared" si="37"/>
        <v>9.7962206676719246E-2</v>
      </c>
      <c r="L95" s="29">
        <f t="shared" si="37"/>
        <v>0.11030170102453644</v>
      </c>
      <c r="M95" s="29">
        <f t="shared" si="37"/>
        <v>0.12309040791512237</v>
      </c>
      <c r="N95" s="29">
        <f t="shared" si="37"/>
        <v>0.11126208340126759</v>
      </c>
      <c r="O95" s="29">
        <f t="shared" si="37"/>
        <v>0.11128136660917719</v>
      </c>
      <c r="P95" s="29">
        <f t="shared" si="37"/>
        <v>0.10993149489734713</v>
      </c>
      <c r="Q95" s="29">
        <f t="shared" si="37"/>
        <v>0.11367317057938656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4.5350146807080841E-3</v>
      </c>
      <c r="C96" s="29">
        <f t="shared" si="38"/>
        <v>4.9887991716209192E-3</v>
      </c>
      <c r="D96" s="29">
        <f t="shared" si="38"/>
        <v>5.6207064525840072E-3</v>
      </c>
      <c r="E96" s="29">
        <f t="shared" si="38"/>
        <v>6.5509823416952844E-3</v>
      </c>
      <c r="F96" s="29">
        <f t="shared" si="38"/>
        <v>9.0646524419981528E-3</v>
      </c>
      <c r="G96" s="29">
        <f t="shared" si="38"/>
        <v>1.4698475392880106E-2</v>
      </c>
      <c r="H96" s="29">
        <f t="shared" si="38"/>
        <v>2.090423318397076E-2</v>
      </c>
      <c r="I96" s="29">
        <f t="shared" si="38"/>
        <v>2.8577060673127059E-2</v>
      </c>
      <c r="J96" s="29">
        <f t="shared" si="38"/>
        <v>3.7708247872044229E-2</v>
      </c>
      <c r="K96" s="29">
        <f t="shared" si="38"/>
        <v>4.4641402036401177E-2</v>
      </c>
      <c r="L96" s="29">
        <f t="shared" si="38"/>
        <v>5.5728099334663446E-2</v>
      </c>
      <c r="M96" s="29">
        <f t="shared" si="38"/>
        <v>6.5325009053235586E-2</v>
      </c>
      <c r="N96" s="29">
        <f t="shared" si="38"/>
        <v>6.6526380708005345E-2</v>
      </c>
      <c r="O96" s="29">
        <f t="shared" si="38"/>
        <v>6.6117629140346371E-2</v>
      </c>
      <c r="P96" s="29">
        <f t="shared" si="38"/>
        <v>5.8682609859352378E-2</v>
      </c>
      <c r="Q96" s="29">
        <f t="shared" si="38"/>
        <v>5.5749865485299553E-2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0.14658693274590553</v>
      </c>
      <c r="C98" s="31">
        <f t="shared" si="40"/>
        <v>0.15014969523621646</v>
      </c>
      <c r="D98" s="31">
        <f t="shared" si="40"/>
        <v>0.16152359775964575</v>
      </c>
      <c r="E98" s="31">
        <f t="shared" si="40"/>
        <v>0.15511484696574626</v>
      </c>
      <c r="F98" s="31">
        <f t="shared" si="40"/>
        <v>0.15705280030240443</v>
      </c>
      <c r="G98" s="31">
        <f t="shared" si="40"/>
        <v>0.16280473239905202</v>
      </c>
      <c r="H98" s="31">
        <f t="shared" si="40"/>
        <v>0.19476160209302595</v>
      </c>
      <c r="I98" s="31">
        <f t="shared" si="40"/>
        <v>0.19843512876059896</v>
      </c>
      <c r="J98" s="31">
        <f t="shared" si="40"/>
        <v>0.17010599315450306</v>
      </c>
      <c r="K98" s="31">
        <f t="shared" si="40"/>
        <v>0.15050379090442964</v>
      </c>
      <c r="L98" s="31">
        <f t="shared" si="40"/>
        <v>0.18197916060416117</v>
      </c>
      <c r="M98" s="31">
        <f t="shared" si="40"/>
        <v>0.16048855606694715</v>
      </c>
      <c r="N98" s="31">
        <f t="shared" si="40"/>
        <v>0.16186849768613268</v>
      </c>
      <c r="O98" s="31">
        <f t="shared" si="40"/>
        <v>0.19128828056975611</v>
      </c>
      <c r="P98" s="31">
        <f t="shared" si="40"/>
        <v>0.19224352173940804</v>
      </c>
      <c r="Q98" s="31">
        <f t="shared" si="40"/>
        <v>0.2072696664249688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4.1462336912625733E-3</v>
      </c>
      <c r="C99" s="29">
        <f t="shared" si="41"/>
        <v>4.5336629889793671E-3</v>
      </c>
      <c r="D99" s="29">
        <f t="shared" si="41"/>
        <v>5.4677319831773165E-3</v>
      </c>
      <c r="E99" s="29">
        <f t="shared" si="41"/>
        <v>4.2703398429523396E-3</v>
      </c>
      <c r="F99" s="29">
        <f t="shared" si="41"/>
        <v>5.3761028576265503E-3</v>
      </c>
      <c r="G99" s="29">
        <f t="shared" si="41"/>
        <v>4.7303094221093321E-3</v>
      </c>
      <c r="H99" s="29">
        <f t="shared" si="41"/>
        <v>5.9305756589162362E-3</v>
      </c>
      <c r="I99" s="29">
        <f t="shared" si="41"/>
        <v>5.968382483897282E-3</v>
      </c>
      <c r="J99" s="29">
        <f t="shared" si="41"/>
        <v>5.9097917706807937E-3</v>
      </c>
      <c r="K99" s="29">
        <f t="shared" si="41"/>
        <v>6.0320371807645592E-3</v>
      </c>
      <c r="L99" s="29">
        <f t="shared" si="41"/>
        <v>5.4271642908076895E-3</v>
      </c>
      <c r="M99" s="29">
        <f t="shared" si="41"/>
        <v>4.6568962709789934E-3</v>
      </c>
      <c r="N99" s="29">
        <f t="shared" si="41"/>
        <v>4.9857754717509833E-3</v>
      </c>
      <c r="O99" s="29">
        <f t="shared" si="41"/>
        <v>6.232882819293825E-3</v>
      </c>
      <c r="P99" s="29">
        <f t="shared" si="41"/>
        <v>6.936564748954677E-3</v>
      </c>
      <c r="Q99" s="29">
        <f t="shared" si="41"/>
        <v>7.4083144574401691E-3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0.14244069905464296</v>
      </c>
      <c r="C100" s="29">
        <f t="shared" si="42"/>
        <v>0.1456160322472371</v>
      </c>
      <c r="D100" s="29">
        <f t="shared" si="42"/>
        <v>0.15605586577646843</v>
      </c>
      <c r="E100" s="29">
        <f t="shared" si="42"/>
        <v>0.1508445071227939</v>
      </c>
      <c r="F100" s="29">
        <f t="shared" si="42"/>
        <v>0.15167669744477788</v>
      </c>
      <c r="G100" s="29">
        <f t="shared" si="42"/>
        <v>0.15807442297694269</v>
      </c>
      <c r="H100" s="29">
        <f t="shared" si="42"/>
        <v>0.18883102643410971</v>
      </c>
      <c r="I100" s="29">
        <f t="shared" si="42"/>
        <v>0.19246674627670168</v>
      </c>
      <c r="J100" s="29">
        <f t="shared" si="42"/>
        <v>0.16419620138382227</v>
      </c>
      <c r="K100" s="29">
        <f t="shared" si="42"/>
        <v>0.14447175372366508</v>
      </c>
      <c r="L100" s="29">
        <f t="shared" si="42"/>
        <v>0.17655199631335347</v>
      </c>
      <c r="M100" s="29">
        <f t="shared" si="42"/>
        <v>0.15583165979596814</v>
      </c>
      <c r="N100" s="29">
        <f t="shared" si="42"/>
        <v>0.15688272221438171</v>
      </c>
      <c r="O100" s="29">
        <f t="shared" si="42"/>
        <v>0.18505539775046229</v>
      </c>
      <c r="P100" s="29">
        <f t="shared" si="42"/>
        <v>0.18530695699045335</v>
      </c>
      <c r="Q100" s="29">
        <f t="shared" si="42"/>
        <v>0.19986135196752863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0.85316981609201548</v>
      </c>
      <c r="C101" s="30">
        <f t="shared" si="43"/>
        <v>0.84960735771045792</v>
      </c>
      <c r="D101" s="30">
        <f t="shared" si="43"/>
        <v>0.83819395886267289</v>
      </c>
      <c r="E101" s="30">
        <f t="shared" si="43"/>
        <v>0.84443550888219099</v>
      </c>
      <c r="F101" s="30">
        <f t="shared" si="43"/>
        <v>0.84276564094394979</v>
      </c>
      <c r="G101" s="30">
        <f t="shared" si="43"/>
        <v>0.83686779623172303</v>
      </c>
      <c r="H101" s="30">
        <f t="shared" si="43"/>
        <v>0.80493152538925239</v>
      </c>
      <c r="I101" s="30">
        <f t="shared" si="43"/>
        <v>0.7997269350195072</v>
      </c>
      <c r="J101" s="30">
        <f t="shared" si="43"/>
        <v>0.82740622187936141</v>
      </c>
      <c r="K101" s="30">
        <f t="shared" si="43"/>
        <v>0.84253484678246782</v>
      </c>
      <c r="L101" s="30">
        <f t="shared" si="43"/>
        <v>0.81044112603532314</v>
      </c>
      <c r="M101" s="30">
        <f t="shared" si="43"/>
        <v>0.83249156603776353</v>
      </c>
      <c r="N101" s="30">
        <f t="shared" si="43"/>
        <v>0.83216022519616162</v>
      </c>
      <c r="O101" s="30">
        <f t="shared" si="43"/>
        <v>0.79695994876934662</v>
      </c>
      <c r="P101" s="30">
        <f t="shared" si="43"/>
        <v>0.80128023495633272</v>
      </c>
      <c r="Q101" s="30">
        <f t="shared" si="43"/>
        <v>0.78766478332329781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2.4325116207905706E-4</v>
      </c>
      <c r="C102" s="30">
        <f t="shared" si="44"/>
        <v>2.4294705332560584E-4</v>
      </c>
      <c r="D102" s="30">
        <f t="shared" si="44"/>
        <v>2.8244337768143924E-4</v>
      </c>
      <c r="E102" s="30">
        <f t="shared" si="44"/>
        <v>4.496441520626811E-4</v>
      </c>
      <c r="F102" s="30">
        <f t="shared" si="44"/>
        <v>1.8155875364576825E-4</v>
      </c>
      <c r="G102" s="30">
        <f t="shared" si="44"/>
        <v>3.2747136922499121E-4</v>
      </c>
      <c r="H102" s="30">
        <f t="shared" si="44"/>
        <v>3.0687251772162661E-4</v>
      </c>
      <c r="I102" s="30">
        <f t="shared" si="44"/>
        <v>1.5807041474398691E-4</v>
      </c>
      <c r="J102" s="30">
        <f t="shared" si="44"/>
        <v>1.5960805294980751E-4</v>
      </c>
      <c r="K102" s="30">
        <f t="shared" si="44"/>
        <v>2.1182553544511117E-4</v>
      </c>
      <c r="L102" s="30">
        <f t="shared" si="44"/>
        <v>2.41925599351263E-4</v>
      </c>
      <c r="M102" s="30">
        <f t="shared" si="44"/>
        <v>2.051107123109794E-4</v>
      </c>
      <c r="N102" s="30">
        <f t="shared" si="44"/>
        <v>2.282675507244011E-4</v>
      </c>
      <c r="O102" s="30">
        <f t="shared" si="44"/>
        <v>2.8960362146896167E-4</v>
      </c>
      <c r="P102" s="30">
        <f t="shared" si="44"/>
        <v>3.2460290161219008E-4</v>
      </c>
      <c r="Q102" s="30">
        <f t="shared" si="44"/>
        <v>3.4253792525512378E-4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7.5476700913077016E-5</v>
      </c>
      <c r="C103" s="29">
        <f t="shared" si="45"/>
        <v>6.6702753911468084E-5</v>
      </c>
      <c r="D103" s="29">
        <f t="shared" si="45"/>
        <v>7.5372527290583019E-5</v>
      </c>
      <c r="E103" s="29">
        <f t="shared" si="45"/>
        <v>9.1600935238988552E-5</v>
      </c>
      <c r="F103" s="29">
        <f t="shared" si="45"/>
        <v>6.5719326171081327E-5</v>
      </c>
      <c r="G103" s="29">
        <f t="shared" si="45"/>
        <v>6.1772541663702963E-5</v>
      </c>
      <c r="H103" s="29">
        <f t="shared" si="45"/>
        <v>1.2265565394822491E-4</v>
      </c>
      <c r="I103" s="29">
        <f t="shared" si="45"/>
        <v>9.5088806269852039E-5</v>
      </c>
      <c r="J103" s="29">
        <f t="shared" si="45"/>
        <v>1.0619652531827708E-4</v>
      </c>
      <c r="K103" s="29">
        <f t="shared" si="45"/>
        <v>1.4206650913106916E-4</v>
      </c>
      <c r="L103" s="29">
        <f t="shared" si="45"/>
        <v>1.3706905133111226E-4</v>
      </c>
      <c r="M103" s="29">
        <f t="shared" si="45"/>
        <v>1.0772491757513007E-4</v>
      </c>
      <c r="N103" s="29">
        <f t="shared" si="45"/>
        <v>1.0719068544274965E-4</v>
      </c>
      <c r="O103" s="29">
        <f t="shared" si="45"/>
        <v>1.4600779399860284E-4</v>
      </c>
      <c r="P103" s="29">
        <f t="shared" si="45"/>
        <v>1.576381814931236E-4</v>
      </c>
      <c r="Q103" s="29">
        <f t="shared" si="45"/>
        <v>1.4130709709529182E-4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1.6777446116598006E-4</v>
      </c>
      <c r="C104" s="29">
        <f t="shared" si="46"/>
        <v>1.7624429941413779E-4</v>
      </c>
      <c r="D104" s="29">
        <f t="shared" si="46"/>
        <v>2.0707085039085624E-4</v>
      </c>
      <c r="E104" s="29">
        <f t="shared" si="46"/>
        <v>3.5804321682369252E-4</v>
      </c>
      <c r="F104" s="29">
        <f t="shared" si="46"/>
        <v>1.1583942747468694E-4</v>
      </c>
      <c r="G104" s="29">
        <f t="shared" si="46"/>
        <v>2.6569882756128824E-4</v>
      </c>
      <c r="H104" s="29">
        <f t="shared" si="46"/>
        <v>1.8421686377340169E-4</v>
      </c>
      <c r="I104" s="29">
        <f t="shared" si="46"/>
        <v>6.2981608474134873E-5</v>
      </c>
      <c r="J104" s="29">
        <f t="shared" si="46"/>
        <v>5.3411527631530434E-5</v>
      </c>
      <c r="K104" s="29">
        <f t="shared" si="46"/>
        <v>6.9759026314042017E-5</v>
      </c>
      <c r="L104" s="29">
        <f t="shared" si="46"/>
        <v>1.0485654802015069E-4</v>
      </c>
      <c r="M104" s="29">
        <f t="shared" si="46"/>
        <v>9.7385794735849345E-5</v>
      </c>
      <c r="N104" s="29">
        <f t="shared" si="46"/>
        <v>1.2107686528165147E-4</v>
      </c>
      <c r="O104" s="29">
        <f t="shared" si="46"/>
        <v>1.435958274703588E-4</v>
      </c>
      <c r="P104" s="29">
        <f t="shared" si="46"/>
        <v>1.6696472011906645E-4</v>
      </c>
      <c r="Q104" s="29">
        <f t="shared" si="46"/>
        <v>2.0123082815983197E-4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0</v>
      </c>
      <c r="C105" s="30">
        <f t="shared" si="47"/>
        <v>0</v>
      </c>
      <c r="D105" s="30">
        <f t="shared" si="47"/>
        <v>0</v>
      </c>
      <c r="E105" s="30">
        <f t="shared" si="47"/>
        <v>0</v>
      </c>
      <c r="F105" s="30">
        <f t="shared" si="47"/>
        <v>0</v>
      </c>
      <c r="G105" s="30">
        <f t="shared" si="47"/>
        <v>0</v>
      </c>
      <c r="H105" s="30">
        <f t="shared" si="47"/>
        <v>0</v>
      </c>
      <c r="I105" s="30">
        <f t="shared" si="47"/>
        <v>1.6798658051498929E-3</v>
      </c>
      <c r="J105" s="30">
        <f t="shared" si="47"/>
        <v>2.3281769131857357E-3</v>
      </c>
      <c r="K105" s="30">
        <f t="shared" si="47"/>
        <v>6.7495367776573816E-3</v>
      </c>
      <c r="L105" s="30">
        <f t="shared" si="47"/>
        <v>7.3377877611643166E-3</v>
      </c>
      <c r="M105" s="30">
        <f t="shared" si="47"/>
        <v>6.8147671829784547E-3</v>
      </c>
      <c r="N105" s="30">
        <f t="shared" si="47"/>
        <v>5.7430095669812652E-3</v>
      </c>
      <c r="O105" s="30">
        <f t="shared" si="47"/>
        <v>1.1462167039428237E-2</v>
      </c>
      <c r="P105" s="30">
        <f t="shared" si="47"/>
        <v>6.1516404026470597E-3</v>
      </c>
      <c r="Q105" s="30">
        <f t="shared" si="47"/>
        <v>4.7230123264782571E-3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1.6798658051498929E-3</v>
      </c>
      <c r="J106" s="29">
        <f t="shared" si="48"/>
        <v>2.3281769131857357E-3</v>
      </c>
      <c r="K106" s="29">
        <f t="shared" si="48"/>
        <v>6.7495367776573816E-3</v>
      </c>
      <c r="L106" s="29">
        <f t="shared" si="48"/>
        <v>7.3377877611643166E-3</v>
      </c>
      <c r="M106" s="29">
        <f t="shared" si="48"/>
        <v>6.8147671829784547E-3</v>
      </c>
      <c r="N106" s="29">
        <f t="shared" si="48"/>
        <v>5.7430095669812652E-3</v>
      </c>
      <c r="O106" s="29">
        <f t="shared" si="48"/>
        <v>1.1462167039428237E-2</v>
      </c>
      <c r="P106" s="29">
        <f t="shared" si="48"/>
        <v>6.1516404026470597E-3</v>
      </c>
      <c r="Q106" s="29">
        <f t="shared" si="48"/>
        <v>4.7230123264782571E-3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0.69151390128880041</v>
      </c>
      <c r="C110" s="32">
        <f t="shared" si="51"/>
        <v>0.63868934343891315</v>
      </c>
      <c r="D110" s="32">
        <f t="shared" si="51"/>
        <v>0.62040325563582788</v>
      </c>
      <c r="E110" s="32">
        <f t="shared" si="51"/>
        <v>0.61598032446327644</v>
      </c>
      <c r="F110" s="32">
        <f t="shared" si="51"/>
        <v>0.61684485027823277</v>
      </c>
      <c r="G110" s="32">
        <f t="shared" si="51"/>
        <v>0.60619247973174439</v>
      </c>
      <c r="H110" s="32">
        <f t="shared" si="51"/>
        <v>0.61693843718358887</v>
      </c>
      <c r="I110" s="32">
        <f t="shared" si="51"/>
        <v>0.59981927246503153</v>
      </c>
      <c r="J110" s="32">
        <f t="shared" si="51"/>
        <v>0.6105984555967876</v>
      </c>
      <c r="K110" s="32">
        <f t="shared" si="51"/>
        <v>0.62760270139054353</v>
      </c>
      <c r="L110" s="32">
        <f t="shared" si="51"/>
        <v>0.60740697864171611</v>
      </c>
      <c r="M110" s="32">
        <f t="shared" si="51"/>
        <v>0.64819944394972617</v>
      </c>
      <c r="N110" s="32">
        <f t="shared" si="51"/>
        <v>0.65513026871326874</v>
      </c>
      <c r="O110" s="32">
        <f t="shared" si="51"/>
        <v>0.64610324570975064</v>
      </c>
      <c r="P110" s="32">
        <f t="shared" si="51"/>
        <v>0.65904839692099904</v>
      </c>
      <c r="Q110" s="32">
        <f t="shared" si="51"/>
        <v>0.65744514550032074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0.62502704155856947</v>
      </c>
      <c r="C111" s="31">
        <f t="shared" si="52"/>
        <v>0.58447749683580308</v>
      </c>
      <c r="D111" s="31">
        <f t="shared" si="52"/>
        <v>0.56998979601314559</v>
      </c>
      <c r="E111" s="31">
        <f t="shared" si="52"/>
        <v>0.55868438809079801</v>
      </c>
      <c r="F111" s="31">
        <f t="shared" si="52"/>
        <v>0.55357215546075123</v>
      </c>
      <c r="G111" s="31">
        <f t="shared" si="52"/>
        <v>0.53716365295328705</v>
      </c>
      <c r="H111" s="31">
        <f t="shared" si="52"/>
        <v>0.54756704703461268</v>
      </c>
      <c r="I111" s="31">
        <f t="shared" si="52"/>
        <v>0.52827138724776823</v>
      </c>
      <c r="J111" s="31">
        <f t="shared" si="52"/>
        <v>0.52252404236916139</v>
      </c>
      <c r="K111" s="31">
        <f t="shared" si="52"/>
        <v>0.52637984015577055</v>
      </c>
      <c r="L111" s="31">
        <f t="shared" si="52"/>
        <v>0.50006161590486087</v>
      </c>
      <c r="M111" s="31">
        <f t="shared" si="52"/>
        <v>0.53198041361630322</v>
      </c>
      <c r="N111" s="31">
        <f t="shared" si="52"/>
        <v>0.53091242717131459</v>
      </c>
      <c r="O111" s="31">
        <f t="shared" si="52"/>
        <v>0.52050130101163106</v>
      </c>
      <c r="P111" s="31">
        <f t="shared" si="52"/>
        <v>0.54925772265990158</v>
      </c>
      <c r="Q111" s="31">
        <f t="shared" si="52"/>
        <v>0.55567736419596769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3.9040020850495578E-3</v>
      </c>
      <c r="C112" s="29">
        <f t="shared" si="53"/>
        <v>3.3559099450339866E-3</v>
      </c>
      <c r="D112" s="29">
        <f t="shared" si="53"/>
        <v>3.2557662945416899E-3</v>
      </c>
      <c r="E112" s="29">
        <f t="shared" si="53"/>
        <v>3.0481286365446917E-3</v>
      </c>
      <c r="F112" s="29">
        <f t="shared" si="53"/>
        <v>2.8669462188879325E-3</v>
      </c>
      <c r="G112" s="29">
        <f t="shared" si="53"/>
        <v>2.6976360258281736E-3</v>
      </c>
      <c r="H112" s="29">
        <f t="shared" si="53"/>
        <v>2.3899887949327104E-3</v>
      </c>
      <c r="I112" s="29">
        <f t="shared" si="53"/>
        <v>2.0134717280568737E-3</v>
      </c>
      <c r="J112" s="29">
        <f t="shared" si="53"/>
        <v>2.011815288401038E-3</v>
      </c>
      <c r="K112" s="29">
        <f t="shared" si="53"/>
        <v>2.2662748202119005E-3</v>
      </c>
      <c r="L112" s="29">
        <f t="shared" si="53"/>
        <v>2.0637273519161425E-3</v>
      </c>
      <c r="M112" s="29">
        <f t="shared" si="53"/>
        <v>2.2752268862032063E-3</v>
      </c>
      <c r="N112" s="29">
        <f t="shared" si="53"/>
        <v>2.0959968430369741E-3</v>
      </c>
      <c r="O112" s="29">
        <f t="shared" si="53"/>
        <v>2.1394656882238344E-3</v>
      </c>
      <c r="P112" s="29">
        <f t="shared" si="53"/>
        <v>2.4340668260358551E-3</v>
      </c>
      <c r="Q112" s="29">
        <f t="shared" si="53"/>
        <v>2.8948570235911662E-3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0.51635837865677692</v>
      </c>
      <c r="C113" s="29">
        <f t="shared" si="54"/>
        <v>0.4821093547289228</v>
      </c>
      <c r="D113" s="29">
        <f t="shared" si="54"/>
        <v>0.4718796841689501</v>
      </c>
      <c r="E113" s="29">
        <f t="shared" si="54"/>
        <v>0.46143800616131503</v>
      </c>
      <c r="F113" s="29">
        <f t="shared" si="54"/>
        <v>0.46004104839398935</v>
      </c>
      <c r="G113" s="29">
        <f t="shared" si="54"/>
        <v>0.4488562931110156</v>
      </c>
      <c r="H113" s="29">
        <f t="shared" si="54"/>
        <v>0.4686395523767441</v>
      </c>
      <c r="I113" s="29">
        <f t="shared" si="54"/>
        <v>0.45934337908518741</v>
      </c>
      <c r="J113" s="29">
        <f t="shared" si="54"/>
        <v>0.45553681816838942</v>
      </c>
      <c r="K113" s="29">
        <f t="shared" si="54"/>
        <v>0.45506472091386729</v>
      </c>
      <c r="L113" s="29">
        <f t="shared" si="54"/>
        <v>0.42767763952507531</v>
      </c>
      <c r="M113" s="29">
        <f t="shared" si="54"/>
        <v>0.45901641372655799</v>
      </c>
      <c r="N113" s="29">
        <f t="shared" si="54"/>
        <v>0.4577049606986256</v>
      </c>
      <c r="O113" s="29">
        <f t="shared" si="54"/>
        <v>0.44925598871392741</v>
      </c>
      <c r="P113" s="29">
        <f t="shared" si="54"/>
        <v>0.48211854781265034</v>
      </c>
      <c r="Q113" s="29">
        <f t="shared" si="54"/>
        <v>0.49163316946589553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0.10476466081674288</v>
      </c>
      <c r="C114" s="29">
        <f t="shared" si="55"/>
        <v>9.9012232161846209E-2</v>
      </c>
      <c r="D114" s="29">
        <f t="shared" si="55"/>
        <v>9.4854345549653857E-2</v>
      </c>
      <c r="E114" s="29">
        <f t="shared" si="55"/>
        <v>9.4198253292938239E-2</v>
      </c>
      <c r="F114" s="29">
        <f t="shared" si="55"/>
        <v>9.0664160847873945E-2</v>
      </c>
      <c r="G114" s="29">
        <f t="shared" si="55"/>
        <v>8.5609723816443273E-2</v>
      </c>
      <c r="H114" s="29">
        <f t="shared" si="55"/>
        <v>7.6537505862935881E-2</v>
      </c>
      <c r="I114" s="29">
        <f t="shared" si="55"/>
        <v>6.6914536434523955E-2</v>
      </c>
      <c r="J114" s="29">
        <f t="shared" si="55"/>
        <v>6.4975408912370872E-2</v>
      </c>
      <c r="K114" s="29">
        <f t="shared" si="55"/>
        <v>6.9048844421691347E-2</v>
      </c>
      <c r="L114" s="29">
        <f t="shared" si="55"/>
        <v>7.0320249027869486E-2</v>
      </c>
      <c r="M114" s="29">
        <f t="shared" si="55"/>
        <v>7.0688773003541955E-2</v>
      </c>
      <c r="N114" s="29">
        <f t="shared" si="55"/>
        <v>7.1111469629652008E-2</v>
      </c>
      <c r="O114" s="29">
        <f t="shared" si="55"/>
        <v>6.9105846609479812E-2</v>
      </c>
      <c r="P114" s="29">
        <f t="shared" si="55"/>
        <v>6.4705108021215457E-2</v>
      </c>
      <c r="Q114" s="29">
        <f t="shared" si="55"/>
        <v>6.1149337706480983E-2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3.1408990493088464E-2</v>
      </c>
      <c r="C115" s="30">
        <f t="shared" si="56"/>
        <v>2.4251700333779876E-2</v>
      </c>
      <c r="D115" s="30">
        <f t="shared" si="56"/>
        <v>2.0300795659989157E-2</v>
      </c>
      <c r="E115" s="30">
        <f t="shared" si="56"/>
        <v>1.756301133689063E-2</v>
      </c>
      <c r="F115" s="30">
        <f t="shared" si="56"/>
        <v>1.607023955084223E-2</v>
      </c>
      <c r="G115" s="30">
        <f t="shared" si="56"/>
        <v>1.4737746534622077E-2</v>
      </c>
      <c r="H115" s="30">
        <f t="shared" si="56"/>
        <v>1.303592216875215E-2</v>
      </c>
      <c r="I115" s="30">
        <f t="shared" si="56"/>
        <v>1.1400458169186381E-2</v>
      </c>
      <c r="J115" s="30">
        <f t="shared" si="56"/>
        <v>1.1822119285976235E-2</v>
      </c>
      <c r="K115" s="30">
        <f t="shared" si="56"/>
        <v>1.2260038342127419E-2</v>
      </c>
      <c r="L115" s="30">
        <f t="shared" si="56"/>
        <v>9.9785969842537073E-3</v>
      </c>
      <c r="M115" s="30">
        <f t="shared" si="56"/>
        <v>8.1436241847357357E-3</v>
      </c>
      <c r="N115" s="30">
        <f t="shared" si="56"/>
        <v>1.095031436726444E-2</v>
      </c>
      <c r="O115" s="30">
        <f t="shared" si="56"/>
        <v>1.0302158218978187E-2</v>
      </c>
      <c r="P115" s="30">
        <f t="shared" si="56"/>
        <v>9.7721701374539702E-3</v>
      </c>
      <c r="Q115" s="30">
        <f t="shared" si="56"/>
        <v>9.1646977584829252E-3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2.0619166039314782E-3</v>
      </c>
      <c r="C116" s="29">
        <f t="shared" si="57"/>
        <v>1.6666575110527147E-3</v>
      </c>
      <c r="D116" s="29">
        <f t="shared" si="57"/>
        <v>1.5672040499235917E-3</v>
      </c>
      <c r="E116" s="29">
        <f t="shared" si="57"/>
        <v>1.3934032910129226E-3</v>
      </c>
      <c r="F116" s="29">
        <f t="shared" si="57"/>
        <v>1.3407636231142935E-3</v>
      </c>
      <c r="G116" s="29">
        <f t="shared" si="57"/>
        <v>1.2786036383347474E-3</v>
      </c>
      <c r="H116" s="29">
        <f t="shared" si="57"/>
        <v>1.1363272811436892E-3</v>
      </c>
      <c r="I116" s="29">
        <f t="shared" si="57"/>
        <v>1.0021533823994758E-3</v>
      </c>
      <c r="J116" s="29">
        <f t="shared" si="57"/>
        <v>9.7141185098086091E-4</v>
      </c>
      <c r="K116" s="29">
        <f t="shared" si="57"/>
        <v>7.4221200445175062E-4</v>
      </c>
      <c r="L116" s="29">
        <f t="shared" si="57"/>
        <v>4.8930430835149763E-4</v>
      </c>
      <c r="M116" s="29">
        <f t="shared" si="57"/>
        <v>5.5271498336198586E-4</v>
      </c>
      <c r="N116" s="29">
        <f t="shared" si="57"/>
        <v>5.5293202949097434E-4</v>
      </c>
      <c r="O116" s="29">
        <f t="shared" si="57"/>
        <v>5.8749585360144327E-4</v>
      </c>
      <c r="P116" s="29">
        <f t="shared" si="57"/>
        <v>5.9038887379672688E-4</v>
      </c>
      <c r="Q116" s="29">
        <f t="shared" si="57"/>
        <v>5.5118430144297207E-4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2.9347073889156985E-2</v>
      </c>
      <c r="C117" s="29">
        <f t="shared" si="58"/>
        <v>2.258504282272716E-2</v>
      </c>
      <c r="D117" s="29">
        <f t="shared" si="58"/>
        <v>1.8733591610065565E-2</v>
      </c>
      <c r="E117" s="29">
        <f t="shared" si="58"/>
        <v>1.616960804587771E-2</v>
      </c>
      <c r="F117" s="29">
        <f t="shared" si="58"/>
        <v>1.4729475927727935E-2</v>
      </c>
      <c r="G117" s="29">
        <f t="shared" si="58"/>
        <v>1.3459142896287329E-2</v>
      </c>
      <c r="H117" s="29">
        <f t="shared" si="58"/>
        <v>1.189959488760846E-2</v>
      </c>
      <c r="I117" s="29">
        <f t="shared" si="58"/>
        <v>1.0398304786786905E-2</v>
      </c>
      <c r="J117" s="29">
        <f t="shared" si="58"/>
        <v>1.0850707434995372E-2</v>
      </c>
      <c r="K117" s="29">
        <f t="shared" si="58"/>
        <v>1.1517826337675671E-2</v>
      </c>
      <c r="L117" s="29">
        <f t="shared" si="58"/>
        <v>9.4892926759022091E-3</v>
      </c>
      <c r="M117" s="29">
        <f t="shared" si="58"/>
        <v>7.5909092013737491E-3</v>
      </c>
      <c r="N117" s="29">
        <f t="shared" si="58"/>
        <v>1.0397382337773466E-2</v>
      </c>
      <c r="O117" s="29">
        <f t="shared" si="58"/>
        <v>9.7146623653767417E-3</v>
      </c>
      <c r="P117" s="29">
        <f t="shared" si="58"/>
        <v>9.1817812636572453E-3</v>
      </c>
      <c r="Q117" s="29">
        <f t="shared" si="58"/>
        <v>8.6135134570399542E-3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3.5077869237142519E-2</v>
      </c>
      <c r="C119" s="30">
        <f t="shared" si="60"/>
        <v>2.9960146269330239E-2</v>
      </c>
      <c r="D119" s="30">
        <f t="shared" si="60"/>
        <v>3.011266396269309E-2</v>
      </c>
      <c r="E119" s="30">
        <f t="shared" si="60"/>
        <v>3.9732925035587743E-2</v>
      </c>
      <c r="F119" s="30">
        <f t="shared" si="60"/>
        <v>4.7202455266639382E-2</v>
      </c>
      <c r="G119" s="30">
        <f t="shared" si="60"/>
        <v>5.4291080243835332E-2</v>
      </c>
      <c r="H119" s="30">
        <f t="shared" si="60"/>
        <v>5.6335467980224131E-2</v>
      </c>
      <c r="I119" s="30">
        <f t="shared" si="60"/>
        <v>6.0147427048076955E-2</v>
      </c>
      <c r="J119" s="30">
        <f t="shared" si="60"/>
        <v>7.6252293941649979E-2</v>
      </c>
      <c r="K119" s="30">
        <f t="shared" si="60"/>
        <v>8.8962822892645496E-2</v>
      </c>
      <c r="L119" s="30">
        <f t="shared" si="60"/>
        <v>9.7366765752601531E-2</v>
      </c>
      <c r="M119" s="30">
        <f t="shared" si="60"/>
        <v>0.10807540614868731</v>
      </c>
      <c r="N119" s="30">
        <f t="shared" si="60"/>
        <v>0.11326752717468984</v>
      </c>
      <c r="O119" s="30">
        <f t="shared" si="60"/>
        <v>0.11529978647914142</v>
      </c>
      <c r="P119" s="30">
        <f t="shared" si="60"/>
        <v>0.10001850412364338</v>
      </c>
      <c r="Q119" s="30">
        <f t="shared" si="60"/>
        <v>9.2603083545870143E-2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2.8703625385642854E-2</v>
      </c>
      <c r="C121" s="29">
        <f t="shared" si="62"/>
        <v>2.5074812562203536E-2</v>
      </c>
      <c r="D121" s="29">
        <f t="shared" si="62"/>
        <v>2.4419904363750154E-2</v>
      </c>
      <c r="E121" s="29">
        <f t="shared" si="62"/>
        <v>3.096390109412472E-2</v>
      </c>
      <c r="F121" s="29">
        <f t="shared" si="62"/>
        <v>3.7387146365084958E-2</v>
      </c>
      <c r="G121" s="29">
        <f t="shared" si="62"/>
        <v>4.1366957586556598E-2</v>
      </c>
      <c r="H121" s="29">
        <f t="shared" si="62"/>
        <v>4.0838960819119509E-2</v>
      </c>
      <c r="I121" s="29">
        <f t="shared" si="62"/>
        <v>4.2254616327082453E-2</v>
      </c>
      <c r="J121" s="29">
        <f t="shared" si="62"/>
        <v>5.2315041834519085E-2</v>
      </c>
      <c r="K121" s="29">
        <f t="shared" si="62"/>
        <v>6.1027617601273412E-2</v>
      </c>
      <c r="L121" s="29">
        <f t="shared" si="62"/>
        <v>6.4964216435716829E-2</v>
      </c>
      <c r="M121" s="29">
        <f t="shared" si="62"/>
        <v>7.1867775512290441E-2</v>
      </c>
      <c r="N121" s="29">
        <f t="shared" si="62"/>
        <v>7.2463136309553616E-2</v>
      </c>
      <c r="O121" s="29">
        <f t="shared" si="62"/>
        <v>7.2249037448146036E-2</v>
      </c>
      <c r="P121" s="29">
        <f t="shared" si="62"/>
        <v>6.4520336277116383E-2</v>
      </c>
      <c r="Q121" s="29">
        <f t="shared" si="62"/>
        <v>6.2049502119639763E-2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6.3742438514996684E-3</v>
      </c>
      <c r="C122" s="29">
        <f t="shared" si="63"/>
        <v>4.8853337071267013E-3</v>
      </c>
      <c r="D122" s="29">
        <f t="shared" si="63"/>
        <v>5.6927595989429347E-3</v>
      </c>
      <c r="E122" s="29">
        <f t="shared" si="63"/>
        <v>8.7690239414630177E-3</v>
      </c>
      <c r="F122" s="29">
        <f t="shared" si="63"/>
        <v>9.8153089015544284E-3</v>
      </c>
      <c r="G122" s="29">
        <f t="shared" si="63"/>
        <v>1.2924122657278731E-2</v>
      </c>
      <c r="H122" s="29">
        <f t="shared" si="63"/>
        <v>1.5496507161104621E-2</v>
      </c>
      <c r="I122" s="29">
        <f t="shared" si="63"/>
        <v>1.7892810720994495E-2</v>
      </c>
      <c r="J122" s="29">
        <f t="shared" si="63"/>
        <v>2.3937252107130894E-2</v>
      </c>
      <c r="K122" s="29">
        <f t="shared" si="63"/>
        <v>2.793520529137208E-2</v>
      </c>
      <c r="L122" s="29">
        <f t="shared" si="63"/>
        <v>3.2402549316884695E-2</v>
      </c>
      <c r="M122" s="29">
        <f t="shared" si="63"/>
        <v>3.6207630636396884E-2</v>
      </c>
      <c r="N122" s="29">
        <f t="shared" si="63"/>
        <v>4.0804390865136236E-2</v>
      </c>
      <c r="O122" s="29">
        <f t="shared" si="63"/>
        <v>4.3050749030995393E-2</v>
      </c>
      <c r="P122" s="29">
        <f t="shared" si="63"/>
        <v>3.5498167846527012E-2</v>
      </c>
      <c r="Q122" s="29">
        <f t="shared" si="63"/>
        <v>3.0553581426230374E-2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0.30848609871119959</v>
      </c>
      <c r="C123" s="32">
        <f t="shared" si="64"/>
        <v>0.36131065656108685</v>
      </c>
      <c r="D123" s="32">
        <f t="shared" si="64"/>
        <v>0.37959674436417212</v>
      </c>
      <c r="E123" s="32">
        <f t="shared" si="64"/>
        <v>0.3840196755367235</v>
      </c>
      <c r="F123" s="32">
        <f t="shared" si="64"/>
        <v>0.38315514972176717</v>
      </c>
      <c r="G123" s="32">
        <f t="shared" si="64"/>
        <v>0.3938075202682555</v>
      </c>
      <c r="H123" s="32">
        <f t="shared" si="64"/>
        <v>0.38306156281641107</v>
      </c>
      <c r="I123" s="32">
        <f t="shared" si="64"/>
        <v>0.40018072753496853</v>
      </c>
      <c r="J123" s="32">
        <f t="shared" si="64"/>
        <v>0.38940154440321234</v>
      </c>
      <c r="K123" s="32">
        <f t="shared" si="64"/>
        <v>0.37239729860945653</v>
      </c>
      <c r="L123" s="32">
        <f t="shared" si="64"/>
        <v>0.39259302135828378</v>
      </c>
      <c r="M123" s="32">
        <f t="shared" si="64"/>
        <v>0.35180055605027388</v>
      </c>
      <c r="N123" s="32">
        <f t="shared" si="64"/>
        <v>0.34486973128673126</v>
      </c>
      <c r="O123" s="32">
        <f t="shared" si="64"/>
        <v>0.35389675429024936</v>
      </c>
      <c r="P123" s="32">
        <f t="shared" si="64"/>
        <v>0.34095160307900096</v>
      </c>
      <c r="Q123" s="32">
        <f t="shared" si="64"/>
        <v>0.34255485449967932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0.24504108305588754</v>
      </c>
      <c r="C124" s="31">
        <f t="shared" si="65"/>
        <v>0.3024193157710372</v>
      </c>
      <c r="D124" s="31">
        <f t="shared" si="65"/>
        <v>0.3157274123978715</v>
      </c>
      <c r="E124" s="31">
        <f t="shared" si="65"/>
        <v>0.31010378474328787</v>
      </c>
      <c r="F124" s="31">
        <f t="shared" si="65"/>
        <v>0.31198444933160646</v>
      </c>
      <c r="G124" s="31">
        <f t="shared" si="65"/>
        <v>0.32535552428089071</v>
      </c>
      <c r="H124" s="31">
        <f t="shared" si="65"/>
        <v>0.32975321731727508</v>
      </c>
      <c r="I124" s="31">
        <f t="shared" si="65"/>
        <v>0.34800760569169248</v>
      </c>
      <c r="J124" s="31">
        <f t="shared" si="65"/>
        <v>0.3338713072656912</v>
      </c>
      <c r="K124" s="31">
        <f t="shared" si="65"/>
        <v>0.31198344265307232</v>
      </c>
      <c r="L124" s="31">
        <f t="shared" si="65"/>
        <v>0.33870581579690673</v>
      </c>
      <c r="M124" s="31">
        <f t="shared" si="65"/>
        <v>0.27989232851033918</v>
      </c>
      <c r="N124" s="31">
        <f t="shared" si="65"/>
        <v>0.26920499202444265</v>
      </c>
      <c r="O124" s="31">
        <f t="shared" si="65"/>
        <v>0.28331932733684589</v>
      </c>
      <c r="P124" s="31">
        <f t="shared" si="65"/>
        <v>0.27774509264905661</v>
      </c>
      <c r="Q124" s="31">
        <f t="shared" si="65"/>
        <v>0.28579007989026756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4.1752866027444137E-2</v>
      </c>
      <c r="C125" s="29">
        <f t="shared" si="66"/>
        <v>4.2589704076142619E-2</v>
      </c>
      <c r="D125" s="29">
        <f t="shared" si="66"/>
        <v>5.0251464140265059E-2</v>
      </c>
      <c r="E125" s="29">
        <f t="shared" si="66"/>
        <v>4.2576190170699711E-2</v>
      </c>
      <c r="F125" s="29">
        <f t="shared" si="66"/>
        <v>5.2158471837194513E-2</v>
      </c>
      <c r="G125" s="29">
        <f t="shared" si="66"/>
        <v>4.6372667832241789E-2</v>
      </c>
      <c r="H125" s="29">
        <f t="shared" si="66"/>
        <v>4.6655788365516815E-2</v>
      </c>
      <c r="I125" s="29">
        <f t="shared" si="66"/>
        <v>4.6077889562451957E-2</v>
      </c>
      <c r="J125" s="29">
        <f t="shared" si="66"/>
        <v>4.7849515891981574E-2</v>
      </c>
      <c r="K125" s="29">
        <f t="shared" si="66"/>
        <v>4.9026099831832891E-2</v>
      </c>
      <c r="L125" s="29">
        <f t="shared" si="66"/>
        <v>4.2776504849941596E-2</v>
      </c>
      <c r="M125" s="29">
        <f t="shared" si="66"/>
        <v>4.5678047562992388E-2</v>
      </c>
      <c r="N125" s="29">
        <f t="shared" si="66"/>
        <v>5.1064674217384289E-2</v>
      </c>
      <c r="O125" s="29">
        <f t="shared" si="66"/>
        <v>5.7710831628626877E-2</v>
      </c>
      <c r="P125" s="29">
        <f t="shared" si="66"/>
        <v>6.0656368703771085E-2</v>
      </c>
      <c r="Q125" s="29">
        <f t="shared" si="66"/>
        <v>6.0542619887066808E-2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0.20328821702844338</v>
      </c>
      <c r="C126" s="29">
        <f t="shared" si="67"/>
        <v>0.2598296116948946</v>
      </c>
      <c r="D126" s="29">
        <f t="shared" si="67"/>
        <v>0.2654759482576064</v>
      </c>
      <c r="E126" s="29">
        <f t="shared" si="67"/>
        <v>0.26752759457258818</v>
      </c>
      <c r="F126" s="29">
        <f t="shared" si="67"/>
        <v>0.25982597749441194</v>
      </c>
      <c r="G126" s="29">
        <f t="shared" si="67"/>
        <v>0.2789828564486489</v>
      </c>
      <c r="H126" s="29">
        <f t="shared" si="67"/>
        <v>0.28309742895175827</v>
      </c>
      <c r="I126" s="29">
        <f t="shared" si="67"/>
        <v>0.30192971612924052</v>
      </c>
      <c r="J126" s="29">
        <f t="shared" si="67"/>
        <v>0.28602179137370959</v>
      </c>
      <c r="K126" s="29">
        <f t="shared" si="67"/>
        <v>0.26295734282123945</v>
      </c>
      <c r="L126" s="29">
        <f t="shared" si="67"/>
        <v>0.29592931094696517</v>
      </c>
      <c r="M126" s="29">
        <f t="shared" si="67"/>
        <v>0.23421428094734678</v>
      </c>
      <c r="N126" s="29">
        <f t="shared" si="67"/>
        <v>0.21814031780705836</v>
      </c>
      <c r="O126" s="29">
        <f t="shared" si="67"/>
        <v>0.225608495708219</v>
      </c>
      <c r="P126" s="29">
        <f t="shared" si="67"/>
        <v>0.21708872394528556</v>
      </c>
      <c r="Q126" s="29">
        <f t="shared" si="67"/>
        <v>0.22524746000320073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6.2241704602224786E-2</v>
      </c>
      <c r="C127" s="30">
        <f t="shared" si="68"/>
        <v>5.7921803299805716E-2</v>
      </c>
      <c r="D127" s="30">
        <f t="shared" si="68"/>
        <v>6.2702586490430742E-2</v>
      </c>
      <c r="E127" s="30">
        <f t="shared" si="68"/>
        <v>7.1277607083681263E-2</v>
      </c>
      <c r="F127" s="30">
        <f t="shared" si="68"/>
        <v>7.0068987320229606E-2</v>
      </c>
      <c r="G127" s="30">
        <f t="shared" si="68"/>
        <v>6.7150843174562894E-2</v>
      </c>
      <c r="H127" s="30">
        <f t="shared" si="68"/>
        <v>5.2272647906227057E-2</v>
      </c>
      <c r="I127" s="30">
        <f t="shared" si="68"/>
        <v>5.0832255250873745E-2</v>
      </c>
      <c r="J127" s="30">
        <f t="shared" si="68"/>
        <v>5.3281848587619078E-2</v>
      </c>
      <c r="K127" s="30">
        <f t="shared" si="68"/>
        <v>5.5910816783230975E-2</v>
      </c>
      <c r="L127" s="30">
        <f t="shared" si="68"/>
        <v>4.8808375618091197E-2</v>
      </c>
      <c r="M127" s="30">
        <f t="shared" si="68"/>
        <v>6.6279669250732018E-2</v>
      </c>
      <c r="N127" s="30">
        <f t="shared" si="68"/>
        <v>7.0651321464814454E-2</v>
      </c>
      <c r="O127" s="30">
        <f t="shared" si="68"/>
        <v>6.1564239142971454E-2</v>
      </c>
      <c r="P127" s="30">
        <f t="shared" si="68"/>
        <v>5.8279516053800877E-2</v>
      </c>
      <c r="Q127" s="30">
        <f t="shared" si="68"/>
        <v>5.2995806865434467E-2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1.2033110530872751E-3</v>
      </c>
      <c r="C128" s="30">
        <f t="shared" si="69"/>
        <v>9.6953749024388197E-4</v>
      </c>
      <c r="D128" s="30">
        <f t="shared" si="69"/>
        <v>1.166745475869903E-3</v>
      </c>
      <c r="E128" s="30">
        <f t="shared" si="69"/>
        <v>2.6382837097543373E-3</v>
      </c>
      <c r="F128" s="30">
        <f t="shared" si="69"/>
        <v>1.1017130699311161E-3</v>
      </c>
      <c r="G128" s="30">
        <f t="shared" si="69"/>
        <v>1.3011528128019393E-3</v>
      </c>
      <c r="H128" s="30">
        <f t="shared" si="69"/>
        <v>1.0356975929089636E-3</v>
      </c>
      <c r="I128" s="30">
        <f t="shared" si="69"/>
        <v>5.8628369919254679E-4</v>
      </c>
      <c r="J128" s="30">
        <f t="shared" si="69"/>
        <v>6.7829859865903698E-4</v>
      </c>
      <c r="K128" s="30">
        <f t="shared" si="69"/>
        <v>8.9814091977950372E-4</v>
      </c>
      <c r="L128" s="30">
        <f t="shared" si="69"/>
        <v>8.5172222721317781E-4</v>
      </c>
      <c r="M128" s="30">
        <f t="shared" si="69"/>
        <v>9.3713260350863394E-4</v>
      </c>
      <c r="N128" s="30">
        <f t="shared" si="69"/>
        <v>1.1331337136556263E-3</v>
      </c>
      <c r="O128" s="30">
        <f t="shared" si="69"/>
        <v>1.3629396530043419E-3</v>
      </c>
      <c r="P128" s="30">
        <f t="shared" si="69"/>
        <v>1.2048382829532381E-3</v>
      </c>
      <c r="Q128" s="30">
        <f t="shared" si="69"/>
        <v>1.1202691112857678E-3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6.0443936414736798E-4</v>
      </c>
      <c r="C129" s="29">
        <f t="shared" si="70"/>
        <v>4.3584398711983752E-4</v>
      </c>
      <c r="D129" s="29">
        <f t="shared" si="70"/>
        <v>5.1763256471360495E-4</v>
      </c>
      <c r="E129" s="29">
        <f t="shared" si="70"/>
        <v>9.6107518912828609E-4</v>
      </c>
      <c r="F129" s="29">
        <f t="shared" si="70"/>
        <v>6.2448173957269624E-4</v>
      </c>
      <c r="G129" s="29">
        <f t="shared" si="70"/>
        <v>4.5922667244577156E-4</v>
      </c>
      <c r="H129" s="29">
        <f t="shared" si="70"/>
        <v>6.252920877385295E-4</v>
      </c>
      <c r="I129" s="29">
        <f t="shared" si="70"/>
        <v>4.5647346345968517E-4</v>
      </c>
      <c r="J129" s="29">
        <f t="shared" si="70"/>
        <v>5.5726063936622767E-4</v>
      </c>
      <c r="K129" s="29">
        <f t="shared" si="70"/>
        <v>7.3398252342963437E-4</v>
      </c>
      <c r="L129" s="29">
        <f t="shared" si="70"/>
        <v>6.3562295949313194E-4</v>
      </c>
      <c r="M129" s="29">
        <f t="shared" si="70"/>
        <v>6.7860148131061769E-4</v>
      </c>
      <c r="N129" s="29">
        <f t="shared" si="70"/>
        <v>7.6782979835634787E-4</v>
      </c>
      <c r="O129" s="29">
        <f t="shared" si="70"/>
        <v>9.2203282760049327E-4</v>
      </c>
      <c r="P129" s="29">
        <f t="shared" si="70"/>
        <v>7.8091584497927673E-4</v>
      </c>
      <c r="Q129" s="29">
        <f t="shared" si="70"/>
        <v>6.7413036763953871E-4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5.9887168893990725E-4</v>
      </c>
      <c r="C130" s="29">
        <f t="shared" si="71"/>
        <v>5.3369350312404439E-4</v>
      </c>
      <c r="D130" s="29">
        <f t="shared" si="71"/>
        <v>6.4911291115629817E-4</v>
      </c>
      <c r="E130" s="29">
        <f t="shared" si="71"/>
        <v>1.6772085206260511E-3</v>
      </c>
      <c r="F130" s="29">
        <f t="shared" si="71"/>
        <v>4.7723133035841987E-4</v>
      </c>
      <c r="G130" s="29">
        <f t="shared" si="71"/>
        <v>8.4192614035616777E-4</v>
      </c>
      <c r="H130" s="29">
        <f t="shared" si="71"/>
        <v>4.104055051704341E-4</v>
      </c>
      <c r="I130" s="29">
        <f t="shared" si="71"/>
        <v>1.2981023573286157E-4</v>
      </c>
      <c r="J130" s="29">
        <f t="shared" si="71"/>
        <v>1.2103795929280935E-4</v>
      </c>
      <c r="K130" s="29">
        <f t="shared" si="71"/>
        <v>1.6415839634986932E-4</v>
      </c>
      <c r="L130" s="29">
        <f t="shared" si="71"/>
        <v>2.160992677200459E-4</v>
      </c>
      <c r="M130" s="29">
        <f t="shared" si="71"/>
        <v>2.5853112219801635E-4</v>
      </c>
      <c r="N130" s="29">
        <f t="shared" si="71"/>
        <v>3.6530391529927852E-4</v>
      </c>
      <c r="O130" s="29">
        <f t="shared" si="71"/>
        <v>4.4090682540384859E-4</v>
      </c>
      <c r="P130" s="29">
        <f t="shared" si="71"/>
        <v>4.2392243797396127E-4</v>
      </c>
      <c r="Q130" s="29">
        <f t="shared" si="71"/>
        <v>4.4613874364622907E-4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0</v>
      </c>
      <c r="C131" s="30">
        <f t="shared" si="72"/>
        <v>0</v>
      </c>
      <c r="D131" s="30">
        <f t="shared" si="72"/>
        <v>0</v>
      </c>
      <c r="E131" s="30">
        <f t="shared" si="72"/>
        <v>0</v>
      </c>
      <c r="F131" s="30">
        <f t="shared" si="72"/>
        <v>0</v>
      </c>
      <c r="G131" s="30">
        <f t="shared" si="72"/>
        <v>0</v>
      </c>
      <c r="H131" s="30">
        <f t="shared" si="72"/>
        <v>0</v>
      </c>
      <c r="I131" s="30">
        <f t="shared" si="72"/>
        <v>7.5458289320983743E-4</v>
      </c>
      <c r="J131" s="30">
        <f t="shared" si="72"/>
        <v>1.5700899512430808E-3</v>
      </c>
      <c r="K131" s="30">
        <f t="shared" si="72"/>
        <v>3.6048982533737487E-3</v>
      </c>
      <c r="L131" s="30">
        <f t="shared" si="72"/>
        <v>4.2271077160726291E-3</v>
      </c>
      <c r="M131" s="30">
        <f t="shared" si="72"/>
        <v>4.6914256856940744E-3</v>
      </c>
      <c r="N131" s="30">
        <f t="shared" si="72"/>
        <v>3.8802840838184868E-3</v>
      </c>
      <c r="O131" s="30">
        <f t="shared" si="72"/>
        <v>7.6502481574276665E-3</v>
      </c>
      <c r="P131" s="30">
        <f t="shared" si="72"/>
        <v>3.7221560931902549E-3</v>
      </c>
      <c r="Q131" s="30">
        <f t="shared" si="72"/>
        <v>2.6486986326915568E-3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7.5458289320983743E-4</v>
      </c>
      <c r="J132" s="29">
        <f t="shared" si="73"/>
        <v>1.5700899512430808E-3</v>
      </c>
      <c r="K132" s="29">
        <f t="shared" si="73"/>
        <v>3.6048982533737487E-3</v>
      </c>
      <c r="L132" s="29">
        <f t="shared" si="73"/>
        <v>4.2271077160726291E-3</v>
      </c>
      <c r="M132" s="29">
        <f t="shared" si="73"/>
        <v>4.6914256856940744E-3</v>
      </c>
      <c r="N132" s="29">
        <f t="shared" si="73"/>
        <v>3.8802840838184868E-3</v>
      </c>
      <c r="O132" s="29">
        <f t="shared" si="73"/>
        <v>7.6502481574276665E-3</v>
      </c>
      <c r="P132" s="29">
        <f t="shared" si="73"/>
        <v>3.7221560931902549E-3</v>
      </c>
      <c r="Q132" s="29">
        <f t="shared" si="73"/>
        <v>2.6486986326915568E-3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0.67957637305128415</v>
      </c>
      <c r="C136" s="32">
        <f t="shared" si="76"/>
        <v>0.62601612580346799</v>
      </c>
      <c r="D136" s="32">
        <f t="shared" si="76"/>
        <v>0.60775072383207196</v>
      </c>
      <c r="E136" s="32">
        <f t="shared" si="76"/>
        <v>0.60362625395536518</v>
      </c>
      <c r="F136" s="32">
        <f t="shared" si="76"/>
        <v>0.60484093253846416</v>
      </c>
      <c r="G136" s="32">
        <f t="shared" si="76"/>
        <v>0.59482968864593366</v>
      </c>
      <c r="H136" s="32">
        <f t="shared" si="76"/>
        <v>0.60539958831206486</v>
      </c>
      <c r="I136" s="32">
        <f t="shared" si="76"/>
        <v>0.5886154853292348</v>
      </c>
      <c r="J136" s="32">
        <f t="shared" si="76"/>
        <v>0.59959551561356128</v>
      </c>
      <c r="K136" s="32">
        <f t="shared" si="76"/>
        <v>0.61610199001244459</v>
      </c>
      <c r="L136" s="32">
        <f t="shared" si="76"/>
        <v>0.59649783792401356</v>
      </c>
      <c r="M136" s="32">
        <f t="shared" si="76"/>
        <v>0.63814488671037783</v>
      </c>
      <c r="N136" s="32">
        <f t="shared" si="76"/>
        <v>0.64501868368567139</v>
      </c>
      <c r="O136" s="32">
        <f t="shared" si="76"/>
        <v>0.6353552304296527</v>
      </c>
      <c r="P136" s="32">
        <f t="shared" si="76"/>
        <v>0.64928846415106956</v>
      </c>
      <c r="Q136" s="32">
        <f t="shared" si="76"/>
        <v>0.64739869827685348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0.61595605063496928</v>
      </c>
      <c r="C137" s="31">
        <f t="shared" si="77"/>
        <v>0.57450899692135193</v>
      </c>
      <c r="D137" s="31">
        <f t="shared" si="77"/>
        <v>0.55997229446913899</v>
      </c>
      <c r="E137" s="31">
        <f t="shared" si="77"/>
        <v>0.54916292219220986</v>
      </c>
      <c r="F137" s="31">
        <f t="shared" si="77"/>
        <v>0.5443002989496265</v>
      </c>
      <c r="G137" s="31">
        <f t="shared" si="77"/>
        <v>0.52842510521146469</v>
      </c>
      <c r="H137" s="31">
        <f t="shared" si="77"/>
        <v>0.53835169547167805</v>
      </c>
      <c r="I137" s="31">
        <f t="shared" si="77"/>
        <v>0.51926968224652248</v>
      </c>
      <c r="J137" s="31">
        <f t="shared" si="77"/>
        <v>0.5140759380867882</v>
      </c>
      <c r="K137" s="31">
        <f t="shared" si="77"/>
        <v>0.51723136390392599</v>
      </c>
      <c r="L137" s="31">
        <f t="shared" si="77"/>
        <v>0.48949746574021763</v>
      </c>
      <c r="M137" s="31">
        <f t="shared" si="77"/>
        <v>0.5222616852473877</v>
      </c>
      <c r="N137" s="31">
        <f t="shared" si="77"/>
        <v>0.5212099435679588</v>
      </c>
      <c r="O137" s="31">
        <f t="shared" si="77"/>
        <v>0.50999460195272917</v>
      </c>
      <c r="P137" s="31">
        <f t="shared" si="77"/>
        <v>0.54002372783281083</v>
      </c>
      <c r="Q137" s="31">
        <f t="shared" si="77"/>
        <v>0.54642583063961214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3.8062394582046642E-3</v>
      </c>
      <c r="C138" s="29">
        <f t="shared" si="78"/>
        <v>3.2573066833498426E-3</v>
      </c>
      <c r="D138" s="29">
        <f t="shared" si="78"/>
        <v>3.1537571229417745E-3</v>
      </c>
      <c r="E138" s="29">
        <f t="shared" si="78"/>
        <v>2.9490574545018022E-3</v>
      </c>
      <c r="F138" s="29">
        <f t="shared" si="78"/>
        <v>2.7707168471060688E-3</v>
      </c>
      <c r="G138" s="29">
        <f t="shared" si="78"/>
        <v>2.6108702562230423E-3</v>
      </c>
      <c r="H138" s="29">
        <f t="shared" si="78"/>
        <v>2.3049294205319264E-3</v>
      </c>
      <c r="I138" s="29">
        <f t="shared" si="78"/>
        <v>1.9425978400244035E-3</v>
      </c>
      <c r="J138" s="29">
        <f t="shared" si="78"/>
        <v>1.9413706694875838E-3</v>
      </c>
      <c r="K138" s="29">
        <f t="shared" si="78"/>
        <v>2.1753996038383168E-3</v>
      </c>
      <c r="L138" s="29">
        <f t="shared" si="78"/>
        <v>1.9770452551825337E-3</v>
      </c>
      <c r="M138" s="29">
        <f t="shared" si="78"/>
        <v>2.1860248135438642E-3</v>
      </c>
      <c r="N138" s="29">
        <f t="shared" si="78"/>
        <v>2.0116047051780754E-3</v>
      </c>
      <c r="O138" s="29">
        <f t="shared" si="78"/>
        <v>2.0463085877631135E-3</v>
      </c>
      <c r="P138" s="29">
        <f t="shared" si="78"/>
        <v>2.3306623481827676E-3</v>
      </c>
      <c r="Q138" s="29">
        <f t="shared" si="78"/>
        <v>2.7488950888643737E-3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0.50393345730613626</v>
      </c>
      <c r="C139" s="29">
        <f t="shared" si="79"/>
        <v>0.46979336090540741</v>
      </c>
      <c r="D139" s="29">
        <f t="shared" si="79"/>
        <v>0.45960957639130801</v>
      </c>
      <c r="E139" s="29">
        <f t="shared" si="79"/>
        <v>0.44971613765391089</v>
      </c>
      <c r="F139" s="29">
        <f t="shared" si="79"/>
        <v>0.44873501805595112</v>
      </c>
      <c r="G139" s="29">
        <f t="shared" si="79"/>
        <v>0.43891367189942787</v>
      </c>
      <c r="H139" s="29">
        <f t="shared" si="79"/>
        <v>0.45828543904964203</v>
      </c>
      <c r="I139" s="29">
        <f t="shared" si="79"/>
        <v>0.44979327944476333</v>
      </c>
      <c r="J139" s="29">
        <f t="shared" si="79"/>
        <v>0.44720306601313026</v>
      </c>
      <c r="K139" s="29">
        <f t="shared" si="79"/>
        <v>0.44685210010074683</v>
      </c>
      <c r="L139" s="29">
        <f t="shared" si="79"/>
        <v>0.41929789323399419</v>
      </c>
      <c r="M139" s="29">
        <f t="shared" si="79"/>
        <v>0.45146877417244302</v>
      </c>
      <c r="N139" s="29">
        <f t="shared" si="79"/>
        <v>0.45004029744276791</v>
      </c>
      <c r="O139" s="29">
        <f t="shared" si="79"/>
        <v>0.44067263380272953</v>
      </c>
      <c r="P139" s="29">
        <f t="shared" si="79"/>
        <v>0.47484321253183326</v>
      </c>
      <c r="Q139" s="29">
        <f t="shared" si="79"/>
        <v>0.48437435838226944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0.10821635387062838</v>
      </c>
      <c r="C140" s="29">
        <f t="shared" si="80"/>
        <v>0.10145832933259472</v>
      </c>
      <c r="D140" s="29">
        <f t="shared" si="80"/>
        <v>9.7208960954889165E-2</v>
      </c>
      <c r="E140" s="29">
        <f t="shared" si="80"/>
        <v>9.6497727083797141E-2</v>
      </c>
      <c r="F140" s="29">
        <f t="shared" si="80"/>
        <v>9.2794564046569245E-2</v>
      </c>
      <c r="G140" s="29">
        <f t="shared" si="80"/>
        <v>8.6900563055813743E-2</v>
      </c>
      <c r="H140" s="29">
        <f t="shared" si="80"/>
        <v>7.7761327001504094E-2</v>
      </c>
      <c r="I140" s="29">
        <f t="shared" si="80"/>
        <v>6.7533804961734806E-2</v>
      </c>
      <c r="J140" s="29">
        <f t="shared" si="80"/>
        <v>6.4931501404170283E-2</v>
      </c>
      <c r="K140" s="29">
        <f t="shared" si="80"/>
        <v>6.8203864199340866E-2</v>
      </c>
      <c r="L140" s="29">
        <f t="shared" si="80"/>
        <v>6.8222527251040901E-2</v>
      </c>
      <c r="M140" s="29">
        <f t="shared" si="80"/>
        <v>6.8606886261400782E-2</v>
      </c>
      <c r="N140" s="29">
        <f t="shared" si="80"/>
        <v>6.9158041420012861E-2</v>
      </c>
      <c r="O140" s="29">
        <f t="shared" si="80"/>
        <v>6.7275659562236467E-2</v>
      </c>
      <c r="P140" s="29">
        <f t="shared" si="80"/>
        <v>6.2849852952794868E-2</v>
      </c>
      <c r="Q140" s="29">
        <f t="shared" si="80"/>
        <v>5.9302577168478289E-2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2.8137763971811728E-2</v>
      </c>
      <c r="C141" s="30">
        <f t="shared" si="81"/>
        <v>2.1336251674061096E-2</v>
      </c>
      <c r="D141" s="30">
        <f t="shared" si="81"/>
        <v>1.7514880445685596E-2</v>
      </c>
      <c r="E141" s="30">
        <f t="shared" si="81"/>
        <v>1.4579567901648841E-2</v>
      </c>
      <c r="F141" s="30">
        <f t="shared" si="81"/>
        <v>1.3211032463236003E-2</v>
      </c>
      <c r="G141" s="30">
        <f t="shared" si="81"/>
        <v>1.1888320606842884E-2</v>
      </c>
      <c r="H141" s="30">
        <f t="shared" si="81"/>
        <v>1.0503459276748275E-2</v>
      </c>
      <c r="I141" s="30">
        <f t="shared" si="81"/>
        <v>9.1383750161585439E-3</v>
      </c>
      <c r="J141" s="30">
        <f t="shared" si="81"/>
        <v>9.1766290709467645E-3</v>
      </c>
      <c r="K141" s="30">
        <f t="shared" si="81"/>
        <v>9.5610821303435279E-3</v>
      </c>
      <c r="L141" s="30">
        <f t="shared" si="81"/>
        <v>7.480239382951389E-3</v>
      </c>
      <c r="M141" s="30">
        <f t="shared" si="81"/>
        <v>5.1144890385301589E-3</v>
      </c>
      <c r="N141" s="30">
        <f t="shared" si="81"/>
        <v>7.9070372602473848E-3</v>
      </c>
      <c r="O141" s="30">
        <f t="shared" si="81"/>
        <v>7.446672256001677E-3</v>
      </c>
      <c r="P141" s="30">
        <f t="shared" si="81"/>
        <v>6.8122519666385765E-3</v>
      </c>
      <c r="Q141" s="30">
        <f t="shared" si="81"/>
        <v>6.3134282190520467E-3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2.8137763971811728E-2</v>
      </c>
      <c r="C143" s="29">
        <f t="shared" si="83"/>
        <v>2.1336251674061096E-2</v>
      </c>
      <c r="D143" s="29">
        <f t="shared" si="83"/>
        <v>1.7514880445685596E-2</v>
      </c>
      <c r="E143" s="29">
        <f t="shared" si="83"/>
        <v>1.4579567901648841E-2</v>
      </c>
      <c r="F143" s="29">
        <f t="shared" si="83"/>
        <v>1.3211032463236003E-2</v>
      </c>
      <c r="G143" s="29">
        <f t="shared" si="83"/>
        <v>1.1888320606842884E-2</v>
      </c>
      <c r="H143" s="29">
        <f t="shared" si="83"/>
        <v>1.0503459276748275E-2</v>
      </c>
      <c r="I143" s="29">
        <f t="shared" si="83"/>
        <v>9.1383750161585439E-3</v>
      </c>
      <c r="J143" s="29">
        <f t="shared" si="83"/>
        <v>9.1766290709467645E-3</v>
      </c>
      <c r="K143" s="29">
        <f t="shared" si="83"/>
        <v>9.5610821303435279E-3</v>
      </c>
      <c r="L143" s="29">
        <f t="shared" si="83"/>
        <v>7.480239382951389E-3</v>
      </c>
      <c r="M143" s="29">
        <f t="shared" si="83"/>
        <v>5.1144890385301589E-3</v>
      </c>
      <c r="N143" s="29">
        <f t="shared" si="83"/>
        <v>7.9070372602473848E-3</v>
      </c>
      <c r="O143" s="29">
        <f t="shared" si="83"/>
        <v>7.446672256001677E-3</v>
      </c>
      <c r="P143" s="29">
        <f t="shared" si="83"/>
        <v>6.8122519666385765E-3</v>
      </c>
      <c r="Q143" s="29">
        <f t="shared" si="83"/>
        <v>6.3134282190520467E-3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3.5482558444503223E-2</v>
      </c>
      <c r="C145" s="30">
        <f t="shared" si="85"/>
        <v>3.0170877208054902E-2</v>
      </c>
      <c r="D145" s="30">
        <f t="shared" si="85"/>
        <v>3.0263548917247442E-2</v>
      </c>
      <c r="E145" s="30">
        <f t="shared" si="85"/>
        <v>3.9883763861506466E-2</v>
      </c>
      <c r="F145" s="30">
        <f t="shared" si="85"/>
        <v>4.7329601125601639E-2</v>
      </c>
      <c r="G145" s="30">
        <f t="shared" si="85"/>
        <v>5.4516262827626123E-2</v>
      </c>
      <c r="H145" s="30">
        <f t="shared" si="85"/>
        <v>5.654443356363846E-2</v>
      </c>
      <c r="I145" s="30">
        <f t="shared" si="85"/>
        <v>6.0207428066553749E-2</v>
      </c>
      <c r="J145" s="30">
        <f t="shared" si="85"/>
        <v>7.6342948455826357E-2</v>
      </c>
      <c r="K145" s="30">
        <f t="shared" si="85"/>
        <v>8.9309543978175032E-2</v>
      </c>
      <c r="L145" s="30">
        <f t="shared" si="85"/>
        <v>9.9520132800844596E-2</v>
      </c>
      <c r="M145" s="30">
        <f t="shared" si="85"/>
        <v>0.11076871242446003</v>
      </c>
      <c r="N145" s="30">
        <f t="shared" si="85"/>
        <v>0.11590170285746523</v>
      </c>
      <c r="O145" s="30">
        <f t="shared" si="85"/>
        <v>0.11791395622092182</v>
      </c>
      <c r="P145" s="30">
        <f t="shared" si="85"/>
        <v>0.10245248435162013</v>
      </c>
      <c r="Q145" s="30">
        <f t="shared" si="85"/>
        <v>9.4659439418189301E-2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2.9034775699453664E-2</v>
      </c>
      <c r="C147" s="29">
        <f t="shared" si="87"/>
        <v>2.5251181487177293E-2</v>
      </c>
      <c r="D147" s="29">
        <f t="shared" si="87"/>
        <v>2.4542264715684176E-2</v>
      </c>
      <c r="E147" s="29">
        <f t="shared" si="87"/>
        <v>3.1081449914975894E-2</v>
      </c>
      <c r="F147" s="29">
        <f t="shared" si="87"/>
        <v>3.7487853432373805E-2</v>
      </c>
      <c r="G147" s="29">
        <f t="shared" si="87"/>
        <v>4.1538534912906863E-2</v>
      </c>
      <c r="H147" s="29">
        <f t="shared" si="87"/>
        <v>4.0990445089678834E-2</v>
      </c>
      <c r="I147" s="29">
        <f t="shared" si="87"/>
        <v>4.2296768088835208E-2</v>
      </c>
      <c r="J147" s="29">
        <f t="shared" si="87"/>
        <v>5.237723792668196E-2</v>
      </c>
      <c r="K147" s="29">
        <f t="shared" si="87"/>
        <v>6.1265464840535702E-2</v>
      </c>
      <c r="L147" s="29">
        <f t="shared" si="87"/>
        <v>6.6400967486306861E-2</v>
      </c>
      <c r="M147" s="29">
        <f t="shared" si="87"/>
        <v>7.3658765134358373E-2</v>
      </c>
      <c r="N147" s="29">
        <f t="shared" si="87"/>
        <v>7.4148355686417672E-2</v>
      </c>
      <c r="O147" s="29">
        <f t="shared" si="87"/>
        <v>7.3887125889913183E-2</v>
      </c>
      <c r="P147" s="29">
        <f t="shared" si="87"/>
        <v>6.6090457967866487E-2</v>
      </c>
      <c r="Q147" s="29">
        <f t="shared" si="87"/>
        <v>6.3427381269797842E-2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6.4477827450495594E-3</v>
      </c>
      <c r="C148" s="29">
        <f t="shared" si="88"/>
        <v>4.9196957208776145E-3</v>
      </c>
      <c r="D148" s="29">
        <f t="shared" si="88"/>
        <v>5.7212842015632662E-3</v>
      </c>
      <c r="E148" s="29">
        <f t="shared" si="88"/>
        <v>8.8023139465305718E-3</v>
      </c>
      <c r="F148" s="29">
        <f t="shared" si="88"/>
        <v>9.8417476932278359E-3</v>
      </c>
      <c r="G148" s="29">
        <f t="shared" si="88"/>
        <v>1.2977727914719258E-2</v>
      </c>
      <c r="H148" s="29">
        <f t="shared" si="88"/>
        <v>1.555398847395963E-2</v>
      </c>
      <c r="I148" s="29">
        <f t="shared" si="88"/>
        <v>1.7910659977718547E-2</v>
      </c>
      <c r="J148" s="29">
        <f t="shared" si="88"/>
        <v>2.39657105291444E-2</v>
      </c>
      <c r="K148" s="29">
        <f t="shared" si="88"/>
        <v>2.804407913763934E-2</v>
      </c>
      <c r="L148" s="29">
        <f t="shared" si="88"/>
        <v>3.3119165314537735E-2</v>
      </c>
      <c r="M148" s="29">
        <f t="shared" si="88"/>
        <v>3.7109947290101655E-2</v>
      </c>
      <c r="N148" s="29">
        <f t="shared" si="88"/>
        <v>4.1753347171047561E-2</v>
      </c>
      <c r="O148" s="29">
        <f t="shared" si="88"/>
        <v>4.4026830331008633E-2</v>
      </c>
      <c r="P148" s="29">
        <f t="shared" si="88"/>
        <v>3.6362026383753646E-2</v>
      </c>
      <c r="Q148" s="29">
        <f t="shared" si="88"/>
        <v>3.1232058148391452E-2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0.32042362694871579</v>
      </c>
      <c r="C149" s="32">
        <f t="shared" si="89"/>
        <v>0.37398387419653206</v>
      </c>
      <c r="D149" s="32">
        <f t="shared" si="89"/>
        <v>0.3922492761679281</v>
      </c>
      <c r="E149" s="32">
        <f t="shared" si="89"/>
        <v>0.39637374604463482</v>
      </c>
      <c r="F149" s="32">
        <f t="shared" si="89"/>
        <v>0.3951590674615359</v>
      </c>
      <c r="G149" s="32">
        <f t="shared" si="89"/>
        <v>0.40517031135406628</v>
      </c>
      <c r="H149" s="32">
        <f t="shared" si="89"/>
        <v>0.39460041168793514</v>
      </c>
      <c r="I149" s="32">
        <f t="shared" si="89"/>
        <v>0.41138451467076526</v>
      </c>
      <c r="J149" s="32">
        <f t="shared" si="89"/>
        <v>0.40040448438643872</v>
      </c>
      <c r="K149" s="32">
        <f t="shared" si="89"/>
        <v>0.38389800998755552</v>
      </c>
      <c r="L149" s="32">
        <f t="shared" si="89"/>
        <v>0.40350216207598638</v>
      </c>
      <c r="M149" s="32">
        <f t="shared" si="89"/>
        <v>0.36185511328962211</v>
      </c>
      <c r="N149" s="32">
        <f t="shared" si="89"/>
        <v>0.3549813163143285</v>
      </c>
      <c r="O149" s="32">
        <f t="shared" si="89"/>
        <v>0.3646447695703473</v>
      </c>
      <c r="P149" s="32">
        <f t="shared" si="89"/>
        <v>0.35071153584893044</v>
      </c>
      <c r="Q149" s="32">
        <f t="shared" si="89"/>
        <v>0.35260130172314647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0.25432020702182156</v>
      </c>
      <c r="C150" s="31">
        <f t="shared" si="90"/>
        <v>0.31289354867483365</v>
      </c>
      <c r="D150" s="31">
        <f t="shared" si="90"/>
        <v>0.3261317249175143</v>
      </c>
      <c r="E150" s="31">
        <f t="shared" si="90"/>
        <v>0.3199880114191665</v>
      </c>
      <c r="F150" s="31">
        <f t="shared" si="90"/>
        <v>0.32164691002693641</v>
      </c>
      <c r="G150" s="31">
        <f t="shared" si="90"/>
        <v>0.33437119044527014</v>
      </c>
      <c r="H150" s="31">
        <f t="shared" si="90"/>
        <v>0.33948895507104299</v>
      </c>
      <c r="I150" s="31">
        <f t="shared" si="90"/>
        <v>0.35757931528892906</v>
      </c>
      <c r="J150" s="31">
        <f t="shared" si="90"/>
        <v>0.34312787080942475</v>
      </c>
      <c r="K150" s="31">
        <f t="shared" si="90"/>
        <v>0.3214205364892308</v>
      </c>
      <c r="L150" s="31">
        <f t="shared" si="90"/>
        <v>0.34676451301128974</v>
      </c>
      <c r="M150" s="31">
        <f t="shared" si="90"/>
        <v>0.28754131485465517</v>
      </c>
      <c r="N150" s="31">
        <f t="shared" si="90"/>
        <v>0.2768315875219397</v>
      </c>
      <c r="O150" s="31">
        <f t="shared" si="90"/>
        <v>0.29108643671530093</v>
      </c>
      <c r="P150" s="31">
        <f t="shared" si="90"/>
        <v>0.28556208416506806</v>
      </c>
      <c r="Q150" s="31">
        <f t="shared" si="90"/>
        <v>0.29429437115757934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4.2394692411279994E-2</v>
      </c>
      <c r="C151" s="29">
        <f t="shared" si="91"/>
        <v>4.3230171058272412E-2</v>
      </c>
      <c r="D151" s="29">
        <f t="shared" si="91"/>
        <v>5.1161812264256888E-2</v>
      </c>
      <c r="E151" s="29">
        <f t="shared" si="91"/>
        <v>4.3227897505466788E-2</v>
      </c>
      <c r="F151" s="29">
        <f t="shared" si="91"/>
        <v>5.3149474193648807E-2</v>
      </c>
      <c r="G151" s="29">
        <f t="shared" si="91"/>
        <v>4.7097139190391796E-2</v>
      </c>
      <c r="H151" s="29">
        <f t="shared" si="91"/>
        <v>4.7481015190197019E-2</v>
      </c>
      <c r="I151" s="29">
        <f t="shared" si="91"/>
        <v>4.6894737720362456E-2</v>
      </c>
      <c r="J151" s="29">
        <f t="shared" si="91"/>
        <v>4.879548449424978E-2</v>
      </c>
      <c r="K151" s="29">
        <f t="shared" si="91"/>
        <v>5.0134973996321837E-2</v>
      </c>
      <c r="L151" s="29">
        <f t="shared" si="91"/>
        <v>4.3647214753465689E-2</v>
      </c>
      <c r="M151" s="29">
        <f t="shared" si="91"/>
        <v>4.6783063168431525E-2</v>
      </c>
      <c r="N151" s="29">
        <f t="shared" si="91"/>
        <v>5.2362231541199983E-2</v>
      </c>
      <c r="O151" s="29">
        <f t="shared" si="91"/>
        <v>5.9164170195376765E-2</v>
      </c>
      <c r="P151" s="29">
        <f t="shared" si="91"/>
        <v>6.2269170492394811E-2</v>
      </c>
      <c r="Q151" s="29">
        <f t="shared" si="91"/>
        <v>6.2247022241599781E-2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0.21192551461054163</v>
      </c>
      <c r="C152" s="29">
        <f t="shared" si="92"/>
        <v>0.26966337761656123</v>
      </c>
      <c r="D152" s="29">
        <f t="shared" si="92"/>
        <v>0.27496991265325743</v>
      </c>
      <c r="E152" s="29">
        <f t="shared" si="92"/>
        <v>0.27676011391369976</v>
      </c>
      <c r="F152" s="29">
        <f t="shared" si="92"/>
        <v>0.26849743583328761</v>
      </c>
      <c r="G152" s="29">
        <f t="shared" si="92"/>
        <v>0.28727405125487837</v>
      </c>
      <c r="H152" s="29">
        <f t="shared" si="92"/>
        <v>0.292007939880846</v>
      </c>
      <c r="I152" s="29">
        <f t="shared" si="92"/>
        <v>0.3106845775685666</v>
      </c>
      <c r="J152" s="29">
        <f t="shared" si="92"/>
        <v>0.29433238631517494</v>
      </c>
      <c r="K152" s="29">
        <f t="shared" si="92"/>
        <v>0.27128556249290897</v>
      </c>
      <c r="L152" s="29">
        <f t="shared" si="92"/>
        <v>0.30311729825782407</v>
      </c>
      <c r="M152" s="29">
        <f t="shared" si="92"/>
        <v>0.24075825168622364</v>
      </c>
      <c r="N152" s="29">
        <f t="shared" si="92"/>
        <v>0.22446935598073969</v>
      </c>
      <c r="O152" s="29">
        <f t="shared" si="92"/>
        <v>0.23192226651992418</v>
      </c>
      <c r="P152" s="29">
        <f t="shared" si="92"/>
        <v>0.22329291367267323</v>
      </c>
      <c r="Q152" s="29">
        <f t="shared" si="92"/>
        <v>0.23204734891597956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6.4886226417236084E-2</v>
      </c>
      <c r="C153" s="30">
        <f t="shared" si="93"/>
        <v>6.0113968587263221E-2</v>
      </c>
      <c r="D153" s="30">
        <f t="shared" si="93"/>
        <v>6.4944959585102685E-2</v>
      </c>
      <c r="E153" s="30">
        <f t="shared" si="93"/>
        <v>7.3737435151285266E-2</v>
      </c>
      <c r="F153" s="30">
        <f t="shared" si="93"/>
        <v>7.2407476759406814E-2</v>
      </c>
      <c r="G153" s="30">
        <f t="shared" si="93"/>
        <v>6.9492571317168295E-2</v>
      </c>
      <c r="H153" s="30">
        <f t="shared" si="93"/>
        <v>5.4071917302959092E-2</v>
      </c>
      <c r="I153" s="30">
        <f t="shared" si="93"/>
        <v>5.2439883386915215E-2</v>
      </c>
      <c r="J153" s="30">
        <f t="shared" si="93"/>
        <v>5.4977453161240419E-2</v>
      </c>
      <c r="K153" s="30">
        <f t="shared" si="93"/>
        <v>5.7846151554509749E-2</v>
      </c>
      <c r="L153" s="30">
        <f t="shared" si="93"/>
        <v>5.1414293746051429E-2</v>
      </c>
      <c r="M153" s="30">
        <f t="shared" si="93"/>
        <v>6.8397847167121634E-2</v>
      </c>
      <c r="N153" s="30">
        <f t="shared" si="93"/>
        <v>7.289822746705435E-2</v>
      </c>
      <c r="O153" s="30">
        <f t="shared" si="93"/>
        <v>6.4101400772815995E-2</v>
      </c>
      <c r="P153" s="30">
        <f t="shared" si="93"/>
        <v>5.998589513136468E-2</v>
      </c>
      <c r="Q153" s="30">
        <f t="shared" si="93"/>
        <v>5.437142392683366E-2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1.2171935096581159E-3</v>
      </c>
      <c r="C154" s="30">
        <f t="shared" si="94"/>
        <v>9.7635693443521427E-4</v>
      </c>
      <c r="D154" s="30">
        <f t="shared" si="94"/>
        <v>1.1725916653110378E-3</v>
      </c>
      <c r="E154" s="30">
        <f t="shared" si="94"/>
        <v>2.6482994741830424E-3</v>
      </c>
      <c r="F154" s="30">
        <f t="shared" si="94"/>
        <v>1.1046806751926444E-3</v>
      </c>
      <c r="G154" s="30">
        <f t="shared" si="94"/>
        <v>1.3065495916278066E-3</v>
      </c>
      <c r="H154" s="30">
        <f t="shared" si="94"/>
        <v>1.0395393139330798E-3</v>
      </c>
      <c r="I154" s="30">
        <f t="shared" si="94"/>
        <v>5.8686855578233535E-4</v>
      </c>
      <c r="J154" s="30">
        <f t="shared" si="94"/>
        <v>6.7910501151233421E-4</v>
      </c>
      <c r="K154" s="30">
        <f t="shared" si="94"/>
        <v>9.0164130774538734E-4</v>
      </c>
      <c r="L154" s="30">
        <f t="shared" si="94"/>
        <v>8.705589479788365E-4</v>
      </c>
      <c r="M154" s="30">
        <f t="shared" si="94"/>
        <v>9.6048653029183375E-4</v>
      </c>
      <c r="N154" s="30">
        <f t="shared" si="94"/>
        <v>1.1594861321139293E-3</v>
      </c>
      <c r="O154" s="30">
        <f t="shared" si="94"/>
        <v>1.3938413199506305E-3</v>
      </c>
      <c r="P154" s="30">
        <f t="shared" si="94"/>
        <v>1.2341583831118287E-3</v>
      </c>
      <c r="Q154" s="30">
        <f t="shared" si="94"/>
        <v>1.1451459499110081E-3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6.1141270923628221E-4</v>
      </c>
      <c r="C155" s="29">
        <f t="shared" si="95"/>
        <v>4.3890958672397851E-4</v>
      </c>
      <c r="D155" s="29">
        <f t="shared" si="95"/>
        <v>5.2022625639426892E-4</v>
      </c>
      <c r="E155" s="29">
        <f t="shared" si="95"/>
        <v>9.6472373634744722E-4</v>
      </c>
      <c r="F155" s="29">
        <f t="shared" si="95"/>
        <v>6.2616386112200324E-4</v>
      </c>
      <c r="G155" s="29">
        <f t="shared" si="95"/>
        <v>4.6113140243424379E-4</v>
      </c>
      <c r="H155" s="29">
        <f t="shared" si="95"/>
        <v>6.2761148847492731E-4</v>
      </c>
      <c r="I155" s="29">
        <f t="shared" si="95"/>
        <v>4.5692882579286226E-4</v>
      </c>
      <c r="J155" s="29">
        <f t="shared" si="95"/>
        <v>5.579231531073882E-4</v>
      </c>
      <c r="K155" s="29">
        <f t="shared" si="95"/>
        <v>7.3684312529689237E-4</v>
      </c>
      <c r="L155" s="29">
        <f t="shared" si="95"/>
        <v>6.4968042073773201E-4</v>
      </c>
      <c r="M155" s="29">
        <f t="shared" si="95"/>
        <v>6.9551265188579981E-4</v>
      </c>
      <c r="N155" s="29">
        <f t="shared" si="95"/>
        <v>7.8568662487840321E-4</v>
      </c>
      <c r="O155" s="29">
        <f t="shared" si="95"/>
        <v>9.4293789943492793E-4</v>
      </c>
      <c r="P155" s="29">
        <f t="shared" si="95"/>
        <v>7.9991966575271691E-4</v>
      </c>
      <c r="Q155" s="29">
        <f t="shared" si="95"/>
        <v>6.8910019247822856E-4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6.0578080042183362E-4</v>
      </c>
      <c r="C156" s="29">
        <f t="shared" si="96"/>
        <v>5.3744734771123571E-4</v>
      </c>
      <c r="D156" s="29">
        <f t="shared" si="96"/>
        <v>6.5236540891676874E-4</v>
      </c>
      <c r="E156" s="29">
        <f t="shared" si="96"/>
        <v>1.6835757378355954E-3</v>
      </c>
      <c r="F156" s="29">
        <f t="shared" si="96"/>
        <v>4.785168140706412E-4</v>
      </c>
      <c r="G156" s="29">
        <f t="shared" si="96"/>
        <v>8.4541818919356274E-4</v>
      </c>
      <c r="H156" s="29">
        <f t="shared" si="96"/>
        <v>4.1192782545815227E-4</v>
      </c>
      <c r="I156" s="29">
        <f t="shared" si="96"/>
        <v>1.2993972998947306E-4</v>
      </c>
      <c r="J156" s="29">
        <f t="shared" si="96"/>
        <v>1.2118185840494603E-4</v>
      </c>
      <c r="K156" s="29">
        <f t="shared" si="96"/>
        <v>1.6479818244849505E-4</v>
      </c>
      <c r="L156" s="29">
        <f t="shared" si="96"/>
        <v>2.2087852724110449E-4</v>
      </c>
      <c r="M156" s="29">
        <f t="shared" si="96"/>
        <v>2.6497387840603394E-4</v>
      </c>
      <c r="N156" s="29">
        <f t="shared" si="96"/>
        <v>3.7379950723552606E-4</v>
      </c>
      <c r="O156" s="29">
        <f t="shared" si="96"/>
        <v>4.5090342051570261E-4</v>
      </c>
      <c r="P156" s="29">
        <f t="shared" si="96"/>
        <v>4.3423871735911161E-4</v>
      </c>
      <c r="Q156" s="29">
        <f t="shared" si="96"/>
        <v>4.5604575743277945E-4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0</v>
      </c>
      <c r="C157" s="30">
        <f t="shared" si="97"/>
        <v>0</v>
      </c>
      <c r="D157" s="30">
        <f t="shared" si="97"/>
        <v>0</v>
      </c>
      <c r="E157" s="30">
        <f t="shared" si="97"/>
        <v>0</v>
      </c>
      <c r="F157" s="30">
        <f t="shared" si="97"/>
        <v>0</v>
      </c>
      <c r="G157" s="30">
        <f t="shared" si="97"/>
        <v>0</v>
      </c>
      <c r="H157" s="30">
        <f t="shared" si="97"/>
        <v>0</v>
      </c>
      <c r="I157" s="30">
        <f t="shared" si="97"/>
        <v>7.7844743913865224E-4</v>
      </c>
      <c r="J157" s="30">
        <f t="shared" si="97"/>
        <v>1.6200554042612274E-3</v>
      </c>
      <c r="K157" s="30">
        <f t="shared" si="97"/>
        <v>3.7296806360694848E-3</v>
      </c>
      <c r="L157" s="30">
        <f t="shared" si="97"/>
        <v>4.4527963706663971E-3</v>
      </c>
      <c r="M157" s="30">
        <f t="shared" si="97"/>
        <v>4.9554647375534295E-3</v>
      </c>
      <c r="N157" s="30">
        <f t="shared" si="97"/>
        <v>4.0920151932205204E-3</v>
      </c>
      <c r="O157" s="30">
        <f t="shared" si="97"/>
        <v>8.0630907622797517E-3</v>
      </c>
      <c r="P157" s="30">
        <f t="shared" si="97"/>
        <v>3.9293981693859347E-3</v>
      </c>
      <c r="Q157" s="30">
        <f t="shared" si="97"/>
        <v>2.7903606888224062E-3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7.7844743913865224E-4</v>
      </c>
      <c r="J158" s="29">
        <f t="shared" si="98"/>
        <v>1.6200554042612274E-3</v>
      </c>
      <c r="K158" s="29">
        <f t="shared" si="98"/>
        <v>3.7296806360694848E-3</v>
      </c>
      <c r="L158" s="29">
        <f t="shared" si="98"/>
        <v>4.4527963706663971E-3</v>
      </c>
      <c r="M158" s="29">
        <f t="shared" si="98"/>
        <v>4.9554647375534295E-3</v>
      </c>
      <c r="N158" s="29">
        <f t="shared" si="98"/>
        <v>4.0920151932205204E-3</v>
      </c>
      <c r="O158" s="29">
        <f t="shared" si="98"/>
        <v>8.0630907622797517E-3</v>
      </c>
      <c r="P158" s="29">
        <f t="shared" si="98"/>
        <v>3.9293981693859347E-3</v>
      </c>
      <c r="Q158" s="29">
        <f t="shared" si="98"/>
        <v>2.7903606888224062E-3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33.468630049707464</v>
      </c>
      <c r="C162" s="24">
        <f t="shared" si="100"/>
        <v>35.118453825914024</v>
      </c>
      <c r="D162" s="24">
        <f t="shared" si="100"/>
        <v>33.809991083936161</v>
      </c>
      <c r="E162" s="24">
        <f t="shared" si="100"/>
        <v>34.281901435787461</v>
      </c>
      <c r="F162" s="24">
        <f t="shared" si="100"/>
        <v>38.876711396454475</v>
      </c>
      <c r="G162" s="24">
        <f t="shared" si="100"/>
        <v>37.010956535168596</v>
      </c>
      <c r="H162" s="24">
        <f t="shared" si="100"/>
        <v>36.503845863540967</v>
      </c>
      <c r="I162" s="24">
        <f t="shared" si="100"/>
        <v>36.053714982645324</v>
      </c>
      <c r="J162" s="24">
        <f t="shared" si="100"/>
        <v>38.176691719036931</v>
      </c>
      <c r="K162" s="24">
        <f t="shared" si="100"/>
        <v>38.673876345556046</v>
      </c>
      <c r="L162" s="24">
        <f t="shared" si="100"/>
        <v>39.035748317416989</v>
      </c>
      <c r="M162" s="24">
        <f t="shared" si="100"/>
        <v>38.684608616177528</v>
      </c>
      <c r="N162" s="24">
        <f t="shared" si="100"/>
        <v>38.141676064515025</v>
      </c>
      <c r="O162" s="24">
        <f t="shared" si="100"/>
        <v>37.707542270203561</v>
      </c>
      <c r="P162" s="24">
        <f t="shared" si="100"/>
        <v>37.821360859481914</v>
      </c>
      <c r="Q162" s="24">
        <f t="shared" si="100"/>
        <v>37.524672091176292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33.21106165219274</v>
      </c>
      <c r="C163" s="22">
        <f t="shared" si="101"/>
        <v>35.243125998977618</v>
      </c>
      <c r="D163" s="22">
        <f t="shared" si="101"/>
        <v>34.05954514823393</v>
      </c>
      <c r="E163" s="22">
        <f t="shared" si="101"/>
        <v>34.026034642641328</v>
      </c>
      <c r="F163" s="22">
        <f t="shared" si="101"/>
        <v>39.07105130308512</v>
      </c>
      <c r="G163" s="22">
        <f t="shared" si="101"/>
        <v>37.7260006620198</v>
      </c>
      <c r="H163" s="22">
        <f t="shared" si="101"/>
        <v>37.976880080887582</v>
      </c>
      <c r="I163" s="22">
        <f t="shared" si="101"/>
        <v>37.51695684829707</v>
      </c>
      <c r="J163" s="22">
        <f t="shared" si="101"/>
        <v>39.554308660329063</v>
      </c>
      <c r="K163" s="22">
        <f t="shared" si="101"/>
        <v>40.16396855023671</v>
      </c>
      <c r="L163" s="22">
        <f t="shared" si="101"/>
        <v>40.802900986251153</v>
      </c>
      <c r="M163" s="22">
        <f t="shared" si="101"/>
        <v>41.547543677127351</v>
      </c>
      <c r="N163" s="22">
        <f t="shared" si="101"/>
        <v>39.855448652484341</v>
      </c>
      <c r="O163" s="22">
        <f t="shared" si="101"/>
        <v>39.162940654680902</v>
      </c>
      <c r="P163" s="22">
        <f t="shared" si="101"/>
        <v>39.879181798298816</v>
      </c>
      <c r="Q163" s="22">
        <f t="shared" si="101"/>
        <v>39.91234038088875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44.278722008995913</v>
      </c>
      <c r="C164" s="20">
        <f t="shared" si="102"/>
        <v>44.314895360832793</v>
      </c>
      <c r="D164" s="20">
        <f t="shared" si="102"/>
        <v>44.304908704739837</v>
      </c>
      <c r="E164" s="20">
        <f t="shared" si="102"/>
        <v>44.258639740635914</v>
      </c>
      <c r="F164" s="20">
        <f t="shared" si="102"/>
        <v>44.193006338425917</v>
      </c>
      <c r="G164" s="20">
        <f t="shared" si="102"/>
        <v>44.158418638853696</v>
      </c>
      <c r="H164" s="20">
        <f t="shared" si="102"/>
        <v>43.961866902934979</v>
      </c>
      <c r="I164" s="20">
        <f t="shared" si="102"/>
        <v>43.51912811098731</v>
      </c>
      <c r="J164" s="20">
        <f t="shared" si="102"/>
        <v>43.416253429769931</v>
      </c>
      <c r="K164" s="20">
        <f t="shared" si="102"/>
        <v>45.032619066726106</v>
      </c>
      <c r="L164" s="20">
        <f t="shared" si="102"/>
        <v>42.98040068839591</v>
      </c>
      <c r="M164" s="20">
        <f t="shared" si="102"/>
        <v>42.674872114122699</v>
      </c>
      <c r="N164" s="20">
        <f t="shared" si="102"/>
        <v>41.168961230906405</v>
      </c>
      <c r="O164" s="20">
        <f t="shared" si="102"/>
        <v>40.48088483366908</v>
      </c>
      <c r="P164" s="20">
        <f t="shared" si="102"/>
        <v>38.826614460465862</v>
      </c>
      <c r="Q164" s="20">
        <f t="shared" si="102"/>
        <v>37.768881335311988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33.194321424927907</v>
      </c>
      <c r="C165" s="20">
        <f t="shared" si="103"/>
        <v>34.813402828401081</v>
      </c>
      <c r="D165" s="20">
        <f t="shared" si="103"/>
        <v>33.670711455773322</v>
      </c>
      <c r="E165" s="20">
        <f t="shared" si="103"/>
        <v>33.757531854413998</v>
      </c>
      <c r="F165" s="20">
        <f t="shared" si="103"/>
        <v>40.145535840089423</v>
      </c>
      <c r="G165" s="20">
        <f t="shared" si="103"/>
        <v>39.217012110930078</v>
      </c>
      <c r="H165" s="20">
        <f t="shared" si="103"/>
        <v>39.095326989641869</v>
      </c>
      <c r="I165" s="20">
        <f t="shared" si="103"/>
        <v>38.152375783546084</v>
      </c>
      <c r="J165" s="20">
        <f t="shared" si="103"/>
        <v>40.7160954827906</v>
      </c>
      <c r="K165" s="20">
        <f t="shared" si="103"/>
        <v>40.736260558503602</v>
      </c>
      <c r="L165" s="20">
        <f t="shared" si="103"/>
        <v>41.609729496346965</v>
      </c>
      <c r="M165" s="20">
        <f t="shared" si="103"/>
        <v>43.649214287374669</v>
      </c>
      <c r="N165" s="20">
        <f t="shared" si="103"/>
        <v>41.546711824964703</v>
      </c>
      <c r="O165" s="20">
        <f t="shared" si="103"/>
        <v>40.644746885886271</v>
      </c>
      <c r="P165" s="20">
        <f t="shared" si="103"/>
        <v>41.653925742187603</v>
      </c>
      <c r="Q165" s="20">
        <f t="shared" si="103"/>
        <v>41.574897979847805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32.985807911195224</v>
      </c>
      <c r="C166" s="20">
        <f t="shared" si="104"/>
        <v>37.222032559655318</v>
      </c>
      <c r="D166" s="20">
        <f t="shared" si="104"/>
        <v>35.833750942516168</v>
      </c>
      <c r="E166" s="20">
        <f t="shared" si="104"/>
        <v>35.132038147918415</v>
      </c>
      <c r="F166" s="20">
        <f t="shared" si="104"/>
        <v>34.2887191793059</v>
      </c>
      <c r="G166" s="20">
        <f t="shared" si="104"/>
        <v>31.335752014246239</v>
      </c>
      <c r="H166" s="20">
        <f t="shared" si="104"/>
        <v>32.199641979031</v>
      </c>
      <c r="I166" s="20">
        <f t="shared" si="104"/>
        <v>33.542840516669379</v>
      </c>
      <c r="J166" s="20">
        <f t="shared" si="104"/>
        <v>32.885124894983868</v>
      </c>
      <c r="K166" s="20">
        <f t="shared" si="104"/>
        <v>36.641405409143367</v>
      </c>
      <c r="L166" s="20">
        <f t="shared" si="104"/>
        <v>36.450156931799285</v>
      </c>
      <c r="M166" s="20">
        <f t="shared" si="104"/>
        <v>31.631034077507856</v>
      </c>
      <c r="N166" s="20">
        <f t="shared" si="104"/>
        <v>31.557374182779153</v>
      </c>
      <c r="O166" s="20">
        <f t="shared" si="104"/>
        <v>31.633589003055398</v>
      </c>
      <c r="P166" s="20">
        <f t="shared" si="104"/>
        <v>30.293095209858702</v>
      </c>
      <c r="Q166" s="20">
        <f t="shared" si="104"/>
        <v>30.263591781543077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23.652965263762656</v>
      </c>
      <c r="C167" s="21">
        <f t="shared" si="105"/>
        <v>21.7386533665542</v>
      </c>
      <c r="D167" s="21">
        <f t="shared" si="105"/>
        <v>17.952507711248295</v>
      </c>
      <c r="E167" s="21">
        <f t="shared" si="105"/>
        <v>16.443393485997031</v>
      </c>
      <c r="F167" s="21">
        <f t="shared" si="105"/>
        <v>15.084832659091632</v>
      </c>
      <c r="G167" s="21">
        <f t="shared" si="105"/>
        <v>13.424626482736263</v>
      </c>
      <c r="H167" s="21">
        <f t="shared" si="105"/>
        <v>12.049521027364808</v>
      </c>
      <c r="I167" s="21">
        <f t="shared" si="105"/>
        <v>12.043641976254289</v>
      </c>
      <c r="J167" s="21">
        <f t="shared" si="105"/>
        <v>12.557442355753253</v>
      </c>
      <c r="K167" s="21">
        <f t="shared" si="105"/>
        <v>15.170999578971726</v>
      </c>
      <c r="L167" s="21">
        <f t="shared" si="105"/>
        <v>13.834857431806249</v>
      </c>
      <c r="M167" s="21">
        <f t="shared" si="105"/>
        <v>10.246414764701209</v>
      </c>
      <c r="N167" s="21">
        <f t="shared" si="105"/>
        <v>13.661488616850525</v>
      </c>
      <c r="O167" s="21">
        <f t="shared" si="105"/>
        <v>12.809312444210155</v>
      </c>
      <c r="P167" s="21">
        <f t="shared" si="105"/>
        <v>13.684574290532957</v>
      </c>
      <c r="Q167" s="21">
        <f t="shared" si="105"/>
        <v>14.557567205699021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5.7155560372289713</v>
      </c>
      <c r="C168" s="20">
        <f t="shared" si="106"/>
        <v>5.5397159353946304</v>
      </c>
      <c r="D168" s="20">
        <f t="shared" si="106"/>
        <v>5.2828311674625947</v>
      </c>
      <c r="E168" s="20">
        <f t="shared" si="106"/>
        <v>5.2213870833115159</v>
      </c>
      <c r="F168" s="20">
        <f t="shared" si="106"/>
        <v>5.1053113225155142</v>
      </c>
      <c r="G168" s="20">
        <f t="shared" si="106"/>
        <v>4.9615333542154545</v>
      </c>
      <c r="H168" s="20">
        <f t="shared" si="106"/>
        <v>4.7583242243829789</v>
      </c>
      <c r="I168" s="20">
        <f t="shared" si="106"/>
        <v>4.750483828483036</v>
      </c>
      <c r="J168" s="20">
        <f t="shared" si="106"/>
        <v>4.7908511875056483</v>
      </c>
      <c r="K168" s="20">
        <f t="shared" si="106"/>
        <v>4.9359385373319222</v>
      </c>
      <c r="L168" s="20">
        <f t="shared" si="106"/>
        <v>4.7653288503095581</v>
      </c>
      <c r="M168" s="20">
        <f t="shared" si="106"/>
        <v>4.7799890605197008</v>
      </c>
      <c r="N168" s="20">
        <f t="shared" si="106"/>
        <v>4.7522649970746613</v>
      </c>
      <c r="O168" s="20">
        <f t="shared" si="106"/>
        <v>4.6974854561286712</v>
      </c>
      <c r="P168" s="20">
        <f t="shared" si="106"/>
        <v>4.7715768268486496</v>
      </c>
      <c r="Q168" s="20">
        <f t="shared" si="106"/>
        <v>4.8194099296193267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30.343744341687881</v>
      </c>
      <c r="C169" s="20">
        <f t="shared" si="107"/>
        <v>27.720328987380405</v>
      </c>
      <c r="D169" s="20">
        <f t="shared" si="107"/>
        <v>22.458416869159176</v>
      </c>
      <c r="E169" s="20">
        <f t="shared" si="107"/>
        <v>20.181116878387559</v>
      </c>
      <c r="F169" s="20">
        <f t="shared" si="107"/>
        <v>18.349844788688561</v>
      </c>
      <c r="G169" s="20">
        <f t="shared" si="107"/>
        <v>16.020673160067673</v>
      </c>
      <c r="H169" s="20">
        <f t="shared" si="107"/>
        <v>14.114867140014729</v>
      </c>
      <c r="I169" s="20">
        <f t="shared" si="107"/>
        <v>14.135095328168997</v>
      </c>
      <c r="J169" s="20">
        <f t="shared" si="107"/>
        <v>14.68933449045926</v>
      </c>
      <c r="K169" s="20">
        <f t="shared" si="107"/>
        <v>17.51083305239473</v>
      </c>
      <c r="L169" s="20">
        <f t="shared" si="107"/>
        <v>15.340325738856308</v>
      </c>
      <c r="M169" s="20">
        <f t="shared" si="107"/>
        <v>11.177124079683271</v>
      </c>
      <c r="N169" s="20">
        <f t="shared" si="107"/>
        <v>15.174341886243761</v>
      </c>
      <c r="O169" s="20">
        <f t="shared" si="107"/>
        <v>14.302991188442711</v>
      </c>
      <c r="P169" s="20">
        <f t="shared" si="107"/>
        <v>15.552566942199839</v>
      </c>
      <c r="Q169" s="20">
        <f t="shared" si="107"/>
        <v>16.719388604934768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68.271533785886589</v>
      </c>
      <c r="C171" s="21">
        <f t="shared" si="109"/>
        <v>61.525201726150677</v>
      </c>
      <c r="D171" s="21">
        <f t="shared" si="109"/>
        <v>62.242076868916598</v>
      </c>
      <c r="E171" s="21">
        <f t="shared" si="109"/>
        <v>82.659707536963055</v>
      </c>
      <c r="F171" s="21">
        <f t="shared" si="109"/>
        <v>74.566699982017468</v>
      </c>
      <c r="G171" s="21">
        <f t="shared" si="109"/>
        <v>52.084602776934105</v>
      </c>
      <c r="H171" s="21">
        <f t="shared" si="109"/>
        <v>40.229610501143888</v>
      </c>
      <c r="I171" s="21">
        <f t="shared" si="109"/>
        <v>37.373564987646965</v>
      </c>
      <c r="J171" s="21">
        <f t="shared" si="109"/>
        <v>41.390297661331587</v>
      </c>
      <c r="K171" s="21">
        <f t="shared" si="109"/>
        <v>38.442439477235794</v>
      </c>
      <c r="L171" s="21">
        <f t="shared" si="109"/>
        <v>37.688376557148324</v>
      </c>
      <c r="M171" s="21">
        <f t="shared" si="109"/>
        <v>34.23260853008405</v>
      </c>
      <c r="N171" s="21">
        <f t="shared" si="109"/>
        <v>37.091461759838488</v>
      </c>
      <c r="O171" s="21">
        <f t="shared" si="109"/>
        <v>37.931817282398214</v>
      </c>
      <c r="P171" s="21">
        <f t="shared" si="109"/>
        <v>34.041312559372422</v>
      </c>
      <c r="Q171" s="21">
        <f t="shared" si="109"/>
        <v>31.196823162651754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68.325877137232425</v>
      </c>
      <c r="C173" s="20">
        <f t="shared" si="111"/>
        <v>63.283888786414138</v>
      </c>
      <c r="D173" s="20">
        <f t="shared" si="111"/>
        <v>64.151339657723014</v>
      </c>
      <c r="E173" s="20">
        <f t="shared" si="111"/>
        <v>85.306573608927934</v>
      </c>
      <c r="F173" s="20">
        <f t="shared" si="111"/>
        <v>76.425512086319245</v>
      </c>
      <c r="G173" s="20">
        <f t="shared" si="111"/>
        <v>51.604136117379149</v>
      </c>
      <c r="H173" s="20">
        <f t="shared" si="111"/>
        <v>39.003705153396595</v>
      </c>
      <c r="I173" s="20">
        <f t="shared" si="111"/>
        <v>37.263998126000686</v>
      </c>
      <c r="J173" s="20">
        <f t="shared" si="111"/>
        <v>42.217861786297512</v>
      </c>
      <c r="K173" s="20">
        <f t="shared" si="111"/>
        <v>38.388465897639009</v>
      </c>
      <c r="L173" s="20">
        <f t="shared" si="111"/>
        <v>37.850770671234891</v>
      </c>
      <c r="M173" s="20">
        <f t="shared" si="111"/>
        <v>34.844925862214261</v>
      </c>
      <c r="N173" s="20">
        <f t="shared" si="111"/>
        <v>37.917705315212302</v>
      </c>
      <c r="O173" s="20">
        <f t="shared" si="111"/>
        <v>37.890987068298813</v>
      </c>
      <c r="P173" s="20">
        <f t="shared" si="111"/>
        <v>33.681725473210633</v>
      </c>
      <c r="Q173" s="20">
        <f t="shared" si="111"/>
        <v>31.155714142841319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68.027889472669713</v>
      </c>
      <c r="C174" s="20">
        <f t="shared" si="112"/>
        <v>53.844820094668648</v>
      </c>
      <c r="D174" s="20">
        <f t="shared" si="112"/>
        <v>55.195405457047691</v>
      </c>
      <c r="E174" s="20">
        <f t="shared" si="112"/>
        <v>74.497704106166751</v>
      </c>
      <c r="F174" s="20">
        <f t="shared" si="112"/>
        <v>68.244301379993928</v>
      </c>
      <c r="G174" s="20">
        <f t="shared" si="112"/>
        <v>53.684454748908834</v>
      </c>
      <c r="H174" s="20">
        <f t="shared" si="112"/>
        <v>43.862802165662274</v>
      </c>
      <c r="I174" s="20">
        <f t="shared" si="112"/>
        <v>37.634886994088376</v>
      </c>
      <c r="J174" s="20">
        <f t="shared" si="112"/>
        <v>39.689948016068513</v>
      </c>
      <c r="K174" s="20">
        <f t="shared" si="112"/>
        <v>38.560880447240081</v>
      </c>
      <c r="L174" s="20">
        <f t="shared" si="112"/>
        <v>37.366952585507882</v>
      </c>
      <c r="M174" s="20">
        <f t="shared" si="112"/>
        <v>33.078833103524445</v>
      </c>
      <c r="N174" s="20">
        <f t="shared" si="112"/>
        <v>35.709610253873443</v>
      </c>
      <c r="O174" s="20">
        <f t="shared" si="112"/>
        <v>38.000537865440926</v>
      </c>
      <c r="P174" s="20">
        <f t="shared" si="112"/>
        <v>34.714935392819847</v>
      </c>
      <c r="Q174" s="20">
        <f t="shared" si="112"/>
        <v>31.280643860344647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14.618520866365259</v>
      </c>
      <c r="C175" s="24">
        <f t="shared" si="113"/>
        <v>18.75879631406918</v>
      </c>
      <c r="D175" s="24">
        <f t="shared" si="113"/>
        <v>18.894182187783855</v>
      </c>
      <c r="E175" s="24">
        <f t="shared" si="113"/>
        <v>17.176522019344485</v>
      </c>
      <c r="F175" s="24">
        <f t="shared" si="113"/>
        <v>17.415205533062352</v>
      </c>
      <c r="G175" s="24">
        <f t="shared" si="113"/>
        <v>17.632002879805071</v>
      </c>
      <c r="H175" s="24">
        <f t="shared" si="113"/>
        <v>21.42590259794131</v>
      </c>
      <c r="I175" s="24">
        <f t="shared" si="113"/>
        <v>23.162168245871815</v>
      </c>
      <c r="J175" s="24">
        <f t="shared" si="113"/>
        <v>20.961158135343926</v>
      </c>
      <c r="K175" s="24">
        <f t="shared" si="113"/>
        <v>19.055065542980497</v>
      </c>
      <c r="L175" s="24">
        <f t="shared" si="113"/>
        <v>22.18631194123212</v>
      </c>
      <c r="M175" s="24">
        <f t="shared" si="113"/>
        <v>14.763860968524655</v>
      </c>
      <c r="N175" s="24">
        <f t="shared" si="113"/>
        <v>13.733392542213091</v>
      </c>
      <c r="O175" s="24">
        <f t="shared" si="113"/>
        <v>15.328539771467053</v>
      </c>
      <c r="P175" s="24">
        <f t="shared" si="113"/>
        <v>15.329202840146955</v>
      </c>
      <c r="Q175" s="24">
        <f t="shared" si="113"/>
        <v>16.344211312418174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79.215739268002451</v>
      </c>
      <c r="C176" s="22">
        <f t="shared" si="114"/>
        <v>104.57052015674549</v>
      </c>
      <c r="D176" s="22">
        <f t="shared" si="114"/>
        <v>97.293075180088522</v>
      </c>
      <c r="E176" s="22">
        <f t="shared" si="114"/>
        <v>89.42016196070999</v>
      </c>
      <c r="F176" s="22">
        <f t="shared" si="114"/>
        <v>90.290321693384612</v>
      </c>
      <c r="G176" s="22">
        <f t="shared" si="114"/>
        <v>89.476461970771538</v>
      </c>
      <c r="H176" s="22">
        <f t="shared" si="114"/>
        <v>94.701368148224887</v>
      </c>
      <c r="I176" s="22">
        <f t="shared" si="114"/>
        <v>101.50635214121655</v>
      </c>
      <c r="J176" s="22">
        <f t="shared" si="114"/>
        <v>105.65184546681351</v>
      </c>
      <c r="K176" s="22">
        <f t="shared" si="114"/>
        <v>106.06889194133373</v>
      </c>
      <c r="L176" s="22">
        <f t="shared" si="114"/>
        <v>105.18251134415077</v>
      </c>
      <c r="M176" s="22">
        <f t="shared" si="114"/>
        <v>73.189764664864668</v>
      </c>
      <c r="N176" s="22">
        <f t="shared" si="114"/>
        <v>66.228287900263538</v>
      </c>
      <c r="O176" s="22">
        <f t="shared" si="114"/>
        <v>64.15227232074389</v>
      </c>
      <c r="P176" s="22">
        <f t="shared" si="114"/>
        <v>64.956335274100098</v>
      </c>
      <c r="Q176" s="22">
        <f t="shared" si="114"/>
        <v>65.78778182855315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477.19990599537147</v>
      </c>
      <c r="C177" s="20">
        <f t="shared" si="115"/>
        <v>487.73013044103482</v>
      </c>
      <c r="D177" s="20">
        <f t="shared" si="115"/>
        <v>457.45367565371561</v>
      </c>
      <c r="E177" s="20">
        <f t="shared" si="115"/>
        <v>445.94994289974898</v>
      </c>
      <c r="F177" s="20">
        <f t="shared" si="115"/>
        <v>440.97221582550941</v>
      </c>
      <c r="G177" s="20">
        <f t="shared" si="115"/>
        <v>438.92485513925453</v>
      </c>
      <c r="H177" s="20">
        <f t="shared" si="115"/>
        <v>440.02690486501916</v>
      </c>
      <c r="I177" s="20">
        <f t="shared" si="115"/>
        <v>446.84713203636738</v>
      </c>
      <c r="J177" s="20">
        <f t="shared" si="115"/>
        <v>435.83587354479386</v>
      </c>
      <c r="K177" s="20">
        <f t="shared" si="115"/>
        <v>415.8792579949299</v>
      </c>
      <c r="L177" s="20">
        <f t="shared" si="115"/>
        <v>445.42528593664775</v>
      </c>
      <c r="M177" s="20">
        <f t="shared" si="115"/>
        <v>411.6369893488137</v>
      </c>
      <c r="N177" s="20">
        <f t="shared" si="115"/>
        <v>407.859520098725</v>
      </c>
      <c r="O177" s="20">
        <f t="shared" si="115"/>
        <v>401.04451044970409</v>
      </c>
      <c r="P177" s="20">
        <f t="shared" si="115"/>
        <v>393.15046771712025</v>
      </c>
      <c r="Q177" s="20">
        <f t="shared" si="115"/>
        <v>389.92011882796896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67.631021054558005</v>
      </c>
      <c r="C178" s="20">
        <f t="shared" si="116"/>
        <v>92.641088230814134</v>
      </c>
      <c r="D178" s="20">
        <f t="shared" si="116"/>
        <v>84.674122188531413</v>
      </c>
      <c r="E178" s="20">
        <f t="shared" si="116"/>
        <v>79.32696494755217</v>
      </c>
      <c r="F178" s="20">
        <f t="shared" si="116"/>
        <v>77.860581562419512</v>
      </c>
      <c r="G178" s="20">
        <f t="shared" si="116"/>
        <v>79.019368434602484</v>
      </c>
      <c r="H178" s="20">
        <f t="shared" si="116"/>
        <v>83.855802876834375</v>
      </c>
      <c r="I178" s="20">
        <f t="shared" si="116"/>
        <v>90.79735486467689</v>
      </c>
      <c r="J178" s="20">
        <f t="shared" si="116"/>
        <v>93.76777728801251</v>
      </c>
      <c r="K178" s="20">
        <f t="shared" si="116"/>
        <v>93.133576913622164</v>
      </c>
      <c r="L178" s="20">
        <f t="shared" si="116"/>
        <v>94.723533394128765</v>
      </c>
      <c r="M178" s="20">
        <f t="shared" si="116"/>
        <v>63.075557958618369</v>
      </c>
      <c r="N178" s="20">
        <f t="shared" si="116"/>
        <v>55.371154661897215</v>
      </c>
      <c r="O178" s="20">
        <f t="shared" si="116"/>
        <v>52.805346651388788</v>
      </c>
      <c r="P178" s="20">
        <f t="shared" si="116"/>
        <v>52.671098460053777</v>
      </c>
      <c r="Q178" s="20">
        <f t="shared" si="116"/>
        <v>53.773081364069263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3.4571150241676198</v>
      </c>
      <c r="C179" s="21">
        <f t="shared" si="117"/>
        <v>3.5395496326200324</v>
      </c>
      <c r="D179" s="21">
        <f t="shared" si="117"/>
        <v>3.7234587698025949</v>
      </c>
      <c r="E179" s="21">
        <f t="shared" si="117"/>
        <v>3.7754470006641161</v>
      </c>
      <c r="F179" s="21">
        <f t="shared" si="117"/>
        <v>3.7789657591884023</v>
      </c>
      <c r="G179" s="21">
        <f t="shared" si="117"/>
        <v>3.5926280555855201</v>
      </c>
      <c r="H179" s="21">
        <f t="shared" si="117"/>
        <v>3.6323368215837037</v>
      </c>
      <c r="I179" s="21">
        <f t="shared" si="117"/>
        <v>3.6789229933157519</v>
      </c>
      <c r="J179" s="21">
        <f t="shared" si="117"/>
        <v>3.4663954538963857</v>
      </c>
      <c r="K179" s="21">
        <f t="shared" si="117"/>
        <v>3.3955637589813072</v>
      </c>
      <c r="L179" s="21">
        <f t="shared" si="117"/>
        <v>3.4034190266419211</v>
      </c>
      <c r="M179" s="21">
        <f t="shared" si="117"/>
        <v>3.341211098946482</v>
      </c>
      <c r="N179" s="21">
        <f t="shared" si="117"/>
        <v>3.3809293098018705</v>
      </c>
      <c r="O179" s="21">
        <f t="shared" si="117"/>
        <v>3.345925181745554</v>
      </c>
      <c r="P179" s="21">
        <f t="shared" si="117"/>
        <v>3.2700797238329558</v>
      </c>
      <c r="Q179" s="21">
        <f t="shared" si="117"/>
        <v>3.2102135411916004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234.41792427217158</v>
      </c>
      <c r="C180" s="21">
        <f t="shared" si="118"/>
        <v>207.19399678589326</v>
      </c>
      <c r="D180" s="21">
        <f t="shared" si="118"/>
        <v>205.61289540655295</v>
      </c>
      <c r="E180" s="21">
        <f t="shared" si="118"/>
        <v>262.4425812096701</v>
      </c>
      <c r="F180" s="21">
        <f t="shared" si="118"/>
        <v>275.80697574850774</v>
      </c>
      <c r="G180" s="21">
        <f t="shared" si="118"/>
        <v>177.89863345736936</v>
      </c>
      <c r="H180" s="21">
        <f t="shared" si="118"/>
        <v>188.77545274095394</v>
      </c>
      <c r="I180" s="21">
        <f t="shared" si="118"/>
        <v>214.6744056049518</v>
      </c>
      <c r="J180" s="21">
        <f t="shared" si="118"/>
        <v>228.7619157672745</v>
      </c>
      <c r="K180" s="21">
        <f t="shared" si="118"/>
        <v>216.9552159210474</v>
      </c>
      <c r="L180" s="21">
        <f t="shared" si="118"/>
        <v>198.95675774010232</v>
      </c>
      <c r="M180" s="21">
        <f t="shared" si="118"/>
        <v>191.74150414416746</v>
      </c>
      <c r="N180" s="21">
        <f t="shared" si="118"/>
        <v>197.67863668433489</v>
      </c>
      <c r="O180" s="21">
        <f t="shared" si="118"/>
        <v>203.84348895138561</v>
      </c>
      <c r="P180" s="21">
        <f t="shared" si="118"/>
        <v>166.87957885130476</v>
      </c>
      <c r="Q180" s="21">
        <f t="shared" si="118"/>
        <v>156.04416756298204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379.49640391909458</v>
      </c>
      <c r="C181" s="20">
        <f t="shared" si="119"/>
        <v>339.2434654856695</v>
      </c>
      <c r="D181" s="20">
        <f t="shared" si="119"/>
        <v>341.83311483756404</v>
      </c>
      <c r="E181" s="20">
        <f t="shared" si="119"/>
        <v>469.28774381398944</v>
      </c>
      <c r="F181" s="20">
        <f t="shared" si="119"/>
        <v>431.89738960267982</v>
      </c>
      <c r="G181" s="20">
        <f t="shared" si="119"/>
        <v>332.85054799652409</v>
      </c>
      <c r="H181" s="20">
        <f t="shared" si="119"/>
        <v>285.14509877585192</v>
      </c>
      <c r="I181" s="20">
        <f t="shared" si="119"/>
        <v>277.84922037996671</v>
      </c>
      <c r="J181" s="20">
        <f t="shared" si="119"/>
        <v>282.46566606255811</v>
      </c>
      <c r="K181" s="20">
        <f t="shared" si="119"/>
        <v>264.36133427540403</v>
      </c>
      <c r="L181" s="20">
        <f t="shared" si="119"/>
        <v>262.0611898751884</v>
      </c>
      <c r="M181" s="20">
        <f t="shared" si="119"/>
        <v>264.36384397301219</v>
      </c>
      <c r="N181" s="20">
        <f t="shared" si="119"/>
        <v>285.2532948048281</v>
      </c>
      <c r="O181" s="20">
        <f t="shared" si="119"/>
        <v>273.52344003019158</v>
      </c>
      <c r="P181" s="20">
        <f t="shared" si="119"/>
        <v>222.72535142642315</v>
      </c>
      <c r="Q181" s="20">
        <f t="shared" si="119"/>
        <v>227.62175041458315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169.1514651154242</v>
      </c>
      <c r="C182" s="20">
        <f t="shared" si="120"/>
        <v>157.21755360957158</v>
      </c>
      <c r="D182" s="20">
        <f t="shared" si="120"/>
        <v>156.02956589777304</v>
      </c>
      <c r="E182" s="20">
        <f t="shared" si="120"/>
        <v>209.52380086716667</v>
      </c>
      <c r="F182" s="20">
        <f t="shared" si="120"/>
        <v>187.25200751454435</v>
      </c>
      <c r="G182" s="20">
        <f t="shared" si="120"/>
        <v>141.87373381970505</v>
      </c>
      <c r="H182" s="20">
        <f t="shared" si="120"/>
        <v>124.61041533314602</v>
      </c>
      <c r="I182" s="20">
        <f t="shared" si="120"/>
        <v>119.29389899654701</v>
      </c>
      <c r="J182" s="20">
        <f t="shared" si="120"/>
        <v>121.98437296296089</v>
      </c>
      <c r="K182" s="20">
        <f t="shared" si="120"/>
        <v>120.41112547261049</v>
      </c>
      <c r="L182" s="20">
        <f t="shared" si="120"/>
        <v>116.46629995884335</v>
      </c>
      <c r="M182" s="20">
        <f t="shared" si="120"/>
        <v>111.40909433639985</v>
      </c>
      <c r="N182" s="20">
        <f t="shared" si="120"/>
        <v>120.14782508367557</v>
      </c>
      <c r="O182" s="20">
        <f t="shared" si="120"/>
        <v>132.99312984156316</v>
      </c>
      <c r="P182" s="20">
        <f t="shared" si="120"/>
        <v>114.15331412578502</v>
      </c>
      <c r="Q182" s="20">
        <f t="shared" si="120"/>
        <v>105.78138952668688</v>
      </c>
    </row>
    <row r="183" spans="1:17" ht="11.45" customHeight="1" x14ac:dyDescent="0.25">
      <c r="A183" s="19" t="s">
        <v>32</v>
      </c>
      <c r="B183" s="18" t="str">
        <f t="shared" ref="B183:Q183" si="121">IF(B51=0,"",B51/B25*1000)</f>
        <v/>
      </c>
      <c r="C183" s="18" t="str">
        <f t="shared" si="121"/>
        <v/>
      </c>
      <c r="D183" s="18" t="str">
        <f t="shared" si="121"/>
        <v/>
      </c>
      <c r="E183" s="18" t="str">
        <f t="shared" si="121"/>
        <v/>
      </c>
      <c r="F183" s="18" t="str">
        <f t="shared" si="121"/>
        <v/>
      </c>
      <c r="G183" s="18" t="str">
        <f t="shared" si="121"/>
        <v/>
      </c>
      <c r="H183" s="18" t="str">
        <f t="shared" si="121"/>
        <v/>
      </c>
      <c r="I183" s="18">
        <f t="shared" si="121"/>
        <v>25.998926003988302</v>
      </c>
      <c r="J183" s="18">
        <f t="shared" si="121"/>
        <v>36.301632884503107</v>
      </c>
      <c r="K183" s="18">
        <f t="shared" si="121"/>
        <v>27.328951402200577</v>
      </c>
      <c r="L183" s="18">
        <f t="shared" si="121"/>
        <v>32.555225522769184</v>
      </c>
      <c r="M183" s="18">
        <f t="shared" si="121"/>
        <v>28.890645355180578</v>
      </c>
      <c r="N183" s="18">
        <f t="shared" si="121"/>
        <v>26.905851300971026</v>
      </c>
      <c r="O183" s="18">
        <f t="shared" si="121"/>
        <v>28.908995079741345</v>
      </c>
      <c r="P183" s="18">
        <f t="shared" si="121"/>
        <v>27.20385650995528</v>
      </c>
      <c r="Q183" s="18">
        <f t="shared" si="121"/>
        <v>26.757609442910606</v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>
        <f t="shared" si="122"/>
        <v>25.998926003988302</v>
      </c>
      <c r="J184" s="16">
        <f t="shared" si="122"/>
        <v>36.301632884503107</v>
      </c>
      <c r="K184" s="16">
        <f t="shared" si="122"/>
        <v>27.328951402200577</v>
      </c>
      <c r="L184" s="16">
        <f t="shared" si="122"/>
        <v>32.555225522769184</v>
      </c>
      <c r="M184" s="16">
        <f t="shared" si="122"/>
        <v>28.890645355180578</v>
      </c>
      <c r="N184" s="16">
        <f t="shared" si="122"/>
        <v>26.905851300971026</v>
      </c>
      <c r="O184" s="16">
        <f t="shared" si="122"/>
        <v>28.908995079741345</v>
      </c>
      <c r="P184" s="16">
        <f t="shared" si="122"/>
        <v>27.20385650995528</v>
      </c>
      <c r="Q184" s="16">
        <f t="shared" si="122"/>
        <v>26.757609442910606</v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97.88241505425718</v>
      </c>
      <c r="C188" s="24">
        <f t="shared" si="124"/>
        <v>102.89596279252206</v>
      </c>
      <c r="D188" s="24">
        <f t="shared" si="124"/>
        <v>99.205762929974881</v>
      </c>
      <c r="E188" s="24">
        <f t="shared" si="124"/>
        <v>100.74689955544736</v>
      </c>
      <c r="F188" s="24">
        <f t="shared" si="124"/>
        <v>114.44520523326652</v>
      </c>
      <c r="G188" s="24">
        <f t="shared" si="124"/>
        <v>108.87443490795336</v>
      </c>
      <c r="H188" s="24">
        <f t="shared" si="124"/>
        <v>107.43407987817004</v>
      </c>
      <c r="I188" s="24">
        <f t="shared" si="124"/>
        <v>106.39944761573173</v>
      </c>
      <c r="J188" s="24">
        <f t="shared" si="124"/>
        <v>112.71872194610397</v>
      </c>
      <c r="K188" s="24">
        <f t="shared" si="124"/>
        <v>113.84325400536675</v>
      </c>
      <c r="L188" s="24">
        <f t="shared" si="124"/>
        <v>112.90222713097914</v>
      </c>
      <c r="M188" s="24">
        <f t="shared" si="124"/>
        <v>111.85868810499051</v>
      </c>
      <c r="N188" s="24">
        <f t="shared" si="124"/>
        <v>110.47680627463339</v>
      </c>
      <c r="O188" s="24">
        <f t="shared" si="124"/>
        <v>109.14838429462559</v>
      </c>
      <c r="P188" s="24">
        <f t="shared" si="124"/>
        <v>109.5031208958371</v>
      </c>
      <c r="Q188" s="24">
        <f t="shared" si="124"/>
        <v>108.81827338825082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97.400920469887168</v>
      </c>
      <c r="C189" s="22">
        <f t="shared" si="125"/>
        <v>103.55487761374339</v>
      </c>
      <c r="D189" s="22">
        <f t="shared" si="125"/>
        <v>100.22561538069064</v>
      </c>
      <c r="E189" s="22">
        <f t="shared" si="125"/>
        <v>100.30244486406825</v>
      </c>
      <c r="F189" s="22">
        <f t="shared" si="125"/>
        <v>115.33530904889446</v>
      </c>
      <c r="G189" s="22">
        <f t="shared" si="125"/>
        <v>111.25796300009355</v>
      </c>
      <c r="H189" s="22">
        <f t="shared" si="125"/>
        <v>111.98277326574927</v>
      </c>
      <c r="I189" s="22">
        <f t="shared" si="125"/>
        <v>110.90255879196374</v>
      </c>
      <c r="J189" s="22">
        <f t="shared" si="125"/>
        <v>117.0064727023974</v>
      </c>
      <c r="K189" s="22">
        <f t="shared" si="125"/>
        <v>118.34339156535695</v>
      </c>
      <c r="L189" s="22">
        <f t="shared" si="125"/>
        <v>117.63291859024257</v>
      </c>
      <c r="M189" s="22">
        <f t="shared" si="125"/>
        <v>119.80053313013634</v>
      </c>
      <c r="N189" s="22">
        <f t="shared" si="125"/>
        <v>115.10765649854167</v>
      </c>
      <c r="O189" s="22">
        <f t="shared" si="125"/>
        <v>112.95187703492164</v>
      </c>
      <c r="P189" s="22">
        <f t="shared" si="125"/>
        <v>115.22636902133983</v>
      </c>
      <c r="Q189" s="22">
        <f t="shared" si="125"/>
        <v>115.58150252077729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128.47260424193402</v>
      </c>
      <c r="C190" s="20">
        <f t="shared" si="126"/>
        <v>128.57755950043716</v>
      </c>
      <c r="D190" s="20">
        <f t="shared" si="126"/>
        <v>128.54858369314832</v>
      </c>
      <c r="E190" s="20">
        <f t="shared" si="126"/>
        <v>128.41433649620342</v>
      </c>
      <c r="F190" s="20">
        <f t="shared" si="126"/>
        <v>128.22390430384112</v>
      </c>
      <c r="G190" s="20">
        <f t="shared" si="126"/>
        <v>128.12354973990676</v>
      </c>
      <c r="H190" s="20">
        <f t="shared" si="126"/>
        <v>127.15722687363635</v>
      </c>
      <c r="I190" s="20">
        <f t="shared" si="126"/>
        <v>126.26867870353159</v>
      </c>
      <c r="J190" s="20">
        <f t="shared" si="126"/>
        <v>125.97019271281418</v>
      </c>
      <c r="K190" s="20">
        <f t="shared" si="126"/>
        <v>129.62102957963421</v>
      </c>
      <c r="L190" s="20">
        <f t="shared" si="126"/>
        <v>121.2678431956333</v>
      </c>
      <c r="M190" s="20">
        <f t="shared" si="126"/>
        <v>120.42689229052455</v>
      </c>
      <c r="N190" s="20">
        <f t="shared" si="126"/>
        <v>116.23813573522139</v>
      </c>
      <c r="O190" s="20">
        <f t="shared" si="126"/>
        <v>113.9699074842141</v>
      </c>
      <c r="P190" s="20">
        <f t="shared" si="126"/>
        <v>109.25601422733298</v>
      </c>
      <c r="Q190" s="20">
        <f t="shared" si="126"/>
        <v>105.61796471032031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96.408459542443396</v>
      </c>
      <c r="C191" s="20">
        <f t="shared" si="127"/>
        <v>101.40862398304029</v>
      </c>
      <c r="D191" s="20">
        <f t="shared" si="127"/>
        <v>98.231439998082692</v>
      </c>
      <c r="E191" s="20">
        <f t="shared" si="127"/>
        <v>98.664587285659124</v>
      </c>
      <c r="F191" s="20">
        <f t="shared" si="127"/>
        <v>117.56376535924113</v>
      </c>
      <c r="G191" s="20">
        <f t="shared" si="127"/>
        <v>114.96345445196351</v>
      </c>
      <c r="H191" s="20">
        <f t="shared" si="127"/>
        <v>114.66348136559873</v>
      </c>
      <c r="I191" s="20">
        <f t="shared" si="127"/>
        <v>112.35054224152204</v>
      </c>
      <c r="J191" s="20">
        <f t="shared" si="127"/>
        <v>120.18285117807822</v>
      </c>
      <c r="K191" s="20">
        <f t="shared" si="127"/>
        <v>119.94815837490501</v>
      </c>
      <c r="L191" s="20">
        <f t="shared" si="127"/>
        <v>120.14672345070953</v>
      </c>
      <c r="M191" s="20">
        <f t="shared" si="127"/>
        <v>126.09469264782608</v>
      </c>
      <c r="N191" s="20">
        <f t="shared" si="127"/>
        <v>120.17915597174672</v>
      </c>
      <c r="O191" s="20">
        <f t="shared" si="127"/>
        <v>117.35484588463133</v>
      </c>
      <c r="P191" s="20">
        <f t="shared" si="127"/>
        <v>120.56501376696353</v>
      </c>
      <c r="Q191" s="20">
        <f t="shared" si="127"/>
        <v>120.62679433292149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101.39921559527892</v>
      </c>
      <c r="C192" s="20">
        <f t="shared" si="128"/>
        <v>114.01606224786404</v>
      </c>
      <c r="D192" s="20">
        <f t="shared" si="128"/>
        <v>109.99723501291599</v>
      </c>
      <c r="E192" s="20">
        <f t="shared" si="128"/>
        <v>107.930226232587</v>
      </c>
      <c r="F192" s="20">
        <f t="shared" si="128"/>
        <v>105.36127150966817</v>
      </c>
      <c r="G192" s="20">
        <f t="shared" si="128"/>
        <v>95.357120516863787</v>
      </c>
      <c r="H192" s="20">
        <f t="shared" si="128"/>
        <v>98.116840485697139</v>
      </c>
      <c r="I192" s="20">
        <f t="shared" si="128"/>
        <v>101.80724082959109</v>
      </c>
      <c r="J192" s="20">
        <f t="shared" si="128"/>
        <v>98.810025123453471</v>
      </c>
      <c r="K192" s="20">
        <f t="shared" si="128"/>
        <v>108.52916918894515</v>
      </c>
      <c r="L192" s="20">
        <f t="shared" si="128"/>
        <v>104.14962464813675</v>
      </c>
      <c r="M192" s="20">
        <f t="shared" si="128"/>
        <v>90.16781185554234</v>
      </c>
      <c r="N192" s="20">
        <f t="shared" si="128"/>
        <v>90.288117685041868</v>
      </c>
      <c r="O192" s="20">
        <f t="shared" si="128"/>
        <v>90.649630486426062</v>
      </c>
      <c r="P192" s="20">
        <f t="shared" si="128"/>
        <v>86.472559932548535</v>
      </c>
      <c r="Q192" s="20">
        <f t="shared" si="128"/>
        <v>86.432068330699678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63.059508599004303</v>
      </c>
      <c r="C193" s="21">
        <f t="shared" si="129"/>
        <v>57.17098406914662</v>
      </c>
      <c r="D193" s="21">
        <f t="shared" si="129"/>
        <v>46.393770296351548</v>
      </c>
      <c r="E193" s="21">
        <f t="shared" si="129"/>
        <v>40.93573835661887</v>
      </c>
      <c r="F193" s="21">
        <f t="shared" si="129"/>
        <v>37.230404665123245</v>
      </c>
      <c r="G193" s="21">
        <f t="shared" si="129"/>
        <v>32.464233167267253</v>
      </c>
      <c r="H193" s="21">
        <f t="shared" si="129"/>
        <v>29.11813367160763</v>
      </c>
      <c r="I193" s="21">
        <f t="shared" si="129"/>
        <v>29.032376829379512</v>
      </c>
      <c r="J193" s="21">
        <f t="shared" si="129"/>
        <v>29.307861050578779</v>
      </c>
      <c r="K193" s="21">
        <f t="shared" si="129"/>
        <v>35.477352727566767</v>
      </c>
      <c r="L193" s="21">
        <f t="shared" si="129"/>
        <v>30.54440046098275</v>
      </c>
      <c r="M193" s="21">
        <f t="shared" si="129"/>
        <v>18.900675899190762</v>
      </c>
      <c r="N193" s="21">
        <f t="shared" si="129"/>
        <v>29.020970446413418</v>
      </c>
      <c r="O193" s="21">
        <f t="shared" si="129"/>
        <v>27.254250395865089</v>
      </c>
      <c r="P193" s="21">
        <f t="shared" si="129"/>
        <v>28.034960065388756</v>
      </c>
      <c r="Q193" s="21">
        <f t="shared" si="129"/>
        <v>29.533065580915796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86.581146282017528</v>
      </c>
      <c r="C195" s="20">
        <f t="shared" si="131"/>
        <v>78.282139234623287</v>
      </c>
      <c r="D195" s="20">
        <f t="shared" si="131"/>
        <v>62.893490216263672</v>
      </c>
      <c r="E195" s="20">
        <f t="shared" si="131"/>
        <v>54.570240187209244</v>
      </c>
      <c r="F195" s="20">
        <f t="shared" si="131"/>
        <v>49.411121427149304</v>
      </c>
      <c r="G195" s="20">
        <f t="shared" si="131"/>
        <v>42.422609303053278</v>
      </c>
      <c r="H195" s="20">
        <f t="shared" si="131"/>
        <v>37.366302773514334</v>
      </c>
      <c r="I195" s="20">
        <f t="shared" si="131"/>
        <v>37.35796920014311</v>
      </c>
      <c r="J195" s="20">
        <f t="shared" si="131"/>
        <v>37.352728754473034</v>
      </c>
      <c r="K195" s="20">
        <f t="shared" si="131"/>
        <v>43.587817054323345</v>
      </c>
      <c r="L195" s="20">
        <f t="shared" si="131"/>
        <v>35.614523614425238</v>
      </c>
      <c r="M195" s="20">
        <f t="shared" si="131"/>
        <v>22.118690022272624</v>
      </c>
      <c r="N195" s="20">
        <f t="shared" si="131"/>
        <v>33.948949796192672</v>
      </c>
      <c r="O195" s="20">
        <f t="shared" si="131"/>
        <v>32.272736929923113</v>
      </c>
      <c r="P195" s="20">
        <f t="shared" si="131"/>
        <v>33.910547891515343</v>
      </c>
      <c r="Q195" s="20">
        <f t="shared" si="131"/>
        <v>36.089255971749026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205.51842625376523</v>
      </c>
      <c r="C197" s="21">
        <f t="shared" si="133"/>
        <v>185.20988078808725</v>
      </c>
      <c r="D197" s="21">
        <f t="shared" si="133"/>
        <v>187.36789662560685</v>
      </c>
      <c r="E197" s="21">
        <f t="shared" si="133"/>
        <v>248.83127806782926</v>
      </c>
      <c r="F197" s="21">
        <f t="shared" si="133"/>
        <v>224.46882296950702</v>
      </c>
      <c r="G197" s="21">
        <f t="shared" si="133"/>
        <v>156.79075891775031</v>
      </c>
      <c r="H197" s="21">
        <f t="shared" si="133"/>
        <v>121.10356660401006</v>
      </c>
      <c r="I197" s="21">
        <f t="shared" si="133"/>
        <v>112.50598651911154</v>
      </c>
      <c r="J197" s="21">
        <f t="shared" si="133"/>
        <v>124.59759384064498</v>
      </c>
      <c r="K197" s="21">
        <f t="shared" si="133"/>
        <v>115.72362922876613</v>
      </c>
      <c r="L197" s="21">
        <f t="shared" si="133"/>
        <v>113.45366668304794</v>
      </c>
      <c r="M197" s="21">
        <f t="shared" si="133"/>
        <v>103.05073639811052</v>
      </c>
      <c r="N197" s="21">
        <f t="shared" si="133"/>
        <v>111.65676857709002</v>
      </c>
      <c r="O197" s="21">
        <f t="shared" si="133"/>
        <v>114.18649853792238</v>
      </c>
      <c r="P197" s="21">
        <f t="shared" si="133"/>
        <v>102.47487637755435</v>
      </c>
      <c r="Q197" s="21">
        <f t="shared" si="133"/>
        <v>93.912083777303693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205.68201654428043</v>
      </c>
      <c r="C199" s="20">
        <f t="shared" si="135"/>
        <v>190.50407262551934</v>
      </c>
      <c r="D199" s="20">
        <f t="shared" si="135"/>
        <v>193.11536796396845</v>
      </c>
      <c r="E199" s="20">
        <f t="shared" si="135"/>
        <v>256.799163355433</v>
      </c>
      <c r="F199" s="20">
        <f t="shared" si="135"/>
        <v>230.064422148158</v>
      </c>
      <c r="G199" s="20">
        <f t="shared" si="135"/>
        <v>155.34440571219878</v>
      </c>
      <c r="H199" s="20">
        <f t="shared" si="135"/>
        <v>117.41321245735719</v>
      </c>
      <c r="I199" s="20">
        <f t="shared" si="135"/>
        <v>112.17615638748265</v>
      </c>
      <c r="J199" s="20">
        <f t="shared" si="135"/>
        <v>127.08881773961986</v>
      </c>
      <c r="K199" s="20">
        <f t="shared" si="135"/>
        <v>115.56115206554898</v>
      </c>
      <c r="L199" s="20">
        <f t="shared" si="135"/>
        <v>113.9425231787086</v>
      </c>
      <c r="M199" s="20">
        <f t="shared" si="135"/>
        <v>104.89400089634152</v>
      </c>
      <c r="N199" s="20">
        <f t="shared" si="135"/>
        <v>114.14401715327251</v>
      </c>
      <c r="O199" s="20">
        <f t="shared" si="135"/>
        <v>114.06358696878097</v>
      </c>
      <c r="P199" s="20">
        <f t="shared" si="135"/>
        <v>101.39240806388032</v>
      </c>
      <c r="Q199" s="20">
        <f t="shared" si="135"/>
        <v>93.788332916765356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204.78498153616081</v>
      </c>
      <c r="C200" s="20">
        <f t="shared" si="136"/>
        <v>162.08955730332593</v>
      </c>
      <c r="D200" s="20">
        <f t="shared" si="136"/>
        <v>166.15523684508091</v>
      </c>
      <c r="E200" s="20">
        <f t="shared" si="136"/>
        <v>224.26112404967159</v>
      </c>
      <c r="F200" s="20">
        <f t="shared" si="136"/>
        <v>205.43644829176844</v>
      </c>
      <c r="G200" s="20">
        <f t="shared" si="136"/>
        <v>161.60680802762397</v>
      </c>
      <c r="H200" s="20">
        <f t="shared" si="136"/>
        <v>132.0405968970731</v>
      </c>
      <c r="I200" s="20">
        <f t="shared" si="136"/>
        <v>113.2926465592646</v>
      </c>
      <c r="J200" s="20">
        <f t="shared" si="136"/>
        <v>119.47901566029282</v>
      </c>
      <c r="K200" s="20">
        <f t="shared" si="136"/>
        <v>116.08017317042696</v>
      </c>
      <c r="L200" s="20">
        <f t="shared" si="136"/>
        <v>112.48608114411817</v>
      </c>
      <c r="M200" s="20">
        <f t="shared" si="136"/>
        <v>99.57751561680422</v>
      </c>
      <c r="N200" s="20">
        <f t="shared" si="136"/>
        <v>107.49696827564959</v>
      </c>
      <c r="O200" s="20">
        <f t="shared" si="136"/>
        <v>114.39336874128522</v>
      </c>
      <c r="P200" s="20">
        <f t="shared" si="136"/>
        <v>104.50268939041121</v>
      </c>
      <c r="Q200" s="20">
        <f t="shared" si="136"/>
        <v>94.164409994719023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45.187857407691304</v>
      </c>
      <c r="C201" s="24">
        <f t="shared" si="137"/>
        <v>58.042240852131222</v>
      </c>
      <c r="D201" s="24">
        <f t="shared" si="137"/>
        <v>58.480112453149232</v>
      </c>
      <c r="E201" s="24">
        <f t="shared" si="137"/>
        <v>53.168222662555337</v>
      </c>
      <c r="F201" s="24">
        <f t="shared" si="137"/>
        <v>53.922341184351467</v>
      </c>
      <c r="G201" s="24">
        <f t="shared" si="137"/>
        <v>54.383702339688178</v>
      </c>
      <c r="H201" s="24">
        <f t="shared" si="137"/>
        <v>66.195922450670338</v>
      </c>
      <c r="I201" s="24">
        <f t="shared" si="137"/>
        <v>71.605942747258467</v>
      </c>
      <c r="J201" s="24">
        <f t="shared" si="137"/>
        <v>64.805464504500804</v>
      </c>
      <c r="K201" s="24">
        <f t="shared" si="137"/>
        <v>58.903564296854761</v>
      </c>
      <c r="L201" s="24">
        <f t="shared" si="137"/>
        <v>67.158240415254141</v>
      </c>
      <c r="M201" s="24">
        <f t="shared" si="137"/>
        <v>44.602480684216211</v>
      </c>
      <c r="N201" s="24">
        <f t="shared" si="137"/>
        <v>41.586747820029103</v>
      </c>
      <c r="O201" s="24">
        <f t="shared" si="137"/>
        <v>46.490968324691515</v>
      </c>
      <c r="P201" s="24">
        <f t="shared" si="137"/>
        <v>46.338914091074599</v>
      </c>
      <c r="Q201" s="24">
        <f t="shared" si="137"/>
        <v>49.543921554540482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244.67118678363363</v>
      </c>
      <c r="C202" s="22">
        <f t="shared" si="138"/>
        <v>323.41744997551285</v>
      </c>
      <c r="D202" s="22">
        <f t="shared" si="138"/>
        <v>301.02538202216351</v>
      </c>
      <c r="E202" s="22">
        <f t="shared" si="138"/>
        <v>276.71174961238279</v>
      </c>
      <c r="F202" s="22">
        <f t="shared" si="138"/>
        <v>279.46697066355239</v>
      </c>
      <c r="G202" s="22">
        <f t="shared" si="138"/>
        <v>275.6722060435888</v>
      </c>
      <c r="H202" s="22">
        <f t="shared" si="138"/>
        <v>292.41255508766579</v>
      </c>
      <c r="I202" s="22">
        <f t="shared" si="138"/>
        <v>313.65698107779821</v>
      </c>
      <c r="J202" s="22">
        <f t="shared" si="138"/>
        <v>326.47435726525509</v>
      </c>
      <c r="K202" s="22">
        <f t="shared" si="138"/>
        <v>327.68148016417331</v>
      </c>
      <c r="L202" s="22">
        <f t="shared" si="138"/>
        <v>317.15125313934948</v>
      </c>
      <c r="M202" s="22">
        <f t="shared" si="138"/>
        <v>220.84139639375934</v>
      </c>
      <c r="N202" s="22">
        <f t="shared" si="138"/>
        <v>200.35619281345069</v>
      </c>
      <c r="O202" s="22">
        <f t="shared" si="138"/>
        <v>194.01361585839095</v>
      </c>
      <c r="P202" s="22">
        <f t="shared" si="138"/>
        <v>196.2658006302328</v>
      </c>
      <c r="Q202" s="22">
        <f t="shared" si="138"/>
        <v>199.50449044711752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1441.9657002341969</v>
      </c>
      <c r="C203" s="20">
        <f t="shared" si="139"/>
        <v>1479.8885674544952</v>
      </c>
      <c r="D203" s="20">
        <f t="shared" si="139"/>
        <v>1395.0338629453026</v>
      </c>
      <c r="E203" s="20">
        <f t="shared" si="139"/>
        <v>1357.8410566330447</v>
      </c>
      <c r="F203" s="20">
        <f t="shared" si="139"/>
        <v>1349.0504506250929</v>
      </c>
      <c r="G203" s="20">
        <f t="shared" si="139"/>
        <v>1336.3989714765128</v>
      </c>
      <c r="H203" s="20">
        <f t="shared" si="139"/>
        <v>1343.0644375467014</v>
      </c>
      <c r="I203" s="20">
        <f t="shared" si="139"/>
        <v>1367.6299126372649</v>
      </c>
      <c r="J203" s="20">
        <f t="shared" si="139"/>
        <v>1336.3497927200806</v>
      </c>
      <c r="K203" s="20">
        <f t="shared" si="139"/>
        <v>1275.2710427682207</v>
      </c>
      <c r="L203" s="20">
        <f t="shared" si="139"/>
        <v>1338.5574310958339</v>
      </c>
      <c r="M203" s="20">
        <f t="shared" si="139"/>
        <v>1238.2729609392745</v>
      </c>
      <c r="N203" s="20">
        <f t="shared" si="139"/>
        <v>1230.3676208757754</v>
      </c>
      <c r="O203" s="20">
        <f t="shared" si="139"/>
        <v>1210.2314065402657</v>
      </c>
      <c r="P203" s="20">
        <f t="shared" si="139"/>
        <v>1186.1085511095953</v>
      </c>
      <c r="Q203" s="20">
        <f t="shared" si="139"/>
        <v>1180.6077785767072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209.81975118285661</v>
      </c>
      <c r="C204" s="20">
        <f t="shared" si="140"/>
        <v>287.41145377973646</v>
      </c>
      <c r="D204" s="20">
        <f t="shared" si="140"/>
        <v>262.69458855119706</v>
      </c>
      <c r="E204" s="20">
        <f t="shared" si="140"/>
        <v>246.1054674002269</v>
      </c>
      <c r="F204" s="20">
        <f t="shared" si="140"/>
        <v>241.55613201818369</v>
      </c>
      <c r="G204" s="20">
        <f t="shared" si="140"/>
        <v>243.93041177784093</v>
      </c>
      <c r="H204" s="20">
        <f t="shared" si="140"/>
        <v>259.41495613493072</v>
      </c>
      <c r="I204" s="20">
        <f t="shared" si="140"/>
        <v>280.97334244976332</v>
      </c>
      <c r="J204" s="20">
        <f t="shared" si="140"/>
        <v>290.12666171831268</v>
      </c>
      <c r="K204" s="20">
        <f t="shared" si="140"/>
        <v>288.11737627252273</v>
      </c>
      <c r="L204" s="20">
        <f t="shared" si="140"/>
        <v>285.75348222104623</v>
      </c>
      <c r="M204" s="20">
        <f t="shared" si="140"/>
        <v>190.43632167972538</v>
      </c>
      <c r="N204" s="20">
        <f t="shared" si="140"/>
        <v>167.62215020397349</v>
      </c>
      <c r="O204" s="20">
        <f t="shared" si="140"/>
        <v>159.78620890243275</v>
      </c>
      <c r="P204" s="20">
        <f t="shared" si="140"/>
        <v>159.21318025647525</v>
      </c>
      <c r="Q204" s="20">
        <f t="shared" si="140"/>
        <v>163.13767113893326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10.725418644740078</v>
      </c>
      <c r="C205" s="21">
        <f t="shared" si="141"/>
        <v>10.981165323773482</v>
      </c>
      <c r="D205" s="21">
        <f t="shared" si="141"/>
        <v>11.551728488460443</v>
      </c>
      <c r="E205" s="21">
        <f t="shared" si="141"/>
        <v>11.713017753263967</v>
      </c>
      <c r="F205" s="21">
        <f t="shared" si="141"/>
        <v>11.723934415862372</v>
      </c>
      <c r="G205" s="21">
        <f t="shared" si="141"/>
        <v>11.145836821055964</v>
      </c>
      <c r="H205" s="21">
        <f t="shared" si="141"/>
        <v>11.26903004321353</v>
      </c>
      <c r="I205" s="21">
        <f t="shared" si="141"/>
        <v>11.413559858215063</v>
      </c>
      <c r="J205" s="21">
        <f t="shared" si="141"/>
        <v>10.754210424402682</v>
      </c>
      <c r="K205" s="21">
        <f t="shared" si="141"/>
        <v>10.534460842462277</v>
      </c>
      <c r="L205" s="21">
        <f t="shared" si="141"/>
        <v>10.558831172531599</v>
      </c>
      <c r="M205" s="21">
        <f t="shared" si="141"/>
        <v>10.127141776025509</v>
      </c>
      <c r="N205" s="21">
        <f t="shared" si="141"/>
        <v>10.262649055763829</v>
      </c>
      <c r="O205" s="21">
        <f t="shared" si="141"/>
        <v>10.254857431429901</v>
      </c>
      <c r="P205" s="21">
        <f t="shared" si="141"/>
        <v>9.8914626350551433</v>
      </c>
      <c r="Q205" s="21">
        <f t="shared" si="141"/>
        <v>9.699196242076118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705.67043408142138</v>
      </c>
      <c r="C206" s="21">
        <f t="shared" si="142"/>
        <v>623.71799470934502</v>
      </c>
      <c r="D206" s="21">
        <f t="shared" si="142"/>
        <v>618.95839068098428</v>
      </c>
      <c r="E206" s="21">
        <f t="shared" si="142"/>
        <v>790.03331668721717</v>
      </c>
      <c r="F206" s="21">
        <f t="shared" si="142"/>
        <v>830.2642765199098</v>
      </c>
      <c r="G206" s="21">
        <f t="shared" si="142"/>
        <v>535.52989296414682</v>
      </c>
      <c r="H206" s="21">
        <f t="shared" si="142"/>
        <v>568.27248212025893</v>
      </c>
      <c r="I206" s="21">
        <f t="shared" si="142"/>
        <v>646.23633819711802</v>
      </c>
      <c r="J206" s="21">
        <f t="shared" si="142"/>
        <v>688.64409964385152</v>
      </c>
      <c r="K206" s="21">
        <f t="shared" si="142"/>
        <v>653.10228247511543</v>
      </c>
      <c r="L206" s="21">
        <f t="shared" si="142"/>
        <v>598.92135822720138</v>
      </c>
      <c r="M206" s="21">
        <f t="shared" si="142"/>
        <v>577.20121394702551</v>
      </c>
      <c r="N206" s="21">
        <f t="shared" si="142"/>
        <v>595.07381865431103</v>
      </c>
      <c r="O206" s="21">
        <f t="shared" si="142"/>
        <v>613.63193015045442</v>
      </c>
      <c r="P206" s="21">
        <f t="shared" si="142"/>
        <v>502.35913150820812</v>
      </c>
      <c r="Q206" s="21">
        <f t="shared" si="142"/>
        <v>469.74119322118651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1142.4015160845663</v>
      </c>
      <c r="C207" s="20">
        <f t="shared" si="143"/>
        <v>1021.2277251913935</v>
      </c>
      <c r="D207" s="20">
        <f t="shared" si="143"/>
        <v>1029.0233704601756</v>
      </c>
      <c r="E207" s="20">
        <f t="shared" si="143"/>
        <v>1412.7012126504958</v>
      </c>
      <c r="F207" s="20">
        <f t="shared" si="143"/>
        <v>1300.1446853769314</v>
      </c>
      <c r="G207" s="20">
        <f t="shared" si="143"/>
        <v>1001.9830668589782</v>
      </c>
      <c r="H207" s="20">
        <f t="shared" si="143"/>
        <v>858.37491417985586</v>
      </c>
      <c r="I207" s="20">
        <f t="shared" si="143"/>
        <v>836.41206432264153</v>
      </c>
      <c r="J207" s="20">
        <f t="shared" si="143"/>
        <v>850.30899323224662</v>
      </c>
      <c r="K207" s="20">
        <f t="shared" si="143"/>
        <v>795.80935669352425</v>
      </c>
      <c r="L207" s="20">
        <f t="shared" si="143"/>
        <v>788.88521084422666</v>
      </c>
      <c r="M207" s="20">
        <f t="shared" si="143"/>
        <v>795.8169116593233</v>
      </c>
      <c r="N207" s="20">
        <f t="shared" si="143"/>
        <v>858.7006176812863</v>
      </c>
      <c r="O207" s="20">
        <f t="shared" si="143"/>
        <v>823.39012793853408</v>
      </c>
      <c r="P207" s="20">
        <f t="shared" si="143"/>
        <v>670.47217447219464</v>
      </c>
      <c r="Q207" s="20">
        <f t="shared" si="143"/>
        <v>685.21184939312354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509.19821163044043</v>
      </c>
      <c r="C208" s="20">
        <f t="shared" si="144"/>
        <v>473.27344803238657</v>
      </c>
      <c r="D208" s="20">
        <f t="shared" si="144"/>
        <v>469.69723769407244</v>
      </c>
      <c r="E208" s="20">
        <f t="shared" si="144"/>
        <v>630.73142536939997</v>
      </c>
      <c r="F208" s="20">
        <f t="shared" si="144"/>
        <v>563.68644093950195</v>
      </c>
      <c r="G208" s="20">
        <f t="shared" si="144"/>
        <v>427.08380615580938</v>
      </c>
      <c r="H208" s="20">
        <f t="shared" si="144"/>
        <v>375.11587969319055</v>
      </c>
      <c r="I208" s="20">
        <f t="shared" si="144"/>
        <v>359.11152165317634</v>
      </c>
      <c r="J208" s="20">
        <f t="shared" si="144"/>
        <v>367.21068018663243</v>
      </c>
      <c r="K208" s="20">
        <f t="shared" si="144"/>
        <v>362.4747187925538</v>
      </c>
      <c r="L208" s="20">
        <f t="shared" si="144"/>
        <v>350.59957425606581</v>
      </c>
      <c r="M208" s="20">
        <f t="shared" si="144"/>
        <v>335.37582164453238</v>
      </c>
      <c r="N208" s="20">
        <f t="shared" si="144"/>
        <v>361.68210320937936</v>
      </c>
      <c r="O208" s="20">
        <f t="shared" si="144"/>
        <v>400.35044229885222</v>
      </c>
      <c r="P208" s="20">
        <f t="shared" si="144"/>
        <v>343.63677172334059</v>
      </c>
      <c r="Q208" s="20">
        <f t="shared" si="144"/>
        <v>318.43469008096918</v>
      </c>
    </row>
    <row r="209" spans="1:17" ht="11.45" customHeight="1" x14ac:dyDescent="0.25">
      <c r="A209" s="19" t="s">
        <v>32</v>
      </c>
      <c r="B209" s="18" t="str">
        <f t="shared" ref="B209:Q209" si="145">IF(B25=0,"",B77/B25*1000)</f>
        <v/>
      </c>
      <c r="C209" s="18" t="str">
        <f t="shared" si="145"/>
        <v/>
      </c>
      <c r="D209" s="18" t="str">
        <f t="shared" si="145"/>
        <v/>
      </c>
      <c r="E209" s="18" t="str">
        <f t="shared" si="145"/>
        <v/>
      </c>
      <c r="F209" s="18" t="str">
        <f t="shared" si="145"/>
        <v/>
      </c>
      <c r="G209" s="18" t="str">
        <f t="shared" si="145"/>
        <v/>
      </c>
      <c r="H209" s="18" t="str">
        <f t="shared" si="145"/>
        <v/>
      </c>
      <c r="I209" s="18">
        <f t="shared" si="145"/>
        <v>80.659556814582189</v>
      </c>
      <c r="J209" s="18">
        <f t="shared" si="145"/>
        <v>112.62286833158069</v>
      </c>
      <c r="K209" s="18">
        <f t="shared" si="145"/>
        <v>84.785852614473427</v>
      </c>
      <c r="L209" s="18">
        <f t="shared" si="145"/>
        <v>100.99994370007896</v>
      </c>
      <c r="M209" s="18">
        <f t="shared" si="145"/>
        <v>89.630881294044926</v>
      </c>
      <c r="N209" s="18">
        <f t="shared" si="145"/>
        <v>83.473218906136978</v>
      </c>
      <c r="O209" s="18">
        <f t="shared" si="145"/>
        <v>89.687809824497066</v>
      </c>
      <c r="P209" s="18">
        <f t="shared" si="145"/>
        <v>84.397755868987645</v>
      </c>
      <c r="Q209" s="18">
        <f t="shared" si="145"/>
        <v>83.013310578743386</v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>
        <f t="shared" si="146"/>
        <v>80.659556814582189</v>
      </c>
      <c r="J210" s="16">
        <f t="shared" si="146"/>
        <v>112.62286833158069</v>
      </c>
      <c r="K210" s="16">
        <f t="shared" si="146"/>
        <v>84.785852614473427</v>
      </c>
      <c r="L210" s="16">
        <f t="shared" si="146"/>
        <v>100.99994370007896</v>
      </c>
      <c r="M210" s="16">
        <f t="shared" si="146"/>
        <v>89.630881294044926</v>
      </c>
      <c r="N210" s="16">
        <f t="shared" si="146"/>
        <v>83.473218906136978</v>
      </c>
      <c r="O210" s="16">
        <f t="shared" si="146"/>
        <v>89.687809824497066</v>
      </c>
      <c r="P210" s="16">
        <f t="shared" si="146"/>
        <v>84.397755868987645</v>
      </c>
      <c r="Q210" s="16">
        <f t="shared" si="146"/>
        <v>83.013310578743386</v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13913.181653045962</v>
      </c>
      <c r="C4" s="79">
        <f t="shared" si="0"/>
        <v>14370.620983163366</v>
      </c>
      <c r="D4" s="79">
        <f t="shared" si="0"/>
        <v>14926.543918647065</v>
      </c>
      <c r="E4" s="79">
        <f t="shared" si="0"/>
        <v>15615.499186383147</v>
      </c>
      <c r="F4" s="79">
        <f t="shared" si="0"/>
        <v>14226.53975810904</v>
      </c>
      <c r="G4" s="79">
        <f t="shared" si="0"/>
        <v>15067.145002662168</v>
      </c>
      <c r="H4" s="79">
        <f t="shared" si="0"/>
        <v>16863.183037440933</v>
      </c>
      <c r="I4" s="79">
        <f t="shared" si="0"/>
        <v>18662.520567367974</v>
      </c>
      <c r="J4" s="79">
        <f t="shared" si="0"/>
        <v>16828.529546990081</v>
      </c>
      <c r="K4" s="79">
        <f t="shared" si="0"/>
        <v>14903.919934233189</v>
      </c>
      <c r="L4" s="79">
        <f t="shared" si="0"/>
        <v>14680.857606878166</v>
      </c>
      <c r="M4" s="79">
        <f t="shared" si="0"/>
        <v>13819.443030857099</v>
      </c>
      <c r="N4" s="79">
        <f t="shared" si="0"/>
        <v>13939.275277573161</v>
      </c>
      <c r="O4" s="79">
        <f t="shared" si="0"/>
        <v>14108.503473935625</v>
      </c>
      <c r="P4" s="79">
        <f t="shared" si="0"/>
        <v>15024.185492403472</v>
      </c>
      <c r="Q4" s="79">
        <f t="shared" si="0"/>
        <v>15944.377875283046</v>
      </c>
    </row>
    <row r="5" spans="1:17" ht="11.45" customHeight="1" x14ac:dyDescent="0.25">
      <c r="A5" s="23" t="s">
        <v>30</v>
      </c>
      <c r="B5" s="78">
        <v>65.181653045962747</v>
      </c>
      <c r="C5" s="78">
        <v>65.620983163366759</v>
      </c>
      <c r="D5" s="78">
        <v>65.543918647064814</v>
      </c>
      <c r="E5" s="78">
        <v>65.499186383147617</v>
      </c>
      <c r="F5" s="78">
        <v>65.139758109043086</v>
      </c>
      <c r="G5" s="78">
        <v>64.645002662167059</v>
      </c>
      <c r="H5" s="78">
        <v>63.583037440929942</v>
      </c>
      <c r="I5" s="78">
        <v>61.320567367973652</v>
      </c>
      <c r="J5" s="78">
        <v>59.029546990080199</v>
      </c>
      <c r="K5" s="78">
        <v>57.229934233188544</v>
      </c>
      <c r="L5" s="78">
        <v>57.517606878163853</v>
      </c>
      <c r="M5" s="78">
        <v>57.543030857099943</v>
      </c>
      <c r="N5" s="78">
        <v>53.275277573161269</v>
      </c>
      <c r="O5" s="78">
        <v>56.10347393562617</v>
      </c>
      <c r="P5" s="78">
        <v>68.38549240347308</v>
      </c>
      <c r="Q5" s="78">
        <v>87.77787528304458</v>
      </c>
    </row>
    <row r="6" spans="1:17" ht="11.45" customHeight="1" x14ac:dyDescent="0.25">
      <c r="A6" s="19" t="s">
        <v>29</v>
      </c>
      <c r="B6" s="76">
        <v>11500</v>
      </c>
      <c r="C6" s="76">
        <v>12000</v>
      </c>
      <c r="D6" s="76">
        <v>12500</v>
      </c>
      <c r="E6" s="76">
        <v>13000</v>
      </c>
      <c r="F6" s="76">
        <v>11506.399999999998</v>
      </c>
      <c r="G6" s="76">
        <v>12111.5</v>
      </c>
      <c r="H6" s="76">
        <v>14019.6</v>
      </c>
      <c r="I6" s="76">
        <v>15957.2</v>
      </c>
      <c r="J6" s="76">
        <v>14252.500000000002</v>
      </c>
      <c r="K6" s="76">
        <v>12703.69</v>
      </c>
      <c r="L6" s="76">
        <v>12312.340000000002</v>
      </c>
      <c r="M6" s="76">
        <v>11349.9</v>
      </c>
      <c r="N6" s="76">
        <v>11528</v>
      </c>
      <c r="O6" s="76">
        <v>11733.4</v>
      </c>
      <c r="P6" s="76">
        <v>12625.8</v>
      </c>
      <c r="Q6" s="76">
        <v>13542.6</v>
      </c>
    </row>
    <row r="7" spans="1:17" ht="11.45" customHeight="1" x14ac:dyDescent="0.25">
      <c r="A7" s="62" t="s">
        <v>59</v>
      </c>
      <c r="B7" s="77">
        <f t="shared" ref="B7" si="1">IF(B34=0,0,B34*B144)</f>
        <v>9685.964532766342</v>
      </c>
      <c r="C7" s="77">
        <f t="shared" ref="C7:Q7" si="2">IF(C34=0,0,C34*C144)</f>
        <v>9788.67288639443</v>
      </c>
      <c r="D7" s="77">
        <f t="shared" si="2"/>
        <v>9884.8608413379261</v>
      </c>
      <c r="E7" s="77">
        <f t="shared" si="2"/>
        <v>9815.8537197442311</v>
      </c>
      <c r="F7" s="77">
        <f t="shared" si="2"/>
        <v>8225.5508778355179</v>
      </c>
      <c r="G7" s="77">
        <f t="shared" si="2"/>
        <v>8182.7219127532444</v>
      </c>
      <c r="H7" s="77">
        <f t="shared" si="2"/>
        <v>9048.7673594616954</v>
      </c>
      <c r="I7" s="77">
        <f t="shared" si="2"/>
        <v>10182.182834021794</v>
      </c>
      <c r="J7" s="77">
        <f t="shared" si="2"/>
        <v>8634.4533669669418</v>
      </c>
      <c r="K7" s="77">
        <f t="shared" si="2"/>
        <v>7081.5420166288259</v>
      </c>
      <c r="L7" s="77">
        <f t="shared" si="2"/>
        <v>6590.4189475543853</v>
      </c>
      <c r="M7" s="77">
        <f t="shared" si="2"/>
        <v>5681.8007746532612</v>
      </c>
      <c r="N7" s="77">
        <f t="shared" si="2"/>
        <v>5054.4086069275891</v>
      </c>
      <c r="O7" s="77">
        <f t="shared" si="2"/>
        <v>4669.3638150655961</v>
      </c>
      <c r="P7" s="77">
        <f t="shared" si="2"/>
        <v>4352.1207810573642</v>
      </c>
      <c r="Q7" s="77">
        <f t="shared" si="2"/>
        <v>4333.8407241011728</v>
      </c>
    </row>
    <row r="8" spans="1:17" ht="11.45" customHeight="1" x14ac:dyDescent="0.25">
      <c r="A8" s="62" t="s">
        <v>58</v>
      </c>
      <c r="B8" s="77">
        <f t="shared" ref="B8" si="3">IF(B35=0,0,B35*B145)</f>
        <v>1258.428044629436</v>
      </c>
      <c r="C8" s="77">
        <f t="shared" ref="C8:Q8" si="4">IF(C35=0,0,C35*C145)</f>
        <v>1613.7710845388119</v>
      </c>
      <c r="D8" s="77">
        <f t="shared" si="4"/>
        <v>2043.8215324505582</v>
      </c>
      <c r="E8" s="77">
        <f t="shared" si="4"/>
        <v>2580.5087055763397</v>
      </c>
      <c r="F8" s="77">
        <f t="shared" si="4"/>
        <v>2652.062797470835</v>
      </c>
      <c r="G8" s="77">
        <f t="shared" si="4"/>
        <v>3267.8686964418357</v>
      </c>
      <c r="H8" s="77">
        <f t="shared" si="4"/>
        <v>4251.1893488812457</v>
      </c>
      <c r="I8" s="77">
        <f t="shared" si="4"/>
        <v>5051.4222777023733</v>
      </c>
      <c r="J8" s="77">
        <f t="shared" si="4"/>
        <v>5020.4542592273883</v>
      </c>
      <c r="K8" s="77">
        <f t="shared" si="4"/>
        <v>5065.4624452152348</v>
      </c>
      <c r="L8" s="77">
        <f t="shared" si="4"/>
        <v>5127.3261100382115</v>
      </c>
      <c r="M8" s="77">
        <f t="shared" si="4"/>
        <v>5005.2857840719262</v>
      </c>
      <c r="N8" s="77">
        <f t="shared" si="4"/>
        <v>5407.1647049968606</v>
      </c>
      <c r="O8" s="77">
        <f t="shared" si="4"/>
        <v>5700.90580378915</v>
      </c>
      <c r="P8" s="77">
        <f t="shared" si="4"/>
        <v>6808.630180053834</v>
      </c>
      <c r="Q8" s="77">
        <f t="shared" si="4"/>
        <v>7707.4339753387476</v>
      </c>
    </row>
    <row r="9" spans="1:17" ht="11.45" customHeight="1" x14ac:dyDescent="0.25">
      <c r="A9" s="62" t="s">
        <v>57</v>
      </c>
      <c r="B9" s="77">
        <f t="shared" ref="B9" si="5">IF(B36=0,0,B36*B146)</f>
        <v>552.44973480136946</v>
      </c>
      <c r="C9" s="77">
        <f t="shared" ref="C9:Q9" si="6">IF(C36=0,0,C36*C146)</f>
        <v>594.65087678155089</v>
      </c>
      <c r="D9" s="77">
        <f t="shared" si="6"/>
        <v>568.52620323334281</v>
      </c>
      <c r="E9" s="77">
        <f t="shared" si="6"/>
        <v>600.96951399028194</v>
      </c>
      <c r="F9" s="77">
        <f t="shared" si="6"/>
        <v>626.70269373225437</v>
      </c>
      <c r="G9" s="77">
        <f t="shared" si="6"/>
        <v>658.9843027425735</v>
      </c>
      <c r="H9" s="77">
        <f t="shared" si="6"/>
        <v>717.76404490256982</v>
      </c>
      <c r="I9" s="77">
        <f t="shared" si="6"/>
        <v>721.71736109134861</v>
      </c>
      <c r="J9" s="77">
        <f t="shared" si="6"/>
        <v>596.19242598705659</v>
      </c>
      <c r="K9" s="77">
        <f t="shared" si="6"/>
        <v>555.64595887939856</v>
      </c>
      <c r="L9" s="77">
        <f t="shared" si="6"/>
        <v>594.59494240740355</v>
      </c>
      <c r="M9" s="77">
        <f t="shared" si="6"/>
        <v>662.8134412748127</v>
      </c>
      <c r="N9" s="77">
        <f t="shared" si="6"/>
        <v>1066.205977219267</v>
      </c>
      <c r="O9" s="77">
        <f t="shared" si="6"/>
        <v>1362.8217810485062</v>
      </c>
      <c r="P9" s="77">
        <f t="shared" si="6"/>
        <v>1461.7689779742409</v>
      </c>
      <c r="Q9" s="77">
        <f t="shared" si="6"/>
        <v>1497.5610261056709</v>
      </c>
    </row>
    <row r="10" spans="1:17" ht="11.45" customHeight="1" x14ac:dyDescent="0.25">
      <c r="A10" s="62" t="s">
        <v>56</v>
      </c>
      <c r="B10" s="77">
        <f t="shared" ref="B10" si="7">IF(B37=0,0,B37*B147)</f>
        <v>3.1576878028519118</v>
      </c>
      <c r="C10" s="77">
        <f t="shared" ref="C10:Q10" si="8">IF(C37=0,0,C37*C147)</f>
        <v>2.9051522852073997</v>
      </c>
      <c r="D10" s="77">
        <f t="shared" si="8"/>
        <v>2.7914229781725099</v>
      </c>
      <c r="E10" s="77">
        <f t="shared" si="8"/>
        <v>2.6680606891474579</v>
      </c>
      <c r="F10" s="77">
        <f t="shared" si="8"/>
        <v>2.0836309613916866</v>
      </c>
      <c r="G10" s="77">
        <f t="shared" si="8"/>
        <v>1.9250880623452427</v>
      </c>
      <c r="H10" s="77">
        <f t="shared" si="8"/>
        <v>1.879246754490719</v>
      </c>
      <c r="I10" s="77">
        <f t="shared" si="8"/>
        <v>1.8775271844834553</v>
      </c>
      <c r="J10" s="77">
        <f t="shared" si="8"/>
        <v>1.3999478186146366</v>
      </c>
      <c r="K10" s="77">
        <f t="shared" si="8"/>
        <v>1.0395792765413436</v>
      </c>
      <c r="L10" s="77">
        <f t="shared" si="8"/>
        <v>0</v>
      </c>
      <c r="M10" s="77">
        <f t="shared" si="8"/>
        <v>0</v>
      </c>
      <c r="N10" s="77">
        <f t="shared" si="8"/>
        <v>0</v>
      </c>
      <c r="O10" s="77">
        <f t="shared" si="8"/>
        <v>0</v>
      </c>
      <c r="P10" s="77">
        <f t="shared" si="8"/>
        <v>0</v>
      </c>
      <c r="Q10" s="77">
        <f t="shared" si="8"/>
        <v>0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4.4309925210617329E-2</v>
      </c>
      <c r="O11" s="77">
        <f t="shared" si="10"/>
        <v>4.2616168169142883E-2</v>
      </c>
      <c r="P11" s="77">
        <f t="shared" si="10"/>
        <v>7.4279793086599294E-2</v>
      </c>
      <c r="Q11" s="77">
        <f t="shared" si="10"/>
        <v>0.20185428432217406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</v>
      </c>
      <c r="M12" s="77">
        <f t="shared" si="12"/>
        <v>0</v>
      </c>
      <c r="N12" s="77">
        <f t="shared" si="12"/>
        <v>0.17640093107314295</v>
      </c>
      <c r="O12" s="77">
        <f t="shared" si="12"/>
        <v>0.2659839285790323</v>
      </c>
      <c r="P12" s="77">
        <f t="shared" si="12"/>
        <v>3.2057811214734104</v>
      </c>
      <c r="Q12" s="77">
        <f t="shared" si="12"/>
        <v>3.5624201700867126</v>
      </c>
    </row>
    <row r="13" spans="1:17" ht="11.45" customHeight="1" x14ac:dyDescent="0.25">
      <c r="A13" s="19" t="s">
        <v>28</v>
      </c>
      <c r="B13" s="76">
        <v>2347.9999999999995</v>
      </c>
      <c r="C13" s="76">
        <v>2305.0000000000005</v>
      </c>
      <c r="D13" s="76">
        <v>2361</v>
      </c>
      <c r="E13" s="76">
        <v>2550</v>
      </c>
      <c r="F13" s="76">
        <v>2655</v>
      </c>
      <c r="G13" s="76">
        <v>2891</v>
      </c>
      <c r="H13" s="76">
        <v>2780</v>
      </c>
      <c r="I13" s="76">
        <v>2644</v>
      </c>
      <c r="J13" s="76">
        <v>2516.9999999999995</v>
      </c>
      <c r="K13" s="76">
        <v>2143</v>
      </c>
      <c r="L13" s="76">
        <v>2311</v>
      </c>
      <c r="M13" s="76">
        <v>2412</v>
      </c>
      <c r="N13" s="76">
        <v>2357.9999999999995</v>
      </c>
      <c r="O13" s="76">
        <v>2319</v>
      </c>
      <c r="P13" s="76">
        <v>2330</v>
      </c>
      <c r="Q13" s="76">
        <v>2314</v>
      </c>
    </row>
    <row r="14" spans="1:17" ht="11.45" customHeight="1" x14ac:dyDescent="0.25">
      <c r="A14" s="62" t="s">
        <v>59</v>
      </c>
      <c r="B14" s="75">
        <f t="shared" ref="B14" si="13">IF(B41=0,0,B41*B151)</f>
        <v>89.547050201354736</v>
      </c>
      <c r="C14" s="75">
        <f t="shared" ref="C14:Q14" si="14">IF(C41=0,0,C41*C151)</f>
        <v>89.115791198972858</v>
      </c>
      <c r="D14" s="75">
        <f t="shared" si="14"/>
        <v>88.523485780045192</v>
      </c>
      <c r="E14" s="75">
        <f t="shared" si="14"/>
        <v>86.189443459663579</v>
      </c>
      <c r="F14" s="75">
        <f t="shared" si="14"/>
        <v>83.349164976655459</v>
      </c>
      <c r="G14" s="75">
        <f t="shared" si="14"/>
        <v>84.467050881646372</v>
      </c>
      <c r="H14" s="75">
        <f t="shared" si="14"/>
        <v>77.018509919029938</v>
      </c>
      <c r="I14" s="75">
        <f t="shared" si="14"/>
        <v>69.219066065039556</v>
      </c>
      <c r="J14" s="75">
        <f t="shared" si="14"/>
        <v>63.295494723223051</v>
      </c>
      <c r="K14" s="75">
        <f t="shared" si="14"/>
        <v>54.98033249328504</v>
      </c>
      <c r="L14" s="75">
        <f t="shared" si="14"/>
        <v>48.535399453243784</v>
      </c>
      <c r="M14" s="75">
        <f t="shared" si="14"/>
        <v>30.908163418177995</v>
      </c>
      <c r="N14" s="75">
        <f t="shared" si="14"/>
        <v>23.943518789978519</v>
      </c>
      <c r="O14" s="75">
        <f t="shared" si="14"/>
        <v>17.352289621420582</v>
      </c>
      <c r="P14" s="75">
        <f t="shared" si="14"/>
        <v>11.61688622786926</v>
      </c>
      <c r="Q14" s="75">
        <f t="shared" si="14"/>
        <v>9.6848605091671338</v>
      </c>
    </row>
    <row r="15" spans="1:17" ht="11.45" customHeight="1" x14ac:dyDescent="0.25">
      <c r="A15" s="62" t="s">
        <v>58</v>
      </c>
      <c r="B15" s="75">
        <f t="shared" ref="B15" si="15">IF(B42=0,0,B42*B152)</f>
        <v>2191.1495613704737</v>
      </c>
      <c r="C15" s="75">
        <f t="shared" ref="C15:Q15" si="16">IF(C42=0,0,C42*C152)</f>
        <v>2128.6086137054358</v>
      </c>
      <c r="D15" s="75">
        <f t="shared" si="16"/>
        <v>2199.7020261590806</v>
      </c>
      <c r="E15" s="75">
        <f t="shared" si="16"/>
        <v>2391.9514761605137</v>
      </c>
      <c r="F15" s="75">
        <f t="shared" si="16"/>
        <v>2497.1053576024178</v>
      </c>
      <c r="G15" s="75">
        <f t="shared" si="16"/>
        <v>2700.0477219649324</v>
      </c>
      <c r="H15" s="75">
        <f t="shared" si="16"/>
        <v>2600.4771461679852</v>
      </c>
      <c r="I15" s="75">
        <f t="shared" si="16"/>
        <v>2459.1073582570643</v>
      </c>
      <c r="J15" s="75">
        <f t="shared" si="16"/>
        <v>2318.4366912724154</v>
      </c>
      <c r="K15" s="75">
        <f t="shared" si="16"/>
        <v>1949.7897221261258</v>
      </c>
      <c r="L15" s="75">
        <f t="shared" si="16"/>
        <v>2063.9128977825985</v>
      </c>
      <c r="M15" s="75">
        <f t="shared" si="16"/>
        <v>2173.5685730843356</v>
      </c>
      <c r="N15" s="75">
        <f t="shared" si="16"/>
        <v>2134.6259413491416</v>
      </c>
      <c r="O15" s="75">
        <f t="shared" si="16"/>
        <v>2113.2994554038778</v>
      </c>
      <c r="P15" s="75">
        <f t="shared" si="16"/>
        <v>2120.9703507775157</v>
      </c>
      <c r="Q15" s="75">
        <f t="shared" si="16"/>
        <v>2097.6651381487031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60.417416549018284</v>
      </c>
      <c r="C17" s="75">
        <f t="shared" ref="C17:Q17" si="20">IF(C44=0,0,C44*C154)</f>
        <v>71.101546925340983</v>
      </c>
      <c r="D17" s="75">
        <f t="shared" si="20"/>
        <v>56.88376050027766</v>
      </c>
      <c r="E17" s="75">
        <f t="shared" si="20"/>
        <v>56.779843295351846</v>
      </c>
      <c r="F17" s="75">
        <f t="shared" si="20"/>
        <v>58.995992072983718</v>
      </c>
      <c r="G17" s="75">
        <f t="shared" si="20"/>
        <v>66.082553208522654</v>
      </c>
      <c r="H17" s="75">
        <f t="shared" si="20"/>
        <v>61.141269296275624</v>
      </c>
      <c r="I17" s="75">
        <f t="shared" si="20"/>
        <v>55.010484303020512</v>
      </c>
      <c r="J17" s="75">
        <f t="shared" si="20"/>
        <v>29.847116386637655</v>
      </c>
      <c r="K17" s="75">
        <f t="shared" si="20"/>
        <v>1.804835331536625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0</v>
      </c>
    </row>
    <row r="18" spans="1:17" ht="11.45" customHeight="1" x14ac:dyDescent="0.25">
      <c r="A18" s="62" t="s">
        <v>55</v>
      </c>
      <c r="B18" s="75">
        <f t="shared" ref="B18" si="21">IF(B45=0,0,B45*B155)</f>
        <v>6.8859718791530051</v>
      </c>
      <c r="C18" s="75">
        <f t="shared" ref="C18:Q18" si="22">IF(C45=0,0,C45*C155)</f>
        <v>16.174048170250568</v>
      </c>
      <c r="D18" s="75">
        <f t="shared" si="22"/>
        <v>15.890727560596529</v>
      </c>
      <c r="E18" s="75">
        <f t="shared" si="22"/>
        <v>15.079237084470966</v>
      </c>
      <c r="F18" s="75">
        <f t="shared" si="22"/>
        <v>15.549485347942783</v>
      </c>
      <c r="G18" s="75">
        <f t="shared" si="22"/>
        <v>40.402673944898623</v>
      </c>
      <c r="H18" s="75">
        <f t="shared" si="22"/>
        <v>41.363074616709191</v>
      </c>
      <c r="I18" s="75">
        <f t="shared" si="22"/>
        <v>60.663091374875691</v>
      </c>
      <c r="J18" s="75">
        <f t="shared" si="22"/>
        <v>105.42069761772393</v>
      </c>
      <c r="K18" s="75">
        <f t="shared" si="22"/>
        <v>136.42511004905259</v>
      </c>
      <c r="L18" s="75">
        <f t="shared" si="22"/>
        <v>198.55170276415771</v>
      </c>
      <c r="M18" s="75">
        <f t="shared" si="22"/>
        <v>207.52326349748651</v>
      </c>
      <c r="N18" s="75">
        <f t="shared" si="22"/>
        <v>199.43053986087963</v>
      </c>
      <c r="O18" s="75">
        <f t="shared" si="22"/>
        <v>188.34825497470166</v>
      </c>
      <c r="P18" s="75">
        <f t="shared" si="22"/>
        <v>197.41276299461506</v>
      </c>
      <c r="Q18" s="75">
        <f t="shared" si="22"/>
        <v>206.65000134212974</v>
      </c>
    </row>
    <row r="19" spans="1:17" ht="11.45" customHeight="1" x14ac:dyDescent="0.25">
      <c r="A19" s="25" t="s">
        <v>51</v>
      </c>
      <c r="B19" s="79">
        <f t="shared" ref="B19" si="23">B20+B26</f>
        <v>2286.8507981036882</v>
      </c>
      <c r="C19" s="79">
        <f t="shared" ref="C19:Q19" si="24">C20+C26</f>
        <v>2506.0078154068242</v>
      </c>
      <c r="D19" s="79">
        <f t="shared" si="24"/>
        <v>2894.4189023287408</v>
      </c>
      <c r="E19" s="79">
        <f t="shared" si="24"/>
        <v>3298.164333421616</v>
      </c>
      <c r="F19" s="79">
        <f t="shared" si="24"/>
        <v>3469.5399218637986</v>
      </c>
      <c r="G19" s="79">
        <f t="shared" si="24"/>
        <v>3847.8177994427474</v>
      </c>
      <c r="H19" s="79">
        <f t="shared" si="24"/>
        <v>4072.4365010334432</v>
      </c>
      <c r="I19" s="79">
        <f t="shared" si="24"/>
        <v>4543.979143211187</v>
      </c>
      <c r="J19" s="79">
        <f t="shared" si="24"/>
        <v>4025.6470931445001</v>
      </c>
      <c r="K19" s="79">
        <f t="shared" si="24"/>
        <v>3344.8865592298348</v>
      </c>
      <c r="L19" s="79">
        <f t="shared" si="24"/>
        <v>3857.4301076160195</v>
      </c>
      <c r="M19" s="79">
        <f t="shared" si="24"/>
        <v>4127.4411964883157</v>
      </c>
      <c r="N19" s="79">
        <f t="shared" si="24"/>
        <v>4253.4818797285025</v>
      </c>
      <c r="O19" s="79">
        <f t="shared" si="24"/>
        <v>4688.1185207085064</v>
      </c>
      <c r="P19" s="79">
        <f t="shared" si="24"/>
        <v>4664.2936429593929</v>
      </c>
      <c r="Q19" s="79">
        <f t="shared" si="24"/>
        <v>4975.0101774222021</v>
      </c>
    </row>
    <row r="20" spans="1:17" ht="11.45" customHeight="1" x14ac:dyDescent="0.25">
      <c r="A20" s="23" t="s">
        <v>27</v>
      </c>
      <c r="B20" s="78">
        <v>64.683922696056712</v>
      </c>
      <c r="C20" s="78">
        <v>75.667119170166401</v>
      </c>
      <c r="D20" s="78">
        <v>97.978914687905132</v>
      </c>
      <c r="E20" s="78">
        <v>90.799061708934147</v>
      </c>
      <c r="F20" s="78">
        <v>118.76644958043323</v>
      </c>
      <c r="G20" s="78">
        <v>111.79876974737134</v>
      </c>
      <c r="H20" s="78">
        <v>124.00746618409428</v>
      </c>
      <c r="I20" s="78">
        <v>136.67038540466925</v>
      </c>
      <c r="J20" s="78">
        <v>139.85830611577504</v>
      </c>
      <c r="K20" s="78">
        <v>134.05961384405344</v>
      </c>
      <c r="L20" s="78">
        <v>115.04013352318663</v>
      </c>
      <c r="M20" s="78">
        <v>119.76595707293625</v>
      </c>
      <c r="N20" s="78">
        <v>131.01317383329516</v>
      </c>
      <c r="O20" s="78">
        <v>152.75631782304376</v>
      </c>
      <c r="P20" s="78">
        <v>168.29786808828121</v>
      </c>
      <c r="Q20" s="78">
        <v>177.81878293633881</v>
      </c>
    </row>
    <row r="21" spans="1:17" ht="11.45" customHeight="1" x14ac:dyDescent="0.25">
      <c r="A21" s="62" t="s">
        <v>59</v>
      </c>
      <c r="B21" s="77">
        <f t="shared" ref="B21" si="25">IF(B48=0,0,B48*B158)</f>
        <v>22.407054675299097</v>
      </c>
      <c r="C21" s="77">
        <f t="shared" ref="C21:Q21" si="26">IF(C48=0,0,C48*C158)</f>
        <v>22.855583163217478</v>
      </c>
      <c r="D21" s="77">
        <f t="shared" si="26"/>
        <v>21.600423017272444</v>
      </c>
      <c r="E21" s="77">
        <f t="shared" si="26"/>
        <v>21.498615534065156</v>
      </c>
      <c r="F21" s="77">
        <f t="shared" si="26"/>
        <v>20.95400659357426</v>
      </c>
      <c r="G21" s="77">
        <f t="shared" si="26"/>
        <v>20.955087631139161</v>
      </c>
      <c r="H21" s="77">
        <f t="shared" si="26"/>
        <v>21.276686698510183</v>
      </c>
      <c r="I21" s="77">
        <f t="shared" si="26"/>
        <v>20.553893623383555</v>
      </c>
      <c r="J21" s="77">
        <f t="shared" si="26"/>
        <v>17.195168871330175</v>
      </c>
      <c r="K21" s="77">
        <f t="shared" si="26"/>
        <v>13.941453300360656</v>
      </c>
      <c r="L21" s="77">
        <f t="shared" si="26"/>
        <v>6.3645953547655489</v>
      </c>
      <c r="M21" s="77">
        <f t="shared" si="26"/>
        <v>5.7586967768594022</v>
      </c>
      <c r="N21" s="77">
        <f t="shared" si="26"/>
        <v>5.7708808707956809</v>
      </c>
      <c r="O21" s="77">
        <f t="shared" si="26"/>
        <v>5.029469315079945</v>
      </c>
      <c r="P21" s="77">
        <f t="shared" si="26"/>
        <v>3.8353628535554041</v>
      </c>
      <c r="Q21" s="77">
        <f t="shared" si="26"/>
        <v>3.6694978830796212</v>
      </c>
    </row>
    <row r="22" spans="1:17" ht="11.45" customHeight="1" x14ac:dyDescent="0.25">
      <c r="A22" s="62" t="s">
        <v>58</v>
      </c>
      <c r="B22" s="77">
        <f t="shared" ref="B22" si="27">IF(B49=0,0,B49*B159)</f>
        <v>42.276868020757611</v>
      </c>
      <c r="C22" s="77">
        <f t="shared" ref="C22:Q22" si="28">IF(C49=0,0,C49*C159)</f>
        <v>52.811536006948927</v>
      </c>
      <c r="D22" s="77">
        <f t="shared" si="28"/>
        <v>76.378491670632684</v>
      </c>
      <c r="E22" s="77">
        <f t="shared" si="28"/>
        <v>69.300446174868995</v>
      </c>
      <c r="F22" s="77">
        <f t="shared" si="28"/>
        <v>97.812442986858969</v>
      </c>
      <c r="G22" s="77">
        <f t="shared" si="28"/>
        <v>90.843682116232173</v>
      </c>
      <c r="H22" s="77">
        <f t="shared" si="28"/>
        <v>102.73077948558409</v>
      </c>
      <c r="I22" s="77">
        <f t="shared" si="28"/>
        <v>116.11649178128569</v>
      </c>
      <c r="J22" s="77">
        <f t="shared" si="28"/>
        <v>122.66313724444485</v>
      </c>
      <c r="K22" s="77">
        <f t="shared" si="28"/>
        <v>120.11816054369278</v>
      </c>
      <c r="L22" s="77">
        <f t="shared" si="28"/>
        <v>108.67553816842107</v>
      </c>
      <c r="M22" s="77">
        <f t="shared" si="28"/>
        <v>114.00328096199792</v>
      </c>
      <c r="N22" s="77">
        <f t="shared" si="28"/>
        <v>125.20384873564038</v>
      </c>
      <c r="O22" s="77">
        <f t="shared" si="28"/>
        <v>147.69091065076864</v>
      </c>
      <c r="P22" s="77">
        <f t="shared" si="28"/>
        <v>164.40452231215792</v>
      </c>
      <c r="Q22" s="77">
        <f t="shared" si="28"/>
        <v>174.08668021575338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3.4464013272130757E-2</v>
      </c>
      <c r="O23" s="77">
        <f t="shared" si="30"/>
        <v>3.1957166196407691E-2</v>
      </c>
      <c r="P23" s="77">
        <f t="shared" si="30"/>
        <v>4.6038150115990502E-2</v>
      </c>
      <c r="Q23" s="77">
        <f t="shared" si="30"/>
        <v>4.86655409569893E-2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3.9793340789192203E-3</v>
      </c>
      <c r="N25" s="77">
        <f t="shared" si="34"/>
        <v>3.9802135869807399E-3</v>
      </c>
      <c r="O25" s="77">
        <f t="shared" si="34"/>
        <v>3.9806909987562342E-3</v>
      </c>
      <c r="P25" s="77">
        <f t="shared" si="34"/>
        <v>1.1944772451863246E-2</v>
      </c>
      <c r="Q25" s="77">
        <f t="shared" si="34"/>
        <v>1.3939296548799489E-2</v>
      </c>
    </row>
    <row r="26" spans="1:17" ht="11.45" customHeight="1" x14ac:dyDescent="0.25">
      <c r="A26" s="19" t="s">
        <v>24</v>
      </c>
      <c r="B26" s="76">
        <v>2222.1668754076313</v>
      </c>
      <c r="C26" s="76">
        <v>2430.340696236658</v>
      </c>
      <c r="D26" s="76">
        <v>2796.4399876408356</v>
      </c>
      <c r="E26" s="76">
        <v>3207.365271712682</v>
      </c>
      <c r="F26" s="76">
        <v>3350.7734722833652</v>
      </c>
      <c r="G26" s="76">
        <v>3736.019029695376</v>
      </c>
      <c r="H26" s="76">
        <v>3948.4290348493487</v>
      </c>
      <c r="I26" s="76">
        <v>4407.3087578065179</v>
      </c>
      <c r="J26" s="76">
        <v>3885.788787028725</v>
      </c>
      <c r="K26" s="76">
        <v>3210.8269453857815</v>
      </c>
      <c r="L26" s="76">
        <v>3742.3899740928327</v>
      </c>
      <c r="M26" s="76">
        <v>4007.6752394153791</v>
      </c>
      <c r="N26" s="76">
        <v>4122.4687058952077</v>
      </c>
      <c r="O26" s="76">
        <v>4535.3622028854625</v>
      </c>
      <c r="P26" s="76">
        <v>4495.9957748711113</v>
      </c>
      <c r="Q26" s="76">
        <v>4797.1913944858634</v>
      </c>
    </row>
    <row r="27" spans="1:17" ht="11.45" customHeight="1" x14ac:dyDescent="0.25">
      <c r="A27" s="17" t="s">
        <v>23</v>
      </c>
      <c r="B27" s="75">
        <v>1484</v>
      </c>
      <c r="C27" s="75">
        <v>1645</v>
      </c>
      <c r="D27" s="75">
        <v>1967</v>
      </c>
      <c r="E27" s="75">
        <v>2365</v>
      </c>
      <c r="F27" s="75">
        <v>2380</v>
      </c>
      <c r="G27" s="75">
        <v>2734</v>
      </c>
      <c r="H27" s="75">
        <v>2718</v>
      </c>
      <c r="I27" s="75">
        <v>3006</v>
      </c>
      <c r="J27" s="75">
        <v>2536</v>
      </c>
      <c r="K27" s="75">
        <v>2149</v>
      </c>
      <c r="L27" s="75">
        <v>2561</v>
      </c>
      <c r="M27" s="75">
        <v>2646</v>
      </c>
      <c r="N27" s="75">
        <v>2616</v>
      </c>
      <c r="O27" s="75">
        <v>2803</v>
      </c>
      <c r="P27" s="75">
        <v>2740</v>
      </c>
      <c r="Q27" s="75">
        <v>2753</v>
      </c>
    </row>
    <row r="28" spans="1:17" ht="11.45" customHeight="1" x14ac:dyDescent="0.25">
      <c r="A28" s="15" t="s">
        <v>22</v>
      </c>
      <c r="B28" s="74">
        <v>738.16687540763132</v>
      </c>
      <c r="C28" s="74">
        <v>785.340696236658</v>
      </c>
      <c r="D28" s="74">
        <v>829.43998764083562</v>
      </c>
      <c r="E28" s="74">
        <v>842.36527171268199</v>
      </c>
      <c r="F28" s="74">
        <v>970.77347228336521</v>
      </c>
      <c r="G28" s="74">
        <v>1002.019029695376</v>
      </c>
      <c r="H28" s="74">
        <v>1230.4290348493487</v>
      </c>
      <c r="I28" s="74">
        <v>1401.3087578065179</v>
      </c>
      <c r="J28" s="74">
        <v>1349.788787028725</v>
      </c>
      <c r="K28" s="74">
        <v>1061.8269453857815</v>
      </c>
      <c r="L28" s="74">
        <v>1181.3899740928327</v>
      </c>
      <c r="M28" s="74">
        <v>1361.6752394153791</v>
      </c>
      <c r="N28" s="74">
        <v>1506.4687058952077</v>
      </c>
      <c r="O28" s="74">
        <v>1732.3622028854625</v>
      </c>
      <c r="P28" s="74">
        <v>1755.9957748711113</v>
      </c>
      <c r="Q28" s="74">
        <v>2044.1913944858634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5076.8085795046263</v>
      </c>
      <c r="C30" s="68">
        <f t="shared" si="35"/>
        <v>5885.7323066601321</v>
      </c>
      <c r="D30" s="68">
        <f t="shared" si="35"/>
        <v>6150.0041512685093</v>
      </c>
      <c r="E30" s="68">
        <f t="shared" si="35"/>
        <v>6445.5602510722038</v>
      </c>
      <c r="F30" s="68">
        <f t="shared" si="35"/>
        <v>6948.6311704305763</v>
      </c>
      <c r="G30" s="68">
        <f t="shared" si="35"/>
        <v>7220.9443102313453</v>
      </c>
      <c r="H30" s="68">
        <f t="shared" si="35"/>
        <v>8366.9583397962342</v>
      </c>
      <c r="I30" s="68">
        <f t="shared" si="35"/>
        <v>9419.5326247886096</v>
      </c>
      <c r="J30" s="68">
        <f t="shared" si="35"/>
        <v>9160.752254723544</v>
      </c>
      <c r="K30" s="68">
        <f t="shared" si="35"/>
        <v>8316.7335959292377</v>
      </c>
      <c r="L30" s="68">
        <f t="shared" si="35"/>
        <v>8122.454688377612</v>
      </c>
      <c r="M30" s="68">
        <f t="shared" si="35"/>
        <v>7912.0459230824217</v>
      </c>
      <c r="N30" s="68">
        <f t="shared" si="35"/>
        <v>7829.3772314650432</v>
      </c>
      <c r="O30" s="68">
        <f t="shared" si="35"/>
        <v>8061.3745684513233</v>
      </c>
      <c r="P30" s="68">
        <f t="shared" si="35"/>
        <v>8966.2143207723475</v>
      </c>
      <c r="Q30" s="68">
        <f t="shared" si="35"/>
        <v>9700.9373173958775</v>
      </c>
    </row>
    <row r="31" spans="1:17" ht="11.45" customHeight="1" x14ac:dyDescent="0.25">
      <c r="A31" s="25" t="s">
        <v>39</v>
      </c>
      <c r="B31" s="79">
        <f t="shared" ref="B31:Q31" si="36">B32+B33+B40</f>
        <v>4395.6010272636813</v>
      </c>
      <c r="C31" s="79">
        <f t="shared" si="36"/>
        <v>5084.0661718137435</v>
      </c>
      <c r="D31" s="79">
        <f t="shared" si="36"/>
        <v>5173.1143477831201</v>
      </c>
      <c r="E31" s="79">
        <f t="shared" si="36"/>
        <v>5448.1525561298422</v>
      </c>
      <c r="F31" s="79">
        <f t="shared" si="36"/>
        <v>5830.2726176770238</v>
      </c>
      <c r="G31" s="79">
        <f t="shared" si="36"/>
        <v>6079.3202114408477</v>
      </c>
      <c r="H31" s="79">
        <f t="shared" si="36"/>
        <v>7151.2877826346003</v>
      </c>
      <c r="I31" s="79">
        <f t="shared" si="36"/>
        <v>8035.3858826859405</v>
      </c>
      <c r="J31" s="79">
        <f t="shared" si="36"/>
        <v>7808.5548485102299</v>
      </c>
      <c r="K31" s="79">
        <f t="shared" si="36"/>
        <v>7047.4789113007382</v>
      </c>
      <c r="L31" s="79">
        <f t="shared" si="36"/>
        <v>7028.6982583449926</v>
      </c>
      <c r="M31" s="79">
        <f t="shared" si="36"/>
        <v>6867.3883413406511</v>
      </c>
      <c r="N31" s="79">
        <f t="shared" si="36"/>
        <v>6782.6907141453103</v>
      </c>
      <c r="O31" s="79">
        <f t="shared" si="36"/>
        <v>6876.1019611949341</v>
      </c>
      <c r="P31" s="79">
        <f t="shared" si="36"/>
        <v>7712.8897360186547</v>
      </c>
      <c r="Q31" s="79">
        <f t="shared" si="36"/>
        <v>8379.4978567720937</v>
      </c>
    </row>
    <row r="32" spans="1:17" ht="11.45" customHeight="1" x14ac:dyDescent="0.25">
      <c r="A32" s="23" t="s">
        <v>30</v>
      </c>
      <c r="B32" s="78">
        <v>56.436908263596187</v>
      </c>
      <c r="C32" s="78">
        <v>56.81838781590595</v>
      </c>
      <c r="D32" s="78">
        <v>56.761524025653941</v>
      </c>
      <c r="E32" s="78">
        <v>56.698973708848236</v>
      </c>
      <c r="F32" s="78">
        <v>56.380286455185647</v>
      </c>
      <c r="G32" s="78">
        <v>56.002773749752244</v>
      </c>
      <c r="H32" s="78">
        <v>55.067419232047136</v>
      </c>
      <c r="I32" s="78">
        <v>53.022854422979634</v>
      </c>
      <c r="J32" s="78">
        <v>51.015000000000001</v>
      </c>
      <c r="K32" s="78">
        <v>49.435999999999993</v>
      </c>
      <c r="L32" s="78">
        <v>49.769999999999996</v>
      </c>
      <c r="M32" s="78">
        <v>49.8356555196006</v>
      </c>
      <c r="N32" s="78">
        <v>46.224684616506174</v>
      </c>
      <c r="O32" s="78">
        <v>48.70278084782786</v>
      </c>
      <c r="P32" s="78">
        <v>59.343057759837833</v>
      </c>
      <c r="Q32" s="78">
        <v>76.169598872851637</v>
      </c>
    </row>
    <row r="33" spans="1:17" ht="11.45" customHeight="1" x14ac:dyDescent="0.25">
      <c r="A33" s="19" t="s">
        <v>29</v>
      </c>
      <c r="B33" s="76">
        <v>4201.5028085519007</v>
      </c>
      <c r="C33" s="76">
        <v>4886.8545438543488</v>
      </c>
      <c r="D33" s="76">
        <v>4970.3258720087588</v>
      </c>
      <c r="E33" s="76">
        <v>5233.5918436809261</v>
      </c>
      <c r="F33" s="76">
        <v>5614.5849379539659</v>
      </c>
      <c r="G33" s="76">
        <v>5864.3384066466469</v>
      </c>
      <c r="H33" s="76">
        <v>6941.1837534330743</v>
      </c>
      <c r="I33" s="76">
        <v>7829.8809733160524</v>
      </c>
      <c r="J33" s="76">
        <v>7610.78284851023</v>
      </c>
      <c r="K33" s="76">
        <v>6852.5488667482314</v>
      </c>
      <c r="L33" s="76">
        <v>6835.0271138796861</v>
      </c>
      <c r="M33" s="76">
        <v>6678.7086608182217</v>
      </c>
      <c r="N33" s="76">
        <v>6600.8384370097865</v>
      </c>
      <c r="O33" s="76">
        <v>6693.0397944775905</v>
      </c>
      <c r="P33" s="76">
        <v>7523.1196644179618</v>
      </c>
      <c r="Q33" s="76">
        <v>8173.9546070013812</v>
      </c>
    </row>
    <row r="34" spans="1:17" ht="11.45" customHeight="1" x14ac:dyDescent="0.25">
      <c r="A34" s="62" t="s">
        <v>59</v>
      </c>
      <c r="B34" s="77">
        <v>3559.2686029073056</v>
      </c>
      <c r="C34" s="77">
        <v>4016.0499850892215</v>
      </c>
      <c r="D34" s="77">
        <v>3967.9300599487201</v>
      </c>
      <c r="E34" s="77">
        <v>3998.722430645701</v>
      </c>
      <c r="F34" s="77">
        <v>4069.6322740710848</v>
      </c>
      <c r="G34" s="77">
        <v>4028.0897802545646</v>
      </c>
      <c r="H34" s="77">
        <v>4565.4094858660292</v>
      </c>
      <c r="I34" s="77">
        <v>5096.3279608727426</v>
      </c>
      <c r="J34" s="77">
        <v>4714.7580848290063</v>
      </c>
      <c r="K34" s="77">
        <v>3918.370755085281</v>
      </c>
      <c r="L34" s="77">
        <v>3757.3643882522751</v>
      </c>
      <c r="M34" s="77">
        <v>3439.3820633436035</v>
      </c>
      <c r="N34" s="77">
        <v>2982.9981681961435</v>
      </c>
      <c r="O34" s="77">
        <v>2748.7529391217117</v>
      </c>
      <c r="P34" s="77">
        <v>2686.7370833624168</v>
      </c>
      <c r="Q34" s="77">
        <v>2716.062401888079</v>
      </c>
    </row>
    <row r="35" spans="1:17" ht="11.45" customHeight="1" x14ac:dyDescent="0.25">
      <c r="A35" s="62" t="s">
        <v>58</v>
      </c>
      <c r="B35" s="77">
        <v>433.03100153222869</v>
      </c>
      <c r="C35" s="77">
        <v>619.99749602874022</v>
      </c>
      <c r="D35" s="77">
        <v>768.26160858004857</v>
      </c>
      <c r="E35" s="77">
        <v>984.399131339257</v>
      </c>
      <c r="F35" s="77">
        <v>1228.7023569392748</v>
      </c>
      <c r="G35" s="77">
        <v>1506.3942872719706</v>
      </c>
      <c r="H35" s="77">
        <v>2008.5075803263167</v>
      </c>
      <c r="I35" s="77">
        <v>2367.5701967881678</v>
      </c>
      <c r="J35" s="77">
        <v>2567.0852560412295</v>
      </c>
      <c r="K35" s="77">
        <v>2624.6385428891222</v>
      </c>
      <c r="L35" s="77">
        <v>2737.3727792247723</v>
      </c>
      <c r="M35" s="77">
        <v>2837.2395932338959</v>
      </c>
      <c r="N35" s="77">
        <v>2988.3051915134151</v>
      </c>
      <c r="O35" s="77">
        <v>3142.6395416346536</v>
      </c>
      <c r="P35" s="77">
        <v>3936.014483222988</v>
      </c>
      <c r="Q35" s="77">
        <v>4523.2367813827877</v>
      </c>
    </row>
    <row r="36" spans="1:17" ht="11.45" customHeight="1" x14ac:dyDescent="0.25">
      <c r="A36" s="62" t="s">
        <v>57</v>
      </c>
      <c r="B36" s="77">
        <v>208.07880881682709</v>
      </c>
      <c r="C36" s="77">
        <v>249.65398103152012</v>
      </c>
      <c r="D36" s="77">
        <v>233.05241211097677</v>
      </c>
      <c r="E36" s="77">
        <v>249.42340576688576</v>
      </c>
      <c r="F36" s="77">
        <v>315.25937916436038</v>
      </c>
      <c r="G36" s="77">
        <v>328.9458605160159</v>
      </c>
      <c r="H36" s="77">
        <v>366.35985961892851</v>
      </c>
      <c r="I36" s="77">
        <v>365.0849161791956</v>
      </c>
      <c r="J36" s="77">
        <v>328.21090097154195</v>
      </c>
      <c r="K36" s="77">
        <v>308.99302760683037</v>
      </c>
      <c r="L36" s="77">
        <v>340.28994640263875</v>
      </c>
      <c r="M36" s="77">
        <v>402.08700424072231</v>
      </c>
      <c r="N36" s="77">
        <v>629.38228358371884</v>
      </c>
      <c r="O36" s="77">
        <v>801.43233839449908</v>
      </c>
      <c r="P36" s="77">
        <v>897.93742113670339</v>
      </c>
      <c r="Q36" s="77">
        <v>931.84346795108729</v>
      </c>
    </row>
    <row r="37" spans="1:17" ht="11.45" customHeight="1" x14ac:dyDescent="0.25">
      <c r="A37" s="62" t="s">
        <v>56</v>
      </c>
      <c r="B37" s="77">
        <v>1.1243952955393</v>
      </c>
      <c r="C37" s="77">
        <v>1.15308170486659</v>
      </c>
      <c r="D37" s="77">
        <v>1.0817913690131868</v>
      </c>
      <c r="E37" s="77">
        <v>1.046875929082316</v>
      </c>
      <c r="F37" s="77">
        <v>0.99092777924552422</v>
      </c>
      <c r="G37" s="77">
        <v>0.90847860409538717</v>
      </c>
      <c r="H37" s="77">
        <v>0.90682762179995857</v>
      </c>
      <c r="I37" s="77">
        <v>0.8978994759460609</v>
      </c>
      <c r="J37" s="77">
        <v>0.72860666845190691</v>
      </c>
      <c r="K37" s="77">
        <v>0.54654116699743893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2.6730708613027083E-2</v>
      </c>
      <c r="O38" s="77">
        <v>2.5611690671809625E-2</v>
      </c>
      <c r="P38" s="77">
        <v>4.663092915008471E-2</v>
      </c>
      <c r="Q38" s="77">
        <v>0.12836081374319575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0.12606300789580496</v>
      </c>
      <c r="O39" s="77">
        <v>0.18936363605410328</v>
      </c>
      <c r="P39" s="77">
        <v>2.3840457667036916</v>
      </c>
      <c r="Q39" s="77">
        <v>2.6835949656841809</v>
      </c>
    </row>
    <row r="40" spans="1:17" ht="11.45" customHeight="1" x14ac:dyDescent="0.25">
      <c r="A40" s="19" t="s">
        <v>28</v>
      </c>
      <c r="B40" s="76">
        <v>137.66131044818465</v>
      </c>
      <c r="C40" s="76">
        <v>140.3932401434883</v>
      </c>
      <c r="D40" s="76">
        <v>146.02695174870794</v>
      </c>
      <c r="E40" s="76">
        <v>157.8617387400684</v>
      </c>
      <c r="F40" s="76">
        <v>159.30739326787301</v>
      </c>
      <c r="G40" s="76">
        <v>158.97903104444907</v>
      </c>
      <c r="H40" s="76">
        <v>155.03660996947809</v>
      </c>
      <c r="I40" s="76">
        <v>152.48205494690848</v>
      </c>
      <c r="J40" s="76">
        <v>146.75700000000001</v>
      </c>
      <c r="K40" s="76">
        <v>145.49404455250689</v>
      </c>
      <c r="L40" s="76">
        <v>143.90114446530592</v>
      </c>
      <c r="M40" s="76">
        <v>138.84402500282914</v>
      </c>
      <c r="N40" s="76">
        <v>135.62759251901707</v>
      </c>
      <c r="O40" s="76">
        <v>134.35938586951605</v>
      </c>
      <c r="P40" s="76">
        <v>130.42701384085589</v>
      </c>
      <c r="Q40" s="76">
        <v>129.37365089786044</v>
      </c>
    </row>
    <row r="41" spans="1:17" ht="11.45" customHeight="1" x14ac:dyDescent="0.25">
      <c r="A41" s="62" t="s">
        <v>59</v>
      </c>
      <c r="B41" s="75">
        <v>13.45355576743605</v>
      </c>
      <c r="C41" s="75">
        <v>13.43832021397971</v>
      </c>
      <c r="D41" s="75">
        <v>13.368380373980221</v>
      </c>
      <c r="E41" s="75">
        <v>13.017029255096432</v>
      </c>
      <c r="F41" s="75">
        <v>12.550702685990675</v>
      </c>
      <c r="G41" s="75">
        <v>12.076815548703019</v>
      </c>
      <c r="H41" s="75">
        <v>11.167550566597937</v>
      </c>
      <c r="I41" s="75">
        <v>10.379020473248081</v>
      </c>
      <c r="J41" s="75">
        <v>9.5043329856307306</v>
      </c>
      <c r="K41" s="75">
        <v>8.3728458342399055</v>
      </c>
      <c r="L41" s="75">
        <v>7.3342035071447134</v>
      </c>
      <c r="M41" s="75">
        <v>4.6259021216853604</v>
      </c>
      <c r="N41" s="75">
        <v>3.5806805368059593</v>
      </c>
      <c r="O41" s="75">
        <v>2.6039499221969029</v>
      </c>
      <c r="P41" s="75">
        <v>1.6907317725999467</v>
      </c>
      <c r="Q41" s="75">
        <v>1.4078266994465884</v>
      </c>
    </row>
    <row r="42" spans="1:17" ht="11.45" customHeight="1" x14ac:dyDescent="0.25">
      <c r="A42" s="62" t="s">
        <v>58</v>
      </c>
      <c r="B42" s="75">
        <v>120.50628161715665</v>
      </c>
      <c r="C42" s="75">
        <v>121.95462878471261</v>
      </c>
      <c r="D42" s="75">
        <v>128.4102724117804</v>
      </c>
      <c r="E42" s="75">
        <v>140.6201932802488</v>
      </c>
      <c r="F42" s="75">
        <v>142.50259534657707</v>
      </c>
      <c r="G42" s="75">
        <v>141.32846451187842</v>
      </c>
      <c r="H42" s="75">
        <v>138.41315687539793</v>
      </c>
      <c r="I42" s="75">
        <v>135.71897053423754</v>
      </c>
      <c r="J42" s="75">
        <v>129.68620243260088</v>
      </c>
      <c r="K42" s="75">
        <v>128.04357550220789</v>
      </c>
      <c r="L42" s="75">
        <v>124.58195844750347</v>
      </c>
      <c r="M42" s="75">
        <v>122.52038722354455</v>
      </c>
      <c r="N42" s="75">
        <v>120.76432856763914</v>
      </c>
      <c r="O42" s="75">
        <v>120.9736354431808</v>
      </c>
      <c r="P42" s="75">
        <v>117.77425211307812</v>
      </c>
      <c r="Q42" s="75">
        <v>116.48990352716741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3.322766433471247</v>
      </c>
      <c r="C44" s="75">
        <v>4.073629461737549</v>
      </c>
      <c r="D44" s="75">
        <v>3.3206584777309631</v>
      </c>
      <c r="E44" s="75">
        <v>3.3380244616964032</v>
      </c>
      <c r="F44" s="75">
        <v>3.3667309870810906</v>
      </c>
      <c r="G44" s="75">
        <v>3.4589558177099167</v>
      </c>
      <c r="H44" s="75">
        <v>3.2543089683125688</v>
      </c>
      <c r="I44" s="75">
        <v>3.0360473173840661</v>
      </c>
      <c r="J44" s="75">
        <v>1.6695556934196558</v>
      </c>
      <c r="K44" s="75">
        <v>0.11852435491898303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1.45" customHeight="1" x14ac:dyDescent="0.25">
      <c r="A45" s="62" t="s">
        <v>55</v>
      </c>
      <c r="B45" s="75">
        <v>0.37870663012068684</v>
      </c>
      <c r="C45" s="75">
        <v>0.92666168305843843</v>
      </c>
      <c r="D45" s="75">
        <v>0.92764048521634501</v>
      </c>
      <c r="E45" s="75">
        <v>0.88649174302677569</v>
      </c>
      <c r="F45" s="75">
        <v>0.88736424822417115</v>
      </c>
      <c r="G45" s="75">
        <v>2.1147951661577191</v>
      </c>
      <c r="H45" s="75">
        <v>2.2015935591696696</v>
      </c>
      <c r="I45" s="75">
        <v>3.3480166220387755</v>
      </c>
      <c r="J45" s="75">
        <v>5.8969088883487402</v>
      </c>
      <c r="K45" s="75">
        <v>8.9590988611401201</v>
      </c>
      <c r="L45" s="75">
        <v>11.984982510657732</v>
      </c>
      <c r="M45" s="75">
        <v>11.697735657599232</v>
      </c>
      <c r="N45" s="75">
        <v>11.282583414571976</v>
      </c>
      <c r="O45" s="75">
        <v>10.781800504138346</v>
      </c>
      <c r="P45" s="75">
        <v>10.962029955177819</v>
      </c>
      <c r="Q45" s="75">
        <v>11.475920671246437</v>
      </c>
    </row>
    <row r="46" spans="1:17" ht="11.45" customHeight="1" x14ac:dyDescent="0.25">
      <c r="A46" s="25" t="s">
        <v>18</v>
      </c>
      <c r="B46" s="79">
        <f t="shared" ref="B46" si="37">B47+B53</f>
        <v>681.20755224094501</v>
      </c>
      <c r="C46" s="79">
        <f t="shared" ref="C46:Q46" si="38">C47+C53</f>
        <v>801.66613484638856</v>
      </c>
      <c r="D46" s="79">
        <f t="shared" si="38"/>
        <v>976.88980348538928</v>
      </c>
      <c r="E46" s="79">
        <f t="shared" si="38"/>
        <v>997.40769494236133</v>
      </c>
      <c r="F46" s="79">
        <f t="shared" si="38"/>
        <v>1118.3585527535522</v>
      </c>
      <c r="G46" s="79">
        <f t="shared" si="38"/>
        <v>1141.624098790498</v>
      </c>
      <c r="H46" s="79">
        <f t="shared" si="38"/>
        <v>1215.670557161633</v>
      </c>
      <c r="I46" s="79">
        <f t="shared" si="38"/>
        <v>1384.1467421026696</v>
      </c>
      <c r="J46" s="79">
        <f t="shared" si="38"/>
        <v>1352.1974062133136</v>
      </c>
      <c r="K46" s="79">
        <f t="shared" si="38"/>
        <v>1269.254684628499</v>
      </c>
      <c r="L46" s="79">
        <f t="shared" si="38"/>
        <v>1093.7564300326194</v>
      </c>
      <c r="M46" s="79">
        <f t="shared" si="38"/>
        <v>1044.6575817417702</v>
      </c>
      <c r="N46" s="79">
        <f t="shared" si="38"/>
        <v>1046.6865173197327</v>
      </c>
      <c r="O46" s="79">
        <f t="shared" si="38"/>
        <v>1185.2726072563894</v>
      </c>
      <c r="P46" s="79">
        <f t="shared" si="38"/>
        <v>1253.3245847536925</v>
      </c>
      <c r="Q46" s="79">
        <f t="shared" si="38"/>
        <v>1321.4394606237838</v>
      </c>
    </row>
    <row r="47" spans="1:17" ht="11.45" customHeight="1" x14ac:dyDescent="0.25">
      <c r="A47" s="23" t="s">
        <v>27</v>
      </c>
      <c r="B47" s="78">
        <v>352.60268244137558</v>
      </c>
      <c r="C47" s="78">
        <v>406.54316191333601</v>
      </c>
      <c r="D47" s="78">
        <v>512.74749273652401</v>
      </c>
      <c r="E47" s="78">
        <v>476.11653231261846</v>
      </c>
      <c r="F47" s="78">
        <v>611.08903727814936</v>
      </c>
      <c r="G47" s="78">
        <v>578.13754626301045</v>
      </c>
      <c r="H47" s="78">
        <v>632.40079664523284</v>
      </c>
      <c r="I47" s="78">
        <v>696.79024523896169</v>
      </c>
      <c r="J47" s="78">
        <v>705.29563244740973</v>
      </c>
      <c r="K47" s="78">
        <v>670.29219968986604</v>
      </c>
      <c r="L47" s="78">
        <v>563.74810604972777</v>
      </c>
      <c r="M47" s="78">
        <v>584.49053352553756</v>
      </c>
      <c r="N47" s="78">
        <v>637.83544687081746</v>
      </c>
      <c r="O47" s="78">
        <v>740.44117908863336</v>
      </c>
      <c r="P47" s="78">
        <v>812.05069541225373</v>
      </c>
      <c r="Q47" s="78">
        <v>854.46160336491823</v>
      </c>
    </row>
    <row r="48" spans="1:17" ht="11.45" customHeight="1" x14ac:dyDescent="0.25">
      <c r="A48" s="62" t="s">
        <v>59</v>
      </c>
      <c r="B48" s="77">
        <v>146.41397069888683</v>
      </c>
      <c r="C48" s="77">
        <v>149.20745848356336</v>
      </c>
      <c r="D48" s="77">
        <v>140.69016663415053</v>
      </c>
      <c r="E48" s="77">
        <v>139.39422487330725</v>
      </c>
      <c r="F48" s="77">
        <v>135.85580560767778</v>
      </c>
      <c r="G48" s="77">
        <v>136.07465507694724</v>
      </c>
      <c r="H48" s="77">
        <v>138.03905505494492</v>
      </c>
      <c r="I48" s="77">
        <v>133.13994448138749</v>
      </c>
      <c r="J48" s="77">
        <v>111.14444826603916</v>
      </c>
      <c r="K48" s="77">
        <v>90.047787583171896</v>
      </c>
      <c r="L48" s="77">
        <v>41.016046809041192</v>
      </c>
      <c r="M48" s="77">
        <v>37.048031386275603</v>
      </c>
      <c r="N48" s="77">
        <v>37.083366731711706</v>
      </c>
      <c r="O48" s="77">
        <v>32.298752095004794</v>
      </c>
      <c r="P48" s="77">
        <v>24.601109912500217</v>
      </c>
      <c r="Q48" s="77">
        <v>23.457440775703979</v>
      </c>
    </row>
    <row r="49" spans="1:17" ht="11.45" customHeight="1" x14ac:dyDescent="0.25">
      <c r="A49" s="62" t="s">
        <v>58</v>
      </c>
      <c r="B49" s="77">
        <v>206.18871174248878</v>
      </c>
      <c r="C49" s="77">
        <v>257.33570342977265</v>
      </c>
      <c r="D49" s="77">
        <v>372.05732610237351</v>
      </c>
      <c r="E49" s="77">
        <v>336.72230743931118</v>
      </c>
      <c r="F49" s="77">
        <v>475.23323167047153</v>
      </c>
      <c r="G49" s="77">
        <v>442.06289118606321</v>
      </c>
      <c r="H49" s="77">
        <v>494.36174159028792</v>
      </c>
      <c r="I49" s="77">
        <v>563.6503007575742</v>
      </c>
      <c r="J49" s="77">
        <v>594.15118418137058</v>
      </c>
      <c r="K49" s="77">
        <v>580.24441210669409</v>
      </c>
      <c r="L49" s="77">
        <v>522.73205924068657</v>
      </c>
      <c r="M49" s="77">
        <v>547.42245623080612</v>
      </c>
      <c r="N49" s="77">
        <v>600.50836333452241</v>
      </c>
      <c r="O49" s="77">
        <v>707.91592598766931</v>
      </c>
      <c r="P49" s="77">
        <v>787.09352087667082</v>
      </c>
      <c r="Q49" s="77">
        <v>830.62283188759943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0.22366535781853025</v>
      </c>
      <c r="O50" s="77">
        <v>0.2064465527790402</v>
      </c>
      <c r="P50" s="77">
        <v>0.29588426346754498</v>
      </c>
      <c r="Q50" s="77">
        <v>0.31109679885088598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2.0045908455850327E-2</v>
      </c>
      <c r="N52" s="77">
        <v>2.0051446764772159E-2</v>
      </c>
      <c r="O52" s="77">
        <v>2.0054453180167766E-2</v>
      </c>
      <c r="P52" s="77">
        <v>6.0180359615181984E-2</v>
      </c>
      <c r="Q52" s="77">
        <v>7.0233902763865041E-2</v>
      </c>
    </row>
    <row r="53" spans="1:17" ht="11.45" customHeight="1" x14ac:dyDescent="0.25">
      <c r="A53" s="19" t="s">
        <v>24</v>
      </c>
      <c r="B53" s="76">
        <v>328.60486979956943</v>
      </c>
      <c r="C53" s="76">
        <v>395.12297293305261</v>
      </c>
      <c r="D53" s="76">
        <v>464.14231074886527</v>
      </c>
      <c r="E53" s="76">
        <v>521.29116262974287</v>
      </c>
      <c r="F53" s="76">
        <v>507.26951547540284</v>
      </c>
      <c r="G53" s="76">
        <v>563.48655252748756</v>
      </c>
      <c r="H53" s="76">
        <v>583.2697605164002</v>
      </c>
      <c r="I53" s="76">
        <v>687.35649686370789</v>
      </c>
      <c r="J53" s="76">
        <v>646.90177376590373</v>
      </c>
      <c r="K53" s="76">
        <v>598.96248493863288</v>
      </c>
      <c r="L53" s="76">
        <v>530.00832398289174</v>
      </c>
      <c r="M53" s="76">
        <v>460.16704821623256</v>
      </c>
      <c r="N53" s="76">
        <v>408.85107044891521</v>
      </c>
      <c r="O53" s="76">
        <v>444.83142816775603</v>
      </c>
      <c r="P53" s="76">
        <v>441.2738893414388</v>
      </c>
      <c r="Q53" s="76">
        <v>466.97785725886564</v>
      </c>
    </row>
    <row r="54" spans="1:17" ht="11.45" customHeight="1" x14ac:dyDescent="0.25">
      <c r="A54" s="17" t="s">
        <v>23</v>
      </c>
      <c r="B54" s="75">
        <v>275.55160142348757</v>
      </c>
      <c r="C54" s="75">
        <v>338.70106761565836</v>
      </c>
      <c r="D54" s="75">
        <v>405</v>
      </c>
      <c r="E54" s="75">
        <v>461</v>
      </c>
      <c r="F54" s="75">
        <v>437</v>
      </c>
      <c r="G54" s="75">
        <v>491</v>
      </c>
      <c r="H54" s="75">
        <v>495</v>
      </c>
      <c r="I54" s="75">
        <v>587</v>
      </c>
      <c r="J54" s="75">
        <v>549</v>
      </c>
      <c r="K54" s="75">
        <v>521</v>
      </c>
      <c r="L54" s="75">
        <v>446</v>
      </c>
      <c r="M54" s="75">
        <v>363</v>
      </c>
      <c r="N54" s="75">
        <v>301</v>
      </c>
      <c r="O54" s="75">
        <v>321</v>
      </c>
      <c r="P54" s="75">
        <v>316</v>
      </c>
      <c r="Q54" s="75">
        <v>320</v>
      </c>
    </row>
    <row r="55" spans="1:17" ht="11.45" customHeight="1" x14ac:dyDescent="0.25">
      <c r="A55" s="15" t="s">
        <v>22</v>
      </c>
      <c r="B55" s="74">
        <v>53.053268376081881</v>
      </c>
      <c r="C55" s="74">
        <v>56.42190531739427</v>
      </c>
      <c r="D55" s="74">
        <v>59.142310748865263</v>
      </c>
      <c r="E55" s="74">
        <v>60.291162629742864</v>
      </c>
      <c r="F55" s="74">
        <v>70.269515475402812</v>
      </c>
      <c r="G55" s="74">
        <v>72.486552527487532</v>
      </c>
      <c r="H55" s="74">
        <v>88.26976051640024</v>
      </c>
      <c r="I55" s="74">
        <v>100.35649686370783</v>
      </c>
      <c r="J55" s="74">
        <v>97.90177376590367</v>
      </c>
      <c r="K55" s="74">
        <v>77.962484938632869</v>
      </c>
      <c r="L55" s="74">
        <v>84.008323982891781</v>
      </c>
      <c r="M55" s="74">
        <v>97.167048216232544</v>
      </c>
      <c r="N55" s="74">
        <v>107.85107044891519</v>
      </c>
      <c r="O55" s="74">
        <v>123.83142816775604</v>
      </c>
      <c r="P55" s="74">
        <v>125.2738893414388</v>
      </c>
      <c r="Q55" s="74">
        <v>146.97785725886564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688637.15609854215</v>
      </c>
      <c r="C57" s="41">
        <f t="shared" ref="C57:Q57" si="40">C58+C73</f>
        <v>696418.78712138114</v>
      </c>
      <c r="D57" s="41">
        <f t="shared" si="40"/>
        <v>711189.7918911631</v>
      </c>
      <c r="E57" s="41">
        <f t="shared" si="40"/>
        <v>725212.30779564404</v>
      </c>
      <c r="F57" s="41">
        <f t="shared" si="40"/>
        <v>759864.70018206351</v>
      </c>
      <c r="G57" s="41">
        <f t="shared" si="40"/>
        <v>776776.78297091159</v>
      </c>
      <c r="H57" s="41">
        <f t="shared" si="40"/>
        <v>804840.46777078114</v>
      </c>
      <c r="I57" s="41">
        <f t="shared" si="40"/>
        <v>819168.66466898483</v>
      </c>
      <c r="J57" s="41">
        <f t="shared" si="40"/>
        <v>816196.78557371651</v>
      </c>
      <c r="K57" s="41">
        <f t="shared" si="40"/>
        <v>795295.20570516039</v>
      </c>
      <c r="L57" s="41">
        <f t="shared" si="40"/>
        <v>745292.33322332811</v>
      </c>
      <c r="M57" s="41">
        <f t="shared" si="40"/>
        <v>722501.14174372039</v>
      </c>
      <c r="N57" s="41">
        <f t="shared" si="40"/>
        <v>734031.83612292842</v>
      </c>
      <c r="O57" s="41">
        <f t="shared" si="40"/>
        <v>756775.84033138538</v>
      </c>
      <c r="P57" s="41">
        <f t="shared" si="40"/>
        <v>784231.81046284048</v>
      </c>
      <c r="Q57" s="41">
        <f t="shared" si="40"/>
        <v>810185.151261869</v>
      </c>
    </row>
    <row r="58" spans="1:17" ht="11.45" customHeight="1" x14ac:dyDescent="0.25">
      <c r="A58" s="25" t="s">
        <v>39</v>
      </c>
      <c r="B58" s="40">
        <f t="shared" ref="B58" si="41">B59+B60+B67</f>
        <v>609255</v>
      </c>
      <c r="C58" s="40">
        <f t="shared" ref="C58:Q58" si="42">C59+C60+C67</f>
        <v>612490</v>
      </c>
      <c r="D58" s="40">
        <f t="shared" si="42"/>
        <v>620514</v>
      </c>
      <c r="E58" s="40">
        <f t="shared" si="42"/>
        <v>635593</v>
      </c>
      <c r="F58" s="40">
        <f t="shared" si="42"/>
        <v>662960</v>
      </c>
      <c r="G58" s="40">
        <f t="shared" si="42"/>
        <v>684512</v>
      </c>
      <c r="H58" s="40">
        <f t="shared" si="42"/>
        <v>709611</v>
      </c>
      <c r="I58" s="40">
        <f t="shared" si="42"/>
        <v>723845</v>
      </c>
      <c r="J58" s="40">
        <f t="shared" si="42"/>
        <v>723130</v>
      </c>
      <c r="K58" s="40">
        <f t="shared" si="42"/>
        <v>704678</v>
      </c>
      <c r="L58" s="40">
        <f t="shared" si="42"/>
        <v>677013</v>
      </c>
      <c r="M58" s="40">
        <f t="shared" si="42"/>
        <v>654431</v>
      </c>
      <c r="N58" s="40">
        <f t="shared" si="42"/>
        <v>662704</v>
      </c>
      <c r="O58" s="40">
        <f t="shared" si="42"/>
        <v>681441</v>
      </c>
      <c r="P58" s="40">
        <f t="shared" si="42"/>
        <v>707323</v>
      </c>
      <c r="Q58" s="40">
        <f t="shared" si="42"/>
        <v>731402</v>
      </c>
    </row>
    <row r="59" spans="1:17" ht="11.45" customHeight="1" x14ac:dyDescent="0.25">
      <c r="A59" s="23" t="s">
        <v>30</v>
      </c>
      <c r="B59" s="39">
        <v>32648.000000000004</v>
      </c>
      <c r="C59" s="39">
        <v>32485</v>
      </c>
      <c r="D59" s="39">
        <v>32539</v>
      </c>
      <c r="E59" s="39">
        <v>32598.999999999996</v>
      </c>
      <c r="F59" s="39">
        <v>32809</v>
      </c>
      <c r="G59" s="39">
        <v>33046</v>
      </c>
      <c r="H59" s="39">
        <v>33655</v>
      </c>
      <c r="I59" s="39">
        <v>35017</v>
      </c>
      <c r="J59" s="39">
        <v>36411</v>
      </c>
      <c r="K59" s="39">
        <v>36578</v>
      </c>
      <c r="L59" s="39">
        <v>36674</v>
      </c>
      <c r="M59" s="39">
        <v>38623</v>
      </c>
      <c r="N59" s="39">
        <v>41088</v>
      </c>
      <c r="O59" s="39">
        <v>43588</v>
      </c>
      <c r="P59" s="39">
        <v>46422</v>
      </c>
      <c r="Q59" s="39">
        <v>49288</v>
      </c>
    </row>
    <row r="60" spans="1:17" ht="11.45" customHeight="1" x14ac:dyDescent="0.25">
      <c r="A60" s="19" t="s">
        <v>29</v>
      </c>
      <c r="B60" s="38">
        <f>SUM(B61:B66)</f>
        <v>572800</v>
      </c>
      <c r="C60" s="38">
        <f t="shared" ref="C60:Q60" si="43">SUM(C61:C66)</f>
        <v>576200</v>
      </c>
      <c r="D60" s="38">
        <f t="shared" si="43"/>
        <v>584100</v>
      </c>
      <c r="E60" s="38">
        <f t="shared" si="43"/>
        <v>598900</v>
      </c>
      <c r="F60" s="38">
        <f t="shared" si="43"/>
        <v>626100</v>
      </c>
      <c r="G60" s="38">
        <f t="shared" si="43"/>
        <v>647500</v>
      </c>
      <c r="H60" s="38">
        <f t="shared" si="43"/>
        <v>672010</v>
      </c>
      <c r="I60" s="38">
        <f t="shared" si="43"/>
        <v>684870</v>
      </c>
      <c r="J60" s="38">
        <f t="shared" si="43"/>
        <v>682830</v>
      </c>
      <c r="K60" s="38">
        <f t="shared" si="43"/>
        <v>664310</v>
      </c>
      <c r="L60" s="38">
        <f t="shared" si="43"/>
        <v>636660</v>
      </c>
      <c r="M60" s="38">
        <f t="shared" si="43"/>
        <v>612320</v>
      </c>
      <c r="N60" s="38">
        <f t="shared" si="43"/>
        <v>618270</v>
      </c>
      <c r="O60" s="38">
        <f t="shared" si="43"/>
        <v>634600</v>
      </c>
      <c r="P60" s="38">
        <f t="shared" si="43"/>
        <v>657799</v>
      </c>
      <c r="Q60" s="38">
        <f t="shared" si="43"/>
        <v>679048</v>
      </c>
    </row>
    <row r="61" spans="1:17" ht="11.45" customHeight="1" x14ac:dyDescent="0.25">
      <c r="A61" s="62" t="s">
        <v>59</v>
      </c>
      <c r="B61" s="42">
        <v>506900</v>
      </c>
      <c r="C61" s="42">
        <v>500697</v>
      </c>
      <c r="D61" s="42">
        <v>495082</v>
      </c>
      <c r="E61" s="42">
        <v>492298</v>
      </c>
      <c r="F61" s="42">
        <v>496624</v>
      </c>
      <c r="G61" s="42">
        <v>493826</v>
      </c>
      <c r="H61" s="42">
        <v>491879</v>
      </c>
      <c r="I61" s="42">
        <v>485229</v>
      </c>
      <c r="J61" s="42">
        <v>465817</v>
      </c>
      <c r="K61" s="42">
        <v>438186</v>
      </c>
      <c r="L61" s="42">
        <v>411064</v>
      </c>
      <c r="M61" s="42">
        <v>374564</v>
      </c>
      <c r="N61" s="42">
        <v>347845</v>
      </c>
      <c r="O61" s="42">
        <v>329778</v>
      </c>
      <c r="P61" s="42">
        <v>294634</v>
      </c>
      <c r="Q61" s="42">
        <v>280829</v>
      </c>
    </row>
    <row r="62" spans="1:17" ht="11.45" customHeight="1" x14ac:dyDescent="0.25">
      <c r="A62" s="62" t="s">
        <v>58</v>
      </c>
      <c r="B62" s="42">
        <v>49700</v>
      </c>
      <c r="C62" s="42">
        <v>59327</v>
      </c>
      <c r="D62" s="42">
        <v>72860</v>
      </c>
      <c r="E62" s="42">
        <v>88584</v>
      </c>
      <c r="F62" s="42">
        <v>105610</v>
      </c>
      <c r="G62" s="42">
        <v>126865</v>
      </c>
      <c r="H62" s="42">
        <v>150863</v>
      </c>
      <c r="I62" s="42">
        <v>171643</v>
      </c>
      <c r="J62" s="42">
        <v>190336</v>
      </c>
      <c r="K62" s="42">
        <v>200971</v>
      </c>
      <c r="L62" s="42">
        <v>202425</v>
      </c>
      <c r="M62" s="42">
        <v>211665</v>
      </c>
      <c r="N62" s="42">
        <v>227340</v>
      </c>
      <c r="O62" s="42">
        <v>248878</v>
      </c>
      <c r="P62" s="42">
        <v>299914</v>
      </c>
      <c r="Q62" s="42">
        <v>329730</v>
      </c>
    </row>
    <row r="63" spans="1:17" ht="11.45" customHeight="1" x14ac:dyDescent="0.25">
      <c r="A63" s="62" t="s">
        <v>57</v>
      </c>
      <c r="B63" s="42">
        <v>16000</v>
      </c>
      <c r="C63" s="42">
        <v>16005</v>
      </c>
      <c r="D63" s="42">
        <v>15999</v>
      </c>
      <c r="E63" s="42">
        <v>17872</v>
      </c>
      <c r="F63" s="42">
        <v>23734</v>
      </c>
      <c r="G63" s="42">
        <v>26691</v>
      </c>
      <c r="H63" s="42">
        <v>29164</v>
      </c>
      <c r="I63" s="42">
        <v>27909</v>
      </c>
      <c r="J63" s="42">
        <v>26602</v>
      </c>
      <c r="K63" s="42">
        <v>25091</v>
      </c>
      <c r="L63" s="42">
        <v>23171</v>
      </c>
      <c r="M63" s="42">
        <v>26091</v>
      </c>
      <c r="N63" s="42">
        <v>43072</v>
      </c>
      <c r="O63" s="42">
        <v>55926</v>
      </c>
      <c r="P63" s="42">
        <v>63058</v>
      </c>
      <c r="Q63" s="42">
        <v>68265</v>
      </c>
    </row>
    <row r="64" spans="1:17" ht="11.45" customHeight="1" x14ac:dyDescent="0.25">
      <c r="A64" s="62" t="s">
        <v>56</v>
      </c>
      <c r="B64" s="42">
        <v>200</v>
      </c>
      <c r="C64" s="42">
        <v>171</v>
      </c>
      <c r="D64" s="42">
        <v>159</v>
      </c>
      <c r="E64" s="42">
        <v>146</v>
      </c>
      <c r="F64" s="42">
        <v>132</v>
      </c>
      <c r="G64" s="42">
        <v>118</v>
      </c>
      <c r="H64" s="42">
        <v>104</v>
      </c>
      <c r="I64" s="42">
        <v>89</v>
      </c>
      <c r="J64" s="42">
        <v>75</v>
      </c>
      <c r="K64" s="42">
        <v>62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3</v>
      </c>
      <c r="O65" s="42">
        <v>3</v>
      </c>
      <c r="P65" s="42">
        <v>5</v>
      </c>
      <c r="Q65" s="42">
        <v>13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10</v>
      </c>
      <c r="O66" s="42">
        <v>15</v>
      </c>
      <c r="P66" s="42">
        <v>188</v>
      </c>
      <c r="Q66" s="42">
        <v>211</v>
      </c>
    </row>
    <row r="67" spans="1:17" ht="11.45" customHeight="1" x14ac:dyDescent="0.25">
      <c r="A67" s="19" t="s">
        <v>28</v>
      </c>
      <c r="B67" s="38">
        <f>SUM(B68:B72)</f>
        <v>3807</v>
      </c>
      <c r="C67" s="38">
        <f t="shared" ref="C67:Q67" si="44">SUM(C68:C72)</f>
        <v>3805</v>
      </c>
      <c r="D67" s="38">
        <f t="shared" si="44"/>
        <v>3875</v>
      </c>
      <c r="E67" s="38">
        <f t="shared" si="44"/>
        <v>4094</v>
      </c>
      <c r="F67" s="38">
        <f t="shared" si="44"/>
        <v>4051</v>
      </c>
      <c r="G67" s="38">
        <f t="shared" si="44"/>
        <v>3966</v>
      </c>
      <c r="H67" s="38">
        <f t="shared" si="44"/>
        <v>3946</v>
      </c>
      <c r="I67" s="38">
        <f t="shared" si="44"/>
        <v>3958</v>
      </c>
      <c r="J67" s="38">
        <f t="shared" si="44"/>
        <v>3889</v>
      </c>
      <c r="K67" s="38">
        <f t="shared" si="44"/>
        <v>3790</v>
      </c>
      <c r="L67" s="38">
        <f t="shared" si="44"/>
        <v>3679</v>
      </c>
      <c r="M67" s="38">
        <f t="shared" si="44"/>
        <v>3488</v>
      </c>
      <c r="N67" s="38">
        <f t="shared" si="44"/>
        <v>3346</v>
      </c>
      <c r="O67" s="38">
        <f t="shared" si="44"/>
        <v>3253</v>
      </c>
      <c r="P67" s="38">
        <f t="shared" si="44"/>
        <v>3102</v>
      </c>
      <c r="Q67" s="38">
        <f t="shared" si="44"/>
        <v>3066</v>
      </c>
    </row>
    <row r="68" spans="1:17" ht="11.45" customHeight="1" x14ac:dyDescent="0.25">
      <c r="A68" s="62" t="s">
        <v>59</v>
      </c>
      <c r="B68" s="37">
        <v>398</v>
      </c>
      <c r="C68" s="37">
        <v>397</v>
      </c>
      <c r="D68" s="37">
        <v>394</v>
      </c>
      <c r="E68" s="37">
        <v>382</v>
      </c>
      <c r="F68" s="37">
        <v>368</v>
      </c>
      <c r="G68" s="37">
        <v>354</v>
      </c>
      <c r="H68" s="37">
        <v>341</v>
      </c>
      <c r="I68" s="37">
        <v>330</v>
      </c>
      <c r="J68" s="37">
        <v>315</v>
      </c>
      <c r="K68" s="37">
        <v>278</v>
      </c>
      <c r="L68" s="37">
        <v>234</v>
      </c>
      <c r="M68" s="37">
        <v>142</v>
      </c>
      <c r="N68" s="37">
        <v>110</v>
      </c>
      <c r="O68" s="37">
        <v>80</v>
      </c>
      <c r="P68" s="37">
        <v>52</v>
      </c>
      <c r="Q68" s="37">
        <v>44</v>
      </c>
    </row>
    <row r="69" spans="1:17" ht="11.45" customHeight="1" x14ac:dyDescent="0.25">
      <c r="A69" s="62" t="s">
        <v>58</v>
      </c>
      <c r="B69" s="37">
        <v>3300</v>
      </c>
      <c r="C69" s="37">
        <v>3266</v>
      </c>
      <c r="D69" s="37">
        <v>3357</v>
      </c>
      <c r="E69" s="37">
        <v>3593</v>
      </c>
      <c r="F69" s="37">
        <v>3562</v>
      </c>
      <c r="G69" s="37">
        <v>3457</v>
      </c>
      <c r="H69" s="37">
        <v>3448</v>
      </c>
      <c r="I69" s="37">
        <v>3439</v>
      </c>
      <c r="J69" s="37">
        <v>3367</v>
      </c>
      <c r="K69" s="37">
        <v>3296</v>
      </c>
      <c r="L69" s="37">
        <v>3163</v>
      </c>
      <c r="M69" s="37">
        <v>3071</v>
      </c>
      <c r="N69" s="37">
        <v>2971</v>
      </c>
      <c r="O69" s="37">
        <v>2920</v>
      </c>
      <c r="P69" s="37">
        <v>2793</v>
      </c>
      <c r="Q69" s="37">
        <v>2753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100</v>
      </c>
      <c r="C71" s="37">
        <v>120</v>
      </c>
      <c r="D71" s="37">
        <v>102</v>
      </c>
      <c r="E71" s="37">
        <v>98</v>
      </c>
      <c r="F71" s="37">
        <v>100</v>
      </c>
      <c r="G71" s="37">
        <v>105</v>
      </c>
      <c r="H71" s="37">
        <v>105</v>
      </c>
      <c r="I71" s="37">
        <v>110</v>
      </c>
      <c r="J71" s="37">
        <v>68</v>
      </c>
      <c r="K71" s="37">
        <v>5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</row>
    <row r="72" spans="1:17" ht="11.45" customHeight="1" x14ac:dyDescent="0.25">
      <c r="A72" s="62" t="s">
        <v>55</v>
      </c>
      <c r="B72" s="37">
        <v>9</v>
      </c>
      <c r="C72" s="37">
        <v>22</v>
      </c>
      <c r="D72" s="37">
        <v>22</v>
      </c>
      <c r="E72" s="37">
        <v>21</v>
      </c>
      <c r="F72" s="37">
        <v>21</v>
      </c>
      <c r="G72" s="37">
        <v>50</v>
      </c>
      <c r="H72" s="37">
        <v>52</v>
      </c>
      <c r="I72" s="37">
        <v>79</v>
      </c>
      <c r="J72" s="37">
        <v>139</v>
      </c>
      <c r="K72" s="37">
        <v>211</v>
      </c>
      <c r="L72" s="37">
        <v>282</v>
      </c>
      <c r="M72" s="37">
        <v>275</v>
      </c>
      <c r="N72" s="37">
        <v>265</v>
      </c>
      <c r="O72" s="37">
        <v>253</v>
      </c>
      <c r="P72" s="37">
        <v>257</v>
      </c>
      <c r="Q72" s="37">
        <v>269</v>
      </c>
    </row>
    <row r="73" spans="1:17" ht="11.45" customHeight="1" x14ac:dyDescent="0.25">
      <c r="A73" s="25" t="s">
        <v>18</v>
      </c>
      <c r="B73" s="40">
        <f t="shared" ref="B73" si="45">B74+B80</f>
        <v>79382.156098542138</v>
      </c>
      <c r="C73" s="40">
        <f t="shared" ref="C73:Q73" si="46">C74+C80</f>
        <v>83928.787121381116</v>
      </c>
      <c r="D73" s="40">
        <f t="shared" si="46"/>
        <v>90675.791891163128</v>
      </c>
      <c r="E73" s="40">
        <f t="shared" si="46"/>
        <v>89619.307795644039</v>
      </c>
      <c r="F73" s="40">
        <f t="shared" si="46"/>
        <v>96904.700182063563</v>
      </c>
      <c r="G73" s="40">
        <f t="shared" si="46"/>
        <v>92264.782970911619</v>
      </c>
      <c r="H73" s="40">
        <f t="shared" si="46"/>
        <v>95229.467770781179</v>
      </c>
      <c r="I73" s="40">
        <f t="shared" si="46"/>
        <v>95323.664668984798</v>
      </c>
      <c r="J73" s="40">
        <f t="shared" si="46"/>
        <v>93066.785573716508</v>
      </c>
      <c r="K73" s="40">
        <f t="shared" si="46"/>
        <v>90617.205705160392</v>
      </c>
      <c r="L73" s="40">
        <f t="shared" si="46"/>
        <v>68279.33322332814</v>
      </c>
      <c r="M73" s="40">
        <f t="shared" si="46"/>
        <v>68070.141743720378</v>
      </c>
      <c r="N73" s="40">
        <f t="shared" si="46"/>
        <v>71327.83612292842</v>
      </c>
      <c r="O73" s="40">
        <f t="shared" si="46"/>
        <v>75334.840331385363</v>
      </c>
      <c r="P73" s="40">
        <f t="shared" si="46"/>
        <v>76908.810462840454</v>
      </c>
      <c r="Q73" s="40">
        <f t="shared" si="46"/>
        <v>78783.151261869003</v>
      </c>
    </row>
    <row r="74" spans="1:17" ht="11.45" customHeight="1" x14ac:dyDescent="0.25">
      <c r="A74" s="23" t="s">
        <v>27</v>
      </c>
      <c r="B74" s="39">
        <f>SUM(B75:B79)</f>
        <v>26899</v>
      </c>
      <c r="C74" s="39">
        <f t="shared" ref="C74:Q74" si="47">SUM(C75:C79)</f>
        <v>30126</v>
      </c>
      <c r="D74" s="39">
        <f t="shared" si="47"/>
        <v>35707</v>
      </c>
      <c r="E74" s="39">
        <f t="shared" si="47"/>
        <v>34209</v>
      </c>
      <c r="F74" s="39">
        <f t="shared" si="47"/>
        <v>41530</v>
      </c>
      <c r="G74" s="39">
        <f t="shared" si="47"/>
        <v>39401</v>
      </c>
      <c r="H74" s="39">
        <f t="shared" si="47"/>
        <v>44138</v>
      </c>
      <c r="I74" s="39">
        <f t="shared" si="47"/>
        <v>46358</v>
      </c>
      <c r="J74" s="39">
        <f t="shared" si="47"/>
        <v>46100</v>
      </c>
      <c r="K74" s="39">
        <f t="shared" si="47"/>
        <v>43420</v>
      </c>
      <c r="L74" s="39">
        <f t="shared" si="47"/>
        <v>35274</v>
      </c>
      <c r="M74" s="39">
        <f t="shared" si="47"/>
        <v>36577</v>
      </c>
      <c r="N74" s="39">
        <f t="shared" si="47"/>
        <v>39962</v>
      </c>
      <c r="O74" s="39">
        <f t="shared" si="47"/>
        <v>45923</v>
      </c>
      <c r="P74" s="39">
        <f t="shared" si="47"/>
        <v>50047</v>
      </c>
      <c r="Q74" s="39">
        <f t="shared" si="47"/>
        <v>53421</v>
      </c>
    </row>
    <row r="75" spans="1:17" ht="11.45" customHeight="1" x14ac:dyDescent="0.25">
      <c r="A75" s="62" t="s">
        <v>59</v>
      </c>
      <c r="B75" s="42">
        <v>15645</v>
      </c>
      <c r="C75" s="42">
        <v>16017</v>
      </c>
      <c r="D75" s="42">
        <v>15277</v>
      </c>
      <c r="E75" s="42">
        <v>15483</v>
      </c>
      <c r="F75" s="42">
        <v>15094</v>
      </c>
      <c r="G75" s="42">
        <v>15001</v>
      </c>
      <c r="H75" s="42">
        <v>15286</v>
      </c>
      <c r="I75" s="42">
        <v>14860</v>
      </c>
      <c r="J75" s="42">
        <v>12539</v>
      </c>
      <c r="K75" s="42">
        <v>10196</v>
      </c>
      <c r="L75" s="42">
        <v>4697</v>
      </c>
      <c r="M75" s="42">
        <v>4279</v>
      </c>
      <c r="N75" s="42">
        <v>4308</v>
      </c>
      <c r="O75" s="42">
        <v>3764</v>
      </c>
      <c r="P75" s="42">
        <v>2884</v>
      </c>
      <c r="Q75" s="42">
        <v>2797</v>
      </c>
    </row>
    <row r="76" spans="1:17" ht="11.45" customHeight="1" x14ac:dyDescent="0.25">
      <c r="A76" s="62" t="s">
        <v>58</v>
      </c>
      <c r="B76" s="42">
        <v>11254</v>
      </c>
      <c r="C76" s="42">
        <v>14109</v>
      </c>
      <c r="D76" s="42">
        <v>20430</v>
      </c>
      <c r="E76" s="42">
        <v>18726</v>
      </c>
      <c r="F76" s="42">
        <v>26436</v>
      </c>
      <c r="G76" s="42">
        <v>24400</v>
      </c>
      <c r="H76" s="42">
        <v>28852</v>
      </c>
      <c r="I76" s="42">
        <v>31498</v>
      </c>
      <c r="J76" s="42">
        <v>33561</v>
      </c>
      <c r="K76" s="42">
        <v>33224</v>
      </c>
      <c r="L76" s="42">
        <v>30577</v>
      </c>
      <c r="M76" s="42">
        <v>32296</v>
      </c>
      <c r="N76" s="42">
        <v>35634</v>
      </c>
      <c r="O76" s="42">
        <v>42140</v>
      </c>
      <c r="P76" s="42">
        <v>47132</v>
      </c>
      <c r="Q76" s="42">
        <v>50590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18</v>
      </c>
      <c r="O77" s="42">
        <v>17</v>
      </c>
      <c r="P77" s="42">
        <v>25</v>
      </c>
      <c r="Q77" s="42">
        <v>27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2</v>
      </c>
      <c r="N79" s="42">
        <v>2</v>
      </c>
      <c r="O79" s="42">
        <v>2</v>
      </c>
      <c r="P79" s="42">
        <v>6</v>
      </c>
      <c r="Q79" s="42">
        <v>7</v>
      </c>
    </row>
    <row r="80" spans="1:17" ht="11.45" customHeight="1" x14ac:dyDescent="0.25">
      <c r="A80" s="19" t="s">
        <v>24</v>
      </c>
      <c r="B80" s="38">
        <f>SUM(B81:B82)</f>
        <v>52483.156098542138</v>
      </c>
      <c r="C80" s="38">
        <f t="shared" ref="C80:Q80" si="48">SUM(C81:C82)</f>
        <v>53802.787121381109</v>
      </c>
      <c r="D80" s="38">
        <f t="shared" si="48"/>
        <v>54968.79189116312</v>
      </c>
      <c r="E80" s="38">
        <f t="shared" si="48"/>
        <v>55410.307795644032</v>
      </c>
      <c r="F80" s="38">
        <f t="shared" si="48"/>
        <v>55374.700182063563</v>
      </c>
      <c r="G80" s="38">
        <f t="shared" si="48"/>
        <v>52863.782970911619</v>
      </c>
      <c r="H80" s="38">
        <f t="shared" si="48"/>
        <v>51091.467770781179</v>
      </c>
      <c r="I80" s="38">
        <f t="shared" si="48"/>
        <v>48965.664668984798</v>
      </c>
      <c r="J80" s="38">
        <f t="shared" si="48"/>
        <v>46966.785573716516</v>
      </c>
      <c r="K80" s="38">
        <f t="shared" si="48"/>
        <v>47197.205705160384</v>
      </c>
      <c r="L80" s="38">
        <f t="shared" si="48"/>
        <v>33005.33322332814</v>
      </c>
      <c r="M80" s="38">
        <f t="shared" si="48"/>
        <v>31493.141743720382</v>
      </c>
      <c r="N80" s="38">
        <f t="shared" si="48"/>
        <v>31365.836122928413</v>
      </c>
      <c r="O80" s="38">
        <f t="shared" si="48"/>
        <v>29411.840331385367</v>
      </c>
      <c r="P80" s="38">
        <f t="shared" si="48"/>
        <v>26861.810462840458</v>
      </c>
      <c r="Q80" s="38">
        <f t="shared" si="48"/>
        <v>25362.151261869007</v>
      </c>
    </row>
    <row r="81" spans="1:17" ht="11.45" customHeight="1" x14ac:dyDescent="0.25">
      <c r="A81" s="17" t="s">
        <v>23</v>
      </c>
      <c r="B81" s="37">
        <v>51859</v>
      </c>
      <c r="C81" s="37">
        <v>53139</v>
      </c>
      <c r="D81" s="37">
        <v>54273</v>
      </c>
      <c r="E81" s="37">
        <v>54701</v>
      </c>
      <c r="F81" s="37">
        <v>54548</v>
      </c>
      <c r="G81" s="37">
        <v>52011</v>
      </c>
      <c r="H81" s="37">
        <v>50053</v>
      </c>
      <c r="I81" s="37">
        <v>47785</v>
      </c>
      <c r="J81" s="37">
        <v>45815</v>
      </c>
      <c r="K81" s="37">
        <v>46280</v>
      </c>
      <c r="L81" s="37">
        <v>32017</v>
      </c>
      <c r="M81" s="37">
        <v>30350</v>
      </c>
      <c r="N81" s="37">
        <v>30097</v>
      </c>
      <c r="O81" s="37">
        <v>27955</v>
      </c>
      <c r="P81" s="37">
        <v>25388</v>
      </c>
      <c r="Q81" s="37">
        <v>23633</v>
      </c>
    </row>
    <row r="82" spans="1:17" ht="11.45" customHeight="1" x14ac:dyDescent="0.25">
      <c r="A82" s="15" t="s">
        <v>22</v>
      </c>
      <c r="B82" s="36">
        <v>624.15609854213983</v>
      </c>
      <c r="C82" s="36">
        <v>663.78712138110905</v>
      </c>
      <c r="D82" s="36">
        <v>695.79189116312068</v>
      </c>
      <c r="E82" s="36">
        <v>709.3077956440336</v>
      </c>
      <c r="F82" s="36">
        <v>826.70018206356258</v>
      </c>
      <c r="G82" s="36">
        <v>852.78297091161801</v>
      </c>
      <c r="H82" s="36">
        <v>1038.4677707811793</v>
      </c>
      <c r="I82" s="36">
        <v>1180.664668984798</v>
      </c>
      <c r="J82" s="36">
        <v>1151.7855737165137</v>
      </c>
      <c r="K82" s="36">
        <v>917.20570516038674</v>
      </c>
      <c r="L82" s="36">
        <v>988.33322332813862</v>
      </c>
      <c r="M82" s="36">
        <v>1143.1417437203827</v>
      </c>
      <c r="N82" s="36">
        <v>1268.8361229284142</v>
      </c>
      <c r="O82" s="36">
        <v>1456.8403313853653</v>
      </c>
      <c r="P82" s="36">
        <v>1473.8104628404565</v>
      </c>
      <c r="Q82" s="36">
        <v>1729.1512618690076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688637.15609854215</v>
      </c>
      <c r="C84" s="41">
        <f t="shared" si="49"/>
        <v>696418.78712138114</v>
      </c>
      <c r="D84" s="41">
        <f t="shared" si="49"/>
        <v>711189.7918911631</v>
      </c>
      <c r="E84" s="41">
        <f t="shared" si="49"/>
        <v>725212.30779564404</v>
      </c>
      <c r="F84" s="41">
        <f t="shared" si="49"/>
        <v>759864.70018206351</v>
      </c>
      <c r="G84" s="41">
        <f t="shared" si="49"/>
        <v>776776.78297091159</v>
      </c>
      <c r="H84" s="41">
        <f t="shared" si="49"/>
        <v>804840.46777078114</v>
      </c>
      <c r="I84" s="41">
        <f t="shared" si="49"/>
        <v>819168.66466898483</v>
      </c>
      <c r="J84" s="41">
        <f t="shared" si="49"/>
        <v>816196.78557371651</v>
      </c>
      <c r="K84" s="41">
        <f t="shared" si="49"/>
        <v>795295.20570516039</v>
      </c>
      <c r="L84" s="41">
        <f t="shared" si="49"/>
        <v>745292.33322332811</v>
      </c>
      <c r="M84" s="41">
        <f t="shared" si="49"/>
        <v>722501.14174372039</v>
      </c>
      <c r="N84" s="41">
        <f t="shared" si="49"/>
        <v>734031.83612292842</v>
      </c>
      <c r="O84" s="41">
        <f t="shared" si="49"/>
        <v>756775.84033138538</v>
      </c>
      <c r="P84" s="41">
        <f t="shared" si="49"/>
        <v>784231.81046284048</v>
      </c>
      <c r="Q84" s="41">
        <f t="shared" si="49"/>
        <v>810185.151261869</v>
      </c>
    </row>
    <row r="85" spans="1:17" ht="11.45" customHeight="1" x14ac:dyDescent="0.25">
      <c r="A85" s="25" t="s">
        <v>39</v>
      </c>
      <c r="B85" s="40">
        <f t="shared" ref="B85:Q85" si="50">B86+B87+B94</f>
        <v>609255</v>
      </c>
      <c r="C85" s="40">
        <f t="shared" si="50"/>
        <v>612490</v>
      </c>
      <c r="D85" s="40">
        <f t="shared" si="50"/>
        <v>620514</v>
      </c>
      <c r="E85" s="40">
        <f t="shared" si="50"/>
        <v>635593</v>
      </c>
      <c r="F85" s="40">
        <f t="shared" si="50"/>
        <v>662960</v>
      </c>
      <c r="G85" s="40">
        <f t="shared" si="50"/>
        <v>684512</v>
      </c>
      <c r="H85" s="40">
        <f t="shared" si="50"/>
        <v>709611</v>
      </c>
      <c r="I85" s="40">
        <f t="shared" si="50"/>
        <v>723845</v>
      </c>
      <c r="J85" s="40">
        <f t="shared" si="50"/>
        <v>723130</v>
      </c>
      <c r="K85" s="40">
        <f t="shared" si="50"/>
        <v>704678</v>
      </c>
      <c r="L85" s="40">
        <f t="shared" si="50"/>
        <v>677013</v>
      </c>
      <c r="M85" s="40">
        <f t="shared" si="50"/>
        <v>654431</v>
      </c>
      <c r="N85" s="40">
        <f t="shared" si="50"/>
        <v>662704</v>
      </c>
      <c r="O85" s="40">
        <f t="shared" si="50"/>
        <v>681441</v>
      </c>
      <c r="P85" s="40">
        <f t="shared" si="50"/>
        <v>707323</v>
      </c>
      <c r="Q85" s="40">
        <f t="shared" si="50"/>
        <v>731402</v>
      </c>
    </row>
    <row r="86" spans="1:17" ht="11.45" customHeight="1" x14ac:dyDescent="0.25">
      <c r="A86" s="23" t="s">
        <v>30</v>
      </c>
      <c r="B86" s="39">
        <v>32648.000000000004</v>
      </c>
      <c r="C86" s="39">
        <v>32485</v>
      </c>
      <c r="D86" s="39">
        <v>32539</v>
      </c>
      <c r="E86" s="39">
        <v>32598.999999999996</v>
      </c>
      <c r="F86" s="39">
        <v>32809</v>
      </c>
      <c r="G86" s="39">
        <v>33046</v>
      </c>
      <c r="H86" s="39">
        <v>33655</v>
      </c>
      <c r="I86" s="39">
        <v>35017</v>
      </c>
      <c r="J86" s="39">
        <v>36411</v>
      </c>
      <c r="K86" s="39">
        <v>36578</v>
      </c>
      <c r="L86" s="39">
        <v>36674</v>
      </c>
      <c r="M86" s="39">
        <v>38623</v>
      </c>
      <c r="N86" s="39">
        <v>41088</v>
      </c>
      <c r="O86" s="39">
        <v>43588</v>
      </c>
      <c r="P86" s="39">
        <v>46422</v>
      </c>
      <c r="Q86" s="39">
        <v>49288</v>
      </c>
    </row>
    <row r="87" spans="1:17" ht="11.45" customHeight="1" x14ac:dyDescent="0.25">
      <c r="A87" s="19" t="s">
        <v>29</v>
      </c>
      <c r="B87" s="38">
        <f>SUM(B88:B93)</f>
        <v>572800</v>
      </c>
      <c r="C87" s="38">
        <f t="shared" ref="C87" si="51">SUM(C88:C93)</f>
        <v>576200</v>
      </c>
      <c r="D87" s="38">
        <f t="shared" ref="D87" si="52">SUM(D88:D93)</f>
        <v>584100</v>
      </c>
      <c r="E87" s="38">
        <f t="shared" ref="E87" si="53">SUM(E88:E93)</f>
        <v>598900</v>
      </c>
      <c r="F87" s="38">
        <f t="shared" ref="F87" si="54">SUM(F88:F93)</f>
        <v>626100</v>
      </c>
      <c r="G87" s="38">
        <f t="shared" ref="G87" si="55">SUM(G88:G93)</f>
        <v>647500</v>
      </c>
      <c r="H87" s="38">
        <f t="shared" ref="H87" si="56">SUM(H88:H93)</f>
        <v>672010</v>
      </c>
      <c r="I87" s="38">
        <f t="shared" ref="I87" si="57">SUM(I88:I93)</f>
        <v>684870</v>
      </c>
      <c r="J87" s="38">
        <f t="shared" ref="J87" si="58">SUM(J88:J93)</f>
        <v>682830</v>
      </c>
      <c r="K87" s="38">
        <f t="shared" ref="K87" si="59">SUM(K88:K93)</f>
        <v>664310</v>
      </c>
      <c r="L87" s="38">
        <f t="shared" ref="L87" si="60">SUM(L88:L93)</f>
        <v>636660</v>
      </c>
      <c r="M87" s="38">
        <f t="shared" ref="M87" si="61">SUM(M88:M93)</f>
        <v>612320</v>
      </c>
      <c r="N87" s="38">
        <f t="shared" ref="N87" si="62">SUM(N88:N93)</f>
        <v>618270</v>
      </c>
      <c r="O87" s="38">
        <f t="shared" ref="O87" si="63">SUM(O88:O93)</f>
        <v>634600</v>
      </c>
      <c r="P87" s="38">
        <f t="shared" ref="P87" si="64">SUM(P88:P93)</f>
        <v>657799</v>
      </c>
      <c r="Q87" s="38">
        <f t="shared" ref="Q87" si="65">SUM(Q88:Q93)</f>
        <v>679048</v>
      </c>
    </row>
    <row r="88" spans="1:17" ht="11.45" customHeight="1" x14ac:dyDescent="0.25">
      <c r="A88" s="62" t="s">
        <v>59</v>
      </c>
      <c r="B88" s="42">
        <v>506900</v>
      </c>
      <c r="C88" s="42">
        <v>500697</v>
      </c>
      <c r="D88" s="42">
        <v>495082</v>
      </c>
      <c r="E88" s="42">
        <v>492298</v>
      </c>
      <c r="F88" s="42">
        <v>496624</v>
      </c>
      <c r="G88" s="42">
        <v>493826</v>
      </c>
      <c r="H88" s="42">
        <v>491879</v>
      </c>
      <c r="I88" s="42">
        <v>485229</v>
      </c>
      <c r="J88" s="42">
        <v>465817</v>
      </c>
      <c r="K88" s="42">
        <v>438186</v>
      </c>
      <c r="L88" s="42">
        <v>411064</v>
      </c>
      <c r="M88" s="42">
        <v>374564</v>
      </c>
      <c r="N88" s="42">
        <v>347845</v>
      </c>
      <c r="O88" s="42">
        <v>329778</v>
      </c>
      <c r="P88" s="42">
        <v>294634</v>
      </c>
      <c r="Q88" s="42">
        <v>280829</v>
      </c>
    </row>
    <row r="89" spans="1:17" ht="11.45" customHeight="1" x14ac:dyDescent="0.25">
      <c r="A89" s="62" t="s">
        <v>58</v>
      </c>
      <c r="B89" s="42">
        <v>49700</v>
      </c>
      <c r="C89" s="42">
        <v>59327</v>
      </c>
      <c r="D89" s="42">
        <v>72860</v>
      </c>
      <c r="E89" s="42">
        <v>88584</v>
      </c>
      <c r="F89" s="42">
        <v>105610</v>
      </c>
      <c r="G89" s="42">
        <v>126865</v>
      </c>
      <c r="H89" s="42">
        <v>150863</v>
      </c>
      <c r="I89" s="42">
        <v>171643</v>
      </c>
      <c r="J89" s="42">
        <v>190336</v>
      </c>
      <c r="K89" s="42">
        <v>200971</v>
      </c>
      <c r="L89" s="42">
        <v>202425</v>
      </c>
      <c r="M89" s="42">
        <v>211665</v>
      </c>
      <c r="N89" s="42">
        <v>227340</v>
      </c>
      <c r="O89" s="42">
        <v>248878</v>
      </c>
      <c r="P89" s="42">
        <v>299914</v>
      </c>
      <c r="Q89" s="42">
        <v>329730</v>
      </c>
    </row>
    <row r="90" spans="1:17" ht="11.45" customHeight="1" x14ac:dyDescent="0.25">
      <c r="A90" s="62" t="s">
        <v>57</v>
      </c>
      <c r="B90" s="42">
        <v>16000</v>
      </c>
      <c r="C90" s="42">
        <v>16005</v>
      </c>
      <c r="D90" s="42">
        <v>15999</v>
      </c>
      <c r="E90" s="42">
        <v>17872</v>
      </c>
      <c r="F90" s="42">
        <v>23734</v>
      </c>
      <c r="G90" s="42">
        <v>26691</v>
      </c>
      <c r="H90" s="42">
        <v>29164</v>
      </c>
      <c r="I90" s="42">
        <v>27909</v>
      </c>
      <c r="J90" s="42">
        <v>26602</v>
      </c>
      <c r="K90" s="42">
        <v>25091</v>
      </c>
      <c r="L90" s="42">
        <v>23171</v>
      </c>
      <c r="M90" s="42">
        <v>26091</v>
      </c>
      <c r="N90" s="42">
        <v>43072</v>
      </c>
      <c r="O90" s="42">
        <v>55926</v>
      </c>
      <c r="P90" s="42">
        <v>63058</v>
      </c>
      <c r="Q90" s="42">
        <v>68265</v>
      </c>
    </row>
    <row r="91" spans="1:17" ht="11.45" customHeight="1" x14ac:dyDescent="0.25">
      <c r="A91" s="62" t="s">
        <v>56</v>
      </c>
      <c r="B91" s="42">
        <v>200</v>
      </c>
      <c r="C91" s="42">
        <v>171</v>
      </c>
      <c r="D91" s="42">
        <v>159</v>
      </c>
      <c r="E91" s="42">
        <v>146</v>
      </c>
      <c r="F91" s="42">
        <v>132</v>
      </c>
      <c r="G91" s="42">
        <v>118</v>
      </c>
      <c r="H91" s="42">
        <v>104</v>
      </c>
      <c r="I91" s="42">
        <v>89</v>
      </c>
      <c r="J91" s="42">
        <v>75</v>
      </c>
      <c r="K91" s="42">
        <v>62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3</v>
      </c>
      <c r="O92" s="42">
        <v>3</v>
      </c>
      <c r="P92" s="42">
        <v>5</v>
      </c>
      <c r="Q92" s="42">
        <v>13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10</v>
      </c>
      <c r="O93" s="42">
        <v>15</v>
      </c>
      <c r="P93" s="42">
        <v>188</v>
      </c>
      <c r="Q93" s="42">
        <v>211</v>
      </c>
    </row>
    <row r="94" spans="1:17" ht="11.45" customHeight="1" x14ac:dyDescent="0.25">
      <c r="A94" s="19" t="s">
        <v>28</v>
      </c>
      <c r="B94" s="38">
        <f>SUM(B95:B99)</f>
        <v>3807</v>
      </c>
      <c r="C94" s="38">
        <f t="shared" ref="C94" si="66">SUM(C95:C99)</f>
        <v>3805</v>
      </c>
      <c r="D94" s="38">
        <f t="shared" ref="D94" si="67">SUM(D95:D99)</f>
        <v>3875</v>
      </c>
      <c r="E94" s="38">
        <f t="shared" ref="E94" si="68">SUM(E95:E99)</f>
        <v>4094</v>
      </c>
      <c r="F94" s="38">
        <f t="shared" ref="F94" si="69">SUM(F95:F99)</f>
        <v>4051</v>
      </c>
      <c r="G94" s="38">
        <f t="shared" ref="G94" si="70">SUM(G95:G99)</f>
        <v>3966</v>
      </c>
      <c r="H94" s="38">
        <f t="shared" ref="H94" si="71">SUM(H95:H99)</f>
        <v>3946</v>
      </c>
      <c r="I94" s="38">
        <f t="shared" ref="I94" si="72">SUM(I95:I99)</f>
        <v>3958</v>
      </c>
      <c r="J94" s="38">
        <f t="shared" ref="J94" si="73">SUM(J95:J99)</f>
        <v>3889</v>
      </c>
      <c r="K94" s="38">
        <f t="shared" ref="K94" si="74">SUM(K95:K99)</f>
        <v>3790</v>
      </c>
      <c r="L94" s="38">
        <f t="shared" ref="L94" si="75">SUM(L95:L99)</f>
        <v>3679</v>
      </c>
      <c r="M94" s="38">
        <f t="shared" ref="M94" si="76">SUM(M95:M99)</f>
        <v>3488</v>
      </c>
      <c r="N94" s="38">
        <f t="shared" ref="N94" si="77">SUM(N95:N99)</f>
        <v>3346</v>
      </c>
      <c r="O94" s="38">
        <f t="shared" ref="O94" si="78">SUM(O95:O99)</f>
        <v>3253</v>
      </c>
      <c r="P94" s="38">
        <f t="shared" ref="P94" si="79">SUM(P95:P99)</f>
        <v>3102</v>
      </c>
      <c r="Q94" s="38">
        <f t="shared" ref="Q94" si="80">SUM(Q95:Q99)</f>
        <v>3066</v>
      </c>
    </row>
    <row r="95" spans="1:17" ht="11.45" customHeight="1" x14ac:dyDescent="0.25">
      <c r="A95" s="62" t="s">
        <v>59</v>
      </c>
      <c r="B95" s="37">
        <v>398</v>
      </c>
      <c r="C95" s="37">
        <v>397</v>
      </c>
      <c r="D95" s="37">
        <v>394</v>
      </c>
      <c r="E95" s="37">
        <v>382</v>
      </c>
      <c r="F95" s="37">
        <v>368</v>
      </c>
      <c r="G95" s="37">
        <v>354</v>
      </c>
      <c r="H95" s="37">
        <v>341</v>
      </c>
      <c r="I95" s="37">
        <v>330</v>
      </c>
      <c r="J95" s="37">
        <v>315</v>
      </c>
      <c r="K95" s="37">
        <v>278</v>
      </c>
      <c r="L95" s="37">
        <v>234</v>
      </c>
      <c r="M95" s="37">
        <v>142</v>
      </c>
      <c r="N95" s="37">
        <v>110</v>
      </c>
      <c r="O95" s="37">
        <v>80</v>
      </c>
      <c r="P95" s="37">
        <v>52</v>
      </c>
      <c r="Q95" s="37">
        <v>44</v>
      </c>
    </row>
    <row r="96" spans="1:17" ht="11.45" customHeight="1" x14ac:dyDescent="0.25">
      <c r="A96" s="62" t="s">
        <v>58</v>
      </c>
      <c r="B96" s="37">
        <v>3300</v>
      </c>
      <c r="C96" s="37">
        <v>3266</v>
      </c>
      <c r="D96" s="37">
        <v>3357</v>
      </c>
      <c r="E96" s="37">
        <v>3593</v>
      </c>
      <c r="F96" s="37">
        <v>3562</v>
      </c>
      <c r="G96" s="37">
        <v>3457</v>
      </c>
      <c r="H96" s="37">
        <v>3448</v>
      </c>
      <c r="I96" s="37">
        <v>3439</v>
      </c>
      <c r="J96" s="37">
        <v>3367</v>
      </c>
      <c r="K96" s="37">
        <v>3296</v>
      </c>
      <c r="L96" s="37">
        <v>3163</v>
      </c>
      <c r="M96" s="37">
        <v>3071</v>
      </c>
      <c r="N96" s="37">
        <v>2971</v>
      </c>
      <c r="O96" s="37">
        <v>2920</v>
      </c>
      <c r="P96" s="37">
        <v>2793</v>
      </c>
      <c r="Q96" s="37">
        <v>2753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100</v>
      </c>
      <c r="C98" s="37">
        <v>120</v>
      </c>
      <c r="D98" s="37">
        <v>102</v>
      </c>
      <c r="E98" s="37">
        <v>98</v>
      </c>
      <c r="F98" s="37">
        <v>100</v>
      </c>
      <c r="G98" s="37">
        <v>105</v>
      </c>
      <c r="H98" s="37">
        <v>105</v>
      </c>
      <c r="I98" s="37">
        <v>110</v>
      </c>
      <c r="J98" s="37">
        <v>68</v>
      </c>
      <c r="K98" s="37">
        <v>5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</row>
    <row r="99" spans="1:17" ht="11.45" customHeight="1" x14ac:dyDescent="0.25">
      <c r="A99" s="62" t="s">
        <v>55</v>
      </c>
      <c r="B99" s="37">
        <v>9</v>
      </c>
      <c r="C99" s="37">
        <v>22</v>
      </c>
      <c r="D99" s="37">
        <v>22</v>
      </c>
      <c r="E99" s="37">
        <v>21</v>
      </c>
      <c r="F99" s="37">
        <v>21</v>
      </c>
      <c r="G99" s="37">
        <v>50</v>
      </c>
      <c r="H99" s="37">
        <v>52</v>
      </c>
      <c r="I99" s="37">
        <v>79</v>
      </c>
      <c r="J99" s="37">
        <v>139</v>
      </c>
      <c r="K99" s="37">
        <v>211</v>
      </c>
      <c r="L99" s="37">
        <v>282</v>
      </c>
      <c r="M99" s="37">
        <v>275</v>
      </c>
      <c r="N99" s="37">
        <v>265</v>
      </c>
      <c r="O99" s="37">
        <v>253</v>
      </c>
      <c r="P99" s="37">
        <v>257</v>
      </c>
      <c r="Q99" s="37">
        <v>269</v>
      </c>
    </row>
    <row r="100" spans="1:17" ht="11.45" customHeight="1" x14ac:dyDescent="0.25">
      <c r="A100" s="25" t="s">
        <v>18</v>
      </c>
      <c r="B100" s="40">
        <f t="shared" ref="B100:Q100" si="81">B101+B107</f>
        <v>79382.156098542138</v>
      </c>
      <c r="C100" s="40">
        <f t="shared" si="81"/>
        <v>83928.787121381116</v>
      </c>
      <c r="D100" s="40">
        <f t="shared" si="81"/>
        <v>90675.791891163128</v>
      </c>
      <c r="E100" s="40">
        <f t="shared" si="81"/>
        <v>89619.307795644039</v>
      </c>
      <c r="F100" s="40">
        <f t="shared" si="81"/>
        <v>96904.700182063563</v>
      </c>
      <c r="G100" s="40">
        <f t="shared" si="81"/>
        <v>92264.782970911619</v>
      </c>
      <c r="H100" s="40">
        <f t="shared" si="81"/>
        <v>95229.467770781179</v>
      </c>
      <c r="I100" s="40">
        <f t="shared" si="81"/>
        <v>95323.664668984798</v>
      </c>
      <c r="J100" s="40">
        <f t="shared" si="81"/>
        <v>93066.785573716508</v>
      </c>
      <c r="K100" s="40">
        <f t="shared" si="81"/>
        <v>90617.205705160392</v>
      </c>
      <c r="L100" s="40">
        <f t="shared" si="81"/>
        <v>68279.33322332814</v>
      </c>
      <c r="M100" s="40">
        <f t="shared" si="81"/>
        <v>68070.141743720378</v>
      </c>
      <c r="N100" s="40">
        <f t="shared" si="81"/>
        <v>71327.83612292842</v>
      </c>
      <c r="O100" s="40">
        <f t="shared" si="81"/>
        <v>75334.840331385363</v>
      </c>
      <c r="P100" s="40">
        <f t="shared" si="81"/>
        <v>76908.810462840454</v>
      </c>
      <c r="Q100" s="40">
        <f t="shared" si="81"/>
        <v>78783.151261869003</v>
      </c>
    </row>
    <row r="101" spans="1:17" ht="11.45" customHeight="1" x14ac:dyDescent="0.25">
      <c r="A101" s="23" t="s">
        <v>27</v>
      </c>
      <c r="B101" s="39">
        <f>SUM(B102:B106)</f>
        <v>26899</v>
      </c>
      <c r="C101" s="39">
        <f t="shared" ref="C101" si="82">SUM(C102:C106)</f>
        <v>30126</v>
      </c>
      <c r="D101" s="39">
        <f t="shared" ref="D101" si="83">SUM(D102:D106)</f>
        <v>35707</v>
      </c>
      <c r="E101" s="39">
        <f t="shared" ref="E101" si="84">SUM(E102:E106)</f>
        <v>34209</v>
      </c>
      <c r="F101" s="39">
        <f t="shared" ref="F101" si="85">SUM(F102:F106)</f>
        <v>41530</v>
      </c>
      <c r="G101" s="39">
        <f t="shared" ref="G101" si="86">SUM(G102:G106)</f>
        <v>39401</v>
      </c>
      <c r="H101" s="39">
        <f t="shared" ref="H101" si="87">SUM(H102:H106)</f>
        <v>44138</v>
      </c>
      <c r="I101" s="39">
        <f t="shared" ref="I101" si="88">SUM(I102:I106)</f>
        <v>46358</v>
      </c>
      <c r="J101" s="39">
        <f t="shared" ref="J101" si="89">SUM(J102:J106)</f>
        <v>46100</v>
      </c>
      <c r="K101" s="39">
        <f t="shared" ref="K101" si="90">SUM(K102:K106)</f>
        <v>43420</v>
      </c>
      <c r="L101" s="39">
        <f t="shared" ref="L101" si="91">SUM(L102:L106)</f>
        <v>35274</v>
      </c>
      <c r="M101" s="39">
        <f t="shared" ref="M101" si="92">SUM(M102:M106)</f>
        <v>36577</v>
      </c>
      <c r="N101" s="39">
        <f t="shared" ref="N101" si="93">SUM(N102:N106)</f>
        <v>39962</v>
      </c>
      <c r="O101" s="39">
        <f t="shared" ref="O101" si="94">SUM(O102:O106)</f>
        <v>45923</v>
      </c>
      <c r="P101" s="39">
        <f t="shared" ref="P101" si="95">SUM(P102:P106)</f>
        <v>50047</v>
      </c>
      <c r="Q101" s="39">
        <f t="shared" ref="Q101" si="96">SUM(Q102:Q106)</f>
        <v>53421</v>
      </c>
    </row>
    <row r="102" spans="1:17" ht="11.45" customHeight="1" x14ac:dyDescent="0.25">
      <c r="A102" s="62" t="s">
        <v>59</v>
      </c>
      <c r="B102" s="42">
        <v>15645</v>
      </c>
      <c r="C102" s="42">
        <v>16017</v>
      </c>
      <c r="D102" s="42">
        <v>15277</v>
      </c>
      <c r="E102" s="42">
        <v>15483</v>
      </c>
      <c r="F102" s="42">
        <v>15094</v>
      </c>
      <c r="G102" s="42">
        <v>15001</v>
      </c>
      <c r="H102" s="42">
        <v>15286</v>
      </c>
      <c r="I102" s="42">
        <v>14860</v>
      </c>
      <c r="J102" s="42">
        <v>12539</v>
      </c>
      <c r="K102" s="42">
        <v>10196</v>
      </c>
      <c r="L102" s="42">
        <v>4697</v>
      </c>
      <c r="M102" s="42">
        <v>4279</v>
      </c>
      <c r="N102" s="42">
        <v>4308</v>
      </c>
      <c r="O102" s="42">
        <v>3764</v>
      </c>
      <c r="P102" s="42">
        <v>2884</v>
      </c>
      <c r="Q102" s="42">
        <v>2797</v>
      </c>
    </row>
    <row r="103" spans="1:17" ht="11.45" customHeight="1" x14ac:dyDescent="0.25">
      <c r="A103" s="62" t="s">
        <v>58</v>
      </c>
      <c r="B103" s="42">
        <v>11254</v>
      </c>
      <c r="C103" s="42">
        <v>14109</v>
      </c>
      <c r="D103" s="42">
        <v>20430</v>
      </c>
      <c r="E103" s="42">
        <v>18726</v>
      </c>
      <c r="F103" s="42">
        <v>26436</v>
      </c>
      <c r="G103" s="42">
        <v>24400</v>
      </c>
      <c r="H103" s="42">
        <v>28852</v>
      </c>
      <c r="I103" s="42">
        <v>31498</v>
      </c>
      <c r="J103" s="42">
        <v>33561</v>
      </c>
      <c r="K103" s="42">
        <v>33224</v>
      </c>
      <c r="L103" s="42">
        <v>30577</v>
      </c>
      <c r="M103" s="42">
        <v>32296</v>
      </c>
      <c r="N103" s="42">
        <v>35634</v>
      </c>
      <c r="O103" s="42">
        <v>42140</v>
      </c>
      <c r="P103" s="42">
        <v>47132</v>
      </c>
      <c r="Q103" s="42">
        <v>50590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18</v>
      </c>
      <c r="O104" s="42">
        <v>17</v>
      </c>
      <c r="P104" s="42">
        <v>25</v>
      </c>
      <c r="Q104" s="42">
        <v>27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2</v>
      </c>
      <c r="N106" s="42">
        <v>2</v>
      </c>
      <c r="O106" s="42">
        <v>2</v>
      </c>
      <c r="P106" s="42">
        <v>6</v>
      </c>
      <c r="Q106" s="42">
        <v>7</v>
      </c>
    </row>
    <row r="107" spans="1:17" ht="11.45" customHeight="1" x14ac:dyDescent="0.25">
      <c r="A107" s="19" t="s">
        <v>24</v>
      </c>
      <c r="B107" s="38">
        <f>SUM(B108:B109)</f>
        <v>52483.156098542138</v>
      </c>
      <c r="C107" s="38">
        <f t="shared" ref="C107" si="97">SUM(C108:C109)</f>
        <v>53802.787121381109</v>
      </c>
      <c r="D107" s="38">
        <f t="shared" ref="D107" si="98">SUM(D108:D109)</f>
        <v>54968.79189116312</v>
      </c>
      <c r="E107" s="38">
        <f t="shared" ref="E107" si="99">SUM(E108:E109)</f>
        <v>55410.307795644032</v>
      </c>
      <c r="F107" s="38">
        <f t="shared" ref="F107" si="100">SUM(F108:F109)</f>
        <v>55374.700182063563</v>
      </c>
      <c r="G107" s="38">
        <f t="shared" ref="G107" si="101">SUM(G108:G109)</f>
        <v>52863.782970911619</v>
      </c>
      <c r="H107" s="38">
        <f t="shared" ref="H107" si="102">SUM(H108:H109)</f>
        <v>51091.467770781179</v>
      </c>
      <c r="I107" s="38">
        <f t="shared" ref="I107" si="103">SUM(I108:I109)</f>
        <v>48965.664668984798</v>
      </c>
      <c r="J107" s="38">
        <f t="shared" ref="J107" si="104">SUM(J108:J109)</f>
        <v>46966.785573716516</v>
      </c>
      <c r="K107" s="38">
        <f t="shared" ref="K107" si="105">SUM(K108:K109)</f>
        <v>47197.205705160384</v>
      </c>
      <c r="L107" s="38">
        <f t="shared" ref="L107" si="106">SUM(L108:L109)</f>
        <v>33005.33322332814</v>
      </c>
      <c r="M107" s="38">
        <f t="shared" ref="M107" si="107">SUM(M108:M109)</f>
        <v>31493.141743720382</v>
      </c>
      <c r="N107" s="38">
        <f t="shared" ref="N107" si="108">SUM(N108:N109)</f>
        <v>31365.836122928413</v>
      </c>
      <c r="O107" s="38">
        <f t="shared" ref="O107" si="109">SUM(O108:O109)</f>
        <v>29411.840331385367</v>
      </c>
      <c r="P107" s="38">
        <f t="shared" ref="P107" si="110">SUM(P108:P109)</f>
        <v>26861.810462840458</v>
      </c>
      <c r="Q107" s="38">
        <f t="shared" ref="Q107" si="111">SUM(Q108:Q109)</f>
        <v>25362.151261869007</v>
      </c>
    </row>
    <row r="108" spans="1:17" ht="11.45" customHeight="1" x14ac:dyDescent="0.25">
      <c r="A108" s="17" t="s">
        <v>23</v>
      </c>
      <c r="B108" s="37">
        <v>51859</v>
      </c>
      <c r="C108" s="37">
        <v>53139</v>
      </c>
      <c r="D108" s="37">
        <v>54273</v>
      </c>
      <c r="E108" s="37">
        <v>54701</v>
      </c>
      <c r="F108" s="37">
        <v>54548</v>
      </c>
      <c r="G108" s="37">
        <v>52011</v>
      </c>
      <c r="H108" s="37">
        <v>50053</v>
      </c>
      <c r="I108" s="37">
        <v>47785</v>
      </c>
      <c r="J108" s="37">
        <v>45815</v>
      </c>
      <c r="K108" s="37">
        <v>46280</v>
      </c>
      <c r="L108" s="37">
        <v>32017</v>
      </c>
      <c r="M108" s="37">
        <v>30350</v>
      </c>
      <c r="N108" s="37">
        <v>30097</v>
      </c>
      <c r="O108" s="37">
        <v>27955</v>
      </c>
      <c r="P108" s="37">
        <v>25388</v>
      </c>
      <c r="Q108" s="37">
        <v>23633</v>
      </c>
    </row>
    <row r="109" spans="1:17" ht="11.45" customHeight="1" x14ac:dyDescent="0.25">
      <c r="A109" s="15" t="s">
        <v>22</v>
      </c>
      <c r="B109" s="36">
        <v>624.15609854213983</v>
      </c>
      <c r="C109" s="36">
        <v>663.78712138110905</v>
      </c>
      <c r="D109" s="36">
        <v>695.79189116312068</v>
      </c>
      <c r="E109" s="36">
        <v>709.3077956440336</v>
      </c>
      <c r="F109" s="36">
        <v>826.70018206356258</v>
      </c>
      <c r="G109" s="36">
        <v>852.78297091161801</v>
      </c>
      <c r="H109" s="36">
        <v>1038.4677707811793</v>
      </c>
      <c r="I109" s="36">
        <v>1180.664668984798</v>
      </c>
      <c r="J109" s="36">
        <v>1151.7855737165137</v>
      </c>
      <c r="K109" s="36">
        <v>917.20570516038674</v>
      </c>
      <c r="L109" s="36">
        <v>988.33322332813862</v>
      </c>
      <c r="M109" s="36">
        <v>1143.1417437203827</v>
      </c>
      <c r="N109" s="36">
        <v>1268.8361229284142</v>
      </c>
      <c r="O109" s="36">
        <v>1456.8403313853653</v>
      </c>
      <c r="P109" s="36">
        <v>1473.8104628404565</v>
      </c>
      <c r="Q109" s="36">
        <v>1729.1512618690076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74546</v>
      </c>
      <c r="D111" s="41">
        <f t="shared" si="112"/>
        <v>69167</v>
      </c>
      <c r="E111" s="41">
        <f t="shared" si="112"/>
        <v>73493</v>
      </c>
      <c r="F111" s="41">
        <f t="shared" si="112"/>
        <v>92402</v>
      </c>
      <c r="G111" s="41">
        <f t="shared" si="112"/>
        <v>87461</v>
      </c>
      <c r="H111" s="41">
        <f t="shared" si="112"/>
        <v>113447</v>
      </c>
      <c r="I111" s="41">
        <f t="shared" si="112"/>
        <v>121568</v>
      </c>
      <c r="J111" s="41">
        <f t="shared" si="112"/>
        <v>63794</v>
      </c>
      <c r="K111" s="41">
        <f t="shared" si="112"/>
        <v>22790</v>
      </c>
      <c r="L111" s="41">
        <f t="shared" si="112"/>
        <v>32832</v>
      </c>
      <c r="M111" s="41">
        <f t="shared" si="112"/>
        <v>57822</v>
      </c>
      <c r="N111" s="41">
        <f t="shared" si="112"/>
        <v>80921</v>
      </c>
      <c r="O111" s="41">
        <f t="shared" si="112"/>
        <v>89058</v>
      </c>
      <c r="P111" s="41">
        <f t="shared" si="112"/>
        <v>79028</v>
      </c>
      <c r="Q111" s="41">
        <f t="shared" si="112"/>
        <v>70867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67009</v>
      </c>
      <c r="D112" s="40">
        <f t="shared" si="113"/>
        <v>58580</v>
      </c>
      <c r="E112" s="40">
        <f t="shared" si="113"/>
        <v>66401</v>
      </c>
      <c r="F112" s="40">
        <f t="shared" si="113"/>
        <v>80808</v>
      </c>
      <c r="G112" s="40">
        <f t="shared" si="113"/>
        <v>79426</v>
      </c>
      <c r="H112" s="40">
        <f t="shared" si="113"/>
        <v>103367</v>
      </c>
      <c r="I112" s="40">
        <f t="shared" si="113"/>
        <v>110522</v>
      </c>
      <c r="J112" s="40">
        <f t="shared" si="113"/>
        <v>58345</v>
      </c>
      <c r="K112" s="40">
        <f t="shared" si="113"/>
        <v>21053</v>
      </c>
      <c r="L112" s="40">
        <f t="shared" si="113"/>
        <v>30216</v>
      </c>
      <c r="M112" s="40">
        <f t="shared" si="113"/>
        <v>52225</v>
      </c>
      <c r="N112" s="40">
        <f t="shared" si="113"/>
        <v>73915</v>
      </c>
      <c r="O112" s="40">
        <f t="shared" si="113"/>
        <v>79210</v>
      </c>
      <c r="P112" s="40">
        <f t="shared" si="113"/>
        <v>72872</v>
      </c>
      <c r="Q112" s="40">
        <f t="shared" si="113"/>
        <v>63625</v>
      </c>
    </row>
    <row r="113" spans="1:17" ht="11.45" customHeight="1" x14ac:dyDescent="0.25">
      <c r="A113" s="23" t="s">
        <v>30</v>
      </c>
      <c r="B113" s="39"/>
      <c r="C113" s="39">
        <v>491</v>
      </c>
      <c r="D113" s="39">
        <v>813</v>
      </c>
      <c r="E113" s="39">
        <v>821</v>
      </c>
      <c r="F113" s="39">
        <v>1050</v>
      </c>
      <c r="G113" s="39">
        <v>1094</v>
      </c>
      <c r="H113" s="39">
        <v>1656</v>
      </c>
      <c r="I113" s="39">
        <v>2801</v>
      </c>
      <c r="J113" s="39">
        <v>2879</v>
      </c>
      <c r="K113" s="39">
        <v>1070</v>
      </c>
      <c r="L113" s="39">
        <v>968</v>
      </c>
      <c r="M113" s="39">
        <v>3749</v>
      </c>
      <c r="N113" s="39">
        <v>4566</v>
      </c>
      <c r="O113" s="39">
        <v>4674</v>
      </c>
      <c r="P113" s="39">
        <v>5232</v>
      </c>
      <c r="Q113" s="39">
        <v>5343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65939</v>
      </c>
      <c r="D114" s="38">
        <f t="shared" ref="D114" si="115">SUM(D115:D120)</f>
        <v>57147</v>
      </c>
      <c r="E114" s="38">
        <f t="shared" ref="E114" si="116">SUM(E115:E120)</f>
        <v>64847</v>
      </c>
      <c r="F114" s="38">
        <f t="shared" ref="F114" si="117">SUM(F115:F120)</f>
        <v>79330</v>
      </c>
      <c r="G114" s="38">
        <f t="shared" ref="G114" si="118">SUM(G115:G120)</f>
        <v>77986</v>
      </c>
      <c r="H114" s="38">
        <f t="shared" ref="H114" si="119">SUM(H115:H120)</f>
        <v>101344</v>
      </c>
      <c r="I114" s="38">
        <f t="shared" ref="I114" si="120">SUM(I115:I120)</f>
        <v>107352</v>
      </c>
      <c r="J114" s="38">
        <f t="shared" ref="J114" si="121">SUM(J115:J120)</f>
        <v>55177</v>
      </c>
      <c r="K114" s="38">
        <f t="shared" ref="K114" si="122">SUM(K115:K120)</f>
        <v>19703</v>
      </c>
      <c r="L114" s="38">
        <f t="shared" ref="L114" si="123">SUM(L115:L120)</f>
        <v>29041</v>
      </c>
      <c r="M114" s="38">
        <f t="shared" ref="M114" si="124">SUM(M115:M120)</f>
        <v>48307</v>
      </c>
      <c r="N114" s="38">
        <f t="shared" ref="N114" si="125">SUM(N115:N120)</f>
        <v>69185</v>
      </c>
      <c r="O114" s="38">
        <f t="shared" ref="O114" si="126">SUM(O115:O120)</f>
        <v>74313</v>
      </c>
      <c r="P114" s="38">
        <f t="shared" ref="P114" si="127">SUM(P115:P120)</f>
        <v>67486</v>
      </c>
      <c r="Q114" s="38">
        <f t="shared" ref="Q114" si="128">SUM(Q115:Q120)</f>
        <v>58014</v>
      </c>
    </row>
    <row r="115" spans="1:17" ht="11.45" customHeight="1" x14ac:dyDescent="0.25">
      <c r="A115" s="62" t="s">
        <v>59</v>
      </c>
      <c r="B115" s="42"/>
      <c r="C115" s="42">
        <v>53363</v>
      </c>
      <c r="D115" s="42">
        <v>41079</v>
      </c>
      <c r="E115" s="42">
        <v>43867</v>
      </c>
      <c r="F115" s="42">
        <v>52234</v>
      </c>
      <c r="G115" s="42">
        <v>49434</v>
      </c>
      <c r="H115" s="42">
        <v>59962</v>
      </c>
      <c r="I115" s="42">
        <v>62475</v>
      </c>
      <c r="J115" s="42">
        <v>31542</v>
      </c>
      <c r="K115" s="42">
        <v>8757</v>
      </c>
      <c r="L115" s="42">
        <v>13432</v>
      </c>
      <c r="M115" s="42">
        <v>14502</v>
      </c>
      <c r="N115" s="42">
        <v>14055</v>
      </c>
      <c r="O115" s="42">
        <v>17886</v>
      </c>
      <c r="P115" s="42">
        <v>6873</v>
      </c>
      <c r="Q115" s="42">
        <v>20412</v>
      </c>
    </row>
    <row r="116" spans="1:17" ht="11.45" customHeight="1" x14ac:dyDescent="0.25">
      <c r="A116" s="62" t="s">
        <v>58</v>
      </c>
      <c r="B116" s="42"/>
      <c r="C116" s="42">
        <v>10927</v>
      </c>
      <c r="D116" s="42">
        <v>15065</v>
      </c>
      <c r="E116" s="42">
        <v>17986</v>
      </c>
      <c r="F116" s="42">
        <v>20008</v>
      </c>
      <c r="G116" s="42">
        <v>24254</v>
      </c>
      <c r="H116" s="42">
        <v>37437</v>
      </c>
      <c r="I116" s="42">
        <v>44528</v>
      </c>
      <c r="J116" s="42">
        <v>23217</v>
      </c>
      <c r="K116" s="42">
        <v>10635</v>
      </c>
      <c r="L116" s="42">
        <v>15609</v>
      </c>
      <c r="M116" s="42">
        <v>28976</v>
      </c>
      <c r="N116" s="42">
        <v>36165</v>
      </c>
      <c r="O116" s="42">
        <v>41502</v>
      </c>
      <c r="P116" s="42">
        <v>51036</v>
      </c>
      <c r="Q116" s="42">
        <v>29816</v>
      </c>
    </row>
    <row r="117" spans="1:17" ht="11.45" customHeight="1" x14ac:dyDescent="0.25">
      <c r="A117" s="62" t="s">
        <v>57</v>
      </c>
      <c r="B117" s="42"/>
      <c r="C117" s="42">
        <v>1649</v>
      </c>
      <c r="D117" s="42">
        <v>1003</v>
      </c>
      <c r="E117" s="42">
        <v>2994</v>
      </c>
      <c r="F117" s="42">
        <v>7088</v>
      </c>
      <c r="G117" s="42">
        <v>4298</v>
      </c>
      <c r="H117" s="42">
        <v>3945</v>
      </c>
      <c r="I117" s="42">
        <v>349</v>
      </c>
      <c r="J117" s="42">
        <v>418</v>
      </c>
      <c r="K117" s="42">
        <v>311</v>
      </c>
      <c r="L117" s="42">
        <v>0</v>
      </c>
      <c r="M117" s="42">
        <v>4829</v>
      </c>
      <c r="N117" s="42">
        <v>18952</v>
      </c>
      <c r="O117" s="42">
        <v>14920</v>
      </c>
      <c r="P117" s="42">
        <v>9401</v>
      </c>
      <c r="Q117" s="42">
        <v>7755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3</v>
      </c>
      <c r="O119" s="42">
        <v>0</v>
      </c>
      <c r="P119" s="42">
        <v>2</v>
      </c>
      <c r="Q119" s="42">
        <v>8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10</v>
      </c>
      <c r="O120" s="42">
        <v>5</v>
      </c>
      <c r="P120" s="42">
        <v>174</v>
      </c>
      <c r="Q120" s="42">
        <v>23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579</v>
      </c>
      <c r="D121" s="38">
        <f t="shared" ref="D121" si="130">SUM(D122:D126)</f>
        <v>620</v>
      </c>
      <c r="E121" s="38">
        <f t="shared" ref="E121" si="131">SUM(E122:E126)</f>
        <v>733</v>
      </c>
      <c r="F121" s="38">
        <f t="shared" ref="F121" si="132">SUM(F122:F126)</f>
        <v>428</v>
      </c>
      <c r="G121" s="38">
        <f t="shared" ref="G121" si="133">SUM(G122:G126)</f>
        <v>346</v>
      </c>
      <c r="H121" s="38">
        <f t="shared" ref="H121" si="134">SUM(H122:H126)</f>
        <v>367</v>
      </c>
      <c r="I121" s="38">
        <f t="shared" ref="I121" si="135">SUM(I122:I126)</f>
        <v>369</v>
      </c>
      <c r="J121" s="38">
        <f t="shared" ref="J121" si="136">SUM(J122:J126)</f>
        <v>289</v>
      </c>
      <c r="K121" s="38">
        <f t="shared" ref="K121" si="137">SUM(K122:K126)</f>
        <v>280</v>
      </c>
      <c r="L121" s="38">
        <f t="shared" ref="L121" si="138">SUM(L122:L126)</f>
        <v>207</v>
      </c>
      <c r="M121" s="38">
        <f t="shared" ref="M121" si="139">SUM(M122:M126)</f>
        <v>169</v>
      </c>
      <c r="N121" s="38">
        <f t="shared" ref="N121" si="140">SUM(N122:N126)</f>
        <v>164</v>
      </c>
      <c r="O121" s="38">
        <f t="shared" ref="O121" si="141">SUM(O122:O126)</f>
        <v>223</v>
      </c>
      <c r="P121" s="38">
        <f t="shared" ref="P121" si="142">SUM(P122:P126)</f>
        <v>154</v>
      </c>
      <c r="Q121" s="38">
        <f t="shared" ref="Q121" si="143">SUM(Q122:Q126)</f>
        <v>268</v>
      </c>
    </row>
    <row r="122" spans="1:17" ht="11.45" customHeight="1" x14ac:dyDescent="0.25">
      <c r="A122" s="62" t="s">
        <v>59</v>
      </c>
      <c r="B122" s="37"/>
      <c r="C122" s="37">
        <v>21</v>
      </c>
      <c r="D122" s="37">
        <v>12</v>
      </c>
      <c r="E122" s="37">
        <v>7</v>
      </c>
      <c r="F122" s="37">
        <v>4</v>
      </c>
      <c r="G122" s="37">
        <v>5</v>
      </c>
      <c r="H122" s="37">
        <v>5</v>
      </c>
      <c r="I122" s="37">
        <v>14</v>
      </c>
      <c r="J122" s="37">
        <v>7</v>
      </c>
      <c r="K122" s="37">
        <v>2</v>
      </c>
      <c r="L122" s="37">
        <v>1</v>
      </c>
      <c r="M122" s="37">
        <v>0</v>
      </c>
      <c r="N122" s="37">
        <v>0</v>
      </c>
      <c r="O122" s="37">
        <v>4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509</v>
      </c>
      <c r="D123" s="37">
        <v>608</v>
      </c>
      <c r="E123" s="37">
        <v>717</v>
      </c>
      <c r="F123" s="37">
        <v>409</v>
      </c>
      <c r="G123" s="37">
        <v>293</v>
      </c>
      <c r="H123" s="37">
        <v>348</v>
      </c>
      <c r="I123" s="37">
        <v>312</v>
      </c>
      <c r="J123" s="37">
        <v>220</v>
      </c>
      <c r="K123" s="37">
        <v>202</v>
      </c>
      <c r="L123" s="37">
        <v>130</v>
      </c>
      <c r="M123" s="37">
        <v>169</v>
      </c>
      <c r="N123" s="37">
        <v>164</v>
      </c>
      <c r="O123" s="37">
        <v>219</v>
      </c>
      <c r="P123" s="37">
        <v>150</v>
      </c>
      <c r="Q123" s="37">
        <v>243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36</v>
      </c>
      <c r="D125" s="37">
        <v>0</v>
      </c>
      <c r="E125" s="37">
        <v>9</v>
      </c>
      <c r="F125" s="37">
        <v>15</v>
      </c>
      <c r="G125" s="37">
        <v>18</v>
      </c>
      <c r="H125" s="37">
        <v>11</v>
      </c>
      <c r="I125" s="37">
        <v>14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13</v>
      </c>
      <c r="D126" s="37">
        <v>0</v>
      </c>
      <c r="E126" s="37">
        <v>0</v>
      </c>
      <c r="F126" s="37">
        <v>0</v>
      </c>
      <c r="G126" s="37">
        <v>30</v>
      </c>
      <c r="H126" s="37">
        <v>3</v>
      </c>
      <c r="I126" s="37">
        <v>29</v>
      </c>
      <c r="J126" s="37">
        <v>62</v>
      </c>
      <c r="K126" s="37">
        <v>76</v>
      </c>
      <c r="L126" s="37">
        <v>76</v>
      </c>
      <c r="M126" s="37">
        <v>0</v>
      </c>
      <c r="N126" s="37">
        <v>0</v>
      </c>
      <c r="O126" s="37">
        <v>0</v>
      </c>
      <c r="P126" s="37">
        <v>4</v>
      </c>
      <c r="Q126" s="37">
        <v>25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7537</v>
      </c>
      <c r="D127" s="40">
        <f t="shared" si="144"/>
        <v>10587</v>
      </c>
      <c r="E127" s="40">
        <f t="shared" si="144"/>
        <v>7092</v>
      </c>
      <c r="F127" s="40">
        <f t="shared" si="144"/>
        <v>11594</v>
      </c>
      <c r="G127" s="40">
        <f t="shared" si="144"/>
        <v>8035</v>
      </c>
      <c r="H127" s="40">
        <f t="shared" si="144"/>
        <v>10080</v>
      </c>
      <c r="I127" s="40">
        <f t="shared" si="144"/>
        <v>11046</v>
      </c>
      <c r="J127" s="40">
        <f t="shared" si="144"/>
        <v>5449</v>
      </c>
      <c r="K127" s="40">
        <f t="shared" si="144"/>
        <v>1737</v>
      </c>
      <c r="L127" s="40">
        <f t="shared" si="144"/>
        <v>2616</v>
      </c>
      <c r="M127" s="40">
        <f t="shared" si="144"/>
        <v>5597</v>
      </c>
      <c r="N127" s="40">
        <f t="shared" si="144"/>
        <v>7006</v>
      </c>
      <c r="O127" s="40">
        <f t="shared" si="144"/>
        <v>9848</v>
      </c>
      <c r="P127" s="40">
        <f t="shared" si="144"/>
        <v>6156</v>
      </c>
      <c r="Q127" s="40">
        <f t="shared" si="144"/>
        <v>7242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4327</v>
      </c>
      <c r="D128" s="39">
        <f t="shared" ref="D128" si="146">SUM(D129:D133)</f>
        <v>7307</v>
      </c>
      <c r="E128" s="39">
        <f t="shared" ref="E128" si="147">SUM(E129:E133)</f>
        <v>3726</v>
      </c>
      <c r="F128" s="39">
        <f t="shared" ref="F128" si="148">SUM(F129:F133)</f>
        <v>8673</v>
      </c>
      <c r="G128" s="39">
        <f t="shared" ref="G128" si="149">SUM(G129:G133)</f>
        <v>4742</v>
      </c>
      <c r="H128" s="39">
        <f t="shared" ref="H128" si="150">SUM(H129:H133)</f>
        <v>6241</v>
      </c>
      <c r="I128" s="39">
        <f t="shared" ref="I128" si="151">SUM(I129:I133)</f>
        <v>7382</v>
      </c>
      <c r="J128" s="39">
        <f t="shared" ref="J128" si="152">SUM(J129:J133)</f>
        <v>3527</v>
      </c>
      <c r="K128" s="39">
        <f t="shared" ref="K128" si="153">SUM(K129:K133)</f>
        <v>1096</v>
      </c>
      <c r="L128" s="39">
        <f t="shared" ref="L128" si="154">SUM(L129:L133)</f>
        <v>1672</v>
      </c>
      <c r="M128" s="39">
        <f t="shared" ref="M128" si="155">SUM(M129:M133)</f>
        <v>4085</v>
      </c>
      <c r="N128" s="39">
        <f t="shared" ref="N128" si="156">SUM(N129:N133)</f>
        <v>5407</v>
      </c>
      <c r="O128" s="39">
        <f t="shared" ref="O128" si="157">SUM(O129:O133)</f>
        <v>6720</v>
      </c>
      <c r="P128" s="39">
        <f t="shared" ref="P128" si="158">SUM(P129:P133)</f>
        <v>5102</v>
      </c>
      <c r="Q128" s="39">
        <f t="shared" ref="Q128" si="159">SUM(Q129:Q133)</f>
        <v>5969</v>
      </c>
    </row>
    <row r="129" spans="1:17" ht="11.45" customHeight="1" x14ac:dyDescent="0.25">
      <c r="A129" s="62" t="s">
        <v>59</v>
      </c>
      <c r="B129" s="42"/>
      <c r="C129" s="42">
        <v>1060</v>
      </c>
      <c r="D129" s="42">
        <v>486</v>
      </c>
      <c r="E129" s="42">
        <v>1218</v>
      </c>
      <c r="F129" s="42">
        <v>963</v>
      </c>
      <c r="G129" s="42">
        <v>1206</v>
      </c>
      <c r="H129" s="42">
        <v>1592</v>
      </c>
      <c r="I129" s="42">
        <v>1118</v>
      </c>
      <c r="J129" s="42">
        <v>227</v>
      </c>
      <c r="K129" s="42">
        <v>49</v>
      </c>
      <c r="L129" s="42">
        <v>136</v>
      </c>
      <c r="M129" s="42">
        <v>166</v>
      </c>
      <c r="N129" s="42">
        <v>330</v>
      </c>
      <c r="O129" s="42">
        <v>214</v>
      </c>
      <c r="P129" s="42">
        <v>98</v>
      </c>
      <c r="Q129" s="42">
        <v>108</v>
      </c>
    </row>
    <row r="130" spans="1:17" ht="11.45" customHeight="1" x14ac:dyDescent="0.25">
      <c r="A130" s="62" t="s">
        <v>58</v>
      </c>
      <c r="B130" s="42"/>
      <c r="C130" s="42">
        <v>3267</v>
      </c>
      <c r="D130" s="42">
        <v>6821</v>
      </c>
      <c r="E130" s="42">
        <v>2508</v>
      </c>
      <c r="F130" s="42">
        <v>7710</v>
      </c>
      <c r="G130" s="42">
        <v>3536</v>
      </c>
      <c r="H130" s="42">
        <v>4649</v>
      </c>
      <c r="I130" s="42">
        <v>6264</v>
      </c>
      <c r="J130" s="42">
        <v>3300</v>
      </c>
      <c r="K130" s="42">
        <v>1047</v>
      </c>
      <c r="L130" s="42">
        <v>1536</v>
      </c>
      <c r="M130" s="42">
        <v>3917</v>
      </c>
      <c r="N130" s="42">
        <v>5059</v>
      </c>
      <c r="O130" s="42">
        <v>6506</v>
      </c>
      <c r="P130" s="42">
        <v>4992</v>
      </c>
      <c r="Q130" s="42">
        <v>5857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18</v>
      </c>
      <c r="O131" s="42">
        <v>0</v>
      </c>
      <c r="P131" s="42">
        <v>8</v>
      </c>
      <c r="Q131" s="42">
        <v>3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2</v>
      </c>
      <c r="N133" s="42">
        <v>0</v>
      </c>
      <c r="O133" s="42">
        <v>0</v>
      </c>
      <c r="P133" s="42">
        <v>4</v>
      </c>
      <c r="Q133" s="42">
        <v>1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3210</v>
      </c>
      <c r="D134" s="38">
        <f t="shared" ref="D134" si="161">SUM(D135:D136)</f>
        <v>3280</v>
      </c>
      <c r="E134" s="38">
        <f t="shared" ref="E134" si="162">SUM(E135:E136)</f>
        <v>3366</v>
      </c>
      <c r="F134" s="38">
        <f t="shared" ref="F134" si="163">SUM(F135:F136)</f>
        <v>2921</v>
      </c>
      <c r="G134" s="38">
        <f t="shared" ref="G134" si="164">SUM(G135:G136)</f>
        <v>3293</v>
      </c>
      <c r="H134" s="38">
        <f t="shared" ref="H134" si="165">SUM(H135:H136)</f>
        <v>3839</v>
      </c>
      <c r="I134" s="38">
        <f t="shared" ref="I134" si="166">SUM(I135:I136)</f>
        <v>3664</v>
      </c>
      <c r="J134" s="38">
        <f t="shared" ref="J134" si="167">SUM(J135:J136)</f>
        <v>1922</v>
      </c>
      <c r="K134" s="38">
        <f t="shared" ref="K134" si="168">SUM(K135:K136)</f>
        <v>641</v>
      </c>
      <c r="L134" s="38">
        <f t="shared" ref="L134" si="169">SUM(L135:L136)</f>
        <v>944</v>
      </c>
      <c r="M134" s="38">
        <f t="shared" ref="M134" si="170">SUM(M135:M136)</f>
        <v>1512</v>
      </c>
      <c r="N134" s="38">
        <f t="shared" ref="N134" si="171">SUM(N135:N136)</f>
        <v>1599</v>
      </c>
      <c r="O134" s="38">
        <f t="shared" ref="O134" si="172">SUM(O135:O136)</f>
        <v>3128</v>
      </c>
      <c r="P134" s="38">
        <f t="shared" ref="P134" si="173">SUM(P135:P136)</f>
        <v>1054</v>
      </c>
      <c r="Q134" s="38">
        <f t="shared" ref="Q134" si="174">SUM(Q135:Q136)</f>
        <v>1273</v>
      </c>
    </row>
    <row r="135" spans="1:17" ht="11.45" customHeight="1" x14ac:dyDescent="0.25">
      <c r="A135" s="17" t="s">
        <v>23</v>
      </c>
      <c r="B135" s="37"/>
      <c r="C135" s="37">
        <v>2980</v>
      </c>
      <c r="D135" s="37">
        <v>3069</v>
      </c>
      <c r="E135" s="37">
        <v>3193</v>
      </c>
      <c r="F135" s="37">
        <v>2657</v>
      </c>
      <c r="G135" s="37">
        <v>3117</v>
      </c>
      <c r="H135" s="37">
        <v>3492</v>
      </c>
      <c r="I135" s="37">
        <v>3334</v>
      </c>
      <c r="J135" s="37">
        <v>1733</v>
      </c>
      <c r="K135" s="37">
        <v>641</v>
      </c>
      <c r="L135" s="37">
        <v>641</v>
      </c>
      <c r="M135" s="37">
        <v>1128</v>
      </c>
      <c r="N135" s="37">
        <v>1239</v>
      </c>
      <c r="O135" s="37">
        <v>2695</v>
      </c>
      <c r="P135" s="37">
        <v>772</v>
      </c>
      <c r="Q135" s="37">
        <v>730</v>
      </c>
    </row>
    <row r="136" spans="1:17" ht="11.45" customHeight="1" x14ac:dyDescent="0.25">
      <c r="A136" s="15" t="s">
        <v>22</v>
      </c>
      <c r="B136" s="36"/>
      <c r="C136" s="36">
        <v>230</v>
      </c>
      <c r="D136" s="36">
        <v>211</v>
      </c>
      <c r="E136" s="36">
        <v>173</v>
      </c>
      <c r="F136" s="36">
        <v>264</v>
      </c>
      <c r="G136" s="36">
        <v>176</v>
      </c>
      <c r="H136" s="36">
        <v>347</v>
      </c>
      <c r="I136" s="36">
        <v>330</v>
      </c>
      <c r="J136" s="36">
        <v>189</v>
      </c>
      <c r="K136" s="36">
        <v>0</v>
      </c>
      <c r="L136" s="36">
        <v>303</v>
      </c>
      <c r="M136" s="36">
        <v>384</v>
      </c>
      <c r="N136" s="36">
        <v>360</v>
      </c>
      <c r="O136" s="36">
        <v>433</v>
      </c>
      <c r="P136" s="36">
        <v>282</v>
      </c>
      <c r="Q136" s="36">
        <v>543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3.165251251592117</v>
      </c>
      <c r="C141" s="24">
        <f t="shared" ref="C141:Q141" si="176">IF(C4=0,0,C4/C31)</f>
        <v>2.8265999098978365</v>
      </c>
      <c r="D141" s="24">
        <f t="shared" si="176"/>
        <v>2.8854076896722121</v>
      </c>
      <c r="E141" s="24">
        <f t="shared" si="176"/>
        <v>2.8662007947655188</v>
      </c>
      <c r="F141" s="24">
        <f t="shared" si="176"/>
        <v>2.4401157014467998</v>
      </c>
      <c r="G141" s="24">
        <f t="shared" si="176"/>
        <v>2.4784259553077783</v>
      </c>
      <c r="H141" s="24">
        <f t="shared" si="176"/>
        <v>2.3580624287543888</v>
      </c>
      <c r="I141" s="24">
        <f t="shared" si="176"/>
        <v>2.3225419214254046</v>
      </c>
      <c r="J141" s="24">
        <f t="shared" si="176"/>
        <v>2.1551400833408687</v>
      </c>
      <c r="K141" s="24">
        <f t="shared" si="176"/>
        <v>2.1147874469456771</v>
      </c>
      <c r="L141" s="24">
        <f t="shared" si="176"/>
        <v>2.0887022130232951</v>
      </c>
      <c r="M141" s="24">
        <f t="shared" si="176"/>
        <v>2.0123287549745976</v>
      </c>
      <c r="N141" s="24">
        <f t="shared" si="176"/>
        <v>2.0551247086208404</v>
      </c>
      <c r="O141" s="24">
        <f t="shared" si="176"/>
        <v>2.0518170838007523</v>
      </c>
      <c r="P141" s="24">
        <f t="shared" si="176"/>
        <v>1.9479320989436137</v>
      </c>
      <c r="Q141" s="24">
        <f t="shared" si="176"/>
        <v>1.9027844087813939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1.1549472685768514</v>
      </c>
      <c r="C142" s="22">
        <f t="shared" ref="C142:Q142" si="178">IF(C5=0,0,C5/C32)</f>
        <v>1.1549251164250136</v>
      </c>
      <c r="D142" s="22">
        <f t="shared" si="178"/>
        <v>1.1547244330057378</v>
      </c>
      <c r="E142" s="22">
        <f t="shared" si="178"/>
        <v>1.1552093820866822</v>
      </c>
      <c r="F142" s="22">
        <f t="shared" si="178"/>
        <v>1.1553640856511076</v>
      </c>
      <c r="G142" s="22">
        <f t="shared" si="178"/>
        <v>1.1543178727366705</v>
      </c>
      <c r="H142" s="22">
        <f t="shared" si="178"/>
        <v>1.1546398637822315</v>
      </c>
      <c r="I142" s="22">
        <f t="shared" si="178"/>
        <v>1.1564931393319682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1.1556682113354202</v>
      </c>
      <c r="M142" s="22">
        <f t="shared" si="178"/>
        <v>1.1546558434345866</v>
      </c>
      <c r="N142" s="22">
        <f t="shared" si="178"/>
        <v>1.1525287411942109</v>
      </c>
      <c r="O142" s="22">
        <f t="shared" si="178"/>
        <v>1.1519562735220772</v>
      </c>
      <c r="P142" s="22">
        <f t="shared" si="178"/>
        <v>1.1523756103069394</v>
      </c>
      <c r="Q142" s="22">
        <f t="shared" si="178"/>
        <v>1.1524003878446361</v>
      </c>
    </row>
    <row r="143" spans="1:17" ht="11.45" customHeight="1" x14ac:dyDescent="0.25">
      <c r="A143" s="19" t="s">
        <v>29</v>
      </c>
      <c r="B143" s="21">
        <f t="shared" ref="B143" si="179">IF(B6=0,0,B6/B33)</f>
        <v>2.7371158663972466</v>
      </c>
      <c r="C143" s="21">
        <f t="shared" ref="C143:Q143" si="180">IF(C6=0,0,C6/C33)</f>
        <v>2.4555672554426775</v>
      </c>
      <c r="D143" s="21">
        <f t="shared" si="180"/>
        <v>2.5149256450962079</v>
      </c>
      <c r="E143" s="21">
        <f t="shared" si="180"/>
        <v>2.4839537335522808</v>
      </c>
      <c r="F143" s="21">
        <f t="shared" si="180"/>
        <v>2.0493767797897262</v>
      </c>
      <c r="G143" s="21">
        <f t="shared" si="180"/>
        <v>2.0652798594079793</v>
      </c>
      <c r="H143" s="21">
        <f t="shared" si="180"/>
        <v>2.0197707621651677</v>
      </c>
      <c r="I143" s="21">
        <f t="shared" si="180"/>
        <v>2.037987557458607</v>
      </c>
      <c r="J143" s="21">
        <f t="shared" si="180"/>
        <v>1.8726720080825656</v>
      </c>
      <c r="K143" s="21">
        <f t="shared" si="180"/>
        <v>1.8538634670150607</v>
      </c>
      <c r="L143" s="21">
        <f t="shared" si="180"/>
        <v>1.8013593501330374</v>
      </c>
      <c r="M143" s="21">
        <f t="shared" si="180"/>
        <v>1.6994153475485636</v>
      </c>
      <c r="N143" s="21">
        <f t="shared" si="180"/>
        <v>1.7464448054605382</v>
      </c>
      <c r="O143" s="21">
        <f t="shared" si="180"/>
        <v>1.7530748897804547</v>
      </c>
      <c r="P143" s="21">
        <f t="shared" si="180"/>
        <v>1.6782665387759474</v>
      </c>
      <c r="Q143" s="21">
        <f t="shared" si="180"/>
        <v>1.6567990221526456</v>
      </c>
    </row>
    <row r="144" spans="1:17" ht="11.45" customHeight="1" x14ac:dyDescent="0.25">
      <c r="A144" s="62" t="s">
        <v>59</v>
      </c>
      <c r="B144" s="70">
        <v>2.7213356488056526</v>
      </c>
      <c r="C144" s="70">
        <v>2.4373882104898557</v>
      </c>
      <c r="D144" s="70">
        <v>2.4911882749933536</v>
      </c>
      <c r="E144" s="70">
        <v>2.4547474574671084</v>
      </c>
      <c r="F144" s="70">
        <v>2.021202488058468</v>
      </c>
      <c r="G144" s="70">
        <v>2.0314149781031241</v>
      </c>
      <c r="H144" s="70">
        <v>1.9820275459354992</v>
      </c>
      <c r="I144" s="70">
        <v>1.9979449737528474</v>
      </c>
      <c r="J144" s="70">
        <v>1.8313672115544173</v>
      </c>
      <c r="K144" s="70">
        <v>1.8072669635558007</v>
      </c>
      <c r="L144" s="70">
        <v>1.7540004818696586</v>
      </c>
      <c r="M144" s="70">
        <v>1.6519830219529856</v>
      </c>
      <c r="N144" s="70">
        <v>1.6944055349467591</v>
      </c>
      <c r="O144" s="70">
        <v>1.698720808483269</v>
      </c>
      <c r="P144" s="70">
        <v>1.6198536164955677</v>
      </c>
      <c r="Q144" s="70">
        <v>1.5956337089635682</v>
      </c>
    </row>
    <row r="145" spans="1:17" ht="11.45" customHeight="1" x14ac:dyDescent="0.25">
      <c r="A145" s="62" t="s">
        <v>58</v>
      </c>
      <c r="B145" s="70">
        <v>2.9060922663195892</v>
      </c>
      <c r="C145" s="70">
        <v>2.6028671000697154</v>
      </c>
      <c r="D145" s="70">
        <v>2.6603197525750155</v>
      </c>
      <c r="E145" s="70">
        <v>2.6214048991140464</v>
      </c>
      <c r="F145" s="70">
        <v>2.1584257428114513</v>
      </c>
      <c r="G145" s="70">
        <v>2.1693315780955569</v>
      </c>
      <c r="H145" s="70">
        <v>2.116591139870414</v>
      </c>
      <c r="I145" s="70">
        <v>2.1335892319286263</v>
      </c>
      <c r="J145" s="70">
        <v>1.9557021908066912</v>
      </c>
      <c r="K145" s="70">
        <v>1.9299657314486161</v>
      </c>
      <c r="L145" s="70">
        <v>1.8730828877060277</v>
      </c>
      <c r="M145" s="70">
        <v>1.7641392697353711</v>
      </c>
      <c r="N145" s="70">
        <v>1.8094419272679521</v>
      </c>
      <c r="O145" s="70">
        <v>1.8140501728759533</v>
      </c>
      <c r="P145" s="70">
        <v>1.7298285382523839</v>
      </c>
      <c r="Q145" s="70">
        <v>1.703964295449182</v>
      </c>
    </row>
    <row r="146" spans="1:17" ht="11.45" customHeight="1" x14ac:dyDescent="0.25">
      <c r="A146" s="62" t="s">
        <v>57</v>
      </c>
      <c r="B146" s="70">
        <v>2.6550023904053295</v>
      </c>
      <c r="C146" s="70">
        <v>2.3819002377793974</v>
      </c>
      <c r="D146" s="70">
        <v>2.4394778757433215</v>
      </c>
      <c r="E146" s="70">
        <v>2.4094351215457124</v>
      </c>
      <c r="F146" s="70">
        <v>1.9878954763960348</v>
      </c>
      <c r="G146" s="70">
        <v>2.0033214636257402</v>
      </c>
      <c r="H146" s="70">
        <v>1.9591776393002132</v>
      </c>
      <c r="I146" s="70">
        <v>1.976847930734849</v>
      </c>
      <c r="J146" s="70">
        <v>1.8164918478400887</v>
      </c>
      <c r="K146" s="70">
        <v>1.7982475630046089</v>
      </c>
      <c r="L146" s="70">
        <v>1.7473185696290463</v>
      </c>
      <c r="M146" s="70">
        <v>1.6484328871221068</v>
      </c>
      <c r="N146" s="70">
        <v>1.6940514612967223</v>
      </c>
      <c r="O146" s="70">
        <v>1.7004826430870417</v>
      </c>
      <c r="P146" s="70">
        <v>1.6279185426126694</v>
      </c>
      <c r="Q146" s="70">
        <v>1.6070950514880662</v>
      </c>
    </row>
    <row r="147" spans="1:17" ht="11.45" customHeight="1" x14ac:dyDescent="0.25">
      <c r="A147" s="62" t="s">
        <v>56</v>
      </c>
      <c r="B147" s="70">
        <v>2.808343129306115</v>
      </c>
      <c r="C147" s="70">
        <v>2.5194678511905813</v>
      </c>
      <c r="D147" s="70">
        <v>2.5803709089663509</v>
      </c>
      <c r="E147" s="70">
        <v>2.5485930233263279</v>
      </c>
      <c r="F147" s="70">
        <v>2.1027071851574575</v>
      </c>
      <c r="G147" s="70">
        <v>2.1190241065304329</v>
      </c>
      <c r="H147" s="70">
        <v>2.0723307377433096</v>
      </c>
      <c r="I147" s="70">
        <v>2.0910215840199946</v>
      </c>
      <c r="J147" s="70">
        <v>1.9214040705791904</v>
      </c>
      <c r="K147" s="70">
        <v>1.9021060796802065</v>
      </c>
      <c r="L147" s="70" t="s">
        <v>181</v>
      </c>
      <c r="M147" s="70" t="s">
        <v>181</v>
      </c>
      <c r="N147" s="70" t="s">
        <v>181</v>
      </c>
      <c r="O147" s="70" t="s">
        <v>181</v>
      </c>
      <c r="P147" s="70" t="s">
        <v>181</v>
      </c>
      <c r="Q147" s="70" t="s">
        <v>181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>
        <v>1.6576412489500223</v>
      </c>
      <c r="O148" s="70">
        <v>1.6639342054856929</v>
      </c>
      <c r="P148" s="70">
        <v>1.5929297236931501</v>
      </c>
      <c r="Q148" s="70">
        <v>1.5725537914243248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 t="s">
        <v>181</v>
      </c>
      <c r="K149" s="70" t="s">
        <v>181</v>
      </c>
      <c r="L149" s="70" t="s">
        <v>181</v>
      </c>
      <c r="M149" s="70" t="s">
        <v>181</v>
      </c>
      <c r="N149" s="70">
        <v>1.3993076479576296</v>
      </c>
      <c r="O149" s="70">
        <v>1.4046198843744095</v>
      </c>
      <c r="P149" s="70">
        <v>1.3446810318184008</v>
      </c>
      <c r="Q149" s="70">
        <v>1.3274805682825821</v>
      </c>
    </row>
    <row r="150" spans="1:17" ht="11.45" customHeight="1" x14ac:dyDescent="0.25">
      <c r="A150" s="19" t="s">
        <v>28</v>
      </c>
      <c r="B150" s="21">
        <f t="shared" ref="B150" si="181">IF(B13=0,0,B13/B40)</f>
        <v>17.056353686853654</v>
      </c>
      <c r="C150" s="21">
        <f t="shared" ref="C150:Q150" si="182">IF(C13=0,0,C13/C40)</f>
        <v>16.418169405052446</v>
      </c>
      <c r="D150" s="21">
        <f t="shared" si="182"/>
        <v>16.168248201626177</v>
      </c>
      <c r="E150" s="21">
        <f t="shared" si="182"/>
        <v>16.153375861384454</v>
      </c>
      <c r="F150" s="21">
        <f t="shared" si="182"/>
        <v>16.665893186361146</v>
      </c>
      <c r="G150" s="21">
        <f t="shared" si="182"/>
        <v>18.184788151034226</v>
      </c>
      <c r="H150" s="21">
        <f t="shared" si="182"/>
        <v>17.931248629257926</v>
      </c>
      <c r="I150" s="21">
        <f t="shared" si="182"/>
        <v>17.339745328855869</v>
      </c>
      <c r="J150" s="21">
        <f t="shared" si="182"/>
        <v>17.150800302540933</v>
      </c>
      <c r="K150" s="21">
        <f t="shared" si="182"/>
        <v>14.729125213277163</v>
      </c>
      <c r="L150" s="21">
        <f t="shared" si="182"/>
        <v>16.059635999331292</v>
      </c>
      <c r="M150" s="21">
        <f t="shared" si="182"/>
        <v>17.372011506803062</v>
      </c>
      <c r="N150" s="21">
        <f t="shared" si="182"/>
        <v>17.385842778779487</v>
      </c>
      <c r="O150" s="21">
        <f t="shared" si="182"/>
        <v>17.259679962009585</v>
      </c>
      <c r="P150" s="21">
        <f t="shared" si="182"/>
        <v>17.864397346726143</v>
      </c>
      <c r="Q150" s="21">
        <f t="shared" si="182"/>
        <v>17.886176852401622</v>
      </c>
    </row>
    <row r="151" spans="1:17" ht="11.45" customHeight="1" x14ac:dyDescent="0.25">
      <c r="A151" s="62" t="s">
        <v>59</v>
      </c>
      <c r="B151" s="20">
        <v>6.6560136033405257</v>
      </c>
      <c r="C151" s="20">
        <v>6.6314680540404787</v>
      </c>
      <c r="D151" s="20">
        <v>6.6218557000625458</v>
      </c>
      <c r="E151" s="20">
        <v>6.6212836869763239</v>
      </c>
      <c r="F151" s="20">
        <v>6.6409958917831213</v>
      </c>
      <c r="G151" s="20">
        <v>6.994149288859318</v>
      </c>
      <c r="H151" s="20">
        <v>6.8966340881761257</v>
      </c>
      <c r="I151" s="20">
        <v>6.6691328187907191</v>
      </c>
      <c r="J151" s="20">
        <v>6.6596461654823438</v>
      </c>
      <c r="K151" s="20">
        <v>6.5665048158952759</v>
      </c>
      <c r="L151" s="20">
        <v>6.6176783076665879</v>
      </c>
      <c r="M151" s="20">
        <v>6.6815428872319478</v>
      </c>
      <c r="N151" s="20">
        <v>6.6868626072228805</v>
      </c>
      <c r="O151" s="20">
        <v>6.6638338446926761</v>
      </c>
      <c r="P151" s="20">
        <v>6.8709220564331321</v>
      </c>
      <c r="Q151" s="20">
        <v>6.8792987893852402</v>
      </c>
    </row>
    <row r="152" spans="1:17" ht="11.45" customHeight="1" x14ac:dyDescent="0.25">
      <c r="A152" s="62" t="s">
        <v>58</v>
      </c>
      <c r="B152" s="20">
        <v>18.182865921725668</v>
      </c>
      <c r="C152" s="20">
        <v>17.454102684885246</v>
      </c>
      <c r="D152" s="20">
        <v>17.130265241593548</v>
      </c>
      <c r="E152" s="20">
        <v>17.010014140668101</v>
      </c>
      <c r="F152" s="20">
        <v>17.523227219330771</v>
      </c>
      <c r="G152" s="20">
        <v>19.10476938450002</v>
      </c>
      <c r="H152" s="20">
        <v>18.787788710786955</v>
      </c>
      <c r="I152" s="20">
        <v>18.119112962448462</v>
      </c>
      <c r="J152" s="20">
        <v>17.877281066020331</v>
      </c>
      <c r="K152" s="20">
        <v>15.227548234878094</v>
      </c>
      <c r="L152" s="20">
        <v>16.566707760115147</v>
      </c>
      <c r="M152" s="20">
        <v>17.740464443020013</v>
      </c>
      <c r="N152" s="20">
        <v>17.675964141626096</v>
      </c>
      <c r="O152" s="20">
        <v>17.469091076430928</v>
      </c>
      <c r="P152" s="20">
        <v>18.008777918123538</v>
      </c>
      <c r="Q152" s="20">
        <v>18.007269940433012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 t="s">
        <v>181</v>
      </c>
      <c r="E153" s="20" t="s">
        <v>181</v>
      </c>
      <c r="F153" s="20" t="s">
        <v>181</v>
      </c>
      <c r="G153" s="20" t="s">
        <v>181</v>
      </c>
      <c r="H153" s="20" t="s">
        <v>181</v>
      </c>
      <c r="I153" s="20" t="s">
        <v>181</v>
      </c>
      <c r="J153" s="20" t="s">
        <v>181</v>
      </c>
      <c r="K153" s="20" t="s">
        <v>181</v>
      </c>
      <c r="L153" s="20" t="s">
        <v>181</v>
      </c>
      <c r="M153" s="20" t="s">
        <v>181</v>
      </c>
      <c r="N153" s="20" t="s">
        <v>181</v>
      </c>
      <c r="O153" s="20" t="s">
        <v>181</v>
      </c>
      <c r="P153" s="20" t="s">
        <v>181</v>
      </c>
      <c r="Q153" s="20" t="s">
        <v>181</v>
      </c>
    </row>
    <row r="154" spans="1:17" ht="11.45" customHeight="1" x14ac:dyDescent="0.25">
      <c r="A154" s="62" t="s">
        <v>56</v>
      </c>
      <c r="B154" s="20">
        <v>18.182865921725671</v>
      </c>
      <c r="C154" s="20">
        <v>17.454102684885243</v>
      </c>
      <c r="D154" s="20">
        <v>17.130265241593548</v>
      </c>
      <c r="E154" s="20">
        <v>17.010014140668101</v>
      </c>
      <c r="F154" s="20">
        <v>17.523227219330771</v>
      </c>
      <c r="G154" s="20">
        <v>19.10476938450002</v>
      </c>
      <c r="H154" s="20">
        <v>18.787788710786955</v>
      </c>
      <c r="I154" s="20">
        <v>18.119112962448462</v>
      </c>
      <c r="J154" s="20">
        <v>17.877281066020331</v>
      </c>
      <c r="K154" s="20">
        <v>15.227548234878096</v>
      </c>
      <c r="L154" s="20" t="s">
        <v>181</v>
      </c>
      <c r="M154" s="20" t="s">
        <v>181</v>
      </c>
      <c r="N154" s="20" t="s">
        <v>181</v>
      </c>
      <c r="O154" s="20" t="s">
        <v>181</v>
      </c>
      <c r="P154" s="20" t="s">
        <v>181</v>
      </c>
      <c r="Q154" s="20" t="s">
        <v>181</v>
      </c>
    </row>
    <row r="155" spans="1:17" ht="11.45" customHeight="1" x14ac:dyDescent="0.25">
      <c r="A155" s="62" t="s">
        <v>55</v>
      </c>
      <c r="B155" s="20">
        <v>18.182865921725671</v>
      </c>
      <c r="C155" s="20">
        <v>17.454102684885243</v>
      </c>
      <c r="D155" s="20">
        <v>17.130265241593548</v>
      </c>
      <c r="E155" s="20">
        <v>17.010014140668101</v>
      </c>
      <c r="F155" s="20">
        <v>17.523227219330771</v>
      </c>
      <c r="G155" s="20">
        <v>19.10476938450002</v>
      </c>
      <c r="H155" s="20">
        <v>18.787788710786955</v>
      </c>
      <c r="I155" s="20">
        <v>18.119112962448462</v>
      </c>
      <c r="J155" s="20">
        <v>17.877281066020331</v>
      </c>
      <c r="K155" s="20">
        <v>15.227548234878096</v>
      </c>
      <c r="L155" s="20">
        <v>16.566707760115143</v>
      </c>
      <c r="M155" s="20">
        <v>17.740464443020013</v>
      </c>
      <c r="N155" s="20">
        <v>17.675964141626103</v>
      </c>
      <c r="O155" s="20">
        <v>17.469091076430928</v>
      </c>
      <c r="P155" s="20">
        <v>18.008777918123538</v>
      </c>
      <c r="Q155" s="20">
        <v>18.007269940433009</v>
      </c>
    </row>
    <row r="156" spans="1:17" ht="11.45" customHeight="1" x14ac:dyDescent="0.25">
      <c r="A156" s="25" t="s">
        <v>66</v>
      </c>
      <c r="B156" s="24">
        <f t="shared" ref="B156" si="183">IF(B19=0,0,B19/B46)</f>
        <v>3.3570543817089433</v>
      </c>
      <c r="C156" s="24">
        <f t="shared" ref="C156:Q156" si="184">IF(C19=0,0,C19/C46)</f>
        <v>3.1259993487027034</v>
      </c>
      <c r="D156" s="24">
        <f t="shared" si="184"/>
        <v>2.9628919167770094</v>
      </c>
      <c r="E156" s="24">
        <f t="shared" si="184"/>
        <v>3.3067364029231916</v>
      </c>
      <c r="F156" s="24">
        <f t="shared" si="184"/>
        <v>3.1023502376061014</v>
      </c>
      <c r="G156" s="24">
        <f t="shared" si="184"/>
        <v>3.3704770278757659</v>
      </c>
      <c r="H156" s="24">
        <f t="shared" si="184"/>
        <v>3.3499507551962373</v>
      </c>
      <c r="I156" s="24">
        <f t="shared" si="184"/>
        <v>3.2828738492772724</v>
      </c>
      <c r="J156" s="24">
        <f t="shared" si="184"/>
        <v>2.9771149350285331</v>
      </c>
      <c r="K156" s="24">
        <f t="shared" si="184"/>
        <v>2.6353155121179301</v>
      </c>
      <c r="L156" s="24">
        <f t="shared" si="184"/>
        <v>3.5267725077520033</v>
      </c>
      <c r="M156" s="24">
        <f t="shared" si="184"/>
        <v>3.950999129883864</v>
      </c>
      <c r="N156" s="24">
        <f t="shared" si="184"/>
        <v>4.0637591192255567</v>
      </c>
      <c r="O156" s="24">
        <f t="shared" si="184"/>
        <v>3.9553082489270817</v>
      </c>
      <c r="P156" s="24">
        <f t="shared" si="184"/>
        <v>3.7215368625965595</v>
      </c>
      <c r="Q156" s="24">
        <f t="shared" si="184"/>
        <v>3.7648415426263679</v>
      </c>
    </row>
    <row r="157" spans="1:17" ht="11.45" customHeight="1" x14ac:dyDescent="0.25">
      <c r="A157" s="23" t="s">
        <v>27</v>
      </c>
      <c r="B157" s="22">
        <f t="shared" ref="B157" si="185">IF(B20=0,0,B20/B47)</f>
        <v>0.18344705221240393</v>
      </c>
      <c r="C157" s="22">
        <f t="shared" ref="C157:Q157" si="186">IF(C20=0,0,C20/C47)</f>
        <v>0.18612321214320801</v>
      </c>
      <c r="D157" s="22">
        <f t="shared" si="186"/>
        <v>0.19108609223029732</v>
      </c>
      <c r="E157" s="22">
        <f t="shared" si="186"/>
        <v>0.19070764308036128</v>
      </c>
      <c r="F157" s="22">
        <f t="shared" si="186"/>
        <v>0.19435211947088868</v>
      </c>
      <c r="G157" s="22">
        <f t="shared" si="186"/>
        <v>0.19337745917043597</v>
      </c>
      <c r="H157" s="22">
        <f t="shared" si="186"/>
        <v>0.19608999046479786</v>
      </c>
      <c r="I157" s="22">
        <f t="shared" si="186"/>
        <v>0.1961427938156606</v>
      </c>
      <c r="J157" s="22">
        <f t="shared" si="186"/>
        <v>0.19829742264312625</v>
      </c>
      <c r="K157" s="22">
        <f t="shared" si="186"/>
        <v>0.20000175133483691</v>
      </c>
      <c r="L157" s="22">
        <f t="shared" si="186"/>
        <v>0.20406300666673818</v>
      </c>
      <c r="M157" s="22">
        <f t="shared" si="186"/>
        <v>0.2049065813787101</v>
      </c>
      <c r="N157" s="22">
        <f t="shared" si="186"/>
        <v>0.20540277978597449</v>
      </c>
      <c r="O157" s="22">
        <f t="shared" si="186"/>
        <v>0.2063044602828043</v>
      </c>
      <c r="P157" s="22">
        <f t="shared" si="186"/>
        <v>0.2072504451250318</v>
      </c>
      <c r="Q157" s="22">
        <f t="shared" si="186"/>
        <v>0.20810622997695666</v>
      </c>
    </row>
    <row r="158" spans="1:17" ht="11.45" customHeight="1" x14ac:dyDescent="0.25">
      <c r="A158" s="62" t="s">
        <v>59</v>
      </c>
      <c r="B158" s="70">
        <v>0.1530390479019326</v>
      </c>
      <c r="C158" s="70">
        <v>0.15317989727527756</v>
      </c>
      <c r="D158" s="70">
        <v>0.15353186035696434</v>
      </c>
      <c r="E158" s="70">
        <v>0.15422888253516123</v>
      </c>
      <c r="F158" s="70">
        <v>0.15423710823286349</v>
      </c>
      <c r="G158" s="70">
        <v>0.15399699245454282</v>
      </c>
      <c r="H158" s="70">
        <v>0.15413526766059962</v>
      </c>
      <c r="I158" s="70">
        <v>0.15437811472316573</v>
      </c>
      <c r="J158" s="70">
        <v>0.15471010149037071</v>
      </c>
      <c r="K158" s="70">
        <v>0.15482282990555152</v>
      </c>
      <c r="L158" s="70">
        <v>0.15517330044987654</v>
      </c>
      <c r="M158" s="70">
        <v>0.15543867140516146</v>
      </c>
      <c r="N158" s="70">
        <v>0.15561911928187289</v>
      </c>
      <c r="O158" s="70">
        <v>0.15571714041106202</v>
      </c>
      <c r="P158" s="70">
        <v>0.15590202503857742</v>
      </c>
      <c r="Q158" s="70">
        <v>0.15643214953271031</v>
      </c>
    </row>
    <row r="159" spans="1:17" ht="11.45" customHeight="1" x14ac:dyDescent="0.25">
      <c r="A159" s="62" t="s">
        <v>58</v>
      </c>
      <c r="B159" s="70">
        <v>0.20503968264546718</v>
      </c>
      <c r="C159" s="70">
        <v>0.20522428603212178</v>
      </c>
      <c r="D159" s="70">
        <v>0.20528689078848228</v>
      </c>
      <c r="E159" s="70">
        <v>0.20580889547200343</v>
      </c>
      <c r="F159" s="70">
        <v>0.20581987215633624</v>
      </c>
      <c r="G159" s="70">
        <v>0.20549945251567447</v>
      </c>
      <c r="H159" s="70">
        <v>0.20780487412944723</v>
      </c>
      <c r="I159" s="70">
        <v>0.20600803658796832</v>
      </c>
      <c r="J159" s="70">
        <v>0.20645105237558645</v>
      </c>
      <c r="K159" s="70">
        <v>0.2070130414657155</v>
      </c>
      <c r="L159" s="70">
        <v>0.20789912584715325</v>
      </c>
      <c r="M159" s="70">
        <v>0.2082546663265335</v>
      </c>
      <c r="N159" s="70">
        <v>0.2084964279937824</v>
      </c>
      <c r="O159" s="70">
        <v>0.20862775540006875</v>
      </c>
      <c r="P159" s="70">
        <v>0.20887546136708493</v>
      </c>
      <c r="Q159" s="70">
        <v>0.20958571511950796</v>
      </c>
    </row>
    <row r="160" spans="1:17" ht="11.45" customHeight="1" x14ac:dyDescent="0.25">
      <c r="A160" s="62" t="s">
        <v>57</v>
      </c>
      <c r="B160" s="70" t="s">
        <v>181</v>
      </c>
      <c r="C160" s="70" t="s">
        <v>181</v>
      </c>
      <c r="D160" s="70" t="s">
        <v>181</v>
      </c>
      <c r="E160" s="70" t="s">
        <v>181</v>
      </c>
      <c r="F160" s="70" t="s">
        <v>181</v>
      </c>
      <c r="G160" s="70" t="s">
        <v>181</v>
      </c>
      <c r="H160" s="70" t="s">
        <v>181</v>
      </c>
      <c r="I160" s="70" t="s">
        <v>181</v>
      </c>
      <c r="J160" s="70" t="s">
        <v>181</v>
      </c>
      <c r="K160" s="70" t="s">
        <v>181</v>
      </c>
      <c r="L160" s="70" t="s">
        <v>181</v>
      </c>
      <c r="M160" s="70" t="s">
        <v>181</v>
      </c>
      <c r="N160" s="70">
        <v>0.15408739917646505</v>
      </c>
      <c r="O160" s="70">
        <v>0.15479631781796549</v>
      </c>
      <c r="P160" s="70">
        <v>0.15559512890769314</v>
      </c>
      <c r="Q160" s="70">
        <v>0.15643214953271031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 t="s">
        <v>181</v>
      </c>
      <c r="F161" s="70" t="s">
        <v>181</v>
      </c>
      <c r="G161" s="70" t="s">
        <v>181</v>
      </c>
      <c r="H161" s="70" t="s">
        <v>181</v>
      </c>
      <c r="I161" s="70" t="s">
        <v>181</v>
      </c>
      <c r="J161" s="70" t="s">
        <v>181</v>
      </c>
      <c r="K161" s="70" t="s">
        <v>181</v>
      </c>
      <c r="L161" s="70" t="s">
        <v>181</v>
      </c>
      <c r="M161" s="70" t="s">
        <v>181</v>
      </c>
      <c r="N161" s="70" t="s">
        <v>181</v>
      </c>
      <c r="O161" s="70" t="s">
        <v>181</v>
      </c>
      <c r="P161" s="70" t="s">
        <v>181</v>
      </c>
      <c r="Q161" s="70" t="s">
        <v>181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 t="s">
        <v>181</v>
      </c>
      <c r="J162" s="70" t="s">
        <v>181</v>
      </c>
      <c r="K162" s="70" t="s">
        <v>181</v>
      </c>
      <c r="L162" s="70" t="s">
        <v>181</v>
      </c>
      <c r="M162" s="70">
        <v>0.19851103718663674</v>
      </c>
      <c r="N162" s="70">
        <v>0.19850007002853623</v>
      </c>
      <c r="O162" s="70">
        <v>0.1984941181389486</v>
      </c>
      <c r="P162" s="70">
        <v>0.19848290253237172</v>
      </c>
      <c r="Q162" s="70">
        <v>0.19846962791837308</v>
      </c>
    </row>
    <row r="163" spans="1:17" ht="11.45" customHeight="1" x14ac:dyDescent="0.25">
      <c r="A163" s="19" t="s">
        <v>24</v>
      </c>
      <c r="B163" s="21">
        <f t="shared" ref="B163" si="187">IF(B26=0,0,B26/B53)</f>
        <v>6.7624283132597176</v>
      </c>
      <c r="C163" s="21">
        <f t="shared" ref="C163:Q163" si="188">IF(C26=0,0,C26/C53)</f>
        <v>6.150846350937031</v>
      </c>
      <c r="D163" s="21">
        <f t="shared" si="188"/>
        <v>6.0249624369063675</v>
      </c>
      <c r="E163" s="21">
        <f t="shared" si="188"/>
        <v>6.1527328710745381</v>
      </c>
      <c r="F163" s="21">
        <f t="shared" si="188"/>
        <v>6.6055092412621867</v>
      </c>
      <c r="G163" s="21">
        <f t="shared" si="188"/>
        <v>6.6301831213853655</v>
      </c>
      <c r="H163" s="21">
        <f t="shared" si="188"/>
        <v>6.7694732388553653</v>
      </c>
      <c r="I163" s="21">
        <f t="shared" si="188"/>
        <v>6.4119693025618094</v>
      </c>
      <c r="J163" s="21">
        <f t="shared" si="188"/>
        <v>6.0067678658659656</v>
      </c>
      <c r="K163" s="21">
        <f t="shared" si="188"/>
        <v>5.3606478304142025</v>
      </c>
      <c r="L163" s="21">
        <f t="shared" si="188"/>
        <v>7.061002261190211</v>
      </c>
      <c r="M163" s="21">
        <f t="shared" si="188"/>
        <v>8.7091747550167309</v>
      </c>
      <c r="N163" s="21">
        <f t="shared" si="188"/>
        <v>10.083057141977811</v>
      </c>
      <c r="O163" s="21">
        <f t="shared" si="188"/>
        <v>10.195687435050283</v>
      </c>
      <c r="P163" s="21">
        <f t="shared" si="188"/>
        <v>10.188673935774846</v>
      </c>
      <c r="Q163" s="21">
        <f t="shared" si="188"/>
        <v>10.272845532002552</v>
      </c>
    </row>
    <row r="164" spans="1:17" ht="11.45" customHeight="1" x14ac:dyDescent="0.25">
      <c r="A164" s="17" t="s">
        <v>23</v>
      </c>
      <c r="B164" s="20">
        <f t="shared" ref="B164" si="189">IF(B27=0,0,B27/B54)</f>
        <v>5.3855611520082647</v>
      </c>
      <c r="C164" s="20">
        <f t="shared" ref="C164:Q164" si="190">IF(C27=0,0,C27/C54)</f>
        <v>4.8567901234567898</v>
      </c>
      <c r="D164" s="20">
        <f t="shared" si="190"/>
        <v>4.8567901234567898</v>
      </c>
      <c r="E164" s="20">
        <f t="shared" si="190"/>
        <v>5.1301518438177878</v>
      </c>
      <c r="F164" s="20">
        <f t="shared" si="190"/>
        <v>5.446224256292906</v>
      </c>
      <c r="G164" s="20">
        <f t="shared" si="190"/>
        <v>5.5682281059063135</v>
      </c>
      <c r="H164" s="20">
        <f t="shared" si="190"/>
        <v>5.4909090909090912</v>
      </c>
      <c r="I164" s="20">
        <f t="shared" si="190"/>
        <v>5.1209540034071548</v>
      </c>
      <c r="J164" s="20">
        <f t="shared" si="190"/>
        <v>4.6193078324225869</v>
      </c>
      <c r="K164" s="20">
        <f t="shared" si="190"/>
        <v>4.1247600767754315</v>
      </c>
      <c r="L164" s="20">
        <f t="shared" si="190"/>
        <v>5.7421524663677133</v>
      </c>
      <c r="M164" s="20">
        <f t="shared" si="190"/>
        <v>7.2892561983471076</v>
      </c>
      <c r="N164" s="20">
        <f t="shared" si="190"/>
        <v>8.6910299003322251</v>
      </c>
      <c r="O164" s="20">
        <f t="shared" si="190"/>
        <v>8.7320872274143309</v>
      </c>
      <c r="P164" s="20">
        <f t="shared" si="190"/>
        <v>8.6708860759493671</v>
      </c>
      <c r="Q164" s="20">
        <f t="shared" si="190"/>
        <v>8.6031250000000004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13.815001650654263</v>
      </c>
      <c r="G165" s="69">
        <f t="shared" si="192"/>
        <v>13.823516152398083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13.619716537018855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7372.2547999982571</v>
      </c>
      <c r="C167" s="68">
        <f t="shared" ref="C167:Q167" si="194">IF(C30=0,"",C30*1000000/C84)</f>
        <v>8451.4266638161334</v>
      </c>
      <c r="D167" s="68">
        <f t="shared" si="194"/>
        <v>8647.4865378968698</v>
      </c>
      <c r="E167" s="68">
        <f t="shared" si="194"/>
        <v>8887.8252365354001</v>
      </c>
      <c r="F167" s="68">
        <f t="shared" si="194"/>
        <v>9144.5637213647187</v>
      </c>
      <c r="G167" s="68">
        <f t="shared" si="194"/>
        <v>9296.0351912342776</v>
      </c>
      <c r="H167" s="68">
        <f t="shared" si="194"/>
        <v>10395.797272682797</v>
      </c>
      <c r="I167" s="68">
        <f t="shared" si="194"/>
        <v>11498.89275683527</v>
      </c>
      <c r="J167" s="68">
        <f t="shared" si="194"/>
        <v>11223.705381643127</v>
      </c>
      <c r="K167" s="68">
        <f t="shared" si="194"/>
        <v>10457.416989651134</v>
      </c>
      <c r="L167" s="68">
        <f t="shared" si="194"/>
        <v>10898.347301184038</v>
      </c>
      <c r="M167" s="68">
        <f t="shared" si="194"/>
        <v>10950.911307886787</v>
      </c>
      <c r="N167" s="68">
        <f t="shared" si="194"/>
        <v>10666.263840569793</v>
      </c>
      <c r="O167" s="68">
        <f t="shared" si="194"/>
        <v>10652.262055460596</v>
      </c>
      <c r="P167" s="68">
        <f t="shared" si="194"/>
        <v>11433.117352738649</v>
      </c>
      <c r="Q167" s="68">
        <f t="shared" si="194"/>
        <v>11973.728847395685</v>
      </c>
    </row>
    <row r="168" spans="1:17" ht="11.45" customHeight="1" x14ac:dyDescent="0.25">
      <c r="A168" s="25" t="s">
        <v>39</v>
      </c>
      <c r="B168" s="66">
        <f t="shared" si="193"/>
        <v>7214.714737283537</v>
      </c>
      <c r="C168" s="66">
        <f t="shared" ref="C168:Q168" si="195">IF(C31=0,"",C31*1000000/C85)</f>
        <v>8300.6517197239846</v>
      </c>
      <c r="D168" s="66">
        <f t="shared" si="195"/>
        <v>8336.8213251967245</v>
      </c>
      <c r="E168" s="66">
        <f t="shared" si="195"/>
        <v>8571.7629931887896</v>
      </c>
      <c r="F168" s="66">
        <f t="shared" si="195"/>
        <v>8794.3052637821638</v>
      </c>
      <c r="G168" s="66">
        <f t="shared" si="195"/>
        <v>8881.2470949243361</v>
      </c>
      <c r="H168" s="66">
        <f t="shared" si="195"/>
        <v>10077.757789316402</v>
      </c>
      <c r="I168" s="66">
        <f t="shared" si="195"/>
        <v>11100.975875616936</v>
      </c>
      <c r="J168" s="66">
        <f t="shared" si="195"/>
        <v>10798.272576867548</v>
      </c>
      <c r="K168" s="66">
        <f t="shared" si="195"/>
        <v>10000.991816547044</v>
      </c>
      <c r="L168" s="66">
        <f t="shared" si="195"/>
        <v>10381.925100913857</v>
      </c>
      <c r="M168" s="66">
        <f t="shared" si="195"/>
        <v>10493.678235506342</v>
      </c>
      <c r="N168" s="66">
        <f t="shared" si="195"/>
        <v>10234.872151285204</v>
      </c>
      <c r="O168" s="66">
        <f t="shared" si="195"/>
        <v>10090.531625180953</v>
      </c>
      <c r="P168" s="66">
        <f t="shared" si="195"/>
        <v>10904.338945600037</v>
      </c>
      <c r="Q168" s="66">
        <f t="shared" si="195"/>
        <v>11456.76092869871</v>
      </c>
    </row>
    <row r="169" spans="1:17" ht="11.45" customHeight="1" x14ac:dyDescent="0.25">
      <c r="A169" s="23" t="s">
        <v>30</v>
      </c>
      <c r="B169" s="65">
        <f t="shared" si="193"/>
        <v>1728.6482560523211</v>
      </c>
      <c r="C169" s="65">
        <f t="shared" ref="C169:Q169" si="196">IF(C32=0,"",C32*1000000/C86)</f>
        <v>1749.0653475729091</v>
      </c>
      <c r="D169" s="65">
        <f t="shared" si="196"/>
        <v>1744.4151333985046</v>
      </c>
      <c r="E169" s="65">
        <f t="shared" si="196"/>
        <v>1739.2856746786172</v>
      </c>
      <c r="F169" s="65">
        <f t="shared" si="196"/>
        <v>1718.4396493396825</v>
      </c>
      <c r="G169" s="65">
        <f t="shared" si="196"/>
        <v>1694.69145281584</v>
      </c>
      <c r="H169" s="65">
        <f t="shared" si="196"/>
        <v>1636.2329291946853</v>
      </c>
      <c r="I169" s="65">
        <f t="shared" si="196"/>
        <v>1514.2032276602688</v>
      </c>
      <c r="J169" s="65">
        <f t="shared" si="196"/>
        <v>1401.0875834225922</v>
      </c>
      <c r="K169" s="65">
        <f t="shared" si="196"/>
        <v>1351.5227732516812</v>
      </c>
      <c r="L169" s="65">
        <f t="shared" si="196"/>
        <v>1357.0922179200522</v>
      </c>
      <c r="M169" s="65">
        <f t="shared" si="196"/>
        <v>1290.3103207829688</v>
      </c>
      <c r="N169" s="65">
        <f t="shared" si="196"/>
        <v>1125.0166622007928</v>
      </c>
      <c r="O169" s="65">
        <f t="shared" si="196"/>
        <v>1117.3437837897554</v>
      </c>
      <c r="P169" s="65">
        <f t="shared" si="196"/>
        <v>1278.3391012846891</v>
      </c>
      <c r="Q169" s="65">
        <f t="shared" si="196"/>
        <v>1545.3984514050405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7335.0258529188213</v>
      </c>
      <c r="C170" s="63">
        <f t="shared" ref="C170:Q170" si="198">IF(C33=0,"",C33*1000000/C87)</f>
        <v>8481.1776186295538</v>
      </c>
      <c r="D170" s="63">
        <f t="shared" si="198"/>
        <v>8509.3748878766619</v>
      </c>
      <c r="E170" s="63">
        <f t="shared" si="198"/>
        <v>8738.6739750892066</v>
      </c>
      <c r="F170" s="63">
        <f t="shared" si="198"/>
        <v>8967.5530074332637</v>
      </c>
      <c r="G170" s="63">
        <f t="shared" si="198"/>
        <v>9056.8932921183732</v>
      </c>
      <c r="H170" s="63">
        <f t="shared" si="198"/>
        <v>10328.988785037534</v>
      </c>
      <c r="I170" s="63">
        <f t="shared" si="198"/>
        <v>11432.652873269457</v>
      </c>
      <c r="J170" s="63">
        <f t="shared" si="198"/>
        <v>11145.940934801092</v>
      </c>
      <c r="K170" s="63">
        <f t="shared" si="198"/>
        <v>10315.287842646101</v>
      </c>
      <c r="L170" s="63">
        <f t="shared" si="198"/>
        <v>10735.757097791107</v>
      </c>
      <c r="M170" s="63">
        <f t="shared" si="198"/>
        <v>10907.219527074441</v>
      </c>
      <c r="N170" s="63">
        <f t="shared" si="198"/>
        <v>10676.303940042031</v>
      </c>
      <c r="O170" s="63">
        <f t="shared" si="198"/>
        <v>10546.863842542689</v>
      </c>
      <c r="P170" s="63">
        <f t="shared" si="198"/>
        <v>11436.806173949735</v>
      </c>
      <c r="Q170" s="63">
        <f t="shared" si="198"/>
        <v>12037.373804210278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7021.6385932280646</v>
      </c>
      <c r="C171" s="64">
        <f t="shared" ref="C171:Q171" si="200">IF(C34=0,"",C34*1000000/C88)</f>
        <v>8020.9188093581979</v>
      </c>
      <c r="D171" s="64">
        <f t="shared" si="200"/>
        <v>8014.6926366717435</v>
      </c>
      <c r="E171" s="64">
        <f t="shared" si="200"/>
        <v>8122.5648502445692</v>
      </c>
      <c r="F171" s="64">
        <f t="shared" si="200"/>
        <v>8194.5944498676763</v>
      </c>
      <c r="G171" s="64">
        <f t="shared" si="200"/>
        <v>8156.9009737327815</v>
      </c>
      <c r="H171" s="64">
        <f t="shared" si="200"/>
        <v>9281.5702354969999</v>
      </c>
      <c r="I171" s="64">
        <f t="shared" si="200"/>
        <v>10502.933585735276</v>
      </c>
      <c r="J171" s="64">
        <f t="shared" si="200"/>
        <v>10121.481364632476</v>
      </c>
      <c r="K171" s="64">
        <f t="shared" si="200"/>
        <v>8942.2545564789398</v>
      </c>
      <c r="L171" s="64">
        <f t="shared" si="200"/>
        <v>9140.5824597928186</v>
      </c>
      <c r="M171" s="64">
        <f t="shared" si="200"/>
        <v>9182.3615279194037</v>
      </c>
      <c r="N171" s="64">
        <f t="shared" si="200"/>
        <v>8575.653432408526</v>
      </c>
      <c r="O171" s="64">
        <f t="shared" si="200"/>
        <v>8335.1616515404658</v>
      </c>
      <c r="P171" s="64">
        <f t="shared" si="200"/>
        <v>9118.8969479503958</v>
      </c>
      <c r="Q171" s="64">
        <f t="shared" si="200"/>
        <v>9671.588054966116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8712.8974151353868</v>
      </c>
      <c r="C172" s="64">
        <f t="shared" ref="C172:Q172" si="202">IF(C35=0,"",C35*1000000/C89)</f>
        <v>10450.511504521384</v>
      </c>
      <c r="D172" s="64">
        <f t="shared" si="202"/>
        <v>10544.353672523313</v>
      </c>
      <c r="E172" s="64">
        <f t="shared" si="202"/>
        <v>11112.606467751028</v>
      </c>
      <c r="F172" s="64">
        <f t="shared" si="202"/>
        <v>11634.337249685397</v>
      </c>
      <c r="G172" s="64">
        <f t="shared" si="202"/>
        <v>11873.994303172431</v>
      </c>
      <c r="H172" s="64">
        <f t="shared" si="202"/>
        <v>13313.453797991002</v>
      </c>
      <c r="I172" s="64">
        <f t="shared" si="202"/>
        <v>13793.572687427788</v>
      </c>
      <c r="J172" s="64">
        <f t="shared" si="202"/>
        <v>13487.124117566986</v>
      </c>
      <c r="K172" s="64">
        <f t="shared" si="202"/>
        <v>13059.787446393369</v>
      </c>
      <c r="L172" s="64">
        <f t="shared" si="202"/>
        <v>13522.898748794727</v>
      </c>
      <c r="M172" s="64">
        <f t="shared" si="202"/>
        <v>13404.387089192336</v>
      </c>
      <c r="N172" s="64">
        <f t="shared" si="202"/>
        <v>13144.652025659432</v>
      </c>
      <c r="O172" s="64">
        <f t="shared" si="202"/>
        <v>12627.229171058325</v>
      </c>
      <c r="P172" s="64">
        <f t="shared" si="202"/>
        <v>13123.810436401729</v>
      </c>
      <c r="Q172" s="64">
        <f t="shared" si="202"/>
        <v>13718.001945175713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13004.925551051692</v>
      </c>
      <c r="C173" s="64">
        <f t="shared" ref="C173:Q173" si="204">IF(C36=0,"",C36*1000000/C90)</f>
        <v>15598.499283443933</v>
      </c>
      <c r="D173" s="64">
        <f t="shared" si="204"/>
        <v>14566.686174821976</v>
      </c>
      <c r="E173" s="64">
        <f t="shared" si="204"/>
        <v>13956.099248370958</v>
      </c>
      <c r="F173" s="64">
        <f t="shared" si="204"/>
        <v>13283.027688731794</v>
      </c>
      <c r="G173" s="64">
        <f t="shared" si="204"/>
        <v>12324.223915028133</v>
      </c>
      <c r="H173" s="64">
        <f t="shared" si="204"/>
        <v>12562.058003666454</v>
      </c>
      <c r="I173" s="64">
        <f t="shared" si="204"/>
        <v>13081.261104991063</v>
      </c>
      <c r="J173" s="64">
        <f t="shared" si="204"/>
        <v>12337.828019379818</v>
      </c>
      <c r="K173" s="64">
        <f t="shared" si="204"/>
        <v>12314.894886884953</v>
      </c>
      <c r="L173" s="64">
        <f t="shared" si="204"/>
        <v>14686.027638109652</v>
      </c>
      <c r="M173" s="64">
        <f t="shared" si="204"/>
        <v>15410.946465858813</v>
      </c>
      <c r="N173" s="64">
        <f t="shared" si="204"/>
        <v>14612.330135208927</v>
      </c>
      <c r="O173" s="64">
        <f t="shared" si="204"/>
        <v>14330.228129930605</v>
      </c>
      <c r="P173" s="64">
        <f t="shared" si="204"/>
        <v>14239.865221489794</v>
      </c>
      <c r="Q173" s="64">
        <f t="shared" si="204"/>
        <v>13650.384061394378</v>
      </c>
    </row>
    <row r="174" spans="1:17" ht="11.45" customHeight="1" x14ac:dyDescent="0.25">
      <c r="A174" s="62" t="s">
        <v>56</v>
      </c>
      <c r="B174" s="64">
        <f t="shared" ref="B174" si="205">IF(B37=0,"",B37*1000000/B91)</f>
        <v>5621.9764776964994</v>
      </c>
      <c r="C174" s="64">
        <f t="shared" ref="C174:Q174" si="206">IF(C37=0,"",C37*1000000/C91)</f>
        <v>6743.1678647169001</v>
      </c>
      <c r="D174" s="64">
        <f t="shared" si="206"/>
        <v>6803.7193019697279</v>
      </c>
      <c r="E174" s="64">
        <f t="shared" si="206"/>
        <v>7170.3830759062739</v>
      </c>
      <c r="F174" s="64">
        <f t="shared" si="206"/>
        <v>7507.0286306479102</v>
      </c>
      <c r="G174" s="64">
        <f t="shared" si="206"/>
        <v>7698.9712211473488</v>
      </c>
      <c r="H174" s="64">
        <f t="shared" si="206"/>
        <v>8719.4963634611395</v>
      </c>
      <c r="I174" s="64">
        <f t="shared" si="206"/>
        <v>10088.758156697313</v>
      </c>
      <c r="J174" s="64">
        <f t="shared" si="206"/>
        <v>9714.755579358758</v>
      </c>
      <c r="K174" s="64">
        <f t="shared" si="206"/>
        <v>8815.1801128619172</v>
      </c>
      <c r="L174" s="64" t="str">
        <f t="shared" si="206"/>
        <v/>
      </c>
      <c r="M174" s="64" t="str">
        <f t="shared" si="206"/>
        <v/>
      </c>
      <c r="N174" s="64" t="str">
        <f t="shared" si="206"/>
        <v/>
      </c>
      <c r="O174" s="64" t="str">
        <f t="shared" si="206"/>
        <v/>
      </c>
      <c r="P174" s="64" t="str">
        <f t="shared" si="206"/>
        <v/>
      </c>
      <c r="Q174" s="64" t="str">
        <f t="shared" si="206"/>
        <v/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>
        <f t="shared" si="208"/>
        <v>8910.2362043423618</v>
      </c>
      <c r="O175" s="64">
        <f t="shared" si="208"/>
        <v>8537.2302239365417</v>
      </c>
      <c r="P175" s="64">
        <f t="shared" si="208"/>
        <v>9326.1858300169424</v>
      </c>
      <c r="Q175" s="64">
        <f t="shared" si="208"/>
        <v>9873.9087494765954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 t="str">
        <f t="shared" si="210"/>
        <v/>
      </c>
      <c r="M176" s="64" t="str">
        <f t="shared" si="210"/>
        <v/>
      </c>
      <c r="N176" s="64">
        <f t="shared" si="210"/>
        <v>12606.300789580495</v>
      </c>
      <c r="O176" s="64">
        <f t="shared" si="210"/>
        <v>12624.242403606886</v>
      </c>
      <c r="P176" s="64">
        <f t="shared" si="210"/>
        <v>12681.094503743041</v>
      </c>
      <c r="Q176" s="64">
        <f t="shared" si="210"/>
        <v>12718.459553005598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36160.050025790551</v>
      </c>
      <c r="C177" s="63">
        <f t="shared" ref="C177:Q177" si="212">IF(C40=0,"",C40*1000000/C94)</f>
        <v>36897.040773584304</v>
      </c>
      <c r="D177" s="63">
        <f t="shared" si="212"/>
        <v>37684.374644827862</v>
      </c>
      <c r="E177" s="63">
        <f t="shared" si="212"/>
        <v>38559.291338560921</v>
      </c>
      <c r="F177" s="63">
        <f t="shared" si="212"/>
        <v>39325.448844204642</v>
      </c>
      <c r="G177" s="63">
        <f t="shared" si="212"/>
        <v>40085.484378328052</v>
      </c>
      <c r="H177" s="63">
        <f t="shared" si="212"/>
        <v>39289.561573613304</v>
      </c>
      <c r="I177" s="63">
        <f t="shared" si="212"/>
        <v>38525.026515136044</v>
      </c>
      <c r="J177" s="63">
        <f t="shared" si="212"/>
        <v>37736.43610182566</v>
      </c>
      <c r="K177" s="63">
        <f t="shared" si="212"/>
        <v>38388.92996108361</v>
      </c>
      <c r="L177" s="63">
        <f t="shared" si="212"/>
        <v>39114.200724464783</v>
      </c>
      <c r="M177" s="63">
        <f t="shared" si="212"/>
        <v>39806.199828792756</v>
      </c>
      <c r="N177" s="63">
        <f t="shared" si="212"/>
        <v>40534.247614768996</v>
      </c>
      <c r="O177" s="63">
        <f t="shared" si="212"/>
        <v>41303.223445901029</v>
      </c>
      <c r="P177" s="63">
        <f t="shared" si="212"/>
        <v>42046.103752693714</v>
      </c>
      <c r="Q177" s="63">
        <f t="shared" si="212"/>
        <v>42196.233169556566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33802.903938281532</v>
      </c>
      <c r="C178" s="67">
        <f t="shared" ref="C178:Q178" si="214">IF(C41=0,"",C41*1000000/C95)</f>
        <v>33849.673083072317</v>
      </c>
      <c r="D178" s="67">
        <f t="shared" si="214"/>
        <v>33929.899426345735</v>
      </c>
      <c r="E178" s="67">
        <f t="shared" si="214"/>
        <v>34075.992814388563</v>
      </c>
      <c r="F178" s="67">
        <f t="shared" si="214"/>
        <v>34105.170342365964</v>
      </c>
      <c r="G178" s="67">
        <f t="shared" si="214"/>
        <v>34115.298160178019</v>
      </c>
      <c r="H178" s="67">
        <f t="shared" si="214"/>
        <v>32749.415151313598</v>
      </c>
      <c r="I178" s="67">
        <f t="shared" si="214"/>
        <v>31451.577191660854</v>
      </c>
      <c r="J178" s="67">
        <f t="shared" si="214"/>
        <v>30172.485668668985</v>
      </c>
      <c r="K178" s="67">
        <f t="shared" si="214"/>
        <v>30118.150482877358</v>
      </c>
      <c r="L178" s="67">
        <f t="shared" si="214"/>
        <v>31342.750030532963</v>
      </c>
      <c r="M178" s="67">
        <f t="shared" si="214"/>
        <v>32576.775504826484</v>
      </c>
      <c r="N178" s="67">
        <f t="shared" si="214"/>
        <v>32551.641243690541</v>
      </c>
      <c r="O178" s="67">
        <f t="shared" si="214"/>
        <v>32549.374027461286</v>
      </c>
      <c r="P178" s="67">
        <f t="shared" si="214"/>
        <v>32514.072549998975</v>
      </c>
      <c r="Q178" s="67">
        <f t="shared" si="214"/>
        <v>31996.06135105883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36517.05503550201</v>
      </c>
      <c r="C179" s="67">
        <f t="shared" ref="C179:Q179" si="216">IF(C42=0,"",C42*1000000/C96)</f>
        <v>37340.670172906495</v>
      </c>
      <c r="D179" s="67">
        <f t="shared" si="216"/>
        <v>38251.496101215489</v>
      </c>
      <c r="E179" s="67">
        <f t="shared" si="216"/>
        <v>39137.265037642304</v>
      </c>
      <c r="F179" s="67">
        <f t="shared" si="216"/>
        <v>40006.343443733036</v>
      </c>
      <c r="G179" s="67">
        <f t="shared" si="216"/>
        <v>40881.823694497667</v>
      </c>
      <c r="H179" s="67">
        <f t="shared" si="216"/>
        <v>40143.02693602028</v>
      </c>
      <c r="I179" s="67">
        <f t="shared" si="216"/>
        <v>39464.661394078954</v>
      </c>
      <c r="J179" s="67">
        <f t="shared" si="216"/>
        <v>38516.840639323105</v>
      </c>
      <c r="K179" s="67">
        <f t="shared" si="216"/>
        <v>38848.172179067929</v>
      </c>
      <c r="L179" s="67">
        <f t="shared" si="216"/>
        <v>39387.277409896764</v>
      </c>
      <c r="M179" s="67">
        <f t="shared" si="216"/>
        <v>39895.925504247658</v>
      </c>
      <c r="N179" s="67">
        <f t="shared" si="216"/>
        <v>40647.703994493146</v>
      </c>
      <c r="O179" s="67">
        <f t="shared" si="216"/>
        <v>41429.327206568763</v>
      </c>
      <c r="P179" s="67">
        <f t="shared" si="216"/>
        <v>42167.652027596894</v>
      </c>
      <c r="Q179" s="67">
        <f t="shared" si="216"/>
        <v>42313.804405073526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>
        <f t="shared" ref="B181" si="219">IF(B44=0,"",B44*1000000/B98)</f>
        <v>33227.66433471247</v>
      </c>
      <c r="C181" s="67">
        <f t="shared" ref="C181:Q181" si="220">IF(C44=0,"",C44*1000000/C98)</f>
        <v>33946.912181146239</v>
      </c>
      <c r="D181" s="67">
        <f t="shared" si="220"/>
        <v>32555.475271872187</v>
      </c>
      <c r="E181" s="67">
        <f t="shared" si="220"/>
        <v>34061.47409894289</v>
      </c>
      <c r="F181" s="67">
        <f t="shared" si="220"/>
        <v>33667.309870810903</v>
      </c>
      <c r="G181" s="67">
        <f t="shared" si="220"/>
        <v>32942.436359142062</v>
      </c>
      <c r="H181" s="67">
        <f t="shared" si="220"/>
        <v>30993.418745833991</v>
      </c>
      <c r="I181" s="67">
        <f t="shared" si="220"/>
        <v>27600.430158036965</v>
      </c>
      <c r="J181" s="67">
        <f t="shared" si="220"/>
        <v>24552.289609112584</v>
      </c>
      <c r="K181" s="67">
        <f t="shared" si="220"/>
        <v>23704.870983796605</v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 t="str">
        <f t="shared" si="220"/>
        <v/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42078.514457854093</v>
      </c>
      <c r="C182" s="67">
        <f t="shared" ref="C182:Q182" si="222">IF(C45=0,"",C45*1000000/C99)</f>
        <v>42120.985593565383</v>
      </c>
      <c r="D182" s="67">
        <f t="shared" si="222"/>
        <v>42165.476600742957</v>
      </c>
      <c r="E182" s="67">
        <f t="shared" si="222"/>
        <v>42213.892525084557</v>
      </c>
      <c r="F182" s="67">
        <f t="shared" si="222"/>
        <v>42255.440391627199</v>
      </c>
      <c r="G182" s="67">
        <f t="shared" si="222"/>
        <v>42295.903323154387</v>
      </c>
      <c r="H182" s="67">
        <f t="shared" si="222"/>
        <v>42338.337676339797</v>
      </c>
      <c r="I182" s="67">
        <f t="shared" si="222"/>
        <v>42379.957240997159</v>
      </c>
      <c r="J182" s="67">
        <f t="shared" si="222"/>
        <v>42423.804952149214</v>
      </c>
      <c r="K182" s="67">
        <f t="shared" si="222"/>
        <v>42460.184176019531</v>
      </c>
      <c r="L182" s="67">
        <f t="shared" si="222"/>
        <v>42499.937981055788</v>
      </c>
      <c r="M182" s="67">
        <f t="shared" si="222"/>
        <v>42537.220573088111</v>
      </c>
      <c r="N182" s="67">
        <f t="shared" si="222"/>
        <v>42575.78647008293</v>
      </c>
      <c r="O182" s="67">
        <f t="shared" si="222"/>
        <v>42615.812269321519</v>
      </c>
      <c r="P182" s="67">
        <f t="shared" si="222"/>
        <v>42653.813055166611</v>
      </c>
      <c r="Q182" s="67">
        <f t="shared" si="222"/>
        <v>42661.415134745119</v>
      </c>
    </row>
    <row r="183" spans="1:17" ht="11.45" customHeight="1" x14ac:dyDescent="0.25">
      <c r="A183" s="25" t="s">
        <v>18</v>
      </c>
      <c r="B183" s="66">
        <f t="shared" si="221"/>
        <v>8581.3687322289225</v>
      </c>
      <c r="C183" s="66">
        <f t="shared" ref="C183:Q183" si="223">IF(C46=0,"",C46*1000000/C100)</f>
        <v>9551.7421654978461</v>
      </c>
      <c r="D183" s="66">
        <f t="shared" si="223"/>
        <v>10773.435589709945</v>
      </c>
      <c r="E183" s="66">
        <f t="shared" si="223"/>
        <v>11129.384052114276</v>
      </c>
      <c r="F183" s="66">
        <f t="shared" si="223"/>
        <v>11540.808140909487</v>
      </c>
      <c r="G183" s="66">
        <f t="shared" si="223"/>
        <v>12373.346167740065</v>
      </c>
      <c r="H183" s="66">
        <f t="shared" si="223"/>
        <v>12765.697274374894</v>
      </c>
      <c r="I183" s="66">
        <f t="shared" si="223"/>
        <v>14520.49443240746</v>
      </c>
      <c r="J183" s="66">
        <f t="shared" si="223"/>
        <v>14529.323193850534</v>
      </c>
      <c r="K183" s="66">
        <f t="shared" si="223"/>
        <v>14006.773600570412</v>
      </c>
      <c r="L183" s="66">
        <f t="shared" si="223"/>
        <v>16018.850483720445</v>
      </c>
      <c r="M183" s="66">
        <f t="shared" si="223"/>
        <v>15346.781349080151</v>
      </c>
      <c r="N183" s="66">
        <f t="shared" si="223"/>
        <v>14674.306332745655</v>
      </c>
      <c r="O183" s="66">
        <f t="shared" si="223"/>
        <v>15733.392438911045</v>
      </c>
      <c r="P183" s="66">
        <f t="shared" si="223"/>
        <v>16296.24196774248</v>
      </c>
      <c r="Q183" s="66">
        <f t="shared" si="223"/>
        <v>16773.122672275738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13108.39371134152</v>
      </c>
      <c r="C184" s="65">
        <f t="shared" ref="C184:Q184" si="225">IF(C47=0,"",C47*1000000/C101)</f>
        <v>13494.760735356038</v>
      </c>
      <c r="D184" s="65">
        <f t="shared" si="225"/>
        <v>14359.859207901083</v>
      </c>
      <c r="E184" s="65">
        <f t="shared" si="225"/>
        <v>13917.873434260529</v>
      </c>
      <c r="F184" s="65">
        <f t="shared" si="225"/>
        <v>14714.400127092447</v>
      </c>
      <c r="G184" s="65">
        <f t="shared" si="225"/>
        <v>14673.169367858951</v>
      </c>
      <c r="H184" s="65">
        <f t="shared" si="225"/>
        <v>14327.808161793302</v>
      </c>
      <c r="I184" s="65">
        <f t="shared" si="225"/>
        <v>15030.63646488118</v>
      </c>
      <c r="J184" s="65">
        <f t="shared" si="225"/>
        <v>15299.254499943812</v>
      </c>
      <c r="K184" s="65">
        <f t="shared" si="225"/>
        <v>15437.406717868864</v>
      </c>
      <c r="L184" s="65">
        <f t="shared" si="225"/>
        <v>15981.972729197931</v>
      </c>
      <c r="M184" s="65">
        <f t="shared" si="225"/>
        <v>15979.728614307833</v>
      </c>
      <c r="N184" s="65">
        <f t="shared" si="225"/>
        <v>15961.049168480493</v>
      </c>
      <c r="O184" s="65">
        <f t="shared" si="225"/>
        <v>16123.536769998333</v>
      </c>
      <c r="P184" s="65">
        <f t="shared" si="225"/>
        <v>16225.761692254355</v>
      </c>
      <c r="Q184" s="65">
        <f t="shared" si="225"/>
        <v>15994.863506203894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9358.5152252404496</v>
      </c>
      <c r="C185" s="64">
        <f t="shared" ref="C185:Q185" si="227">IF(C48=0,"",C48*1000000/C102)</f>
        <v>9315.5683638361352</v>
      </c>
      <c r="D185" s="64">
        <f t="shared" si="227"/>
        <v>9209.2797430222254</v>
      </c>
      <c r="E185" s="64">
        <f t="shared" si="227"/>
        <v>9003.0501113031878</v>
      </c>
      <c r="F185" s="64">
        <f t="shared" si="227"/>
        <v>9000.6496361254667</v>
      </c>
      <c r="G185" s="64">
        <f t="shared" si="227"/>
        <v>9071.0389358674256</v>
      </c>
      <c r="H185" s="64">
        <f t="shared" si="227"/>
        <v>9030.423593807729</v>
      </c>
      <c r="I185" s="64">
        <f t="shared" si="227"/>
        <v>8959.6194132831406</v>
      </c>
      <c r="J185" s="64">
        <f t="shared" si="227"/>
        <v>8863.9004917488764</v>
      </c>
      <c r="K185" s="64">
        <f t="shared" si="227"/>
        <v>8831.6778720254897</v>
      </c>
      <c r="L185" s="64">
        <f t="shared" si="227"/>
        <v>8732.3923374582064</v>
      </c>
      <c r="M185" s="64">
        <f t="shared" si="227"/>
        <v>8658.1050213310591</v>
      </c>
      <c r="N185" s="64">
        <f t="shared" si="227"/>
        <v>8608.0238467297368</v>
      </c>
      <c r="O185" s="64">
        <f t="shared" si="227"/>
        <v>8580.9649561649294</v>
      </c>
      <c r="P185" s="64">
        <f t="shared" si="227"/>
        <v>8530.2045466366908</v>
      </c>
      <c r="Q185" s="64">
        <f t="shared" si="227"/>
        <v>8386.6431089395701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18321.371222897527</v>
      </c>
      <c r="C186" s="64">
        <f t="shared" ref="C186:Q186" si="229">IF(C49=0,"",C49*1000000/C103)</f>
        <v>18239.117118844188</v>
      </c>
      <c r="D186" s="64">
        <f t="shared" si="229"/>
        <v>18211.322863552301</v>
      </c>
      <c r="E186" s="64">
        <f t="shared" si="229"/>
        <v>17981.539433905331</v>
      </c>
      <c r="F186" s="64">
        <f t="shared" si="229"/>
        <v>17976.745032170962</v>
      </c>
      <c r="G186" s="64">
        <f t="shared" si="229"/>
        <v>18117.331605986197</v>
      </c>
      <c r="H186" s="64">
        <f t="shared" si="229"/>
        <v>17134.401136499651</v>
      </c>
      <c r="I186" s="64">
        <f t="shared" si="229"/>
        <v>17894.796519067058</v>
      </c>
      <c r="J186" s="64">
        <f t="shared" si="229"/>
        <v>17703.619802192145</v>
      </c>
      <c r="K186" s="64">
        <f t="shared" si="229"/>
        <v>17464.616304680174</v>
      </c>
      <c r="L186" s="64">
        <f t="shared" si="229"/>
        <v>17095.596665489964</v>
      </c>
      <c r="M186" s="64">
        <f t="shared" si="229"/>
        <v>16950.162751758922</v>
      </c>
      <c r="N186" s="64">
        <f t="shared" si="229"/>
        <v>16852.11773403273</v>
      </c>
      <c r="O186" s="64">
        <f t="shared" si="229"/>
        <v>16799.143948449677</v>
      </c>
      <c r="P186" s="64">
        <f t="shared" si="229"/>
        <v>16699.769177558152</v>
      </c>
      <c r="Q186" s="64">
        <f t="shared" si="229"/>
        <v>16418.715791413313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>
        <f t="shared" si="231"/>
        <v>12425.85321214057</v>
      </c>
      <c r="O187" s="64">
        <f t="shared" si="231"/>
        <v>12143.914869355307</v>
      </c>
      <c r="P187" s="64">
        <f t="shared" si="231"/>
        <v>11835.3705387018</v>
      </c>
      <c r="Q187" s="64">
        <f t="shared" si="231"/>
        <v>11522.103661143927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>
        <f t="shared" si="235"/>
        <v>10022.954227925164</v>
      </c>
      <c r="N189" s="64">
        <f t="shared" si="235"/>
        <v>10025.723382386079</v>
      </c>
      <c r="O189" s="64">
        <f t="shared" si="235"/>
        <v>10027.226590083883</v>
      </c>
      <c r="P189" s="64">
        <f t="shared" si="235"/>
        <v>10030.059935863665</v>
      </c>
      <c r="Q189" s="64">
        <f t="shared" si="235"/>
        <v>10033.414680552149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6261.1491805596143</v>
      </c>
      <c r="C190" s="63">
        <f t="shared" ref="C190:Q190" si="237">IF(C53=0,"",C53*1000000/C107)</f>
        <v>7343.9127241055439</v>
      </c>
      <c r="D190" s="63">
        <f t="shared" si="237"/>
        <v>8443.7422541113119</v>
      </c>
      <c r="E190" s="63">
        <f t="shared" si="237"/>
        <v>9407.8373387184674</v>
      </c>
      <c r="F190" s="63">
        <f t="shared" si="237"/>
        <v>9160.6729031051746</v>
      </c>
      <c r="G190" s="63">
        <f t="shared" si="237"/>
        <v>10659.217348057495</v>
      </c>
      <c r="H190" s="63">
        <f t="shared" si="237"/>
        <v>11416.187202395617</v>
      </c>
      <c r="I190" s="63">
        <f t="shared" si="237"/>
        <v>14037.51999508922</v>
      </c>
      <c r="J190" s="63">
        <f t="shared" si="237"/>
        <v>13773.601192071401</v>
      </c>
      <c r="K190" s="63">
        <f t="shared" si="237"/>
        <v>12690.634455783986</v>
      </c>
      <c r="L190" s="63">
        <f t="shared" si="237"/>
        <v>16058.263081200535</v>
      </c>
      <c r="M190" s="63">
        <f t="shared" si="237"/>
        <v>14611.659006932459</v>
      </c>
      <c r="N190" s="63">
        <f t="shared" si="237"/>
        <v>13034.916998435927</v>
      </c>
      <c r="O190" s="63">
        <f t="shared" si="237"/>
        <v>15124.229669269505</v>
      </c>
      <c r="P190" s="63">
        <f t="shared" si="237"/>
        <v>16427.555765531117</v>
      </c>
      <c r="Q190" s="63">
        <f t="shared" si="237"/>
        <v>18412.391458328239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5313.4769552727112</v>
      </c>
      <c r="C191" s="67">
        <f t="shared" ref="C191:Q191" si="239">IF(C54=0,"",C54*1000000/C108)</f>
        <v>6373.8698058988375</v>
      </c>
      <c r="D191" s="67">
        <f t="shared" si="239"/>
        <v>7462.2740589243267</v>
      </c>
      <c r="E191" s="67">
        <f t="shared" si="239"/>
        <v>8427.6338640975482</v>
      </c>
      <c r="F191" s="67">
        <f t="shared" si="239"/>
        <v>8011.292806335704</v>
      </c>
      <c r="G191" s="67">
        <f t="shared" si="239"/>
        <v>9440.310703505027</v>
      </c>
      <c r="H191" s="67">
        <f t="shared" si="239"/>
        <v>9889.5171118614271</v>
      </c>
      <c r="I191" s="67">
        <f t="shared" si="239"/>
        <v>12284.189599246625</v>
      </c>
      <c r="J191" s="67">
        <f t="shared" si="239"/>
        <v>11982.975008185093</v>
      </c>
      <c r="K191" s="67">
        <f t="shared" si="239"/>
        <v>11257.562662057044</v>
      </c>
      <c r="L191" s="67">
        <f t="shared" si="239"/>
        <v>13930.099634569135</v>
      </c>
      <c r="M191" s="67">
        <f t="shared" si="239"/>
        <v>11960.461285008238</v>
      </c>
      <c r="N191" s="67">
        <f t="shared" si="239"/>
        <v>10000.996777087417</v>
      </c>
      <c r="O191" s="67">
        <f t="shared" si="239"/>
        <v>11482.740118046861</v>
      </c>
      <c r="P191" s="67">
        <f t="shared" si="239"/>
        <v>12446.825271781945</v>
      </c>
      <c r="Q191" s="67">
        <f t="shared" si="239"/>
        <v>13540.38843989337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85000.000000000015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22836.384852066803</v>
      </c>
      <c r="C195" s="66">
        <f t="shared" ref="C195:Q195" si="243">IF(C4=0,"",C4*1000000/C85)</f>
        <v>23462.621403065139</v>
      </c>
      <c r="D195" s="66">
        <f t="shared" si="243"/>
        <v>24055.128359145907</v>
      </c>
      <c r="E195" s="66">
        <f t="shared" si="243"/>
        <v>24568.393903619373</v>
      </c>
      <c r="F195" s="66">
        <f t="shared" si="243"/>
        <v>21459.122357471097</v>
      </c>
      <c r="G195" s="66">
        <f t="shared" si="243"/>
        <v>22011.513315562283</v>
      </c>
      <c r="H195" s="66">
        <f t="shared" si="243"/>
        <v>23763.98200907389</v>
      </c>
      <c r="I195" s="66">
        <f t="shared" si="243"/>
        <v>25782.481839852418</v>
      </c>
      <c r="J195" s="66">
        <f t="shared" si="243"/>
        <v>23271.790061247746</v>
      </c>
      <c r="K195" s="66">
        <f t="shared" si="243"/>
        <v>21149.971950640134</v>
      </c>
      <c r="L195" s="66">
        <f t="shared" si="243"/>
        <v>21684.749933720868</v>
      </c>
      <c r="M195" s="66">
        <f t="shared" si="243"/>
        <v>21116.73045876051</v>
      </c>
      <c r="N195" s="66">
        <f t="shared" si="243"/>
        <v>21033.93864768156</v>
      </c>
      <c r="O195" s="66">
        <f t="shared" si="243"/>
        <v>20703.925173178053</v>
      </c>
      <c r="P195" s="66">
        <f t="shared" si="243"/>
        <v>21240.91184989527</v>
      </c>
      <c r="Q195" s="66">
        <f t="shared" si="243"/>
        <v>21799.746070263751</v>
      </c>
    </row>
    <row r="196" spans="1:17" ht="11.45" customHeight="1" x14ac:dyDescent="0.25">
      <c r="A196" s="23" t="s">
        <v>30</v>
      </c>
      <c r="B196" s="65">
        <f t="shared" si="242"/>
        <v>1996.497581657766</v>
      </c>
      <c r="C196" s="65">
        <f t="shared" ref="C196:Q196" si="244">IF(C5=0,"",C5*1000000/C86)</f>
        <v>2020.0395001805989</v>
      </c>
      <c r="D196" s="65">
        <f t="shared" si="244"/>
        <v>2014.3187758402166</v>
      </c>
      <c r="E196" s="65">
        <f t="shared" si="244"/>
        <v>2009.2391295177038</v>
      </c>
      <c r="F196" s="65">
        <f t="shared" si="244"/>
        <v>1985.4234542059521</v>
      </c>
      <c r="G196" s="65">
        <f t="shared" si="244"/>
        <v>1956.2126327593978</v>
      </c>
      <c r="H196" s="65">
        <f t="shared" si="244"/>
        <v>1889.2597664813532</v>
      </c>
      <c r="I196" s="65">
        <f t="shared" si="244"/>
        <v>1751.1656443434233</v>
      </c>
      <c r="J196" s="65">
        <f t="shared" si="244"/>
        <v>1621.2009280184614</v>
      </c>
      <c r="K196" s="65">
        <f t="shared" si="244"/>
        <v>1564.5998751486836</v>
      </c>
      <c r="L196" s="65">
        <f t="shared" si="244"/>
        <v>1568.3483361008848</v>
      </c>
      <c r="M196" s="65">
        <f t="shared" si="244"/>
        <v>1489.8643517360108</v>
      </c>
      <c r="N196" s="65">
        <f t="shared" si="244"/>
        <v>1296.6140375087925</v>
      </c>
      <c r="O196" s="65">
        <f t="shared" si="244"/>
        <v>1287.1311814175042</v>
      </c>
      <c r="P196" s="65">
        <f t="shared" si="244"/>
        <v>1473.126802022168</v>
      </c>
      <c r="Q196" s="65">
        <f t="shared" si="244"/>
        <v>1780.9177747736685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20076.815642458099</v>
      </c>
      <c r="C197" s="63">
        <f t="shared" ref="C197:Q197" si="246">IF(C6=0,"",C6*1000000/C87)</f>
        <v>20826.102047900036</v>
      </c>
      <c r="D197" s="63">
        <f t="shared" si="246"/>
        <v>21400.445129258689</v>
      </c>
      <c r="E197" s="63">
        <f t="shared" si="246"/>
        <v>21706.461846718983</v>
      </c>
      <c r="F197" s="63">
        <f t="shared" si="246"/>
        <v>18377.894904967256</v>
      </c>
      <c r="G197" s="63">
        <f t="shared" si="246"/>
        <v>18705.019305019305</v>
      </c>
      <c r="H197" s="63">
        <f t="shared" si="246"/>
        <v>20862.189550750732</v>
      </c>
      <c r="I197" s="63">
        <f t="shared" si="246"/>
        <v>23299.604304466542</v>
      </c>
      <c r="J197" s="63">
        <f t="shared" si="246"/>
        <v>20872.691592343632</v>
      </c>
      <c r="K197" s="63">
        <f t="shared" si="246"/>
        <v>19123.135283226206</v>
      </c>
      <c r="L197" s="63">
        <f t="shared" si="246"/>
        <v>19338.956428863134</v>
      </c>
      <c r="M197" s="63">
        <f t="shared" si="246"/>
        <v>18535.896263391689</v>
      </c>
      <c r="N197" s="63">
        <f t="shared" si="246"/>
        <v>18645.575557604283</v>
      </c>
      <c r="O197" s="63">
        <f t="shared" si="246"/>
        <v>18489.442168294991</v>
      </c>
      <c r="P197" s="63">
        <f t="shared" si="246"/>
        <v>19194.009112206008</v>
      </c>
      <c r="Q197" s="63">
        <f t="shared" si="246"/>
        <v>19943.509148101461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19108.235416781106</v>
      </c>
      <c r="C198" s="64">
        <f t="shared" ref="C198:Q198" si="248">IF(C7=0,"",C7*1000000/C88)</f>
        <v>19550.092943226002</v>
      </c>
      <c r="D198" s="64">
        <f t="shared" si="248"/>
        <v>19966.108324152214</v>
      </c>
      <c r="E198" s="64">
        <f t="shared" si="248"/>
        <v>19938.845414249561</v>
      </c>
      <c r="F198" s="64">
        <f t="shared" si="248"/>
        <v>16562.934690702659</v>
      </c>
      <c r="G198" s="64">
        <f t="shared" si="248"/>
        <v>16570.05081294473</v>
      </c>
      <c r="H198" s="64">
        <f t="shared" si="248"/>
        <v>18396.327876290092</v>
      </c>
      <c r="I198" s="64">
        <f t="shared" si="248"/>
        <v>20984.283367279768</v>
      </c>
      <c r="J198" s="64">
        <f t="shared" si="248"/>
        <v>18536.149103546977</v>
      </c>
      <c r="K198" s="64">
        <f t="shared" si="248"/>
        <v>16161.041239630718</v>
      </c>
      <c r="L198" s="64">
        <f t="shared" si="248"/>
        <v>16032.586039045951</v>
      </c>
      <c r="M198" s="64">
        <f t="shared" si="248"/>
        <v>15169.105345557131</v>
      </c>
      <c r="N198" s="64">
        <f t="shared" si="248"/>
        <v>14530.63464165818</v>
      </c>
      <c r="O198" s="64">
        <f t="shared" si="248"/>
        <v>14159.112539543559</v>
      </c>
      <c r="P198" s="64">
        <f t="shared" si="248"/>
        <v>14771.278199587843</v>
      </c>
      <c r="Q198" s="64">
        <f t="shared" si="248"/>
        <v>15432.311919713322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25320.483795360884</v>
      </c>
      <c r="C199" s="64">
        <f t="shared" ref="C199:Q199" si="250">IF(C8=0,"",C8*1000000/C89)</f>
        <v>27201.292574018775</v>
      </c>
      <c r="D199" s="64">
        <f t="shared" si="250"/>
        <v>28051.352353150676</v>
      </c>
      <c r="E199" s="64">
        <f t="shared" si="250"/>
        <v>29130.641036488978</v>
      </c>
      <c r="F199" s="64">
        <f t="shared" si="250"/>
        <v>25111.853020271141</v>
      </c>
      <c r="G199" s="64">
        <f t="shared" si="250"/>
        <v>25758.630799998708</v>
      </c>
      <c r="H199" s="64">
        <f t="shared" si="250"/>
        <v>28179.13834990187</v>
      </c>
      <c r="I199" s="64">
        <f t="shared" si="250"/>
        <v>29429.818155720732</v>
      </c>
      <c r="J199" s="64">
        <f t="shared" si="250"/>
        <v>26376.798184407511</v>
      </c>
      <c r="K199" s="64">
        <f t="shared" si="250"/>
        <v>25204.942231542038</v>
      </c>
      <c r="L199" s="64">
        <f t="shared" si="250"/>
        <v>25329.510238548657</v>
      </c>
      <c r="M199" s="64">
        <f t="shared" si="250"/>
        <v>23647.205650778003</v>
      </c>
      <c r="N199" s="64">
        <f t="shared" si="250"/>
        <v>23784.48449457579</v>
      </c>
      <c r="O199" s="64">
        <f t="shared" si="250"/>
        <v>22906.427260702636</v>
      </c>
      <c r="P199" s="64">
        <f t="shared" si="250"/>
        <v>22701.941823502184</v>
      </c>
      <c r="Q199" s="64">
        <f t="shared" si="250"/>
        <v>23374.985519481841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34528.108425085593</v>
      </c>
      <c r="C200" s="64">
        <f t="shared" ref="C200:Q200" si="252">IF(C9=0,"",C9*1000000/C90)</f>
        <v>37154.069152236858</v>
      </c>
      <c r="D200" s="64">
        <f t="shared" si="252"/>
        <v>35535.10864637432</v>
      </c>
      <c r="E200" s="64">
        <f t="shared" si="252"/>
        <v>33626.315688802708</v>
      </c>
      <c r="F200" s="64">
        <f t="shared" si="252"/>
        <v>26405.270655273212</v>
      </c>
      <c r="G200" s="64">
        <f t="shared" si="252"/>
        <v>24689.382291505506</v>
      </c>
      <c r="H200" s="64">
        <f t="shared" si="252"/>
        <v>24611.303144375594</v>
      </c>
      <c r="I200" s="64">
        <f t="shared" si="252"/>
        <v>25859.663946803848</v>
      </c>
      <c r="J200" s="64">
        <f t="shared" si="252"/>
        <v>22411.564017256471</v>
      </c>
      <c r="K200" s="64">
        <f t="shared" si="252"/>
        <v>22145.229718998788</v>
      </c>
      <c r="L200" s="64">
        <f t="shared" si="252"/>
        <v>25661.168806154401</v>
      </c>
      <c r="M200" s="64">
        <f t="shared" si="252"/>
        <v>25403.910975999872</v>
      </c>
      <c r="N200" s="64">
        <f t="shared" si="252"/>
        <v>24754.039218500813</v>
      </c>
      <c r="O200" s="64">
        <f t="shared" si="252"/>
        <v>24368.304206424673</v>
      </c>
      <c r="P200" s="64">
        <f t="shared" si="252"/>
        <v>23181.3406383685</v>
      </c>
      <c r="Q200" s="64">
        <f t="shared" si="252"/>
        <v>21937.464675978481</v>
      </c>
    </row>
    <row r="201" spans="1:17" ht="11.45" customHeight="1" x14ac:dyDescent="0.25">
      <c r="A201" s="62" t="s">
        <v>56</v>
      </c>
      <c r="B201" s="64">
        <f t="shared" ref="B201" si="253">IF(B10=0,"",B10*1000000/B91)</f>
        <v>15788.439014259558</v>
      </c>
      <c r="C201" s="64">
        <f t="shared" ref="C201:Q201" si="254">IF(C10=0,"",C10*1000000/C91)</f>
        <v>16989.19465033567</v>
      </c>
      <c r="D201" s="64">
        <f t="shared" si="254"/>
        <v>17556.119359575536</v>
      </c>
      <c r="E201" s="64">
        <f t="shared" si="254"/>
        <v>18274.388281831903</v>
      </c>
      <c r="F201" s="64">
        <f t="shared" si="254"/>
        <v>15785.08304084611</v>
      </c>
      <c r="G201" s="64">
        <f t="shared" si="254"/>
        <v>16314.305613095275</v>
      </c>
      <c r="H201" s="64">
        <f t="shared" si="254"/>
        <v>18069.680331641528</v>
      </c>
      <c r="I201" s="64">
        <f t="shared" si="254"/>
        <v>21095.811061611857</v>
      </c>
      <c r="J201" s="64">
        <f t="shared" si="254"/>
        <v>18665.97091486182</v>
      </c>
      <c r="K201" s="64">
        <f t="shared" si="254"/>
        <v>16767.407686150706</v>
      </c>
      <c r="L201" s="64" t="str">
        <f t="shared" si="254"/>
        <v/>
      </c>
      <c r="M201" s="64" t="str">
        <f t="shared" si="254"/>
        <v/>
      </c>
      <c r="N201" s="64" t="str">
        <f t="shared" si="254"/>
        <v/>
      </c>
      <c r="O201" s="64" t="str">
        <f t="shared" si="254"/>
        <v/>
      </c>
      <c r="P201" s="64" t="str">
        <f t="shared" si="254"/>
        <v/>
      </c>
      <c r="Q201" s="64" t="str">
        <f t="shared" si="254"/>
        <v/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>
        <f t="shared" si="256"/>
        <v>14769.975070205777</v>
      </c>
      <c r="O202" s="64">
        <f t="shared" si="256"/>
        <v>14205.389389714293</v>
      </c>
      <c r="P202" s="64">
        <f t="shared" si="256"/>
        <v>14855.958617319859</v>
      </c>
      <c r="Q202" s="64">
        <f t="shared" si="256"/>
        <v>15527.252640167235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 t="str">
        <f t="shared" si="258"/>
        <v/>
      </c>
      <c r="M203" s="64" t="str">
        <f t="shared" si="258"/>
        <v/>
      </c>
      <c r="N203" s="64">
        <f t="shared" si="258"/>
        <v>17640.093107314293</v>
      </c>
      <c r="O203" s="64">
        <f t="shared" si="258"/>
        <v>17732.261905268821</v>
      </c>
      <c r="P203" s="64">
        <f t="shared" si="258"/>
        <v>17052.027241879845</v>
      </c>
      <c r="Q203" s="64">
        <f t="shared" si="258"/>
        <v>16883.507915102902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616758.60257420526</v>
      </c>
      <c r="C204" s="63">
        <f t="shared" ref="C204:Q204" si="260">IF(C13=0,"",C13*1000000/C94)</f>
        <v>605781.86596583459</v>
      </c>
      <c r="D204" s="63">
        <f t="shared" si="260"/>
        <v>609290.32258064521</v>
      </c>
      <c r="E204" s="63">
        <f t="shared" si="260"/>
        <v>622862.72594040062</v>
      </c>
      <c r="F204" s="63">
        <f t="shared" si="260"/>
        <v>655393.72994322388</v>
      </c>
      <c r="G204" s="63">
        <f t="shared" si="260"/>
        <v>728946.04135148763</v>
      </c>
      <c r="H204" s="63">
        <f t="shared" si="260"/>
        <v>704510.89711099851</v>
      </c>
      <c r="I204" s="63">
        <f t="shared" si="260"/>
        <v>668014.1485598787</v>
      </c>
      <c r="J204" s="63">
        <f t="shared" si="260"/>
        <v>647210.07971200813</v>
      </c>
      <c r="K204" s="63">
        <f t="shared" si="260"/>
        <v>565435.35620052775</v>
      </c>
      <c r="L204" s="63">
        <f t="shared" si="260"/>
        <v>628159.8260396847</v>
      </c>
      <c r="M204" s="63">
        <f t="shared" si="260"/>
        <v>691513.76146788988</v>
      </c>
      <c r="N204" s="63">
        <f t="shared" si="260"/>
        <v>704722.05618649116</v>
      </c>
      <c r="O204" s="63">
        <f t="shared" si="260"/>
        <v>712880.41807562253</v>
      </c>
      <c r="P204" s="63">
        <f t="shared" si="260"/>
        <v>751128.30431979371</v>
      </c>
      <c r="Q204" s="63">
        <f t="shared" si="260"/>
        <v>754729.2889758643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224992.58844561494</v>
      </c>
      <c r="C205" s="67">
        <f t="shared" ref="C205:Q205" si="262">IF(C14=0,"",C14*1000000/C95)</f>
        <v>224473.02569010793</v>
      </c>
      <c r="D205" s="67">
        <f t="shared" si="262"/>
        <v>224678.89791889643</v>
      </c>
      <c r="E205" s="67">
        <f t="shared" si="262"/>
        <v>225626.81533943347</v>
      </c>
      <c r="F205" s="67">
        <f t="shared" si="262"/>
        <v>226492.29613221591</v>
      </c>
      <c r="G205" s="67">
        <f t="shared" si="262"/>
        <v>238607.48836623266</v>
      </c>
      <c r="H205" s="67">
        <f t="shared" si="262"/>
        <v>225860.73290038103</v>
      </c>
      <c r="I205" s="67">
        <f t="shared" si="262"/>
        <v>209754.74565163502</v>
      </c>
      <c r="J205" s="67">
        <f t="shared" si="262"/>
        <v>200938.0784864224</v>
      </c>
      <c r="K205" s="67">
        <f t="shared" si="262"/>
        <v>197770.9801916728</v>
      </c>
      <c r="L205" s="67">
        <f t="shared" si="262"/>
        <v>207416.23697967429</v>
      </c>
      <c r="M205" s="67">
        <f t="shared" si="262"/>
        <v>217663.12266322531</v>
      </c>
      <c r="N205" s="67">
        <f t="shared" si="262"/>
        <v>217668.35263616836</v>
      </c>
      <c r="O205" s="67">
        <f t="shared" si="262"/>
        <v>216903.62026775727</v>
      </c>
      <c r="P205" s="67">
        <f t="shared" si="262"/>
        <v>223401.65822825502</v>
      </c>
      <c r="Q205" s="67">
        <f t="shared" si="262"/>
        <v>220110.46611743484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663984.71556681022</v>
      </c>
      <c r="C206" s="67">
        <f t="shared" ref="C206:Q206" si="264">IF(C15=0,"",C15*1000000/C96)</f>
        <v>651747.89152034163</v>
      </c>
      <c r="D206" s="67">
        <f t="shared" si="264"/>
        <v>655258.27410160273</v>
      </c>
      <c r="E206" s="67">
        <f t="shared" si="264"/>
        <v>665725.43171737099</v>
      </c>
      <c r="F206" s="67">
        <f t="shared" si="264"/>
        <v>701040.24637911795</v>
      </c>
      <c r="G206" s="67">
        <f t="shared" si="264"/>
        <v>781037.81370116642</v>
      </c>
      <c r="H206" s="67">
        <f t="shared" si="264"/>
        <v>754198.70828537864</v>
      </c>
      <c r="I206" s="67">
        <f t="shared" si="264"/>
        <v>715064.65782409545</v>
      </c>
      <c r="J206" s="67">
        <f t="shared" si="264"/>
        <v>688576.38588429324</v>
      </c>
      <c r="K206" s="67">
        <f t="shared" si="264"/>
        <v>591562.41569360613</v>
      </c>
      <c r="L206" s="67">
        <f t="shared" si="264"/>
        <v>652517.51431634475</v>
      </c>
      <c r="M206" s="67">
        <f t="shared" si="264"/>
        <v>707772.24782948091</v>
      </c>
      <c r="N206" s="67">
        <f t="shared" si="264"/>
        <v>718487.3582460928</v>
      </c>
      <c r="O206" s="67">
        <f t="shared" si="264"/>
        <v>723732.69020680746</v>
      </c>
      <c r="P206" s="67">
        <f t="shared" si="264"/>
        <v>759387.88069370412</v>
      </c>
      <c r="Q206" s="67">
        <f t="shared" si="264"/>
        <v>761956.09812884242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>
        <f t="shared" ref="B208" si="267">IF(B17=0,"",B17*1000000/B98)</f>
        <v>604174.16549018282</v>
      </c>
      <c r="C208" s="67">
        <f t="shared" ref="C208:Q208" si="268">IF(C17=0,"",C17*1000000/C98)</f>
        <v>592512.8910445082</v>
      </c>
      <c r="D208" s="67">
        <f t="shared" si="268"/>
        <v>557683.92647331045</v>
      </c>
      <c r="E208" s="67">
        <f t="shared" si="268"/>
        <v>579386.15607501881</v>
      </c>
      <c r="F208" s="67">
        <f t="shared" si="268"/>
        <v>589959.92072983715</v>
      </c>
      <c r="G208" s="67">
        <f t="shared" si="268"/>
        <v>629357.64960497769</v>
      </c>
      <c r="H208" s="67">
        <f t="shared" si="268"/>
        <v>582297.80282167264</v>
      </c>
      <c r="I208" s="67">
        <f t="shared" si="268"/>
        <v>500095.31184564106</v>
      </c>
      <c r="J208" s="67">
        <f t="shared" si="268"/>
        <v>438928.18215643609</v>
      </c>
      <c r="K208" s="67">
        <f t="shared" si="268"/>
        <v>360967.06630732503</v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 t="str">
        <f t="shared" si="268"/>
        <v/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765107.98657255608</v>
      </c>
      <c r="C209" s="67">
        <f t="shared" ref="C209:Q209" si="270">IF(C18=0,"",C18*1000000/C99)</f>
        <v>735184.00773866219</v>
      </c>
      <c r="D209" s="67">
        <f t="shared" si="270"/>
        <v>722305.79820893321</v>
      </c>
      <c r="E209" s="67">
        <f t="shared" si="270"/>
        <v>718058.90878433175</v>
      </c>
      <c r="F209" s="67">
        <f t="shared" si="270"/>
        <v>740451.68323537055</v>
      </c>
      <c r="G209" s="67">
        <f t="shared" si="270"/>
        <v>808053.47889797238</v>
      </c>
      <c r="H209" s="67">
        <f t="shared" si="270"/>
        <v>795443.74262902304</v>
      </c>
      <c r="I209" s="67">
        <f t="shared" si="270"/>
        <v>767887.23259336327</v>
      </c>
      <c r="J209" s="67">
        <f t="shared" si="270"/>
        <v>758422.28501959657</v>
      </c>
      <c r="K209" s="67">
        <f t="shared" si="270"/>
        <v>646564.50260214496</v>
      </c>
      <c r="L209" s="67">
        <f t="shared" si="270"/>
        <v>704084.0523551692</v>
      </c>
      <c r="M209" s="67">
        <f t="shared" si="270"/>
        <v>754630.04908176907</v>
      </c>
      <c r="N209" s="67">
        <f t="shared" si="270"/>
        <v>752568.07494671561</v>
      </c>
      <c r="O209" s="67">
        <f t="shared" si="270"/>
        <v>744459.50582886033</v>
      </c>
      <c r="P209" s="67">
        <f t="shared" si="270"/>
        <v>768143.04667165398</v>
      </c>
      <c r="Q209" s="67">
        <f t="shared" si="270"/>
        <v>768215.61837222951</v>
      </c>
    </row>
    <row r="210" spans="1:17" ht="11.45" customHeight="1" x14ac:dyDescent="0.25">
      <c r="A210" s="25" t="s">
        <v>62</v>
      </c>
      <c r="B210" s="66">
        <f t="shared" si="269"/>
        <v>28808.121503589224</v>
      </c>
      <c r="C210" s="66">
        <f t="shared" ref="C210:Q210" si="271">IF(C19=0,"",C19*1000000/C100)</f>
        <v>29858.739788322415</v>
      </c>
      <c r="D210" s="66">
        <f t="shared" si="271"/>
        <v>31920.525224669349</v>
      </c>
      <c r="E210" s="66">
        <f t="shared" si="271"/>
        <v>36801.939387239094</v>
      </c>
      <c r="F210" s="66">
        <f t="shared" si="271"/>
        <v>35803.628878116979</v>
      </c>
      <c r="G210" s="66">
        <f t="shared" si="271"/>
        <v>41704.079016322532</v>
      </c>
      <c r="H210" s="66">
        <f t="shared" si="271"/>
        <v>42764.457224898717</v>
      </c>
      <c r="I210" s="66">
        <f t="shared" si="271"/>
        <v>47668.951450726687</v>
      </c>
      <c r="J210" s="66">
        <f t="shared" si="271"/>
        <v>43255.465076268898</v>
      </c>
      <c r="K210" s="66">
        <f t="shared" si="271"/>
        <v>36912.267744307122</v>
      </c>
      <c r="L210" s="66">
        <f t="shared" si="271"/>
        <v>56494.841491775143</v>
      </c>
      <c r="M210" s="66">
        <f t="shared" si="271"/>
        <v>60635.119756733591</v>
      </c>
      <c r="N210" s="66">
        <f t="shared" si="271"/>
        <v>59632.846178004482</v>
      </c>
      <c r="O210" s="66">
        <f t="shared" si="271"/>
        <v>62230.416897231844</v>
      </c>
      <c r="P210" s="66">
        <f t="shared" si="271"/>
        <v>60647.06520474673</v>
      </c>
      <c r="Q210" s="66">
        <f t="shared" si="271"/>
        <v>63148.149036151895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2404.6961855852155</v>
      </c>
      <c r="C211" s="65">
        <f t="shared" ref="C211:Q211" si="273">IF(C20=0,"",C20*1000000/C101)</f>
        <v>2511.6882151685058</v>
      </c>
      <c r="D211" s="65">
        <f t="shared" si="273"/>
        <v>2743.9693810150707</v>
      </c>
      <c r="E211" s="65">
        <f t="shared" si="273"/>
        <v>2654.2448393385994</v>
      </c>
      <c r="F211" s="65">
        <f t="shared" si="273"/>
        <v>2859.774851443131</v>
      </c>
      <c r="G211" s="65">
        <f t="shared" si="273"/>
        <v>2837.4602103340353</v>
      </c>
      <c r="H211" s="65">
        <f t="shared" si="273"/>
        <v>2809.5397658275019</v>
      </c>
      <c r="I211" s="65">
        <f t="shared" si="273"/>
        <v>2948.1510290493388</v>
      </c>
      <c r="J211" s="65">
        <f t="shared" si="273"/>
        <v>3033.8027357001097</v>
      </c>
      <c r="K211" s="65">
        <f t="shared" si="273"/>
        <v>3087.5083796419494</v>
      </c>
      <c r="L211" s="65">
        <f t="shared" si="273"/>
        <v>3261.3294075859449</v>
      </c>
      <c r="M211" s="65">
        <f t="shared" si="273"/>
        <v>3274.3515617173703</v>
      </c>
      <c r="N211" s="65">
        <f t="shared" si="273"/>
        <v>3278.4438675065098</v>
      </c>
      <c r="O211" s="65">
        <f t="shared" si="273"/>
        <v>3326.3575511844556</v>
      </c>
      <c r="P211" s="65">
        <f t="shared" si="273"/>
        <v>3362.7963332124045</v>
      </c>
      <c r="Q211" s="65">
        <f t="shared" si="273"/>
        <v>3328.6307432720992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1432.2182598465386</v>
      </c>
      <c r="C212" s="64">
        <f t="shared" ref="C212:Q212" si="275">IF(C21=0,"",C21*1000000/C102)</f>
        <v>1426.9578050332445</v>
      </c>
      <c r="D212" s="64">
        <f t="shared" si="275"/>
        <v>1413.9178514939088</v>
      </c>
      <c r="E212" s="64">
        <f t="shared" si="275"/>
        <v>1388.5303580743498</v>
      </c>
      <c r="F212" s="64">
        <f t="shared" si="275"/>
        <v>1388.2341720931668</v>
      </c>
      <c r="G212" s="64">
        <f t="shared" si="275"/>
        <v>1396.9127145616401</v>
      </c>
      <c r="H212" s="64">
        <f t="shared" si="275"/>
        <v>1391.9067577201479</v>
      </c>
      <c r="I212" s="64">
        <f t="shared" si="275"/>
        <v>1383.1691536597277</v>
      </c>
      <c r="J212" s="64">
        <f t="shared" si="275"/>
        <v>1371.3349446790155</v>
      </c>
      <c r="K212" s="64">
        <f t="shared" si="275"/>
        <v>1367.3453609612257</v>
      </c>
      <c r="L212" s="64">
        <f t="shared" si="275"/>
        <v>1355.0341398266019</v>
      </c>
      <c r="M212" s="64">
        <f t="shared" si="275"/>
        <v>1345.8043414020569</v>
      </c>
      <c r="N212" s="64">
        <f t="shared" si="275"/>
        <v>1339.5730897854412</v>
      </c>
      <c r="O212" s="64">
        <f t="shared" si="275"/>
        <v>1336.2033249415369</v>
      </c>
      <c r="P212" s="64">
        <f t="shared" si="275"/>
        <v>1329.8761628139405</v>
      </c>
      <c r="Q212" s="64">
        <f t="shared" si="275"/>
        <v>1311.9406088951093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3756.6081411727037</v>
      </c>
      <c r="C213" s="64">
        <f t="shared" ref="C213:Q213" si="277">IF(C22=0,"",C22*1000000/C103)</f>
        <v>3743.1097885710487</v>
      </c>
      <c r="D213" s="64">
        <f t="shared" si="277"/>
        <v>3738.5458478038518</v>
      </c>
      <c r="E213" s="64">
        <f t="shared" si="277"/>
        <v>3700.7607697783296</v>
      </c>
      <c r="F213" s="64">
        <f t="shared" si="277"/>
        <v>3699.9713643084797</v>
      </c>
      <c r="G213" s="64">
        <f t="shared" si="277"/>
        <v>3723.1017260750891</v>
      </c>
      <c r="H213" s="64">
        <f t="shared" si="277"/>
        <v>3560.6120714537674</v>
      </c>
      <c r="I213" s="64">
        <f t="shared" si="277"/>
        <v>3686.4718960342143</v>
      </c>
      <c r="J213" s="64">
        <f t="shared" si="277"/>
        <v>3654.93093901984</v>
      </c>
      <c r="K213" s="64">
        <f t="shared" si="277"/>
        <v>3615.4033392635679</v>
      </c>
      <c r="L213" s="64">
        <f t="shared" si="277"/>
        <v>3554.1596025908716</v>
      </c>
      <c r="M213" s="64">
        <f t="shared" si="277"/>
        <v>3529.9504880479908</v>
      </c>
      <c r="N213" s="64">
        <f t="shared" si="277"/>
        <v>3513.6063516764993</v>
      </c>
      <c r="O213" s="64">
        <f t="shared" si="277"/>
        <v>3504.767694607704</v>
      </c>
      <c r="P213" s="64">
        <f t="shared" si="277"/>
        <v>3488.1719916862839</v>
      </c>
      <c r="Q213" s="64">
        <f t="shared" si="277"/>
        <v>3441.1282904873174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>
        <f t="shared" si="279"/>
        <v>1914.6674040072644</v>
      </c>
      <c r="O214" s="64">
        <f t="shared" si="279"/>
        <v>1879.8333056710408</v>
      </c>
      <c r="P214" s="64">
        <f t="shared" si="279"/>
        <v>1841.5260046396202</v>
      </c>
      <c r="Q214" s="64">
        <f t="shared" si="279"/>
        <v>1802.4274428514557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>
        <f t="shared" si="283"/>
        <v>1989.6670394596101</v>
      </c>
      <c r="N216" s="64">
        <f t="shared" si="283"/>
        <v>1990.1067934903699</v>
      </c>
      <c r="O216" s="64">
        <f t="shared" si="283"/>
        <v>1990.3454993781172</v>
      </c>
      <c r="P216" s="64">
        <f t="shared" si="283"/>
        <v>1990.7954086438742</v>
      </c>
      <c r="Q216" s="64">
        <f t="shared" si="283"/>
        <v>1991.3280783999269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42340.572492159212</v>
      </c>
      <c r="C217" s="63">
        <f t="shared" ref="C217:Q217" si="285">IF(C26=0,"",C26*1000000/C107)</f>
        <v>45171.278780664616</v>
      </c>
      <c r="D217" s="63">
        <f t="shared" si="285"/>
        <v>50873.229907939749</v>
      </c>
      <c r="E217" s="63">
        <f t="shared" si="285"/>
        <v>57883.910039655515</v>
      </c>
      <c r="F217" s="63">
        <f t="shared" si="285"/>
        <v>60510.909517641332</v>
      </c>
      <c r="G217" s="63">
        <f t="shared" si="285"/>
        <v>70672.562948268882</v>
      </c>
      <c r="H217" s="63">
        <f t="shared" si="285"/>
        <v>77281.573756380225</v>
      </c>
      <c r="I217" s="63">
        <f t="shared" si="285"/>
        <v>90008.147292609676</v>
      </c>
      <c r="J217" s="63">
        <f t="shared" si="285"/>
        <v>82734.825037787654</v>
      </c>
      <c r="K217" s="63">
        <f t="shared" si="285"/>
        <v>68030.022061978147</v>
      </c>
      <c r="L217" s="63">
        <f t="shared" si="285"/>
        <v>113387.43192714427</v>
      </c>
      <c r="M217" s="63">
        <f t="shared" si="285"/>
        <v>127255.491752089</v>
      </c>
      <c r="N217" s="63">
        <f t="shared" si="285"/>
        <v>131431.81293616735</v>
      </c>
      <c r="O217" s="63">
        <f t="shared" si="285"/>
        <v>154201.91840378579</v>
      </c>
      <c r="P217" s="63">
        <f t="shared" si="285"/>
        <v>167375.00925675465</v>
      </c>
      <c r="Q217" s="63">
        <f t="shared" si="285"/>
        <v>189147.65332616921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28616.055072407875</v>
      </c>
      <c r="C218" s="61">
        <f t="shared" ref="C218:Q218" si="287">IF(C27=0,"",C27*1000000/C108)</f>
        <v>30956.547921488924</v>
      </c>
      <c r="D218" s="61">
        <f t="shared" si="287"/>
        <v>36242.698947911485</v>
      </c>
      <c r="E218" s="61">
        <f t="shared" si="287"/>
        <v>43235.041406921264</v>
      </c>
      <c r="F218" s="61">
        <f t="shared" si="287"/>
        <v>43631.297206130381</v>
      </c>
      <c r="G218" s="61">
        <f t="shared" si="287"/>
        <v>52565.803387744898</v>
      </c>
      <c r="H218" s="61">
        <f t="shared" si="287"/>
        <v>54302.439414220928</v>
      </c>
      <c r="I218" s="61">
        <f t="shared" si="287"/>
        <v>62906.769906874542</v>
      </c>
      <c r="J218" s="61">
        <f t="shared" si="287"/>
        <v>55353.050311033505</v>
      </c>
      <c r="K218" s="61">
        <f t="shared" si="287"/>
        <v>46434.745030250648</v>
      </c>
      <c r="L218" s="61">
        <f t="shared" si="287"/>
        <v>79988.755973389139</v>
      </c>
      <c r="M218" s="61">
        <f t="shared" si="287"/>
        <v>87182.866556836903</v>
      </c>
      <c r="N218" s="61">
        <f t="shared" si="287"/>
        <v>86918.96202279297</v>
      </c>
      <c r="O218" s="61">
        <f t="shared" si="287"/>
        <v>100268.28832051512</v>
      </c>
      <c r="P218" s="61">
        <f t="shared" si="287"/>
        <v>107925.00393886876</v>
      </c>
      <c r="Q218" s="61">
        <f t="shared" si="287"/>
        <v>116489.65429695764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1183121.3214902971</v>
      </c>
      <c r="D219" s="60">
        <f t="shared" si="289"/>
        <v>1192080.5605456282</v>
      </c>
      <c r="E219" s="60">
        <f t="shared" si="289"/>
        <v>1187587.7818991621</v>
      </c>
      <c r="F219" s="60">
        <f t="shared" si="289"/>
        <v>1174275.1403056125</v>
      </c>
      <c r="G219" s="60">
        <f t="shared" si="289"/>
        <v>1174998.872953837</v>
      </c>
      <c r="H219" s="60">
        <f t="shared" si="289"/>
        <v>1184850.4782423514</v>
      </c>
      <c r="I219" s="60">
        <f t="shared" si="289"/>
        <v>1186881.2497044075</v>
      </c>
      <c r="J219" s="60">
        <f t="shared" si="289"/>
        <v>1171909.7875773059</v>
      </c>
      <c r="K219" s="60">
        <f t="shared" si="289"/>
        <v>1157675.9056466026</v>
      </c>
      <c r="L219" s="60">
        <f t="shared" si="289"/>
        <v>1195335.6886198665</v>
      </c>
      <c r="M219" s="60">
        <f t="shared" si="289"/>
        <v>1191169.2026780283</v>
      </c>
      <c r="N219" s="60">
        <f t="shared" si="289"/>
        <v>1187283.9042589271</v>
      </c>
      <c r="O219" s="60">
        <f t="shared" si="289"/>
        <v>1189122.9021907246</v>
      </c>
      <c r="P219" s="60">
        <f t="shared" si="289"/>
        <v>1191466.4871402818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4.6848847856229038E-3</v>
      </c>
      <c r="C223" s="54">
        <f t="shared" si="291"/>
        <v>4.566328987470226E-3</v>
      </c>
      <c r="D223" s="54">
        <f t="shared" si="291"/>
        <v>4.3910981004238849E-3</v>
      </c>
      <c r="E223" s="54">
        <f t="shared" si="291"/>
        <v>4.1944984019635749E-3</v>
      </c>
      <c r="F223" s="54">
        <f t="shared" si="291"/>
        <v>4.5787492402651056E-3</v>
      </c>
      <c r="G223" s="54">
        <f t="shared" si="291"/>
        <v>4.2904613084127838E-3</v>
      </c>
      <c r="H223" s="54">
        <f t="shared" si="291"/>
        <v>3.7705240641555042E-3</v>
      </c>
      <c r="I223" s="54">
        <f t="shared" si="291"/>
        <v>3.2857602030025176E-3</v>
      </c>
      <c r="J223" s="54">
        <f t="shared" si="291"/>
        <v>3.507706768155398E-3</v>
      </c>
      <c r="K223" s="54">
        <f t="shared" si="291"/>
        <v>3.839924965091611E-3</v>
      </c>
      <c r="L223" s="54">
        <f t="shared" si="291"/>
        <v>3.9178642296221261E-3</v>
      </c>
      <c r="M223" s="54">
        <f t="shared" si="291"/>
        <v>4.163918236691125E-3</v>
      </c>
      <c r="N223" s="54">
        <f t="shared" si="291"/>
        <v>3.8219546219074698E-3</v>
      </c>
      <c r="O223" s="54">
        <f t="shared" si="291"/>
        <v>3.9765715789256469E-3</v>
      </c>
      <c r="P223" s="54">
        <f t="shared" si="291"/>
        <v>4.5516938297953087E-3</v>
      </c>
      <c r="Q223" s="54">
        <f t="shared" si="291"/>
        <v>5.5052555809730107E-3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0.82655429123088797</v>
      </c>
      <c r="C224" s="50">
        <f t="shared" si="292"/>
        <v>0.83503698372249968</v>
      </c>
      <c r="D224" s="50">
        <f t="shared" si="292"/>
        <v>0.83743430951784548</v>
      </c>
      <c r="E224" s="50">
        <f t="shared" si="292"/>
        <v>0.83250620712376033</v>
      </c>
      <c r="F224" s="50">
        <f t="shared" si="292"/>
        <v>0.80879821767210969</v>
      </c>
      <c r="G224" s="50">
        <f t="shared" si="292"/>
        <v>0.80383509934098707</v>
      </c>
      <c r="H224" s="50">
        <f t="shared" si="292"/>
        <v>0.83137329227065904</v>
      </c>
      <c r="I224" s="50">
        <f t="shared" si="292"/>
        <v>0.8550399150210013</v>
      </c>
      <c r="J224" s="50">
        <f t="shared" si="292"/>
        <v>0.84692485818222762</v>
      </c>
      <c r="K224" s="50">
        <f t="shared" si="292"/>
        <v>0.85237239974837598</v>
      </c>
      <c r="L224" s="50">
        <f t="shared" si="292"/>
        <v>0.83866626389942756</v>
      </c>
      <c r="M224" s="50">
        <f t="shared" si="292"/>
        <v>0.82129938049291007</v>
      </c>
      <c r="N224" s="50">
        <f t="shared" si="292"/>
        <v>0.82701573578558629</v>
      </c>
      <c r="O224" s="50">
        <f t="shared" si="292"/>
        <v>0.83165447148073168</v>
      </c>
      <c r="P224" s="50">
        <f t="shared" si="292"/>
        <v>0.84036502387326462</v>
      </c>
      <c r="Q224" s="50">
        <f t="shared" si="292"/>
        <v>0.84936521863256398</v>
      </c>
    </row>
    <row r="225" spans="1:17" ht="11.45" customHeight="1" x14ac:dyDescent="0.25">
      <c r="A225" s="53" t="s">
        <v>59</v>
      </c>
      <c r="B225" s="52">
        <f t="shared" ref="B225:Q225" si="293">IF(B7=0,0,B7/B$4)</f>
        <v>0.69617178689288728</v>
      </c>
      <c r="C225" s="52">
        <f t="shared" si="293"/>
        <v>0.68115865680841825</v>
      </c>
      <c r="D225" s="52">
        <f t="shared" si="293"/>
        <v>0.6622337290676652</v>
      </c>
      <c r="E225" s="52">
        <f t="shared" si="293"/>
        <v>0.62859685768507112</v>
      </c>
      <c r="F225" s="52">
        <f t="shared" si="293"/>
        <v>0.5781835230275868</v>
      </c>
      <c r="G225" s="52">
        <f t="shared" si="293"/>
        <v>0.54308377010425424</v>
      </c>
      <c r="H225" s="52">
        <f t="shared" si="293"/>
        <v>0.53659901214206873</v>
      </c>
      <c r="I225" s="52">
        <f t="shared" si="293"/>
        <v>0.54559526390157997</v>
      </c>
      <c r="J225" s="52">
        <f t="shared" si="293"/>
        <v>0.51308424439919553</v>
      </c>
      <c r="K225" s="52">
        <f t="shared" si="293"/>
        <v>0.47514627345541854</v>
      </c>
      <c r="L225" s="52">
        <f t="shared" si="293"/>
        <v>0.44891239490441565</v>
      </c>
      <c r="M225" s="52">
        <f t="shared" si="293"/>
        <v>0.41114542474443477</v>
      </c>
      <c r="N225" s="52">
        <f t="shared" si="293"/>
        <v>0.362601965043305</v>
      </c>
      <c r="O225" s="52">
        <f t="shared" si="293"/>
        <v>0.33096095724765467</v>
      </c>
      <c r="P225" s="52">
        <f t="shared" si="293"/>
        <v>0.28967432432579343</v>
      </c>
      <c r="Q225" s="52">
        <f t="shared" si="293"/>
        <v>0.27180996072725339</v>
      </c>
    </row>
    <row r="226" spans="1:17" ht="11.45" customHeight="1" x14ac:dyDescent="0.25">
      <c r="A226" s="53" t="s">
        <v>58</v>
      </c>
      <c r="B226" s="52">
        <f t="shared" ref="B226:Q226" si="294">IF(B8=0,0,B8/B$4)</f>
        <v>9.0448617434239639E-2</v>
      </c>
      <c r="C226" s="52">
        <f t="shared" si="294"/>
        <v>0.11229654490432305</v>
      </c>
      <c r="D226" s="52">
        <f t="shared" si="294"/>
        <v>0.13692530190443503</v>
      </c>
      <c r="E226" s="52">
        <f t="shared" si="294"/>
        <v>0.1652530396099387</v>
      </c>
      <c r="F226" s="52">
        <f t="shared" si="294"/>
        <v>0.18641657371105827</v>
      </c>
      <c r="G226" s="52">
        <f t="shared" si="294"/>
        <v>0.21688705430686742</v>
      </c>
      <c r="H226" s="52">
        <f t="shared" si="294"/>
        <v>0.25209886765994466</v>
      </c>
      <c r="I226" s="52">
        <f t="shared" si="294"/>
        <v>0.27067202736456458</v>
      </c>
      <c r="J226" s="52">
        <f t="shared" si="294"/>
        <v>0.2983299429227515</v>
      </c>
      <c r="K226" s="52">
        <f t="shared" si="294"/>
        <v>0.33987450734891878</v>
      </c>
      <c r="L226" s="52">
        <f t="shared" si="294"/>
        <v>0.34925249241815376</v>
      </c>
      <c r="M226" s="52">
        <f t="shared" si="294"/>
        <v>0.36219157117227846</v>
      </c>
      <c r="N226" s="52">
        <f t="shared" si="294"/>
        <v>0.38790859620201523</v>
      </c>
      <c r="O226" s="52">
        <f t="shared" si="294"/>
        <v>0.4040758691608316</v>
      </c>
      <c r="P226" s="52">
        <f t="shared" si="294"/>
        <v>0.4531779898149163</v>
      </c>
      <c r="Q226" s="52">
        <f t="shared" si="294"/>
        <v>0.48339508983205937</v>
      </c>
    </row>
    <row r="227" spans="1:17" ht="11.45" customHeight="1" x14ac:dyDescent="0.25">
      <c r="A227" s="53" t="s">
        <v>57</v>
      </c>
      <c r="B227" s="52">
        <f t="shared" ref="B227:Q227" si="295">IF(B9=0,0,B9/B$4)</f>
        <v>3.970693034690765E-2</v>
      </c>
      <c r="C227" s="52">
        <f t="shared" si="295"/>
        <v>4.1379622876300509E-2</v>
      </c>
      <c r="D227" s="52">
        <f t="shared" si="295"/>
        <v>3.8088267875801336E-2</v>
      </c>
      <c r="E227" s="52">
        <f t="shared" si="295"/>
        <v>3.8485450053004557E-2</v>
      </c>
      <c r="F227" s="52">
        <f t="shared" si="295"/>
        <v>4.4051660093596387E-2</v>
      </c>
      <c r="G227" s="52">
        <f t="shared" si="295"/>
        <v>4.3736507654644562E-2</v>
      </c>
      <c r="H227" s="52">
        <f t="shared" si="295"/>
        <v>4.2563971659972798E-2</v>
      </c>
      <c r="I227" s="52">
        <f t="shared" si="295"/>
        <v>3.8672019595964703E-2</v>
      </c>
      <c r="J227" s="52">
        <f t="shared" si="295"/>
        <v>3.5427481903413861E-2</v>
      </c>
      <c r="K227" s="52">
        <f t="shared" si="295"/>
        <v>3.7281866873366744E-2</v>
      </c>
      <c r="L227" s="52">
        <f t="shared" si="295"/>
        <v>4.0501376576858039E-2</v>
      </c>
      <c r="M227" s="52">
        <f t="shared" si="295"/>
        <v>4.7962384576196934E-2</v>
      </c>
      <c r="N227" s="52">
        <f t="shared" si="295"/>
        <v>7.6489340800570974E-2</v>
      </c>
      <c r="O227" s="52">
        <f t="shared" si="295"/>
        <v>9.659577173200648E-2</v>
      </c>
      <c r="P227" s="52">
        <f t="shared" si="295"/>
        <v>9.7294391014630402E-2</v>
      </c>
      <c r="Q227" s="52">
        <f t="shared" si="295"/>
        <v>9.3924080187988271E-2</v>
      </c>
    </row>
    <row r="228" spans="1:17" ht="11.45" customHeight="1" x14ac:dyDescent="0.25">
      <c r="A228" s="53" t="s">
        <v>56</v>
      </c>
      <c r="B228" s="52">
        <f t="shared" ref="B228:Q228" si="296">IF(B10=0,0,B10/B$4)</f>
        <v>2.2695655685345061E-4</v>
      </c>
      <c r="C228" s="52">
        <f t="shared" si="296"/>
        <v>2.0215913345784285E-4</v>
      </c>
      <c r="D228" s="52">
        <f t="shared" si="296"/>
        <v>1.8701066994385149E-4</v>
      </c>
      <c r="E228" s="52">
        <f t="shared" si="296"/>
        <v>1.7085977574601204E-4</v>
      </c>
      <c r="F228" s="52">
        <f t="shared" si="296"/>
        <v>1.4646083986824903E-4</v>
      </c>
      <c r="G228" s="52">
        <f t="shared" si="296"/>
        <v>1.2776727522069409E-4</v>
      </c>
      <c r="H228" s="52">
        <f t="shared" si="296"/>
        <v>1.1144080867285085E-4</v>
      </c>
      <c r="I228" s="52">
        <f t="shared" si="296"/>
        <v>1.00604158891933E-4</v>
      </c>
      <c r="J228" s="52">
        <f t="shared" si="296"/>
        <v>8.3188956866705476E-5</v>
      </c>
      <c r="K228" s="52">
        <f t="shared" si="296"/>
        <v>6.9752070671924902E-5</v>
      </c>
      <c r="L228" s="52">
        <f t="shared" si="296"/>
        <v>0</v>
      </c>
      <c r="M228" s="52">
        <f t="shared" si="296"/>
        <v>0</v>
      </c>
      <c r="N228" s="52">
        <f t="shared" si="296"/>
        <v>0</v>
      </c>
      <c r="O228" s="52">
        <f t="shared" si="296"/>
        <v>0</v>
      </c>
      <c r="P228" s="52">
        <f t="shared" si="296"/>
        <v>0</v>
      </c>
      <c r="Q228" s="52">
        <f t="shared" si="296"/>
        <v>0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3.1787825642490449E-6</v>
      </c>
      <c r="O229" s="52">
        <f t="shared" si="297"/>
        <v>3.0206016001536219E-6</v>
      </c>
      <c r="P229" s="52">
        <f t="shared" si="297"/>
        <v>4.9440146438658281E-6</v>
      </c>
      <c r="Q229" s="52">
        <f t="shared" si="297"/>
        <v>1.2659903440640875E-5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0</v>
      </c>
      <c r="M230" s="52">
        <f t="shared" si="298"/>
        <v>0</v>
      </c>
      <c r="N230" s="52">
        <f t="shared" si="298"/>
        <v>1.2654957130874202E-5</v>
      </c>
      <c r="O230" s="52">
        <f t="shared" si="298"/>
        <v>1.885273863882283E-5</v>
      </c>
      <c r="P230" s="52">
        <f t="shared" si="298"/>
        <v>2.1337470328054172E-4</v>
      </c>
      <c r="Q230" s="52">
        <f t="shared" si="298"/>
        <v>2.2342798182230564E-4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0.1687608239834891</v>
      </c>
      <c r="C231" s="50">
        <f t="shared" si="299"/>
        <v>0.16039668729003018</v>
      </c>
      <c r="D231" s="50">
        <f t="shared" si="299"/>
        <v>0.15817459238173065</v>
      </c>
      <c r="E231" s="50">
        <f t="shared" si="299"/>
        <v>0.16329929447427607</v>
      </c>
      <c r="F231" s="50">
        <f t="shared" si="299"/>
        <v>0.18662303308762529</v>
      </c>
      <c r="G231" s="50">
        <f t="shared" si="299"/>
        <v>0.19187443935060014</v>
      </c>
      <c r="H231" s="50">
        <f t="shared" si="299"/>
        <v>0.16485618366518531</v>
      </c>
      <c r="I231" s="50">
        <f t="shared" si="299"/>
        <v>0.14167432477599623</v>
      </c>
      <c r="J231" s="50">
        <f t="shared" si="299"/>
        <v>0.149567435049617</v>
      </c>
      <c r="K231" s="50">
        <f t="shared" si="299"/>
        <v>0.14378767528653247</v>
      </c>
      <c r="L231" s="50">
        <f t="shared" si="299"/>
        <v>0.15741587187095035</v>
      </c>
      <c r="M231" s="50">
        <f t="shared" si="299"/>
        <v>0.1745367012703988</v>
      </c>
      <c r="N231" s="50">
        <f t="shared" si="299"/>
        <v>0.16916230959250625</v>
      </c>
      <c r="O231" s="50">
        <f t="shared" si="299"/>
        <v>0.16436895694034268</v>
      </c>
      <c r="P231" s="50">
        <f t="shared" si="299"/>
        <v>0.15508328229694013</v>
      </c>
      <c r="Q231" s="50">
        <f t="shared" si="299"/>
        <v>0.14512952578646293</v>
      </c>
    </row>
    <row r="232" spans="1:17" ht="11.45" customHeight="1" x14ac:dyDescent="0.25">
      <c r="A232" s="53" t="s">
        <v>59</v>
      </c>
      <c r="B232" s="52">
        <f t="shared" ref="B232:Q232" si="300">IF(B14=0,0,B14/B$4)</f>
        <v>6.4361303139997836E-3</v>
      </c>
      <c r="C232" s="52">
        <f t="shared" si="300"/>
        <v>6.2012484570695319E-3</v>
      </c>
      <c r="D232" s="52">
        <f t="shared" si="300"/>
        <v>5.9306083352259967E-3</v>
      </c>
      <c r="E232" s="52">
        <f t="shared" si="300"/>
        <v>5.5194805129778705E-3</v>
      </c>
      <c r="F232" s="52">
        <f t="shared" si="300"/>
        <v>5.8587095944498341E-3</v>
      </c>
      <c r="G232" s="52">
        <f t="shared" si="300"/>
        <v>5.6060422108317231E-3</v>
      </c>
      <c r="H232" s="52">
        <f t="shared" si="300"/>
        <v>4.5672581355505381E-3</v>
      </c>
      <c r="I232" s="52">
        <f t="shared" si="300"/>
        <v>3.7089880659567148E-3</v>
      </c>
      <c r="J232" s="52">
        <f t="shared" si="300"/>
        <v>3.7612017465033934E-3</v>
      </c>
      <c r="K232" s="52">
        <f t="shared" si="300"/>
        <v>3.6889846923425381E-3</v>
      </c>
      <c r="L232" s="52">
        <f t="shared" si="300"/>
        <v>3.30603298205851E-3</v>
      </c>
      <c r="M232" s="52">
        <f t="shared" si="300"/>
        <v>2.236570847983085E-3</v>
      </c>
      <c r="N232" s="52">
        <f t="shared" si="300"/>
        <v>1.7177018398152409E-3</v>
      </c>
      <c r="O232" s="52">
        <f t="shared" si="300"/>
        <v>1.2299170959894933E-3</v>
      </c>
      <c r="P232" s="52">
        <f t="shared" si="300"/>
        <v>7.7321238038115204E-4</v>
      </c>
      <c r="Q232" s="52">
        <f t="shared" si="300"/>
        <v>6.0741539023486096E-4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0.15748731066777766</v>
      </c>
      <c r="C233" s="52">
        <f t="shared" si="301"/>
        <v>0.14812224302619323</v>
      </c>
      <c r="D233" s="52">
        <f t="shared" si="301"/>
        <v>0.14736847579372281</v>
      </c>
      <c r="E233" s="52">
        <f t="shared" si="301"/>
        <v>0.15317803469557453</v>
      </c>
      <c r="F233" s="52">
        <f t="shared" si="301"/>
        <v>0.17552443532019676</v>
      </c>
      <c r="G233" s="52">
        <f t="shared" si="301"/>
        <v>0.17920101794254115</v>
      </c>
      <c r="H233" s="52">
        <f t="shared" si="301"/>
        <v>0.15421033741934759</v>
      </c>
      <c r="I233" s="52">
        <f t="shared" si="301"/>
        <v>0.13176716132101116</v>
      </c>
      <c r="J233" s="52">
        <f t="shared" si="301"/>
        <v>0.13776822774673658</v>
      </c>
      <c r="K233" s="52">
        <f t="shared" si="301"/>
        <v>0.13082395307610348</v>
      </c>
      <c r="L233" s="52">
        <f t="shared" si="301"/>
        <v>0.14058530864134458</v>
      </c>
      <c r="M233" s="52">
        <f t="shared" si="301"/>
        <v>0.15728337012070798</v>
      </c>
      <c r="N233" s="52">
        <f t="shared" si="301"/>
        <v>0.15313751244898163</v>
      </c>
      <c r="O233" s="52">
        <f t="shared" si="301"/>
        <v>0.14978905872674844</v>
      </c>
      <c r="P233" s="52">
        <f t="shared" si="301"/>
        <v>0.14117040500131742</v>
      </c>
      <c r="Q233" s="52">
        <f t="shared" si="301"/>
        <v>0.1315614290226087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4.3424586881456633E-3</v>
      </c>
      <c r="C235" s="52">
        <f t="shared" si="303"/>
        <v>4.9477017735450419E-3</v>
      </c>
      <c r="D235" s="52">
        <f t="shared" si="303"/>
        <v>3.8109130157862811E-3</v>
      </c>
      <c r="E235" s="52">
        <f t="shared" si="303"/>
        <v>3.6361209217611414E-3</v>
      </c>
      <c r="F235" s="52">
        <f t="shared" si="303"/>
        <v>4.1468967912142067E-3</v>
      </c>
      <c r="G235" s="52">
        <f t="shared" si="303"/>
        <v>4.3858709262336515E-3</v>
      </c>
      <c r="H235" s="52">
        <f t="shared" si="303"/>
        <v>3.6257252951904209E-3</v>
      </c>
      <c r="I235" s="52">
        <f t="shared" si="303"/>
        <v>2.9476449391947698E-3</v>
      </c>
      <c r="J235" s="52">
        <f t="shared" si="303"/>
        <v>1.7736021619295939E-3</v>
      </c>
      <c r="K235" s="52">
        <f t="shared" si="303"/>
        <v>1.210980292098224E-4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0</v>
      </c>
    </row>
    <row r="236" spans="1:17" ht="11.45" customHeight="1" x14ac:dyDescent="0.25">
      <c r="A236" s="53" t="s">
        <v>55</v>
      </c>
      <c r="B236" s="52">
        <f t="shared" ref="B236:Q236" si="304">IF(B18=0,0,B18/B$4)</f>
        <v>4.9492431356601202E-4</v>
      </c>
      <c r="C236" s="52">
        <f t="shared" si="304"/>
        <v>1.1254940332223707E-3</v>
      </c>
      <c r="D236" s="52">
        <f t="shared" si="304"/>
        <v>1.0645952369955482E-3</v>
      </c>
      <c r="E236" s="52">
        <f t="shared" si="304"/>
        <v>9.656583439625288E-4</v>
      </c>
      <c r="F236" s="52">
        <f t="shared" si="304"/>
        <v>1.0929913817644709E-3</v>
      </c>
      <c r="G236" s="52">
        <f t="shared" si="304"/>
        <v>2.681508270993609E-3</v>
      </c>
      <c r="H236" s="52">
        <f t="shared" si="304"/>
        <v>2.4528628150967536E-3</v>
      </c>
      <c r="I236" s="52">
        <f t="shared" si="304"/>
        <v>3.2505304498336137E-3</v>
      </c>
      <c r="J236" s="52">
        <f t="shared" si="304"/>
        <v>6.2644033944474539E-3</v>
      </c>
      <c r="K236" s="52">
        <f t="shared" si="304"/>
        <v>9.1536394888766352E-3</v>
      </c>
      <c r="L236" s="52">
        <f t="shared" si="304"/>
        <v>1.3524530247547238E-2</v>
      </c>
      <c r="M236" s="52">
        <f t="shared" si="304"/>
        <v>1.5016760301707736E-2</v>
      </c>
      <c r="N236" s="52">
        <f t="shared" si="304"/>
        <v>1.4307095303709409E-2</v>
      </c>
      <c r="O236" s="52">
        <f t="shared" si="304"/>
        <v>1.3349981117604753E-2</v>
      </c>
      <c r="P236" s="52">
        <f t="shared" si="304"/>
        <v>1.3139664915241555E-2</v>
      </c>
      <c r="Q236" s="52">
        <f t="shared" si="304"/>
        <v>1.296068137361937E-2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2.8285152118229216E-2</v>
      </c>
      <c r="C238" s="54">
        <f t="shared" si="306"/>
        <v>3.0194286987043028E-2</v>
      </c>
      <c r="D238" s="54">
        <f t="shared" si="306"/>
        <v>3.385097941734521E-2</v>
      </c>
      <c r="E238" s="54">
        <f t="shared" si="306"/>
        <v>2.7530181194681841E-2</v>
      </c>
      <c r="F238" s="54">
        <f t="shared" si="306"/>
        <v>3.4231181152293302E-2</v>
      </c>
      <c r="G238" s="54">
        <f t="shared" si="306"/>
        <v>2.9055110084360642E-2</v>
      </c>
      <c r="H238" s="54">
        <f t="shared" si="306"/>
        <v>3.0450435790128461E-2</v>
      </c>
      <c r="I238" s="54">
        <f t="shared" si="306"/>
        <v>3.007724751748873E-2</v>
      </c>
      <c r="J238" s="54">
        <f t="shared" si="306"/>
        <v>3.4741819856476633E-2</v>
      </c>
      <c r="K238" s="54">
        <f t="shared" si="306"/>
        <v>4.0078971728990678E-2</v>
      </c>
      <c r="L238" s="54">
        <f t="shared" si="306"/>
        <v>2.982299881365422E-2</v>
      </c>
      <c r="M238" s="54">
        <f t="shared" si="306"/>
        <v>2.9016999000454517E-2</v>
      </c>
      <c r="N238" s="54">
        <f t="shared" si="306"/>
        <v>3.0801394607482765E-2</v>
      </c>
      <c r="O238" s="54">
        <f t="shared" si="306"/>
        <v>3.2583715012383684E-2</v>
      </c>
      <c r="P238" s="54">
        <f t="shared" si="306"/>
        <v>3.6082176846288748E-2</v>
      </c>
      <c r="Q238" s="54">
        <f t="shared" si="306"/>
        <v>3.5742395813243434E-2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9.7982145113618985E-3</v>
      </c>
      <c r="C239" s="52">
        <f t="shared" si="307"/>
        <v>9.1203159953063082E-3</v>
      </c>
      <c r="D239" s="52">
        <f t="shared" si="307"/>
        <v>7.4627839805404654E-3</v>
      </c>
      <c r="E239" s="52">
        <f t="shared" si="307"/>
        <v>6.5183578987290294E-3</v>
      </c>
      <c r="F239" s="52">
        <f t="shared" si="307"/>
        <v>6.039419365527288E-3</v>
      </c>
      <c r="G239" s="52">
        <f t="shared" si="307"/>
        <v>5.4459667072006218E-3</v>
      </c>
      <c r="H239" s="52">
        <f t="shared" si="307"/>
        <v>5.2245594727163697E-3</v>
      </c>
      <c r="I239" s="52">
        <f t="shared" si="307"/>
        <v>4.5233248163323025E-3</v>
      </c>
      <c r="J239" s="52">
        <f t="shared" si="307"/>
        <v>4.2714049377584017E-3</v>
      </c>
      <c r="K239" s="52">
        <f t="shared" si="307"/>
        <v>4.1679898715520853E-3</v>
      </c>
      <c r="L239" s="52">
        <f t="shared" si="307"/>
        <v>1.6499574009648137E-3</v>
      </c>
      <c r="M239" s="52">
        <f t="shared" si="307"/>
        <v>1.3952220038310858E-3</v>
      </c>
      <c r="N239" s="52">
        <f t="shared" si="307"/>
        <v>1.356742789548226E-3</v>
      </c>
      <c r="O239" s="52">
        <f t="shared" si="307"/>
        <v>1.0728118951907066E-3</v>
      </c>
      <c r="P239" s="52">
        <f t="shared" si="307"/>
        <v>8.2228160299143381E-4</v>
      </c>
      <c r="Q239" s="52">
        <f t="shared" si="307"/>
        <v>7.3758600529757491E-4</v>
      </c>
    </row>
    <row r="240" spans="1:17" ht="11.45" customHeight="1" x14ac:dyDescent="0.25">
      <c r="A240" s="53" t="s">
        <v>58</v>
      </c>
      <c r="B240" s="52">
        <f t="shared" ref="B240:Q240" si="308">IF(B22=0,0,B22/B$19)</f>
        <v>1.8486937606867315E-2</v>
      </c>
      <c r="C240" s="52">
        <f t="shared" si="308"/>
        <v>2.1073970991736721E-2</v>
      </c>
      <c r="D240" s="52">
        <f t="shared" si="308"/>
        <v>2.6388195436804748E-2</v>
      </c>
      <c r="E240" s="52">
        <f t="shared" si="308"/>
        <v>2.1011823295952813E-2</v>
      </c>
      <c r="F240" s="52">
        <f t="shared" si="308"/>
        <v>2.8191761786766013E-2</v>
      </c>
      <c r="G240" s="52">
        <f t="shared" si="308"/>
        <v>2.3609143377160018E-2</v>
      </c>
      <c r="H240" s="52">
        <f t="shared" si="308"/>
        <v>2.5225876317412091E-2</v>
      </c>
      <c r="I240" s="52">
        <f t="shared" si="308"/>
        <v>2.5553922701156428E-2</v>
      </c>
      <c r="J240" s="52">
        <f t="shared" si="308"/>
        <v>3.0470414918718231E-2</v>
      </c>
      <c r="K240" s="52">
        <f t="shared" si="308"/>
        <v>3.5910981857438587E-2</v>
      </c>
      <c r="L240" s="52">
        <f t="shared" si="308"/>
        <v>2.8173041412689406E-2</v>
      </c>
      <c r="M240" s="52">
        <f t="shared" si="308"/>
        <v>2.7620812880143147E-2</v>
      </c>
      <c r="N240" s="52">
        <f t="shared" si="308"/>
        <v>2.9435613522263804E-2</v>
      </c>
      <c r="O240" s="52">
        <f t="shared" si="308"/>
        <v>3.1503237385826242E-2</v>
      </c>
      <c r="P240" s="52">
        <f t="shared" si="308"/>
        <v>3.5247464009973188E-2</v>
      </c>
      <c r="Q240" s="52">
        <f t="shared" si="308"/>
        <v>3.499222594675299E-2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8.1025414581830957E-6</v>
      </c>
      <c r="O241" s="52">
        <f t="shared" si="309"/>
        <v>6.8166293269347779E-6</v>
      </c>
      <c r="P241" s="52">
        <f t="shared" si="309"/>
        <v>9.8703369985042996E-6</v>
      </c>
      <c r="Q241" s="52">
        <f t="shared" si="309"/>
        <v>9.7819982716508354E-6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2.8795184220043181E-7</v>
      </c>
      <c r="N243" s="52">
        <f t="shared" si="311"/>
        <v>2.8553949238555379E-7</v>
      </c>
      <c r="O243" s="52">
        <f t="shared" si="311"/>
        <v>2.8214835160300696E-7</v>
      </c>
      <c r="P243" s="52">
        <f t="shared" si="311"/>
        <v>7.9503627387339969E-7</v>
      </c>
      <c r="Q243" s="52">
        <f t="shared" si="311"/>
        <v>8.7424524542962373E-7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0.97171484788177065</v>
      </c>
      <c r="C244" s="50">
        <f t="shared" si="312"/>
        <v>0.96980571301295704</v>
      </c>
      <c r="D244" s="50">
        <f t="shared" si="312"/>
        <v>0.96614902058265473</v>
      </c>
      <c r="E244" s="50">
        <f t="shared" si="312"/>
        <v>0.97246981880531824</v>
      </c>
      <c r="F244" s="50">
        <f t="shared" si="312"/>
        <v>0.96576881884770671</v>
      </c>
      <c r="G244" s="50">
        <f t="shared" si="312"/>
        <v>0.97094488991563932</v>
      </c>
      <c r="H244" s="50">
        <f t="shared" si="312"/>
        <v>0.96954956420987148</v>
      </c>
      <c r="I244" s="50">
        <f t="shared" si="312"/>
        <v>0.96992275248251125</v>
      </c>
      <c r="J244" s="50">
        <f t="shared" si="312"/>
        <v>0.96525818014352338</v>
      </c>
      <c r="K244" s="50">
        <f t="shared" si="312"/>
        <v>0.95992102827100934</v>
      </c>
      <c r="L244" s="50">
        <f t="shared" si="312"/>
        <v>0.97017700118634576</v>
      </c>
      <c r="M244" s="50">
        <f t="shared" si="312"/>
        <v>0.97098300099954538</v>
      </c>
      <c r="N244" s="50">
        <f t="shared" si="312"/>
        <v>0.96919860539251734</v>
      </c>
      <c r="O244" s="50">
        <f t="shared" si="312"/>
        <v>0.96741628498761634</v>
      </c>
      <c r="P244" s="50">
        <f t="shared" si="312"/>
        <v>0.96391782315371122</v>
      </c>
      <c r="Q244" s="50">
        <f t="shared" si="312"/>
        <v>0.96425760418675655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0.64892733764291421</v>
      </c>
      <c r="C245" s="52">
        <f t="shared" si="313"/>
        <v>0.65642253383513549</v>
      </c>
      <c r="D245" s="52">
        <f t="shared" si="313"/>
        <v>0.67958373213270051</v>
      </c>
      <c r="E245" s="52">
        <f t="shared" si="313"/>
        <v>0.71706554340986306</v>
      </c>
      <c r="F245" s="52">
        <f t="shared" si="313"/>
        <v>0.68596991347529745</v>
      </c>
      <c r="G245" s="52">
        <f t="shared" si="313"/>
        <v>0.71053260380362759</v>
      </c>
      <c r="H245" s="52">
        <f t="shared" si="313"/>
        <v>0.66741372132144128</v>
      </c>
      <c r="I245" s="52">
        <f t="shared" si="313"/>
        <v>0.66153472656031787</v>
      </c>
      <c r="J245" s="52">
        <f t="shared" si="313"/>
        <v>0.62996083395355162</v>
      </c>
      <c r="K245" s="52">
        <f t="shared" si="313"/>
        <v>0.64247320856669365</v>
      </c>
      <c r="L245" s="52">
        <f t="shared" si="313"/>
        <v>0.66391351976633917</v>
      </c>
      <c r="M245" s="52">
        <f t="shared" si="313"/>
        <v>0.64107515383895808</v>
      </c>
      <c r="N245" s="52">
        <f t="shared" si="313"/>
        <v>0.61502554236036333</v>
      </c>
      <c r="O245" s="52">
        <f t="shared" si="313"/>
        <v>0.59789444051350216</v>
      </c>
      <c r="P245" s="52">
        <f t="shared" si="313"/>
        <v>0.58744157416760101</v>
      </c>
      <c r="Q245" s="52">
        <f t="shared" si="313"/>
        <v>0.55336570214344061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0.32278751023885643</v>
      </c>
      <c r="C246" s="46">
        <f t="shared" si="314"/>
        <v>0.3133831791778216</v>
      </c>
      <c r="D246" s="46">
        <f t="shared" si="314"/>
        <v>0.28656528844995427</v>
      </c>
      <c r="E246" s="46">
        <f t="shared" si="314"/>
        <v>0.25540427539545507</v>
      </c>
      <c r="F246" s="46">
        <f t="shared" si="314"/>
        <v>0.27979890537240926</v>
      </c>
      <c r="G246" s="46">
        <f t="shared" si="314"/>
        <v>0.26041228611201173</v>
      </c>
      <c r="H246" s="46">
        <f t="shared" si="314"/>
        <v>0.30213584288843015</v>
      </c>
      <c r="I246" s="46">
        <f t="shared" si="314"/>
        <v>0.30838802592219344</v>
      </c>
      <c r="J246" s="46">
        <f t="shared" si="314"/>
        <v>0.33529734618997176</v>
      </c>
      <c r="K246" s="46">
        <f t="shared" si="314"/>
        <v>0.31744781970431574</v>
      </c>
      <c r="L246" s="46">
        <f t="shared" si="314"/>
        <v>0.30626348142000659</v>
      </c>
      <c r="M246" s="46">
        <f t="shared" si="314"/>
        <v>0.32990784716058735</v>
      </c>
      <c r="N246" s="46">
        <f t="shared" si="314"/>
        <v>0.35417306303215396</v>
      </c>
      <c r="O246" s="46">
        <f t="shared" si="314"/>
        <v>0.36952184447411407</v>
      </c>
      <c r="P246" s="46">
        <f t="shared" si="314"/>
        <v>0.37647624898611021</v>
      </c>
      <c r="Q246" s="46">
        <f t="shared" si="314"/>
        <v>0.41089190204331594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1.2839406468773372E-2</v>
      </c>
      <c r="C250" s="54">
        <f t="shared" si="316"/>
        <v>1.1175776611820919E-2</v>
      </c>
      <c r="D250" s="54">
        <f t="shared" si="316"/>
        <v>1.0972408535678021E-2</v>
      </c>
      <c r="E250" s="54">
        <f t="shared" si="316"/>
        <v>1.0407009187922778E-2</v>
      </c>
      <c r="F250" s="54">
        <f t="shared" si="316"/>
        <v>9.6702658953277971E-3</v>
      </c>
      <c r="G250" s="54">
        <f t="shared" si="316"/>
        <v>9.2120124951403301E-3</v>
      </c>
      <c r="H250" s="54">
        <f t="shared" si="316"/>
        <v>7.7003500496465533E-3</v>
      </c>
      <c r="I250" s="54">
        <f t="shared" si="316"/>
        <v>6.5986693354987951E-3</v>
      </c>
      <c r="J250" s="54">
        <f t="shared" si="316"/>
        <v>6.5332191410210809E-3</v>
      </c>
      <c r="K250" s="54">
        <f t="shared" si="316"/>
        <v>7.0147070494568807E-3</v>
      </c>
      <c r="L250" s="54">
        <f t="shared" si="316"/>
        <v>7.0809697856796389E-3</v>
      </c>
      <c r="M250" s="54">
        <f t="shared" si="316"/>
        <v>7.2568570528620622E-3</v>
      </c>
      <c r="N250" s="54">
        <f t="shared" si="316"/>
        <v>6.8150954487876817E-3</v>
      </c>
      <c r="O250" s="54">
        <f t="shared" si="316"/>
        <v>7.0829055651996549E-3</v>
      </c>
      <c r="P250" s="54">
        <f t="shared" si="316"/>
        <v>7.6940109078326262E-3</v>
      </c>
      <c r="Q250" s="54">
        <f t="shared" si="316"/>
        <v>9.0899956268015916E-3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0.95584262140538057</v>
      </c>
      <c r="C251" s="50">
        <f t="shared" si="317"/>
        <v>0.96120986208780224</v>
      </c>
      <c r="D251" s="50">
        <f t="shared" si="317"/>
        <v>0.96079953735001744</v>
      </c>
      <c r="E251" s="50">
        <f t="shared" si="317"/>
        <v>0.96061771210728875</v>
      </c>
      <c r="F251" s="50">
        <f t="shared" si="317"/>
        <v>0.96300555842464275</v>
      </c>
      <c r="G251" s="50">
        <f t="shared" si="317"/>
        <v>0.96463719670669423</v>
      </c>
      <c r="H251" s="50">
        <f t="shared" si="317"/>
        <v>0.97062011268631654</v>
      </c>
      <c r="I251" s="50">
        <f t="shared" si="317"/>
        <v>0.97442501052591701</v>
      </c>
      <c r="J251" s="50">
        <f t="shared" si="317"/>
        <v>0.97467239408099537</v>
      </c>
      <c r="K251" s="50">
        <f t="shared" si="317"/>
        <v>0.97234045720379048</v>
      </c>
      <c r="L251" s="50">
        <f t="shared" si="317"/>
        <v>0.97244565958776708</v>
      </c>
      <c r="M251" s="50">
        <f t="shared" si="317"/>
        <v>0.97252526416969809</v>
      </c>
      <c r="N251" s="50">
        <f t="shared" si="317"/>
        <v>0.9731887705337543</v>
      </c>
      <c r="O251" s="50">
        <f t="shared" si="317"/>
        <v>0.97337704301791206</v>
      </c>
      <c r="P251" s="50">
        <f t="shared" si="317"/>
        <v>0.97539572351015469</v>
      </c>
      <c r="Q251" s="50">
        <f t="shared" si="317"/>
        <v>0.97547069606270054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0.80973422765873648</v>
      </c>
      <c r="C252" s="52">
        <f t="shared" si="318"/>
        <v>0.78992873998264534</v>
      </c>
      <c r="D252" s="52">
        <f t="shared" si="318"/>
        <v>0.76702925804242694</v>
      </c>
      <c r="E252" s="52">
        <f t="shared" si="318"/>
        <v>0.73395933565528482</v>
      </c>
      <c r="F252" s="52">
        <f t="shared" si="318"/>
        <v>0.6980174926524384</v>
      </c>
      <c r="G252" s="52">
        <f t="shared" si="318"/>
        <v>0.66258884877851743</v>
      </c>
      <c r="H252" s="52">
        <f t="shared" si="318"/>
        <v>0.63840382664394613</v>
      </c>
      <c r="I252" s="52">
        <f t="shared" si="318"/>
        <v>0.63423562169602032</v>
      </c>
      <c r="J252" s="52">
        <f t="shared" si="318"/>
        <v>0.60379393835320505</v>
      </c>
      <c r="K252" s="52">
        <f t="shared" si="318"/>
        <v>0.55599609511454018</v>
      </c>
      <c r="L252" s="52">
        <f t="shared" si="318"/>
        <v>0.53457471784213428</v>
      </c>
      <c r="M252" s="52">
        <f t="shared" si="318"/>
        <v>0.50082824683716187</v>
      </c>
      <c r="N252" s="52">
        <f t="shared" si="318"/>
        <v>0.4397956937613412</v>
      </c>
      <c r="O252" s="52">
        <f t="shared" si="318"/>
        <v>0.3997545345653995</v>
      </c>
      <c r="P252" s="52">
        <f t="shared" si="318"/>
        <v>0.34834376936773032</v>
      </c>
      <c r="Q252" s="52">
        <f t="shared" si="318"/>
        <v>0.32413188096862244</v>
      </c>
    </row>
    <row r="253" spans="1:17" ht="11.45" customHeight="1" x14ac:dyDescent="0.25">
      <c r="A253" s="53" t="s">
        <v>58</v>
      </c>
      <c r="B253" s="52">
        <f t="shared" ref="B253:Q253" si="319">IF(B35=0,0,B35/B$31)</f>
        <v>9.8514628340096666E-2</v>
      </c>
      <c r="C253" s="52">
        <f t="shared" si="319"/>
        <v>0.12194913973898097</v>
      </c>
      <c r="D253" s="52">
        <f t="shared" si="319"/>
        <v>0.1485104633167984</v>
      </c>
      <c r="E253" s="52">
        <f t="shared" si="319"/>
        <v>0.18068494250068068</v>
      </c>
      <c r="F253" s="52">
        <f t="shared" si="319"/>
        <v>0.21074526656162282</v>
      </c>
      <c r="G253" s="52">
        <f t="shared" si="319"/>
        <v>0.24778992303071054</v>
      </c>
      <c r="H253" s="52">
        <f t="shared" si="319"/>
        <v>0.28085956563006109</v>
      </c>
      <c r="I253" s="52">
        <f t="shared" si="319"/>
        <v>0.29464299927270876</v>
      </c>
      <c r="J253" s="52">
        <f t="shared" si="319"/>
        <v>0.32875292622565055</v>
      </c>
      <c r="K253" s="52">
        <f t="shared" si="319"/>
        <v>0.37242233370581285</v>
      </c>
      <c r="L253" s="52">
        <f t="shared" si="319"/>
        <v>0.38945657910051268</v>
      </c>
      <c r="M253" s="52">
        <f t="shared" si="319"/>
        <v>0.41314681101607981</v>
      </c>
      <c r="N253" s="52">
        <f t="shared" si="319"/>
        <v>0.44057813004524898</v>
      </c>
      <c r="O253" s="52">
        <f t="shared" si="319"/>
        <v>0.45703794960721078</v>
      </c>
      <c r="P253" s="52">
        <f t="shared" si="319"/>
        <v>0.51031644661560194</v>
      </c>
      <c r="Q253" s="52">
        <f t="shared" si="319"/>
        <v>0.53979807128027657</v>
      </c>
    </row>
    <row r="254" spans="1:17" ht="11.45" customHeight="1" x14ac:dyDescent="0.25">
      <c r="A254" s="53" t="s">
        <v>57</v>
      </c>
      <c r="B254" s="52">
        <f t="shared" ref="B254:Q254" si="320">IF(B36=0,0,B36/B$31)</f>
        <v>4.7337965280793204E-2</v>
      </c>
      <c r="C254" s="52">
        <f t="shared" si="320"/>
        <v>4.9105179318005593E-2</v>
      </c>
      <c r="D254" s="52">
        <f t="shared" si="320"/>
        <v>4.5050697982511975E-2</v>
      </c>
      <c r="E254" s="52">
        <f t="shared" si="320"/>
        <v>4.5781281488943205E-2</v>
      </c>
      <c r="F254" s="52">
        <f t="shared" si="320"/>
        <v>5.4072836698667151E-2</v>
      </c>
      <c r="G254" s="52">
        <f t="shared" si="320"/>
        <v>5.4108987366212953E-2</v>
      </c>
      <c r="H254" s="52">
        <f t="shared" si="320"/>
        <v>5.1229914213291268E-2</v>
      </c>
      <c r="I254" s="52">
        <f t="shared" si="320"/>
        <v>4.5434646389024551E-2</v>
      </c>
      <c r="J254" s="52">
        <f t="shared" si="320"/>
        <v>4.203222072957076E-2</v>
      </c>
      <c r="K254" s="52">
        <f t="shared" si="320"/>
        <v>4.3844477081209199E-2</v>
      </c>
      <c r="L254" s="52">
        <f t="shared" si="320"/>
        <v>4.8414362645120133E-2</v>
      </c>
      <c r="M254" s="52">
        <f t="shared" si="320"/>
        <v>5.8550206316456382E-2</v>
      </c>
      <c r="N254" s="52">
        <f t="shared" si="320"/>
        <v>9.2792419720855224E-2</v>
      </c>
      <c r="O254" s="52">
        <f t="shared" si="320"/>
        <v>0.11655329471804772</v>
      </c>
      <c r="P254" s="52">
        <f t="shared" si="320"/>
        <v>0.11642036277834993</v>
      </c>
      <c r="Q254" s="52">
        <f t="shared" si="320"/>
        <v>0.1112051681232898</v>
      </c>
    </row>
    <row r="255" spans="1:17" ht="11.45" customHeight="1" x14ac:dyDescent="0.25">
      <c r="A255" s="53" t="s">
        <v>56</v>
      </c>
      <c r="B255" s="52">
        <f t="shared" ref="B255:Q255" si="321">IF(B37=0,0,B37/B$31)</f>
        <v>2.5580012575419079E-4</v>
      </c>
      <c r="C255" s="52">
        <f t="shared" si="321"/>
        <v>2.2680304817024587E-4</v>
      </c>
      <c r="D255" s="52">
        <f t="shared" si="321"/>
        <v>2.091180082800173E-4</v>
      </c>
      <c r="E255" s="52">
        <f t="shared" si="321"/>
        <v>1.9215246238001387E-4</v>
      </c>
      <c r="F255" s="52">
        <f t="shared" si="321"/>
        <v>1.6996251191429588E-4</v>
      </c>
      <c r="G255" s="52">
        <f t="shared" si="321"/>
        <v>1.4943753125319753E-4</v>
      </c>
      <c r="H255" s="52">
        <f t="shared" si="321"/>
        <v>1.2680619901802846E-4</v>
      </c>
      <c r="I255" s="52">
        <f t="shared" si="321"/>
        <v>1.1174316816330983E-4</v>
      </c>
      <c r="J255" s="52">
        <f t="shared" si="321"/>
        <v>9.3308772568962046E-5</v>
      </c>
      <c r="K255" s="52">
        <f t="shared" si="321"/>
        <v>7.7551302228241081E-5</v>
      </c>
      <c r="L255" s="52">
        <f t="shared" si="321"/>
        <v>0</v>
      </c>
      <c r="M255" s="52">
        <f t="shared" si="321"/>
        <v>0</v>
      </c>
      <c r="N255" s="52">
        <f t="shared" si="321"/>
        <v>0</v>
      </c>
      <c r="O255" s="52">
        <f t="shared" si="321"/>
        <v>0</v>
      </c>
      <c r="P255" s="52">
        <f t="shared" si="321"/>
        <v>0</v>
      </c>
      <c r="Q255" s="52">
        <f t="shared" si="321"/>
        <v>0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3.9410183568123124E-6</v>
      </c>
      <c r="O256" s="52">
        <f t="shared" si="322"/>
        <v>3.7247398040849884E-6</v>
      </c>
      <c r="P256" s="52">
        <f t="shared" si="322"/>
        <v>6.0458441318461401E-6</v>
      </c>
      <c r="Q256" s="52">
        <f t="shared" si="322"/>
        <v>1.5318437445444043E-5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0</v>
      </c>
      <c r="M257" s="52">
        <f t="shared" si="323"/>
        <v>0</v>
      </c>
      <c r="N257" s="52">
        <f t="shared" si="323"/>
        <v>1.858598795208226E-5</v>
      </c>
      <c r="O257" s="52">
        <f t="shared" si="323"/>
        <v>2.7539387449862004E-5</v>
      </c>
      <c r="P257" s="52">
        <f t="shared" si="323"/>
        <v>3.0909890434066041E-4</v>
      </c>
      <c r="Q257" s="52">
        <f t="shared" si="323"/>
        <v>3.2025725306622862E-4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3.1317972125846145E-2</v>
      </c>
      <c r="C258" s="50">
        <f t="shared" si="324"/>
        <v>2.7614361300376807E-2</v>
      </c>
      <c r="D258" s="50">
        <f t="shared" si="324"/>
        <v>2.8228054114304693E-2</v>
      </c>
      <c r="E258" s="50">
        <f t="shared" si="324"/>
        <v>2.8975278704788564E-2</v>
      </c>
      <c r="F258" s="50">
        <f t="shared" si="324"/>
        <v>2.7324175680029594E-2</v>
      </c>
      <c r="G258" s="50">
        <f t="shared" si="324"/>
        <v>2.6150790798165534E-2</v>
      </c>
      <c r="H258" s="50">
        <f t="shared" si="324"/>
        <v>2.1679537264036826E-2</v>
      </c>
      <c r="I258" s="50">
        <f t="shared" si="324"/>
        <v>1.8976320138584211E-2</v>
      </c>
      <c r="J258" s="50">
        <f t="shared" si="324"/>
        <v>1.8794386777983549E-2</v>
      </c>
      <c r="K258" s="50">
        <f t="shared" si="324"/>
        <v>2.0644835746752646E-2</v>
      </c>
      <c r="L258" s="50">
        <f t="shared" si="324"/>
        <v>2.0473370626553189E-2</v>
      </c>
      <c r="M258" s="50">
        <f t="shared" si="324"/>
        <v>2.0217878777439871E-2</v>
      </c>
      <c r="N258" s="50">
        <f t="shared" si="324"/>
        <v>1.9996134017457933E-2</v>
      </c>
      <c r="O258" s="50">
        <f t="shared" si="324"/>
        <v>1.9540051416888381E-2</v>
      </c>
      <c r="P258" s="50">
        <f t="shared" si="324"/>
        <v>1.6910265582012779E-2</v>
      </c>
      <c r="Q258" s="50">
        <f t="shared" si="324"/>
        <v>1.5439308310497866E-2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3.0606862824879861E-3</v>
      </c>
      <c r="C259" s="52">
        <f t="shared" si="325"/>
        <v>2.6432229164290327E-3</v>
      </c>
      <c r="D259" s="52">
        <f t="shared" si="325"/>
        <v>2.5842035329663822E-3</v>
      </c>
      <c r="E259" s="52">
        <f t="shared" si="325"/>
        <v>2.3892556460172304E-3</v>
      </c>
      <c r="F259" s="52">
        <f t="shared" si="325"/>
        <v>2.1526785296347422E-3</v>
      </c>
      <c r="G259" s="52">
        <f t="shared" si="325"/>
        <v>1.9865404566081768E-3</v>
      </c>
      <c r="H259" s="52">
        <f t="shared" si="325"/>
        <v>1.5616139227001865E-3</v>
      </c>
      <c r="I259" s="52">
        <f t="shared" si="325"/>
        <v>1.2916642243170962E-3</v>
      </c>
      <c r="J259" s="52">
        <f t="shared" si="325"/>
        <v>1.2171692675558312E-3</v>
      </c>
      <c r="K259" s="52">
        <f t="shared" si="325"/>
        <v>1.1880625596216998E-3</v>
      </c>
      <c r="L259" s="52">
        <f t="shared" si="325"/>
        <v>1.0434654096065374E-3</v>
      </c>
      <c r="M259" s="52">
        <f t="shared" si="325"/>
        <v>6.7360427163236445E-4</v>
      </c>
      <c r="N259" s="52">
        <f t="shared" si="325"/>
        <v>5.2791446458533709E-4</v>
      </c>
      <c r="O259" s="52">
        <f t="shared" si="325"/>
        <v>3.7869565298656311E-4</v>
      </c>
      <c r="P259" s="52">
        <f t="shared" si="325"/>
        <v>2.1920860150565199E-4</v>
      </c>
      <c r="Q259" s="52">
        <f t="shared" si="325"/>
        <v>1.6800848016314238E-4</v>
      </c>
    </row>
    <row r="260" spans="1:17" ht="11.45" customHeight="1" x14ac:dyDescent="0.25">
      <c r="A260" s="53" t="s">
        <v>58</v>
      </c>
      <c r="B260" s="52">
        <f t="shared" ref="B260:Q260" si="326">IF(B42=0,0,B42/B$31)</f>
        <v>2.741520007610276E-2</v>
      </c>
      <c r="C260" s="52">
        <f t="shared" si="326"/>
        <v>2.3987616341587706E-2</v>
      </c>
      <c r="D260" s="52">
        <f t="shared" si="326"/>
        <v>2.4822624009231339E-2</v>
      </c>
      <c r="E260" s="52">
        <f t="shared" si="326"/>
        <v>2.581061962408409E-2</v>
      </c>
      <c r="F260" s="52">
        <f t="shared" si="326"/>
        <v>2.4441840835112593E-2</v>
      </c>
      <c r="G260" s="52">
        <f t="shared" si="326"/>
        <v>2.3247412473175588E-2</v>
      </c>
      <c r="H260" s="52">
        <f t="shared" si="326"/>
        <v>1.935499746094755E-2</v>
      </c>
      <c r="I260" s="52">
        <f t="shared" si="326"/>
        <v>1.6890162154710554E-2</v>
      </c>
      <c r="J260" s="52">
        <f t="shared" si="326"/>
        <v>1.6608220720552833E-2</v>
      </c>
      <c r="K260" s="52">
        <f t="shared" si="326"/>
        <v>1.8168706442936364E-2</v>
      </c>
      <c r="L260" s="52">
        <f t="shared" si="326"/>
        <v>1.7724755547670654E-2</v>
      </c>
      <c r="M260" s="52">
        <f t="shared" si="326"/>
        <v>1.78408997909715E-2</v>
      </c>
      <c r="N260" s="52">
        <f t="shared" si="326"/>
        <v>1.7804781856820478E-2</v>
      </c>
      <c r="O260" s="52">
        <f t="shared" si="326"/>
        <v>1.7593345201378879E-2</v>
      </c>
      <c r="P260" s="52">
        <f t="shared" si="326"/>
        <v>1.5269795905817325E-2</v>
      </c>
      <c r="Q260" s="52">
        <f t="shared" si="326"/>
        <v>1.3901776158701834E-2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7.5592994288194355E-4</v>
      </c>
      <c r="C262" s="52">
        <f t="shared" si="328"/>
        <v>8.0125421740611996E-4</v>
      </c>
      <c r="D262" s="52">
        <f t="shared" si="328"/>
        <v>6.419070321061033E-4</v>
      </c>
      <c r="E262" s="52">
        <f t="shared" si="328"/>
        <v>6.1268924232687181E-4</v>
      </c>
      <c r="F262" s="52">
        <f t="shared" si="328"/>
        <v>5.7745687172043581E-4</v>
      </c>
      <c r="G262" s="52">
        <f t="shared" si="328"/>
        <v>5.6897082196795759E-4</v>
      </c>
      <c r="H262" s="52">
        <f t="shared" si="328"/>
        <v>4.5506614573881003E-4</v>
      </c>
      <c r="I262" s="52">
        <f t="shared" si="328"/>
        <v>3.7783466304037967E-4</v>
      </c>
      <c r="J262" s="52">
        <f t="shared" si="328"/>
        <v>2.1381109895618974E-4</v>
      </c>
      <c r="K262" s="52">
        <f t="shared" si="328"/>
        <v>1.6817979366909129E-5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0</v>
      </c>
    </row>
    <row r="263" spans="1:17" ht="11.45" customHeight="1" x14ac:dyDescent="0.25">
      <c r="A263" s="53" t="s">
        <v>55</v>
      </c>
      <c r="B263" s="52">
        <f t="shared" ref="B263:Q263" si="329">IF(B45=0,0,B45/B$31)</f>
        <v>8.6155824373450164E-5</v>
      </c>
      <c r="C263" s="52">
        <f t="shared" si="329"/>
        <v>1.822678249539485E-4</v>
      </c>
      <c r="D263" s="52">
        <f t="shared" si="329"/>
        <v>1.7931954000086523E-4</v>
      </c>
      <c r="E263" s="52">
        <f t="shared" si="329"/>
        <v>1.6271419236037424E-4</v>
      </c>
      <c r="F263" s="52">
        <f t="shared" si="329"/>
        <v>1.5219944356182212E-4</v>
      </c>
      <c r="G263" s="52">
        <f t="shared" si="329"/>
        <v>3.4786704641381205E-4</v>
      </c>
      <c r="H263" s="52">
        <f t="shared" si="329"/>
        <v>3.0785973465027893E-4</v>
      </c>
      <c r="I263" s="52">
        <f t="shared" si="329"/>
        <v>4.1665909651617802E-4</v>
      </c>
      <c r="J263" s="52">
        <f t="shared" si="329"/>
        <v>7.5518569091869705E-4</v>
      </c>
      <c r="K263" s="52">
        <f t="shared" si="329"/>
        <v>1.2712487648276706E-3</v>
      </c>
      <c r="L263" s="52">
        <f t="shared" si="329"/>
        <v>1.7051496692759957E-3</v>
      </c>
      <c r="M263" s="52">
        <f t="shared" si="329"/>
        <v>1.7033747148360043E-3</v>
      </c>
      <c r="N263" s="52">
        <f t="shared" si="329"/>
        <v>1.663437696052119E-3</v>
      </c>
      <c r="O263" s="52">
        <f t="shared" si="329"/>
        <v>1.5680105625229381E-3</v>
      </c>
      <c r="P263" s="52">
        <f t="shared" si="329"/>
        <v>1.4212610746898024E-3</v>
      </c>
      <c r="Q263" s="52">
        <f t="shared" si="329"/>
        <v>1.3695236716328883E-3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0.51761417101356366</v>
      </c>
      <c r="C265" s="54">
        <f t="shared" si="331"/>
        <v>0.50712278371498865</v>
      </c>
      <c r="D265" s="54">
        <f t="shared" si="331"/>
        <v>0.52487751526028992</v>
      </c>
      <c r="E265" s="54">
        <f t="shared" si="331"/>
        <v>0.47735397944782498</v>
      </c>
      <c r="F265" s="54">
        <f t="shared" si="331"/>
        <v>0.54641602710826886</v>
      </c>
      <c r="G265" s="54">
        <f t="shared" si="331"/>
        <v>0.50641673285937328</v>
      </c>
      <c r="H265" s="54">
        <f t="shared" si="331"/>
        <v>0.52020738095506092</v>
      </c>
      <c r="I265" s="54">
        <f t="shared" si="331"/>
        <v>0.503407784770321</v>
      </c>
      <c r="J265" s="54">
        <f t="shared" si="331"/>
        <v>0.52159220924888172</v>
      </c>
      <c r="K265" s="54">
        <f t="shared" si="331"/>
        <v>0.52809905514436239</v>
      </c>
      <c r="L265" s="54">
        <f t="shared" si="331"/>
        <v>0.51542380969857704</v>
      </c>
      <c r="M265" s="54">
        <f t="shared" si="331"/>
        <v>0.55950441919064953</v>
      </c>
      <c r="N265" s="54">
        <f t="shared" si="331"/>
        <v>0.60938536640763574</v>
      </c>
      <c r="O265" s="54">
        <f t="shared" si="331"/>
        <v>0.62470116541592069</v>
      </c>
      <c r="P265" s="54">
        <f t="shared" si="331"/>
        <v>0.64791731151738363</v>
      </c>
      <c r="Q265" s="54">
        <f t="shared" si="331"/>
        <v>0.64661426332884797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0.21493298219791285</v>
      </c>
      <c r="C266" s="52">
        <f t="shared" si="332"/>
        <v>0.18612169330584705</v>
      </c>
      <c r="D266" s="52">
        <f t="shared" si="332"/>
        <v>0.14401846158306714</v>
      </c>
      <c r="E266" s="52">
        <f t="shared" si="332"/>
        <v>0.13975651639760273</v>
      </c>
      <c r="F266" s="52">
        <f t="shared" si="332"/>
        <v>0.12147786170471192</v>
      </c>
      <c r="G266" s="52">
        <f t="shared" si="332"/>
        <v>0.11919392313206469</v>
      </c>
      <c r="H266" s="52">
        <f t="shared" si="332"/>
        <v>0.11354972302466608</v>
      </c>
      <c r="I266" s="52">
        <f t="shared" si="332"/>
        <v>9.618918314913158E-2</v>
      </c>
      <c r="J266" s="52">
        <f t="shared" si="332"/>
        <v>8.2195430752442789E-2</v>
      </c>
      <c r="K266" s="52">
        <f t="shared" si="332"/>
        <v>7.094540494804491E-2</v>
      </c>
      <c r="L266" s="52">
        <f t="shared" si="332"/>
        <v>3.7500165194748122E-2</v>
      </c>
      <c r="M266" s="52">
        <f t="shared" si="332"/>
        <v>3.5464282300526624E-2</v>
      </c>
      <c r="N266" s="52">
        <f t="shared" si="332"/>
        <v>3.5429296277429551E-2</v>
      </c>
      <c r="O266" s="52">
        <f t="shared" si="332"/>
        <v>2.7250062050930505E-2</v>
      </c>
      <c r="P266" s="52">
        <f t="shared" si="332"/>
        <v>1.9628682156055295E-2</v>
      </c>
      <c r="Q266" s="52">
        <f t="shared" si="332"/>
        <v>1.7751430523068323E-2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0.30268118881565081</v>
      </c>
      <c r="C267" s="52">
        <f t="shared" si="333"/>
        <v>0.32100109040914154</v>
      </c>
      <c r="D267" s="52">
        <f t="shared" si="333"/>
        <v>0.38085905367722278</v>
      </c>
      <c r="E267" s="52">
        <f t="shared" si="333"/>
        <v>0.33759746305022226</v>
      </c>
      <c r="F267" s="52">
        <f t="shared" si="333"/>
        <v>0.42493816540355694</v>
      </c>
      <c r="G267" s="52">
        <f t="shared" si="333"/>
        <v>0.38722280972730866</v>
      </c>
      <c r="H267" s="52">
        <f t="shared" si="333"/>
        <v>0.40665765793039488</v>
      </c>
      <c r="I267" s="52">
        <f t="shared" si="333"/>
        <v>0.40721860162118939</v>
      </c>
      <c r="J267" s="52">
        <f t="shared" si="333"/>
        <v>0.43939677849643893</v>
      </c>
      <c r="K267" s="52">
        <f t="shared" si="333"/>
        <v>0.45715365019631748</v>
      </c>
      <c r="L267" s="52">
        <f t="shared" si="333"/>
        <v>0.47792364450382885</v>
      </c>
      <c r="M267" s="52">
        <f t="shared" si="333"/>
        <v>0.52402094791489673</v>
      </c>
      <c r="N267" s="52">
        <f t="shared" si="333"/>
        <v>0.57372322409603016</v>
      </c>
      <c r="O267" s="52">
        <f t="shared" si="333"/>
        <v>0.59726000723691586</v>
      </c>
      <c r="P267" s="52">
        <f t="shared" si="333"/>
        <v>0.62800453326410499</v>
      </c>
      <c r="Q267" s="52">
        <f t="shared" si="333"/>
        <v>0.6285742605987451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2.1368896428634028E-4</v>
      </c>
      <c r="O268" s="52">
        <f t="shared" si="334"/>
        <v>1.7417643124049962E-4</v>
      </c>
      <c r="P268" s="52">
        <f t="shared" si="334"/>
        <v>2.3607951768192046E-4</v>
      </c>
      <c r="Q268" s="52">
        <f t="shared" si="334"/>
        <v>2.3542266454191788E-4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1.9188975226147829E-5</v>
      </c>
      <c r="N270" s="52">
        <f t="shared" si="336"/>
        <v>1.915706988957709E-5</v>
      </c>
      <c r="O270" s="52">
        <f t="shared" si="336"/>
        <v>1.6919696833784782E-5</v>
      </c>
      <c r="P270" s="52">
        <f t="shared" si="336"/>
        <v>4.8016579541530999E-5</v>
      </c>
      <c r="Q270" s="52">
        <f t="shared" si="336"/>
        <v>5.3149542492632402E-5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0.48238582898643639</v>
      </c>
      <c r="C271" s="50">
        <f t="shared" si="337"/>
        <v>0.49287721628501147</v>
      </c>
      <c r="D271" s="50">
        <f t="shared" si="337"/>
        <v>0.47512248473971008</v>
      </c>
      <c r="E271" s="50">
        <f t="shared" si="337"/>
        <v>0.52264602055217502</v>
      </c>
      <c r="F271" s="50">
        <f t="shared" si="337"/>
        <v>0.45358397289173108</v>
      </c>
      <c r="G271" s="50">
        <f t="shared" si="337"/>
        <v>0.49358326714062667</v>
      </c>
      <c r="H271" s="50">
        <f t="shared" si="337"/>
        <v>0.47979261904493903</v>
      </c>
      <c r="I271" s="50">
        <f t="shared" si="337"/>
        <v>0.496592215229679</v>
      </c>
      <c r="J271" s="50">
        <f t="shared" si="337"/>
        <v>0.47840779075111822</v>
      </c>
      <c r="K271" s="50">
        <f t="shared" si="337"/>
        <v>0.47190094485563749</v>
      </c>
      <c r="L271" s="50">
        <f t="shared" si="337"/>
        <v>0.48457619030142313</v>
      </c>
      <c r="M271" s="50">
        <f t="shared" si="337"/>
        <v>0.44049558080935047</v>
      </c>
      <c r="N271" s="50">
        <f t="shared" si="337"/>
        <v>0.39061463359236426</v>
      </c>
      <c r="O271" s="50">
        <f t="shared" si="337"/>
        <v>0.37529883458407926</v>
      </c>
      <c r="P271" s="50">
        <f t="shared" si="337"/>
        <v>0.35208268848261631</v>
      </c>
      <c r="Q271" s="50">
        <f t="shared" si="337"/>
        <v>0.35338573667115203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0.4045046190650925</v>
      </c>
      <c r="C272" s="48">
        <f t="shared" si="338"/>
        <v>0.42249641452118797</v>
      </c>
      <c r="D272" s="48">
        <f t="shared" si="338"/>
        <v>0.41458104952577418</v>
      </c>
      <c r="E272" s="48">
        <f t="shared" si="338"/>
        <v>0.46219815862423286</v>
      </c>
      <c r="F272" s="48">
        <f t="shared" si="338"/>
        <v>0.3907512478212341</v>
      </c>
      <c r="G272" s="48">
        <f t="shared" si="338"/>
        <v>0.43008902888454575</v>
      </c>
      <c r="H272" s="48">
        <f t="shared" si="338"/>
        <v>0.40718268373278194</v>
      </c>
      <c r="I272" s="48">
        <f t="shared" si="338"/>
        <v>0.42408798297518879</v>
      </c>
      <c r="J272" s="48">
        <f t="shared" si="338"/>
        <v>0.40600580764122057</v>
      </c>
      <c r="K272" s="48">
        <f t="shared" si="338"/>
        <v>0.41047711409668158</v>
      </c>
      <c r="L272" s="48">
        <f t="shared" si="338"/>
        <v>0.40776903134338494</v>
      </c>
      <c r="M272" s="48">
        <f t="shared" si="338"/>
        <v>0.34748228160539046</v>
      </c>
      <c r="N272" s="48">
        <f t="shared" si="338"/>
        <v>0.28757416382010503</v>
      </c>
      <c r="O272" s="48">
        <f t="shared" si="338"/>
        <v>0.27082377339592362</v>
      </c>
      <c r="P272" s="48">
        <f t="shared" si="338"/>
        <v>0.25212941950077628</v>
      </c>
      <c r="Q272" s="48">
        <f t="shared" si="338"/>
        <v>0.24216016664807663</v>
      </c>
    </row>
    <row r="273" spans="1:17" ht="11.45" customHeight="1" x14ac:dyDescent="0.25">
      <c r="A273" s="47" t="s">
        <v>22</v>
      </c>
      <c r="B273" s="46">
        <f t="shared" ref="B273:Q273" si="339">IF(B55=0,0,B55/B$46)</f>
        <v>7.7881209921343897E-2</v>
      </c>
      <c r="C273" s="46">
        <f t="shared" si="339"/>
        <v>7.0380801763823497E-2</v>
      </c>
      <c r="D273" s="46">
        <f t="shared" si="339"/>
        <v>6.0541435213935894E-2</v>
      </c>
      <c r="E273" s="46">
        <f t="shared" si="339"/>
        <v>6.0447861927942111E-2</v>
      </c>
      <c r="F273" s="46">
        <f t="shared" si="339"/>
        <v>6.2832725070496961E-2</v>
      </c>
      <c r="G273" s="46">
        <f t="shared" si="339"/>
        <v>6.3494238256080915E-2</v>
      </c>
      <c r="H273" s="46">
        <f t="shared" si="339"/>
        <v>7.2609935312157176E-2</v>
      </c>
      <c r="I273" s="46">
        <f t="shared" si="339"/>
        <v>7.2504232254490153E-2</v>
      </c>
      <c r="J273" s="46">
        <f t="shared" si="339"/>
        <v>7.2401983109897594E-2</v>
      </c>
      <c r="K273" s="46">
        <f t="shared" si="339"/>
        <v>6.1423830758955897E-2</v>
      </c>
      <c r="L273" s="46">
        <f t="shared" si="339"/>
        <v>7.6807158958038191E-2</v>
      </c>
      <c r="M273" s="46">
        <f t="shared" si="339"/>
        <v>9.3013299203959982E-2</v>
      </c>
      <c r="N273" s="46">
        <f t="shared" si="339"/>
        <v>0.10304046977225922</v>
      </c>
      <c r="O273" s="46">
        <f t="shared" si="339"/>
        <v>0.10447506118815564</v>
      </c>
      <c r="P273" s="46">
        <f t="shared" si="339"/>
        <v>9.9953268981840038E-2</v>
      </c>
      <c r="Q273" s="46">
        <f t="shared" si="339"/>
        <v>0.11122557002307538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643.22611022487126</v>
      </c>
      <c r="C4" s="96">
        <f t="shared" ref="C4:Q4" si="0">C5+C9+C10+C15</f>
        <v>768.52014676713907</v>
      </c>
      <c r="D4" s="96">
        <f t="shared" si="0"/>
        <v>789.9982123711959</v>
      </c>
      <c r="E4" s="96">
        <f t="shared" si="0"/>
        <v>826.25590514560849</v>
      </c>
      <c r="F4" s="96">
        <f t="shared" si="0"/>
        <v>869.11174042758137</v>
      </c>
      <c r="G4" s="96">
        <f t="shared" si="0"/>
        <v>912.71224534747819</v>
      </c>
      <c r="H4" s="96">
        <f t="shared" si="0"/>
        <v>1026.0763883395889</v>
      </c>
      <c r="I4" s="96">
        <f t="shared" si="0"/>
        <v>1161.403725839539</v>
      </c>
      <c r="J4" s="96">
        <f t="shared" si="0"/>
        <v>1090.9578965899432</v>
      </c>
      <c r="K4" s="96">
        <f t="shared" si="0"/>
        <v>953.38898252075671</v>
      </c>
      <c r="L4" s="96">
        <f t="shared" si="0"/>
        <v>1004.7557653802927</v>
      </c>
      <c r="M4" s="96">
        <f t="shared" si="0"/>
        <v>876.25036275715581</v>
      </c>
      <c r="N4" s="96">
        <f t="shared" si="0"/>
        <v>837.25689258737498</v>
      </c>
      <c r="O4" s="96">
        <f t="shared" si="0"/>
        <v>853.28394028851528</v>
      </c>
      <c r="P4" s="96">
        <f t="shared" si="0"/>
        <v>902.12764631184575</v>
      </c>
      <c r="Q4" s="96">
        <f t="shared" si="0"/>
        <v>963.67232106689198</v>
      </c>
    </row>
    <row r="5" spans="1:17" ht="11.45" customHeight="1" x14ac:dyDescent="0.25">
      <c r="A5" s="95" t="s">
        <v>91</v>
      </c>
      <c r="B5" s="94">
        <f>SUM(B6:B8)</f>
        <v>641.46048529597772</v>
      </c>
      <c r="C5" s="94">
        <f t="shared" ref="C5:Q5" si="1">SUM(C6:C8)</f>
        <v>765.78172999999992</v>
      </c>
      <c r="D5" s="94">
        <f t="shared" si="1"/>
        <v>788.05808000000002</v>
      </c>
      <c r="E5" s="94">
        <f t="shared" si="1"/>
        <v>824.33015</v>
      </c>
      <c r="F5" s="94">
        <f t="shared" si="1"/>
        <v>867.18535999999995</v>
      </c>
      <c r="G5" s="94">
        <f t="shared" si="1"/>
        <v>907.6750148824583</v>
      </c>
      <c r="H5" s="94">
        <f t="shared" si="1"/>
        <v>1020.74752</v>
      </c>
      <c r="I5" s="94">
        <f t="shared" si="1"/>
        <v>1156.8074300000001</v>
      </c>
      <c r="J5" s="94">
        <f t="shared" si="1"/>
        <v>1086.25478</v>
      </c>
      <c r="K5" s="94">
        <f t="shared" si="1"/>
        <v>945.81935999999996</v>
      </c>
      <c r="L5" s="94">
        <f t="shared" si="1"/>
        <v>973.58092342421514</v>
      </c>
      <c r="M5" s="94">
        <f t="shared" si="1"/>
        <v>849.33106194532161</v>
      </c>
      <c r="N5" s="94">
        <f t="shared" si="1"/>
        <v>813.52965365634861</v>
      </c>
      <c r="O5" s="94">
        <f t="shared" si="1"/>
        <v>828.83721171662205</v>
      </c>
      <c r="P5" s="94">
        <f t="shared" si="1"/>
        <v>875.78022989622582</v>
      </c>
      <c r="Q5" s="94">
        <f t="shared" si="1"/>
        <v>936.72797819986795</v>
      </c>
    </row>
    <row r="6" spans="1:17" ht="11.45" customHeight="1" x14ac:dyDescent="0.25">
      <c r="A6" s="17" t="s">
        <v>90</v>
      </c>
      <c r="B6" s="94">
        <v>20.659886551656967</v>
      </c>
      <c r="C6" s="94">
        <v>20.66591</v>
      </c>
      <c r="D6" s="94">
        <v>20.658480000000001</v>
      </c>
      <c r="E6" s="94">
        <v>22.845939999999999</v>
      </c>
      <c r="F6" s="94">
        <v>25.000119999999999</v>
      </c>
      <c r="G6" s="94">
        <v>26.105344612302591</v>
      </c>
      <c r="H6" s="94">
        <v>28.29515</v>
      </c>
      <c r="I6" s="94">
        <v>26.054590000000001</v>
      </c>
      <c r="J6" s="94">
        <v>22.80142</v>
      </c>
      <c r="K6" s="94">
        <v>20.69849</v>
      </c>
      <c r="L6" s="94">
        <v>23.932238014800021</v>
      </c>
      <c r="M6" s="94">
        <v>28.279965928199918</v>
      </c>
      <c r="N6" s="94">
        <v>44.606250348298374</v>
      </c>
      <c r="O6" s="94">
        <v>56.559008646744324</v>
      </c>
      <c r="P6" s="94">
        <v>63.079552262009514</v>
      </c>
      <c r="Q6" s="94">
        <v>64.176271398209323</v>
      </c>
    </row>
    <row r="7" spans="1:17" ht="11.45" customHeight="1" x14ac:dyDescent="0.25">
      <c r="A7" s="17" t="s">
        <v>89</v>
      </c>
      <c r="B7" s="94">
        <v>346.80095387009072</v>
      </c>
      <c r="C7" s="94">
        <v>364.53728999999998</v>
      </c>
      <c r="D7" s="94">
        <v>357.34753000000001</v>
      </c>
      <c r="E7" s="94">
        <v>356.97787</v>
      </c>
      <c r="F7" s="94">
        <v>359.12204000000003</v>
      </c>
      <c r="G7" s="94">
        <v>351.81748413302915</v>
      </c>
      <c r="H7" s="94">
        <v>389.59417999999999</v>
      </c>
      <c r="I7" s="94">
        <v>426.37702000000002</v>
      </c>
      <c r="J7" s="94">
        <v>388.51067</v>
      </c>
      <c r="K7" s="94">
        <v>324.39344999999997</v>
      </c>
      <c r="L7" s="94">
        <v>294.04365887375593</v>
      </c>
      <c r="M7" s="94">
        <v>273.02998029020546</v>
      </c>
      <c r="N7" s="94">
        <v>232.06678510750368</v>
      </c>
      <c r="O7" s="94">
        <v>210.04125139773748</v>
      </c>
      <c r="P7" s="94">
        <v>205.81659551315823</v>
      </c>
      <c r="Q7" s="94">
        <v>204.78156852720082</v>
      </c>
    </row>
    <row r="8" spans="1:17" ht="11.45" customHeight="1" x14ac:dyDescent="0.25">
      <c r="A8" s="17" t="s">
        <v>88</v>
      </c>
      <c r="B8" s="94">
        <v>273.99964487423006</v>
      </c>
      <c r="C8" s="94">
        <v>380.57853</v>
      </c>
      <c r="D8" s="94">
        <v>410.05206999999996</v>
      </c>
      <c r="E8" s="94">
        <v>444.50634000000002</v>
      </c>
      <c r="F8" s="94">
        <v>483.06319999999994</v>
      </c>
      <c r="G8" s="94">
        <v>529.7521861371265</v>
      </c>
      <c r="H8" s="94">
        <v>602.85819000000004</v>
      </c>
      <c r="I8" s="94">
        <v>704.37581999999998</v>
      </c>
      <c r="J8" s="94">
        <v>674.94268999999997</v>
      </c>
      <c r="K8" s="94">
        <v>600.72741999999994</v>
      </c>
      <c r="L8" s="94">
        <v>655.60502653565914</v>
      </c>
      <c r="M8" s="94">
        <v>548.02111572691615</v>
      </c>
      <c r="N8" s="94">
        <v>536.85661820054656</v>
      </c>
      <c r="O8" s="94">
        <v>562.23695167214032</v>
      </c>
      <c r="P8" s="94">
        <v>606.8840821210581</v>
      </c>
      <c r="Q8" s="94">
        <v>667.77013827445774</v>
      </c>
    </row>
    <row r="9" spans="1:17" ht="11.45" customHeight="1" x14ac:dyDescent="0.25">
      <c r="A9" s="95" t="s">
        <v>25</v>
      </c>
      <c r="B9" s="94">
        <v>1.6239554211452698</v>
      </c>
      <c r="C9" s="94">
        <v>2.3996599999999999</v>
      </c>
      <c r="D9" s="94">
        <v>1.6001700000000001</v>
      </c>
      <c r="E9" s="94">
        <v>1.60015</v>
      </c>
      <c r="F9" s="94">
        <v>1.59964</v>
      </c>
      <c r="G9" s="94">
        <v>1.6240284087658434</v>
      </c>
      <c r="H9" s="94">
        <v>1.59992</v>
      </c>
      <c r="I9" s="94">
        <v>1.59988</v>
      </c>
      <c r="J9" s="94">
        <v>0.79995000000000005</v>
      </c>
      <c r="K9" s="94">
        <v>0.1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2.6511723358654895</v>
      </c>
      <c r="H10" s="94">
        <f t="shared" si="2"/>
        <v>2.9352299999999998</v>
      </c>
      <c r="I10" s="94">
        <f t="shared" si="2"/>
        <v>1.80016</v>
      </c>
      <c r="J10" s="94">
        <f t="shared" si="2"/>
        <v>1.8151600000000001</v>
      </c>
      <c r="K10" s="94">
        <f t="shared" si="2"/>
        <v>4.3144399999999994</v>
      </c>
      <c r="L10" s="94">
        <f t="shared" si="2"/>
        <v>26.96651384465509</v>
      </c>
      <c r="M10" s="94">
        <f t="shared" si="2"/>
        <v>22.806626823875376</v>
      </c>
      <c r="N10" s="94">
        <f t="shared" si="2"/>
        <v>19.750201986435361</v>
      </c>
      <c r="O10" s="94">
        <f t="shared" si="2"/>
        <v>20.637039574084106</v>
      </c>
      <c r="P10" s="94">
        <f t="shared" si="2"/>
        <v>22.399915124139937</v>
      </c>
      <c r="Q10" s="94">
        <f t="shared" si="2"/>
        <v>22.80743489299379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1.2134099999999999</v>
      </c>
      <c r="I12" s="94">
        <v>0</v>
      </c>
      <c r="J12" s="94">
        <v>0</v>
      </c>
      <c r="K12" s="94">
        <v>2.6001599999999998</v>
      </c>
      <c r="L12" s="94">
        <v>8.3356532166124868</v>
      </c>
      <c r="M12" s="94">
        <v>7.6907835799730977</v>
      </c>
      <c r="N12" s="94">
        <v>6.411977208709053</v>
      </c>
      <c r="O12" s="94">
        <v>6.4198421958239056</v>
      </c>
      <c r="P12" s="94">
        <v>6.4003261583455959</v>
      </c>
      <c r="Q12" s="94">
        <v>7.6908898239442598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2.6511723358654895</v>
      </c>
      <c r="H13" s="94">
        <v>1.7218199999999999</v>
      </c>
      <c r="I13" s="94">
        <v>1.80016</v>
      </c>
      <c r="J13" s="94">
        <v>1.8151600000000001</v>
      </c>
      <c r="K13" s="94">
        <v>1.71428</v>
      </c>
      <c r="L13" s="94">
        <v>18.630860628042605</v>
      </c>
      <c r="M13" s="94">
        <v>15.11584324390228</v>
      </c>
      <c r="N13" s="94">
        <v>13.338224777726307</v>
      </c>
      <c r="O13" s="94">
        <v>14.217197378260202</v>
      </c>
      <c r="P13" s="94">
        <v>15.999588965794343</v>
      </c>
      <c r="Q13" s="94">
        <v>15.116545069049529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0.14166950774829792</v>
      </c>
      <c r="C15" s="92">
        <v>0.33875676713910363</v>
      </c>
      <c r="D15" s="92">
        <v>0.33996237119579881</v>
      </c>
      <c r="E15" s="92">
        <v>0.32560514560853432</v>
      </c>
      <c r="F15" s="92">
        <v>0.32674042758141875</v>
      </c>
      <c r="G15" s="92">
        <v>0.7620297203885561</v>
      </c>
      <c r="H15" s="92">
        <v>0.79371833958884719</v>
      </c>
      <c r="I15" s="92">
        <v>1.196255839538882</v>
      </c>
      <c r="J15" s="92">
        <v>2.0880065899431193</v>
      </c>
      <c r="K15" s="92">
        <v>3.1551825207567803</v>
      </c>
      <c r="L15" s="92">
        <v>4.2083281114224658</v>
      </c>
      <c r="M15" s="92">
        <v>4.1126739879588303</v>
      </c>
      <c r="N15" s="92">
        <v>3.9770369445910108</v>
      </c>
      <c r="O15" s="92">
        <v>3.8096889978090998</v>
      </c>
      <c r="P15" s="92">
        <v>3.9475012914800121</v>
      </c>
      <c r="Q15" s="92">
        <v>4.1369079740301871</v>
      </c>
    </row>
    <row r="17" spans="1:17" ht="11.45" customHeight="1" x14ac:dyDescent="0.25">
      <c r="A17" s="27" t="s">
        <v>81</v>
      </c>
      <c r="B17" s="71">
        <f t="shared" ref="B17:Q17" si="3">B18+B42</f>
        <v>643.22611022487138</v>
      </c>
      <c r="C17" s="71">
        <f t="shared" si="3"/>
        <v>768.52014676713907</v>
      </c>
      <c r="D17" s="71">
        <f t="shared" si="3"/>
        <v>789.99821237119568</v>
      </c>
      <c r="E17" s="71">
        <f t="shared" si="3"/>
        <v>826.25590514560849</v>
      </c>
      <c r="F17" s="71">
        <f t="shared" si="3"/>
        <v>869.11174042758137</v>
      </c>
      <c r="G17" s="71">
        <f t="shared" si="3"/>
        <v>912.71224534747819</v>
      </c>
      <c r="H17" s="71">
        <f t="shared" si="3"/>
        <v>1026.0763883395887</v>
      </c>
      <c r="I17" s="71">
        <f t="shared" si="3"/>
        <v>1161.403725839539</v>
      </c>
      <c r="J17" s="71">
        <f t="shared" si="3"/>
        <v>1090.9578965899432</v>
      </c>
      <c r="K17" s="71">
        <f t="shared" si="3"/>
        <v>953.38898252075683</v>
      </c>
      <c r="L17" s="71">
        <f t="shared" si="3"/>
        <v>1004.7557653802926</v>
      </c>
      <c r="M17" s="71">
        <f t="shared" si="3"/>
        <v>876.2503627571557</v>
      </c>
      <c r="N17" s="71">
        <f t="shared" si="3"/>
        <v>837.25689258737498</v>
      </c>
      <c r="O17" s="71">
        <f t="shared" si="3"/>
        <v>853.28394028851528</v>
      </c>
      <c r="P17" s="71">
        <f t="shared" si="3"/>
        <v>902.12764631184575</v>
      </c>
      <c r="Q17" s="71">
        <f t="shared" si="3"/>
        <v>963.67232106689198</v>
      </c>
    </row>
    <row r="18" spans="1:17" ht="11.45" customHeight="1" x14ac:dyDescent="0.25">
      <c r="A18" s="25" t="s">
        <v>39</v>
      </c>
      <c r="B18" s="24">
        <f t="shared" ref="B18:Q18" si="4">B19+B21+B33</f>
        <v>462.07153365746632</v>
      </c>
      <c r="C18" s="24">
        <f t="shared" si="4"/>
        <v>506.46560599317809</v>
      </c>
      <c r="D18" s="24">
        <f t="shared" si="4"/>
        <v>508.39129650425627</v>
      </c>
      <c r="E18" s="24">
        <f t="shared" si="4"/>
        <v>531.33351627801039</v>
      </c>
      <c r="F18" s="24">
        <f t="shared" si="4"/>
        <v>555.84586475445849</v>
      </c>
      <c r="G18" s="24">
        <f t="shared" si="4"/>
        <v>568.42312234518135</v>
      </c>
      <c r="H18" s="24">
        <f t="shared" si="4"/>
        <v>640.41107999495182</v>
      </c>
      <c r="I18" s="24">
        <f t="shared" si="4"/>
        <v>700.16097880640075</v>
      </c>
      <c r="J18" s="24">
        <f t="shared" si="4"/>
        <v>665.64085200111333</v>
      </c>
      <c r="K18" s="24">
        <f t="shared" si="4"/>
        <v>598.60057151378783</v>
      </c>
      <c r="L18" s="24">
        <f t="shared" si="4"/>
        <v>599.02157932670184</v>
      </c>
      <c r="M18" s="24">
        <f t="shared" si="4"/>
        <v>574.16391291810851</v>
      </c>
      <c r="N18" s="24">
        <f t="shared" si="4"/>
        <v>555.5560700781615</v>
      </c>
      <c r="O18" s="24">
        <f t="shared" si="4"/>
        <v>552.5304842761002</v>
      </c>
      <c r="P18" s="24">
        <f t="shared" si="4"/>
        <v>599.15222462292172</v>
      </c>
      <c r="Q18" s="24">
        <f t="shared" si="4"/>
        <v>636.3774369198087</v>
      </c>
    </row>
    <row r="19" spans="1:17" ht="11.45" customHeight="1" x14ac:dyDescent="0.25">
      <c r="A19" s="91" t="s">
        <v>80</v>
      </c>
      <c r="B19" s="90">
        <v>2.8861602953090064</v>
      </c>
      <c r="C19" s="90">
        <v>2.9079870023595684</v>
      </c>
      <c r="D19" s="90">
        <v>2.9039173318091018</v>
      </c>
      <c r="E19" s="90">
        <v>2.8989048934364958</v>
      </c>
      <c r="F19" s="90">
        <v>2.8787217429964724</v>
      </c>
      <c r="G19" s="90">
        <v>2.8546210904657845</v>
      </c>
      <c r="H19" s="90">
        <v>2.7952290292624937</v>
      </c>
      <c r="I19" s="90">
        <v>2.6686176271252733</v>
      </c>
      <c r="J19" s="90">
        <v>2.5628417719658345</v>
      </c>
      <c r="K19" s="90">
        <v>2.5772138275369674</v>
      </c>
      <c r="L19" s="90">
        <v>2.472129790261119</v>
      </c>
      <c r="M19" s="90">
        <v>2.4556414828857562</v>
      </c>
      <c r="N19" s="90">
        <v>2.1932878369752538</v>
      </c>
      <c r="O19" s="90">
        <v>2.271118267156838</v>
      </c>
      <c r="P19" s="90">
        <v>2.6551771482387663</v>
      </c>
      <c r="Q19" s="90">
        <v>3.315272155431126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8.6788459159593146E-3</v>
      </c>
      <c r="I20" s="88">
        <v>0</v>
      </c>
      <c r="J20" s="88">
        <v>0</v>
      </c>
      <c r="K20" s="88">
        <v>2.049326990153881E-2</v>
      </c>
      <c r="L20" s="88">
        <v>6.8148897143846726E-2</v>
      </c>
      <c r="M20" s="88">
        <v>6.7276132105469941E-2</v>
      </c>
      <c r="N20" s="88">
        <v>5.897091835866184E-2</v>
      </c>
      <c r="O20" s="88">
        <v>6.7357235617484773E-2</v>
      </c>
      <c r="P20" s="88">
        <v>8.0078438717622616E-2</v>
      </c>
      <c r="Q20" s="88">
        <v>0.12000328457475858</v>
      </c>
    </row>
    <row r="21" spans="1:17" ht="11.45" customHeight="1" x14ac:dyDescent="0.25">
      <c r="A21" s="19" t="s">
        <v>29</v>
      </c>
      <c r="B21" s="21">
        <f>B22+B24+B26+B27+B29+B32</f>
        <v>381.73469638667092</v>
      </c>
      <c r="C21" s="21">
        <f t="shared" ref="C21:Q21" si="5">C22+C24+C26+C27+C29+C32</f>
        <v>417.76083394081297</v>
      </c>
      <c r="D21" s="21">
        <f t="shared" si="5"/>
        <v>420.88389319716651</v>
      </c>
      <c r="E21" s="21">
        <f t="shared" si="5"/>
        <v>438.84791410738194</v>
      </c>
      <c r="F21" s="21">
        <f t="shared" si="5"/>
        <v>461.9305935904049</v>
      </c>
      <c r="G21" s="21">
        <f t="shared" si="5"/>
        <v>474.97684218152966</v>
      </c>
      <c r="H21" s="21">
        <f t="shared" si="5"/>
        <v>548.10084626398316</v>
      </c>
      <c r="I21" s="21">
        <f t="shared" si="5"/>
        <v>608.80509085320159</v>
      </c>
      <c r="J21" s="21">
        <f t="shared" si="5"/>
        <v>580.30615086847308</v>
      </c>
      <c r="K21" s="21">
        <f t="shared" si="5"/>
        <v>517.50082589445663</v>
      </c>
      <c r="L21" s="21">
        <f t="shared" si="5"/>
        <v>512.31313686705266</v>
      </c>
      <c r="M21" s="21">
        <f t="shared" si="5"/>
        <v>495.41421724027373</v>
      </c>
      <c r="N21" s="21">
        <f t="shared" si="5"/>
        <v>478.95049391819305</v>
      </c>
      <c r="O21" s="21">
        <f t="shared" si="5"/>
        <v>476.90107311085791</v>
      </c>
      <c r="P21" s="21">
        <f t="shared" si="5"/>
        <v>525.91413563571223</v>
      </c>
      <c r="Q21" s="21">
        <f t="shared" si="5"/>
        <v>563.03221338188689</v>
      </c>
    </row>
    <row r="22" spans="1:17" ht="11.45" customHeight="1" x14ac:dyDescent="0.25">
      <c r="A22" s="62" t="s">
        <v>59</v>
      </c>
      <c r="B22" s="70">
        <v>328.49176800411294</v>
      </c>
      <c r="C22" s="70">
        <v>346.19265837882602</v>
      </c>
      <c r="D22" s="70">
        <v>339.76078312393088</v>
      </c>
      <c r="E22" s="70">
        <v>339.6610892378427</v>
      </c>
      <c r="F22" s="70">
        <v>342.28572013361941</v>
      </c>
      <c r="G22" s="70">
        <v>335.17907723315329</v>
      </c>
      <c r="H22" s="70">
        <v>374.38782325381004</v>
      </c>
      <c r="I22" s="70">
        <v>410.76675090871737</v>
      </c>
      <c r="J22" s="70">
        <v>375.08801561452458</v>
      </c>
      <c r="K22" s="70">
        <v>315.60566923757187</v>
      </c>
      <c r="L22" s="70">
        <v>295.28273896979255</v>
      </c>
      <c r="M22" s="70">
        <v>274.55043052570915</v>
      </c>
      <c r="N22" s="70">
        <v>232.80832211469931</v>
      </c>
      <c r="O22" s="70">
        <v>211.29695209149909</v>
      </c>
      <c r="P22" s="70">
        <v>207.43760017512949</v>
      </c>
      <c r="Q22" s="70">
        <v>207.18050327243853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1.1330108406294737</v>
      </c>
      <c r="I23" s="70">
        <v>0</v>
      </c>
      <c r="J23" s="70">
        <v>0</v>
      </c>
      <c r="K23" s="70">
        <v>2.4553553362532865</v>
      </c>
      <c r="L23" s="70">
        <v>7.9911764086240717</v>
      </c>
      <c r="M23" s="70">
        <v>7.4315306874656351</v>
      </c>
      <c r="N23" s="70">
        <v>6.1922896683981596</v>
      </c>
      <c r="O23" s="70">
        <v>6.2153796463756077</v>
      </c>
      <c r="P23" s="70">
        <v>6.2231019634329394</v>
      </c>
      <c r="Q23" s="70">
        <v>7.4674840265052493</v>
      </c>
    </row>
    <row r="24" spans="1:17" ht="11.45" customHeight="1" x14ac:dyDescent="0.25">
      <c r="A24" s="62" t="s">
        <v>58</v>
      </c>
      <c r="B24" s="70">
        <v>32.486260853667467</v>
      </c>
      <c r="C24" s="70">
        <v>50.802956694872421</v>
      </c>
      <c r="D24" s="70">
        <v>60.37124158851281</v>
      </c>
      <c r="E24" s="70">
        <v>76.250301163831097</v>
      </c>
      <c r="F24" s="70">
        <v>94.558816825203991</v>
      </c>
      <c r="G24" s="70">
        <v>113.61346017528076</v>
      </c>
      <c r="H24" s="70">
        <v>145.33888872205944</v>
      </c>
      <c r="I24" s="70">
        <v>171.90538926133073</v>
      </c>
      <c r="J24" s="70">
        <v>182.35301365173171</v>
      </c>
      <c r="K24" s="70">
        <v>181.14880724159696</v>
      </c>
      <c r="L24" s="70">
        <v>193.09815988246018</v>
      </c>
      <c r="M24" s="70">
        <v>192.58382078636464</v>
      </c>
      <c r="N24" s="70">
        <v>201.5488032412282</v>
      </c>
      <c r="O24" s="70">
        <v>209.05488972646248</v>
      </c>
      <c r="P24" s="70">
        <v>255.34776172410483</v>
      </c>
      <c r="Q24" s="70">
        <v>291.61572262462016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0.56575312271239098</v>
      </c>
      <c r="H25" s="70">
        <v>0.41408888086710799</v>
      </c>
      <c r="I25" s="70">
        <v>0.43821542263824559</v>
      </c>
      <c r="J25" s="70">
        <v>0.48909650070564742</v>
      </c>
      <c r="K25" s="70">
        <v>0.51608868177137446</v>
      </c>
      <c r="L25" s="70">
        <v>5.3418729078239577</v>
      </c>
      <c r="M25" s="70">
        <v>5.1760591869881907</v>
      </c>
      <c r="N25" s="70">
        <v>4.8925678066133313</v>
      </c>
      <c r="O25" s="70">
        <v>5.1635712366049731</v>
      </c>
      <c r="P25" s="70">
        <v>6.5669131216839718</v>
      </c>
      <c r="Q25" s="70">
        <v>6.4671340550024006</v>
      </c>
    </row>
    <row r="26" spans="1:17" ht="11.45" customHeight="1" x14ac:dyDescent="0.25">
      <c r="A26" s="62" t="s">
        <v>57</v>
      </c>
      <c r="B26" s="70">
        <v>20.659886551656967</v>
      </c>
      <c r="C26" s="70">
        <v>20.66591</v>
      </c>
      <c r="D26" s="70">
        <v>20.658480000000001</v>
      </c>
      <c r="E26" s="70">
        <v>22.845939999999999</v>
      </c>
      <c r="F26" s="70">
        <v>25.000119999999999</v>
      </c>
      <c r="G26" s="70">
        <v>26.105344612302591</v>
      </c>
      <c r="H26" s="70">
        <v>28.29515</v>
      </c>
      <c r="I26" s="70">
        <v>26.054590000000001</v>
      </c>
      <c r="J26" s="70">
        <v>22.80142</v>
      </c>
      <c r="K26" s="70">
        <v>20.69849</v>
      </c>
      <c r="L26" s="70">
        <v>23.932238014800021</v>
      </c>
      <c r="M26" s="70">
        <v>28.279965928199918</v>
      </c>
      <c r="N26" s="70">
        <v>44.588792591176194</v>
      </c>
      <c r="O26" s="70">
        <v>56.54285458494946</v>
      </c>
      <c r="P26" s="70">
        <v>63.057463241216432</v>
      </c>
      <c r="Q26" s="70">
        <v>64.152761829438404</v>
      </c>
    </row>
    <row r="27" spans="1:17" ht="11.45" customHeight="1" x14ac:dyDescent="0.25">
      <c r="A27" s="62" t="s">
        <v>56</v>
      </c>
      <c r="B27" s="70">
        <v>9.6780977233556775E-2</v>
      </c>
      <c r="C27" s="70">
        <v>9.9308867114546798E-2</v>
      </c>
      <c r="D27" s="70">
        <v>9.3388484722808224E-2</v>
      </c>
      <c r="E27" s="70">
        <v>9.0583705708212128E-2</v>
      </c>
      <c r="F27" s="70">
        <v>8.5936631581557787E-2</v>
      </c>
      <c r="G27" s="70">
        <v>7.8960160793042619E-2</v>
      </c>
      <c r="H27" s="70">
        <v>7.8984288113726112E-2</v>
      </c>
      <c r="I27" s="70">
        <v>7.836068315354161E-2</v>
      </c>
      <c r="J27" s="70">
        <v>6.3701602216808095E-2</v>
      </c>
      <c r="K27" s="70">
        <v>4.7859415287779851E-2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9.4312527811415113E-4</v>
      </c>
      <c r="O29" s="70">
        <v>8.9963928006691501E-4</v>
      </c>
      <c r="P29" s="70">
        <v>1.7569993465478433E-3</v>
      </c>
      <c r="Q29" s="70">
        <v>4.6897794683872949E-3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1.7401276811239896E-5</v>
      </c>
      <c r="O30" s="70">
        <v>1.8300567613387733E-5</v>
      </c>
      <c r="P30" s="70">
        <v>3.6342374097356891E-5</v>
      </c>
      <c r="Q30" s="70">
        <v>1.1541282236227075E-4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2.8889844538813089E-4</v>
      </c>
      <c r="O31" s="70">
        <v>2.7749640573612196E-4</v>
      </c>
      <c r="P31" s="70">
        <v>5.4558180723698576E-4</v>
      </c>
      <c r="Q31" s="70">
        <v>1.48772553211685E-3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3.6328458112252098E-3</v>
      </c>
      <c r="O32" s="70">
        <v>5.4770686668031889E-3</v>
      </c>
      <c r="P32" s="70">
        <v>6.95534959149465E-2</v>
      </c>
      <c r="Q32" s="70">
        <v>7.8535875921352791E-2</v>
      </c>
    </row>
    <row r="33" spans="1:17" ht="11.45" customHeight="1" x14ac:dyDescent="0.25">
      <c r="A33" s="19" t="s">
        <v>28</v>
      </c>
      <c r="B33" s="21">
        <f>B34+B36+B38+B39+B41</f>
        <v>77.45067697548636</v>
      </c>
      <c r="C33" s="21">
        <f t="shared" ref="C33:Q33" si="6">C34+C36+C38+C39+C41</f>
        <v>85.796785050005525</v>
      </c>
      <c r="D33" s="21">
        <f t="shared" si="6"/>
        <v>84.603485975280663</v>
      </c>
      <c r="E33" s="21">
        <f t="shared" si="6"/>
        <v>89.586697277191959</v>
      </c>
      <c r="F33" s="21">
        <f t="shared" si="6"/>
        <v>91.03654942105716</v>
      </c>
      <c r="G33" s="21">
        <f t="shared" si="6"/>
        <v>90.59165907318588</v>
      </c>
      <c r="H33" s="21">
        <f t="shared" si="6"/>
        <v>89.515004701706189</v>
      </c>
      <c r="I33" s="21">
        <f t="shared" si="6"/>
        <v>88.687270326073829</v>
      </c>
      <c r="J33" s="21">
        <f t="shared" si="6"/>
        <v>82.77185936067437</v>
      </c>
      <c r="K33" s="21">
        <f t="shared" si="6"/>
        <v>78.522531791794236</v>
      </c>
      <c r="L33" s="21">
        <f t="shared" si="6"/>
        <v>84.236312669388155</v>
      </c>
      <c r="M33" s="21">
        <f t="shared" si="6"/>
        <v>76.294054194948956</v>
      </c>
      <c r="N33" s="21">
        <f t="shared" si="6"/>
        <v>74.412288322993234</v>
      </c>
      <c r="O33" s="21">
        <f t="shared" si="6"/>
        <v>73.358292898085466</v>
      </c>
      <c r="P33" s="21">
        <f t="shared" si="6"/>
        <v>70.582911838970773</v>
      </c>
      <c r="Q33" s="21">
        <f t="shared" si="6"/>
        <v>70.02995138249068</v>
      </c>
    </row>
    <row r="34" spans="1:17" ht="11.45" customHeight="1" x14ac:dyDescent="0.25">
      <c r="A34" s="62" t="s">
        <v>59</v>
      </c>
      <c r="B34" s="20">
        <v>3.0285890896068532</v>
      </c>
      <c r="C34" s="20">
        <v>2.9157622975788526</v>
      </c>
      <c r="D34" s="20">
        <v>2.8946192268594229</v>
      </c>
      <c r="E34" s="20">
        <v>2.8142418607799935</v>
      </c>
      <c r="F34" s="20">
        <v>2.7112876594210928</v>
      </c>
      <c r="G34" s="20">
        <v>2.6056599112773164</v>
      </c>
      <c r="H34" s="20">
        <v>2.4055611008033124</v>
      </c>
      <c r="I34" s="20">
        <v>2.2214754051339862</v>
      </c>
      <c r="J34" s="20">
        <v>2.0252767816932966</v>
      </c>
      <c r="K34" s="20">
        <v>1.7739957824656856</v>
      </c>
      <c r="L34" s="20">
        <v>1.5411993502865491</v>
      </c>
      <c r="M34" s="20">
        <v>0.93909461575864694</v>
      </c>
      <c r="N34" s="20">
        <v>0.71144017393442927</v>
      </c>
      <c r="O34" s="20">
        <v>0.49854758676994293</v>
      </c>
      <c r="P34" s="20">
        <v>0.31687582504340317</v>
      </c>
      <c r="Q34" s="20">
        <v>0.26130669014861624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3.6886756573619138E-2</v>
      </c>
      <c r="I35" s="20">
        <v>0</v>
      </c>
      <c r="J35" s="20">
        <v>0</v>
      </c>
      <c r="K35" s="20">
        <v>6.8357313050473989E-2</v>
      </c>
      <c r="L35" s="20">
        <v>0.19133250417454203</v>
      </c>
      <c r="M35" s="20">
        <v>0.11593494066442199</v>
      </c>
      <c r="N35" s="20">
        <v>8.6355121971358875E-2</v>
      </c>
      <c r="O35" s="20">
        <v>6.6089673794183734E-2</v>
      </c>
      <c r="P35" s="20">
        <v>4.2639890631691379E-2</v>
      </c>
      <c r="Q35" s="20">
        <v>4.1311335871107954E-2</v>
      </c>
    </row>
    <row r="36" spans="1:17" ht="11.45" customHeight="1" x14ac:dyDescent="0.25">
      <c r="A36" s="62" t="s">
        <v>58</v>
      </c>
      <c r="B36" s="20">
        <v>72.753243934219483</v>
      </c>
      <c r="C36" s="20">
        <v>80.241914852402118</v>
      </c>
      <c r="D36" s="20">
        <v>79.862122861948251</v>
      </c>
      <c r="E36" s="20">
        <v>84.937283976511651</v>
      </c>
      <c r="F36" s="20">
        <v>86.484817965636211</v>
      </c>
      <c r="G36" s="20">
        <v>85.678901193547205</v>
      </c>
      <c r="H36" s="20">
        <v>84.794789549427762</v>
      </c>
      <c r="I36" s="20">
        <v>83.748019764554499</v>
      </c>
      <c r="J36" s="20">
        <v>77.922327591254771</v>
      </c>
      <c r="K36" s="20">
        <v>73.541212903859545</v>
      </c>
      <c r="L36" s="20">
        <v>78.486785207679148</v>
      </c>
      <c r="M36" s="20">
        <v>71.243147640625267</v>
      </c>
      <c r="N36" s="20">
        <v>69.728597392005199</v>
      </c>
      <c r="O36" s="20">
        <v>69.056677612902362</v>
      </c>
      <c r="P36" s="20">
        <v>66.391259536190276</v>
      </c>
      <c r="Q36" s="20">
        <v>65.71483611927799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0.42664932329349309</v>
      </c>
      <c r="H37" s="20">
        <v>0.24145497121362344</v>
      </c>
      <c r="I37" s="20">
        <v>0.21348762847946257</v>
      </c>
      <c r="J37" s="20">
        <v>0.20899867234719485</v>
      </c>
      <c r="K37" s="20">
        <v>0.20916849803937471</v>
      </c>
      <c r="L37" s="20">
        <v>2.1678794037587088</v>
      </c>
      <c r="M37" s="20">
        <v>1.9113077289141891</v>
      </c>
      <c r="N37" s="20">
        <v>1.6895154417841916</v>
      </c>
      <c r="O37" s="20">
        <v>1.7022195208744451</v>
      </c>
      <c r="P37" s="20">
        <v>1.7045118499098162</v>
      </c>
      <c r="Q37" s="20">
        <v>1.4535248905741955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1.527174443911713</v>
      </c>
      <c r="C39" s="20">
        <v>2.3003511328854529</v>
      </c>
      <c r="D39" s="20">
        <v>1.506781515277192</v>
      </c>
      <c r="E39" s="20">
        <v>1.5095662942917878</v>
      </c>
      <c r="F39" s="20">
        <v>1.5137033684184422</v>
      </c>
      <c r="G39" s="20">
        <v>1.5450682479728008</v>
      </c>
      <c r="H39" s="20">
        <v>1.5209357118862739</v>
      </c>
      <c r="I39" s="20">
        <v>1.5215193168464585</v>
      </c>
      <c r="J39" s="20">
        <v>0.73624839778319195</v>
      </c>
      <c r="K39" s="20">
        <v>5.2140584712220155E-2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0.14166950774829792</v>
      </c>
      <c r="C41" s="20">
        <v>0.33875676713910363</v>
      </c>
      <c r="D41" s="20">
        <v>0.33996237119579881</v>
      </c>
      <c r="E41" s="20">
        <v>0.32560514560853432</v>
      </c>
      <c r="F41" s="20">
        <v>0.32674042758141875</v>
      </c>
      <c r="G41" s="20">
        <v>0.7620297203885561</v>
      </c>
      <c r="H41" s="20">
        <v>0.79371833958884719</v>
      </c>
      <c r="I41" s="20">
        <v>1.196255839538882</v>
      </c>
      <c r="J41" s="20">
        <v>2.0880065899431193</v>
      </c>
      <c r="K41" s="20">
        <v>3.1551825207567803</v>
      </c>
      <c r="L41" s="20">
        <v>4.2083281114224658</v>
      </c>
      <c r="M41" s="20">
        <v>4.1118119385650411</v>
      </c>
      <c r="N41" s="20">
        <v>3.9722507570536076</v>
      </c>
      <c r="O41" s="20">
        <v>3.8030676984131651</v>
      </c>
      <c r="P41" s="20">
        <v>3.8747764777371057</v>
      </c>
      <c r="Q41" s="20">
        <v>4.0538085730640692</v>
      </c>
    </row>
    <row r="42" spans="1:17" ht="11.45" customHeight="1" x14ac:dyDescent="0.25">
      <c r="A42" s="25" t="s">
        <v>18</v>
      </c>
      <c r="B42" s="24">
        <f t="shared" ref="B42" si="7">B43+B52</f>
        <v>181.15457656740506</v>
      </c>
      <c r="C42" s="24">
        <f t="shared" ref="C42:Q42" si="8">C43+C52</f>
        <v>262.05454077396104</v>
      </c>
      <c r="D42" s="24">
        <f t="shared" si="8"/>
        <v>281.60691586693946</v>
      </c>
      <c r="E42" s="24">
        <f t="shared" si="8"/>
        <v>294.92238886759804</v>
      </c>
      <c r="F42" s="24">
        <f t="shared" si="8"/>
        <v>313.26587567312288</v>
      </c>
      <c r="G42" s="24">
        <f t="shared" si="8"/>
        <v>344.28912300229683</v>
      </c>
      <c r="H42" s="24">
        <f t="shared" si="8"/>
        <v>385.66530834463691</v>
      </c>
      <c r="I42" s="24">
        <f t="shared" si="8"/>
        <v>461.24274703313819</v>
      </c>
      <c r="J42" s="24">
        <f t="shared" si="8"/>
        <v>425.31704458882973</v>
      </c>
      <c r="K42" s="24">
        <f t="shared" si="8"/>
        <v>354.78841100696894</v>
      </c>
      <c r="L42" s="24">
        <f t="shared" si="8"/>
        <v>405.73418605359069</v>
      </c>
      <c r="M42" s="24">
        <f t="shared" si="8"/>
        <v>302.08644983904725</v>
      </c>
      <c r="N42" s="24">
        <f t="shared" si="8"/>
        <v>281.70082250921342</v>
      </c>
      <c r="O42" s="24">
        <f t="shared" si="8"/>
        <v>300.75345601241509</v>
      </c>
      <c r="P42" s="24">
        <f t="shared" si="8"/>
        <v>302.97542168892403</v>
      </c>
      <c r="Q42" s="24">
        <f t="shared" si="8"/>
        <v>327.29488414708328</v>
      </c>
    </row>
    <row r="43" spans="1:17" ht="11.45" customHeight="1" x14ac:dyDescent="0.25">
      <c r="A43" s="23" t="s">
        <v>27</v>
      </c>
      <c r="B43" s="22">
        <f>B44+B46+B48+B49+B51</f>
        <v>30.86716182997014</v>
      </c>
      <c r="C43" s="22">
        <f t="shared" ref="C43:Q43" si="9">C44+C46+C48+C49+C51</f>
        <v>36.905133902962582</v>
      </c>
      <c r="D43" s="22">
        <f t="shared" si="9"/>
        <v>44.820814660544023</v>
      </c>
      <c r="E43" s="22">
        <f t="shared" si="9"/>
        <v>40.491836384449968</v>
      </c>
      <c r="F43" s="22">
        <f t="shared" si="9"/>
        <v>52.372704437212285</v>
      </c>
      <c r="G43" s="22">
        <f t="shared" si="9"/>
        <v>49.071258816111836</v>
      </c>
      <c r="H43" s="22">
        <f t="shared" si="9"/>
        <v>54.566621525140533</v>
      </c>
      <c r="I43" s="22">
        <f t="shared" si="9"/>
        <v>61.070769752381459</v>
      </c>
      <c r="J43" s="22">
        <f t="shared" si="9"/>
        <v>60.955267018463999</v>
      </c>
      <c r="K43" s="22">
        <f t="shared" si="9"/>
        <v>55.752612732551782</v>
      </c>
      <c r="L43" s="22">
        <f t="shared" si="9"/>
        <v>51.241784368755539</v>
      </c>
      <c r="M43" s="22">
        <f t="shared" si="9"/>
        <v>49.300097995982739</v>
      </c>
      <c r="N43" s="22">
        <f t="shared" si="9"/>
        <v>53.434970206258598</v>
      </c>
      <c r="O43" s="22">
        <f t="shared" si="9"/>
        <v>61.26208269944199</v>
      </c>
      <c r="P43" s="22">
        <f t="shared" si="9"/>
        <v>66.166385554701961</v>
      </c>
      <c r="Q43" s="22">
        <f t="shared" si="9"/>
        <v>69.335120972382043</v>
      </c>
    </row>
    <row r="44" spans="1:17" ht="11.45" customHeight="1" x14ac:dyDescent="0.25">
      <c r="A44" s="62" t="s">
        <v>59</v>
      </c>
      <c r="B44" s="70">
        <v>12.394436481061934</v>
      </c>
      <c r="C44" s="70">
        <v>12.520882321235563</v>
      </c>
      <c r="D44" s="70">
        <v>11.788210317400553</v>
      </c>
      <c r="E44" s="70">
        <v>11.603634007940808</v>
      </c>
      <c r="F44" s="70">
        <v>11.246310463963058</v>
      </c>
      <c r="G44" s="70">
        <v>11.178125898132773</v>
      </c>
      <c r="H44" s="70">
        <v>11.218976616124124</v>
      </c>
      <c r="I44" s="70">
        <v>10.720176059023428</v>
      </c>
      <c r="J44" s="70">
        <v>8.834535831816229</v>
      </c>
      <c r="K44" s="70">
        <v>7.0367311524254852</v>
      </c>
      <c r="L44" s="70">
        <v>3.0832439800282532</v>
      </c>
      <c r="M44" s="70">
        <v>2.7755972458249647</v>
      </c>
      <c r="N44" s="70">
        <v>2.7650579637709969</v>
      </c>
      <c r="O44" s="70">
        <v>2.3938535052611432</v>
      </c>
      <c r="P44" s="70">
        <v>1.8060571055528909</v>
      </c>
      <c r="Q44" s="70">
        <v>1.7121741791905427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3.4833556880947913E-2</v>
      </c>
      <c r="I45" s="70">
        <v>0</v>
      </c>
      <c r="J45" s="70">
        <v>0</v>
      </c>
      <c r="K45" s="70">
        <v>5.5954080794700094E-2</v>
      </c>
      <c r="L45" s="70">
        <v>8.4995406670026086E-2</v>
      </c>
      <c r="M45" s="70">
        <v>7.6041819737570418E-2</v>
      </c>
      <c r="N45" s="70">
        <v>7.4344098704062139E-2</v>
      </c>
      <c r="O45" s="70">
        <v>7.0997339469015666E-2</v>
      </c>
      <c r="P45" s="70">
        <v>5.4469523189244688E-2</v>
      </c>
      <c r="Q45" s="70">
        <v>6.1975764170781017E-2</v>
      </c>
    </row>
    <row r="46" spans="1:17" ht="11.45" customHeight="1" x14ac:dyDescent="0.25">
      <c r="A46" s="62" t="s">
        <v>58</v>
      </c>
      <c r="B46" s="70">
        <v>18.472725348908206</v>
      </c>
      <c r="C46" s="70">
        <v>24.384251581727018</v>
      </c>
      <c r="D46" s="70">
        <v>33.032604343143468</v>
      </c>
      <c r="E46" s="70">
        <v>28.88820237650916</v>
      </c>
      <c r="F46" s="70">
        <v>41.126393973249229</v>
      </c>
      <c r="G46" s="70">
        <v>37.893132917979059</v>
      </c>
      <c r="H46" s="70">
        <v>43.34764490901641</v>
      </c>
      <c r="I46" s="70">
        <v>50.350593693358029</v>
      </c>
      <c r="J46" s="70">
        <v>52.120731186647767</v>
      </c>
      <c r="K46" s="70">
        <v>48.7158815801263</v>
      </c>
      <c r="L46" s="70">
        <v>48.158540388727289</v>
      </c>
      <c r="M46" s="70">
        <v>46.523638700763989</v>
      </c>
      <c r="N46" s="70">
        <v>50.651590042084628</v>
      </c>
      <c r="O46" s="70">
        <v>58.851208398062589</v>
      </c>
      <c r="P46" s="70">
        <v>64.335613692335258</v>
      </c>
      <c r="Q46" s="70">
        <v>67.59636142490794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0.18869382417037522</v>
      </c>
      <c r="H47" s="70">
        <v>0.12338418027542654</v>
      </c>
      <c r="I47" s="70">
        <v>0.12835203590900301</v>
      </c>
      <c r="J47" s="70">
        <v>0.13979515187116864</v>
      </c>
      <c r="K47" s="70">
        <v>0.13831650359217182</v>
      </c>
      <c r="L47" s="70">
        <v>1.3278062264821422</v>
      </c>
      <c r="M47" s="70">
        <v>1.2459622263703625</v>
      </c>
      <c r="N47" s="70">
        <v>1.2252303087148346</v>
      </c>
      <c r="O47" s="70">
        <v>1.4482040597558212</v>
      </c>
      <c r="P47" s="70">
        <v>1.64935220522335</v>
      </c>
      <c r="Q47" s="70">
        <v>1.4917604223956724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1.7457757122179354E-2</v>
      </c>
      <c r="O48" s="70">
        <v>1.6154061794862114E-2</v>
      </c>
      <c r="P48" s="70">
        <v>2.2089020793084276E-2</v>
      </c>
      <c r="Q48" s="70">
        <v>2.3509568770914008E-2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8.6204939378899809E-4</v>
      </c>
      <c r="N51" s="70">
        <v>8.6444328078966865E-4</v>
      </c>
      <c r="O51" s="70">
        <v>8.6673432339525586E-4</v>
      </c>
      <c r="P51" s="70">
        <v>2.6257360207230115E-3</v>
      </c>
      <c r="Q51" s="70">
        <v>3.0757995126480479E-3</v>
      </c>
    </row>
    <row r="52" spans="1:17" ht="11.45" customHeight="1" x14ac:dyDescent="0.25">
      <c r="A52" s="19" t="s">
        <v>76</v>
      </c>
      <c r="B52" s="21">
        <f>B53+B55</f>
        <v>150.28741473743491</v>
      </c>
      <c r="C52" s="21">
        <f t="shared" ref="C52:Q52" si="10">C53+C55</f>
        <v>225.14940687099846</v>
      </c>
      <c r="D52" s="21">
        <f t="shared" si="10"/>
        <v>236.78610120639541</v>
      </c>
      <c r="E52" s="21">
        <f t="shared" si="10"/>
        <v>254.43055248314809</v>
      </c>
      <c r="F52" s="21">
        <f t="shared" si="10"/>
        <v>260.89317123591059</v>
      </c>
      <c r="G52" s="21">
        <f t="shared" si="10"/>
        <v>295.21786418618501</v>
      </c>
      <c r="H52" s="21">
        <f t="shared" si="10"/>
        <v>331.09868681949638</v>
      </c>
      <c r="I52" s="21">
        <f t="shared" si="10"/>
        <v>400.17197728075672</v>
      </c>
      <c r="J52" s="21">
        <f t="shared" si="10"/>
        <v>364.36177757036575</v>
      </c>
      <c r="K52" s="21">
        <f t="shared" si="10"/>
        <v>299.03579827441717</v>
      </c>
      <c r="L52" s="21">
        <f t="shared" si="10"/>
        <v>354.49240168483516</v>
      </c>
      <c r="M52" s="21">
        <f t="shared" si="10"/>
        <v>252.78635184306452</v>
      </c>
      <c r="N52" s="21">
        <f t="shared" si="10"/>
        <v>228.26585230295481</v>
      </c>
      <c r="O52" s="21">
        <f t="shared" si="10"/>
        <v>239.49137331297311</v>
      </c>
      <c r="P52" s="21">
        <f t="shared" si="10"/>
        <v>236.80903613422208</v>
      </c>
      <c r="Q52" s="21">
        <f t="shared" si="10"/>
        <v>257.95976317470121</v>
      </c>
    </row>
    <row r="53" spans="1:17" ht="11.45" customHeight="1" x14ac:dyDescent="0.25">
      <c r="A53" s="17" t="s">
        <v>23</v>
      </c>
      <c r="B53" s="20">
        <v>107.52270336587316</v>
      </c>
      <c r="C53" s="20">
        <v>135.7792669293853</v>
      </c>
      <c r="D53" s="20">
        <v>160.12983188002704</v>
      </c>
      <c r="E53" s="20">
        <v>181.29894369981551</v>
      </c>
      <c r="F53" s="20">
        <v>172.87764336875284</v>
      </c>
      <c r="G53" s="20">
        <v>194.52298480324779</v>
      </c>
      <c r="H53" s="20">
        <v>197.74804017880376</v>
      </c>
      <c r="I53" s="20">
        <v>234.88255703797481</v>
      </c>
      <c r="J53" s="20">
        <v>218.51223102996991</v>
      </c>
      <c r="K53" s="20">
        <v>204.60638915566477</v>
      </c>
      <c r="L53" s="20">
        <v>180.83232828232445</v>
      </c>
      <c r="M53" s="20">
        <v>142.59430215868241</v>
      </c>
      <c r="N53" s="20">
        <v>118.31490937809386</v>
      </c>
      <c r="O53" s="20">
        <v>124.97392443982501</v>
      </c>
      <c r="P53" s="20">
        <v>122.93134508297575</v>
      </c>
      <c r="Q53" s="20">
        <v>124.98908375788361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0.96865271000448605</v>
      </c>
      <c r="H54" s="20">
        <v>0.56314037513399962</v>
      </c>
      <c r="I54" s="20">
        <v>0.59875469550448446</v>
      </c>
      <c r="J54" s="20">
        <v>0.58608062141630146</v>
      </c>
      <c r="K54" s="20">
        <v>0.58207060383825338</v>
      </c>
      <c r="L54" s="20">
        <v>4.9957223626962666</v>
      </c>
      <c r="M54" s="20">
        <v>3.8259496929000107</v>
      </c>
      <c r="N54" s="20">
        <v>2.8667856065335409</v>
      </c>
      <c r="O54" s="20">
        <v>3.0804716704781274</v>
      </c>
      <c r="P54" s="20">
        <v>3.1556080879517867</v>
      </c>
      <c r="Q54" s="20">
        <v>2.7638164814665291</v>
      </c>
    </row>
    <row r="55" spans="1:17" ht="11.45" customHeight="1" x14ac:dyDescent="0.25">
      <c r="A55" s="17" t="s">
        <v>22</v>
      </c>
      <c r="B55" s="20">
        <v>42.764711371561759</v>
      </c>
      <c r="C55" s="20">
        <v>89.370139941613147</v>
      </c>
      <c r="D55" s="20">
        <v>76.656269326368388</v>
      </c>
      <c r="E55" s="20">
        <v>73.131608783332581</v>
      </c>
      <c r="F55" s="20">
        <v>88.015527867157758</v>
      </c>
      <c r="G55" s="20">
        <v>100.6948793829372</v>
      </c>
      <c r="H55" s="20">
        <v>133.35064664069262</v>
      </c>
      <c r="I55" s="20">
        <v>165.28942024278192</v>
      </c>
      <c r="J55" s="20">
        <v>145.84954654039583</v>
      </c>
      <c r="K55" s="20">
        <v>94.429409118752389</v>
      </c>
      <c r="L55" s="20">
        <v>173.6600734025107</v>
      </c>
      <c r="M55" s="20">
        <v>110.19204968438211</v>
      </c>
      <c r="N55" s="20">
        <v>109.95094292486095</v>
      </c>
      <c r="O55" s="20">
        <v>114.51744887314811</v>
      </c>
      <c r="P55" s="20">
        <v>113.87769105124634</v>
      </c>
      <c r="Q55" s="20">
        <v>132.9706794168176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0.50142335568474417</v>
      </c>
      <c r="H56" s="69">
        <v>0.37975159250984253</v>
      </c>
      <c r="I56" s="69">
        <v>0.42135021746880469</v>
      </c>
      <c r="J56" s="69">
        <v>0.39118905365968776</v>
      </c>
      <c r="K56" s="69">
        <v>0.2686357127588257</v>
      </c>
      <c r="L56" s="69">
        <v>4.7975797272815299</v>
      </c>
      <c r="M56" s="69">
        <v>2.9565644087295269</v>
      </c>
      <c r="N56" s="69">
        <v>2.6641256140804082</v>
      </c>
      <c r="O56" s="69">
        <v>2.8227308905468362</v>
      </c>
      <c r="P56" s="69">
        <v>2.9232037010254195</v>
      </c>
      <c r="Q56" s="69">
        <v>2.9403092196107323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12.669890939390799</v>
      </c>
      <c r="C60" s="71">
        <f>IF(C17=0,"",C17/TrRoad_act!C30*100)</f>
        <v>13.057341155279911</v>
      </c>
      <c r="D60" s="71">
        <f>IF(D17=0,"",D17/TrRoad_act!D30*100)</f>
        <v>12.845490717404628</v>
      </c>
      <c r="E60" s="71">
        <f>IF(E17=0,"",E17/TrRoad_act!E30*100)</f>
        <v>12.818992809944843</v>
      </c>
      <c r="F60" s="71">
        <f>IF(F17=0,"",F17/TrRoad_act!F30*100)</f>
        <v>12.507668332232495</v>
      </c>
      <c r="G60" s="71">
        <f>IF(G17=0,"",G17/TrRoad_act!G30*100)</f>
        <v>12.639790671896714</v>
      </c>
      <c r="H60" s="71">
        <f>IF(H17=0,"",H17/TrRoad_act!H30*100)</f>
        <v>12.263433695602426</v>
      </c>
      <c r="I60" s="71">
        <f>IF(I17=0,"",I17/TrRoad_act!I30*100)</f>
        <v>12.329738343738715</v>
      </c>
      <c r="J60" s="71">
        <f>IF(J17=0,"",J17/TrRoad_act!J30*100)</f>
        <v>11.909042688360165</v>
      </c>
      <c r="K60" s="71">
        <f>IF(K17=0,"",K17/TrRoad_act!K30*100)</f>
        <v>11.463502726447903</v>
      </c>
      <c r="L60" s="71">
        <f>IF(L17=0,"",L17/TrRoad_act!L30*100)</f>
        <v>12.370099975048104</v>
      </c>
      <c r="M60" s="71">
        <f>IF(M17=0,"",M17/TrRoad_act!M30*100)</f>
        <v>11.074889747553197</v>
      </c>
      <c r="N60" s="71">
        <f>IF(N17=0,"",N17/TrRoad_act!N30*100)</f>
        <v>10.693786591640652</v>
      </c>
      <c r="O60" s="71">
        <f>IF(O17=0,"",O17/TrRoad_act!O30*100)</f>
        <v>10.584844222818941</v>
      </c>
      <c r="P60" s="71">
        <f>IF(P17=0,"",P17/TrRoad_act!P30*100)</f>
        <v>10.061410691710265</v>
      </c>
      <c r="Q60" s="71">
        <f>IF(Q17=0,"",Q17/TrRoad_act!Q30*100)</f>
        <v>9.9338062863144074</v>
      </c>
    </row>
    <row r="61" spans="1:17" ht="11.45" customHeight="1" x14ac:dyDescent="0.25">
      <c r="A61" s="25" t="s">
        <v>39</v>
      </c>
      <c r="B61" s="24">
        <f>IF(B18=0,"",B18/TrRoad_act!B31*100)</f>
        <v>10.512135446130602</v>
      </c>
      <c r="C61" s="24">
        <f>IF(C18=0,"",C18/TrRoad_act!C31*100)</f>
        <v>9.9618216773228223</v>
      </c>
      <c r="D61" s="24">
        <f>IF(D18=0,"",D18/TrRoad_act!D31*100)</f>
        <v>9.8275673477452052</v>
      </c>
      <c r="E61" s="24">
        <f>IF(E18=0,"",E18/TrRoad_act!E31*100)</f>
        <v>9.7525447535457648</v>
      </c>
      <c r="F61" s="24">
        <f>IF(F18=0,"",F18/TrRoad_act!F31*100)</f>
        <v>9.5337885756691438</v>
      </c>
      <c r="G61" s="24">
        <f>IF(G18=0,"",G18/TrRoad_act!G31*100)</f>
        <v>9.350109923070832</v>
      </c>
      <c r="H61" s="24">
        <f>IF(H18=0,"",H18/TrRoad_act!H31*100)</f>
        <v>8.9551854080051925</v>
      </c>
      <c r="I61" s="24">
        <f>IF(I18=0,"",I18/TrRoad_act!I31*100)</f>
        <v>8.7134705044477858</v>
      </c>
      <c r="J61" s="24">
        <f>IF(J18=0,"",J18/TrRoad_act!J31*100)</f>
        <v>8.524507606271202</v>
      </c>
      <c r="K61" s="24">
        <f>IF(K18=0,"",K18/TrRoad_act!K31*100)</f>
        <v>8.4938256509561576</v>
      </c>
      <c r="L61" s="24">
        <f>IF(L18=0,"",L18/TrRoad_act!L31*100)</f>
        <v>8.5225109587753174</v>
      </c>
      <c r="M61" s="24">
        <f>IF(M18=0,"",M18/TrRoad_act!M31*100)</f>
        <v>8.3607316840046391</v>
      </c>
      <c r="N61" s="24">
        <f>IF(N18=0,"",N18/TrRoad_act!N31*100)</f>
        <v>8.190791729888975</v>
      </c>
      <c r="O61" s="24">
        <f>IF(O18=0,"",O18/TrRoad_act!O31*100)</f>
        <v>8.0355190687149296</v>
      </c>
      <c r="P61" s="24">
        <f>IF(P18=0,"",P18/TrRoad_act!P31*100)</f>
        <v>7.7681938304514171</v>
      </c>
      <c r="Q61" s="24">
        <f>IF(Q18=0,"",Q18/TrRoad_act!Q31*100)</f>
        <v>7.5944578994731158</v>
      </c>
    </row>
    <row r="62" spans="1:17" ht="11.45" customHeight="1" x14ac:dyDescent="0.25">
      <c r="A62" s="23" t="s">
        <v>30</v>
      </c>
      <c r="B62" s="22">
        <f>IF(B19=0,"",B19/TrRoad_act!B32*100)</f>
        <v>5.1139589040363544</v>
      </c>
      <c r="C62" s="22">
        <f>IF(C19=0,"",C19/TrRoad_act!C32*100)</f>
        <v>5.1180385683972114</v>
      </c>
      <c r="D62" s="22">
        <f>IF(D19=0,"",D19/TrRoad_act!D32*100)</f>
        <v>5.1159960583451696</v>
      </c>
      <c r="E62" s="22">
        <f>IF(E19=0,"",E19/TrRoad_act!E32*100)</f>
        <v>5.1127995866777098</v>
      </c>
      <c r="F62" s="22">
        <f>IF(F19=0,"",F19/TrRoad_act!F32*100)</f>
        <v>5.1059012360369058</v>
      </c>
      <c r="G62" s="22">
        <f>IF(G19=0,"",G19/TrRoad_act!G32*100)</f>
        <v>5.0972851866616935</v>
      </c>
      <c r="H62" s="22">
        <f>IF(H19=0,"",H19/TrRoad_act!H32*100)</f>
        <v>5.0760124012417442</v>
      </c>
      <c r="I62" s="22">
        <f>IF(I19=0,"",I19/TrRoad_act!I32*100)</f>
        <v>5.0329573090065818</v>
      </c>
      <c r="J62" s="22">
        <f>IF(J19=0,"",J19/TrRoad_act!J32*100)</f>
        <v>5.0237023855058993</v>
      </c>
      <c r="K62" s="22">
        <f>IF(K19=0,"",K19/TrRoad_act!K32*100)</f>
        <v>5.2132329224390475</v>
      </c>
      <c r="L62" s="22">
        <f>IF(L19=0,"",L19/TrRoad_act!L32*100)</f>
        <v>4.9671082786038152</v>
      </c>
      <c r="M62" s="22">
        <f>IF(M19=0,"",M19/TrRoad_act!M32*100)</f>
        <v>4.9274790454395463</v>
      </c>
      <c r="N62" s="22">
        <f>IF(N19=0,"",N19/TrRoad_act!N32*100)</f>
        <v>4.7448411063729834</v>
      </c>
      <c r="O62" s="22">
        <f>IF(O19=0,"",O19/TrRoad_act!O32*100)</f>
        <v>4.6632209241869802</v>
      </c>
      <c r="P62" s="22">
        <f>IF(P19=0,"",P19/TrRoad_act!P32*100)</f>
        <v>4.4742843535031582</v>
      </c>
      <c r="Q62" s="22">
        <f>IF(Q19=0,"",Q19/TrRoad_act!Q32*100)</f>
        <v>4.3524873499271575</v>
      </c>
    </row>
    <row r="63" spans="1:17" ht="11.45" customHeight="1" x14ac:dyDescent="0.25">
      <c r="A63" s="19" t="s">
        <v>29</v>
      </c>
      <c r="B63" s="21">
        <f>IF(B21=0,"",B21/TrRoad_act!B33*100)</f>
        <v>9.0856703846460238</v>
      </c>
      <c r="C63" s="21">
        <f>IF(C21=0,"",C21/TrRoad_act!C33*100)</f>
        <v>8.5486652035957178</v>
      </c>
      <c r="D63" s="21">
        <f>IF(D21=0,"",D21/TrRoad_act!D33*100)</f>
        <v>8.4679335728759</v>
      </c>
      <c r="E63" s="21">
        <f>IF(E21=0,"",E21/TrRoad_act!E33*100)</f>
        <v>8.3852147285281688</v>
      </c>
      <c r="F63" s="21">
        <f>IF(F21=0,"",F21/TrRoad_act!F33*100)</f>
        <v>8.2273328962895498</v>
      </c>
      <c r="G63" s="21">
        <f>IF(G21=0,"",G21/TrRoad_act!G33*100)</f>
        <v>8.0994105258862685</v>
      </c>
      <c r="H63" s="21">
        <f>IF(H21=0,"",H21/TrRoad_act!H33*100)</f>
        <v>7.896359839096541</v>
      </c>
      <c r="I63" s="21">
        <f>IF(I21=0,"",I21/TrRoad_act!I33*100)</f>
        <v>7.7754067134351983</v>
      </c>
      <c r="J63" s="21">
        <f>IF(J21=0,"",J21/TrRoad_act!J33*100)</f>
        <v>7.6247892289038957</v>
      </c>
      <c r="K63" s="21">
        <f>IF(K21=0,"",K21/TrRoad_act!K33*100)</f>
        <v>7.551946523221635</v>
      </c>
      <c r="L63" s="21">
        <f>IF(L21=0,"",L21/TrRoad_act!L33*100)</f>
        <v>7.4954075284751047</v>
      </c>
      <c r="M63" s="21">
        <f>IF(M21=0,"",M21/TrRoad_act!M33*100)</f>
        <v>7.4178144668400545</v>
      </c>
      <c r="N63" s="21">
        <f>IF(N21=0,"",N21/TrRoad_act!N33*100)</f>
        <v>7.2559039050675516</v>
      </c>
      <c r="O63" s="21">
        <f>IF(O21=0,"",O21/TrRoad_act!O33*100)</f>
        <v>7.1253285167129548</v>
      </c>
      <c r="P63" s="21">
        <f>IF(P21=0,"",P21/TrRoad_act!P33*100)</f>
        <v>6.9906389781771523</v>
      </c>
      <c r="Q63" s="21">
        <f>IF(Q21=0,"",Q21/TrRoad_act!Q33*100)</f>
        <v>6.8881250319107838</v>
      </c>
    </row>
    <row r="64" spans="1:17" ht="11.45" customHeight="1" x14ac:dyDescent="0.25">
      <c r="A64" s="62" t="s">
        <v>59</v>
      </c>
      <c r="B64" s="70">
        <f>IF(B22=0,"",B22/TrRoad_act!B34*100)</f>
        <v>9.2291929790236154</v>
      </c>
      <c r="C64" s="70">
        <f>IF(C22=0,"",C22/TrRoad_act!C34*100)</f>
        <v>8.6202278274465982</v>
      </c>
      <c r="D64" s="70">
        <f>IF(D22=0,"",D22/TrRoad_act!D34*100)</f>
        <v>8.5626706617989594</v>
      </c>
      <c r="E64" s="70">
        <f>IF(E22=0,"",E22/TrRoad_act!E34*100)</f>
        <v>8.4942402261963288</v>
      </c>
      <c r="F64" s="70">
        <f>IF(F22=0,"",F22/TrRoad_act!F34*100)</f>
        <v>8.4107284659213573</v>
      </c>
      <c r="G64" s="70">
        <f>IF(G22=0,"",G22/TrRoad_act!G34*100)</f>
        <v>8.3210428644410914</v>
      </c>
      <c r="H64" s="70">
        <f>IF(H22=0,"",H22/TrRoad_act!H34*100)</f>
        <v>8.2005310676483827</v>
      </c>
      <c r="I64" s="70">
        <f>IF(I22=0,"",I22/TrRoad_act!I34*100)</f>
        <v>8.0600533180437992</v>
      </c>
      <c r="J64" s="70">
        <f>IF(J22=0,"",J22/TrRoad_act!J34*100)</f>
        <v>7.955615301270079</v>
      </c>
      <c r="K64" s="70">
        <f>IF(K22=0,"",K22/TrRoad_act!K34*100)</f>
        <v>8.0545126779536442</v>
      </c>
      <c r="L64" s="70">
        <f>IF(L22=0,"",L22/TrRoad_act!L34*100)</f>
        <v>7.8587730243310867</v>
      </c>
      <c r="M64" s="70">
        <f>IF(M22=0,"",M22/TrRoad_act!M34*100)</f>
        <v>7.9825510940417095</v>
      </c>
      <c r="N64" s="70">
        <f>IF(N22=0,"",N22/TrRoad_act!N34*100)</f>
        <v>7.8045077129725975</v>
      </c>
      <c r="O64" s="70">
        <f>IF(O22=0,"",O22/TrRoad_act!O34*100)</f>
        <v>7.6870114110369343</v>
      </c>
      <c r="P64" s="70">
        <f>IF(P22=0,"",P22/TrRoad_act!P34*100)</f>
        <v>7.7208001281436882</v>
      </c>
      <c r="Q64" s="70">
        <f>IF(Q22=0,"",Q22/TrRoad_act!Q34*100)</f>
        <v>7.6279728745707889</v>
      </c>
    </row>
    <row r="65" spans="1:17" ht="11.45" customHeight="1" x14ac:dyDescent="0.25">
      <c r="A65" s="62" t="s">
        <v>58</v>
      </c>
      <c r="B65" s="70">
        <f>IF(B24=0,"",B24/TrRoad_act!B35*100)</f>
        <v>7.5020635332617518</v>
      </c>
      <c r="C65" s="70">
        <f>IF(C24=0,"",C24/TrRoad_act!C35*100)</f>
        <v>8.1940583664095037</v>
      </c>
      <c r="D65" s="70">
        <f>IF(D24=0,"",D24/TrRoad_act!D35*100)</f>
        <v>7.8581619742908799</v>
      </c>
      <c r="E65" s="70">
        <f>IF(E24=0,"",E24/TrRoad_act!E35*100)</f>
        <v>7.7458724552198612</v>
      </c>
      <c r="F65" s="70">
        <f>IF(F24=0,"",F24/TrRoad_act!F35*100)</f>
        <v>7.6958277398239989</v>
      </c>
      <c r="G65" s="70">
        <f>IF(G24=0,"",G24/TrRoad_act!G35*100)</f>
        <v>7.54207986151029</v>
      </c>
      <c r="H65" s="70">
        <f>IF(H24=0,"",H24/TrRoad_act!H35*100)</f>
        <v>7.2361633157713365</v>
      </c>
      <c r="I65" s="70">
        <f>IF(I24=0,"",I24/TrRoad_act!I35*100)</f>
        <v>7.2608360037027238</v>
      </c>
      <c r="J65" s="70">
        <f>IF(J24=0,"",J24/TrRoad_act!J35*100)</f>
        <v>7.1035043819675527</v>
      </c>
      <c r="K65" s="70">
        <f>IF(K24=0,"",K24/TrRoad_act!K35*100)</f>
        <v>6.9018573141196766</v>
      </c>
      <c r="L65" s="70">
        <f>IF(L24=0,"",L24/TrRoad_act!L35*100)</f>
        <v>7.0541418891856527</v>
      </c>
      <c r="M65" s="70">
        <f>IF(M24=0,"",M24/TrRoad_act!M35*100)</f>
        <v>6.7877179370268452</v>
      </c>
      <c r="N65" s="70">
        <f>IF(N24=0,"",N24/TrRoad_act!N35*100)</f>
        <v>6.744585653888806</v>
      </c>
      <c r="O65" s="70">
        <f>IF(O24=0,"",O24/TrRoad_act!O35*100)</f>
        <v>6.6522070685116477</v>
      </c>
      <c r="P65" s="70">
        <f>IF(P24=0,"",P24/TrRoad_act!P35*100)</f>
        <v>6.4874700744244844</v>
      </c>
      <c r="Q65" s="70">
        <f>IF(Q24=0,"",Q24/TrRoad_act!Q35*100)</f>
        <v>6.4470585273112988</v>
      </c>
    </row>
    <row r="66" spans="1:17" ht="11.45" customHeight="1" x14ac:dyDescent="0.25">
      <c r="A66" s="62" t="s">
        <v>57</v>
      </c>
      <c r="B66" s="70">
        <f>IF(B26=0,"",B26/TrRoad_act!B36*100)</f>
        <v>9.928875827929204</v>
      </c>
      <c r="C66" s="70">
        <f>IF(C26=0,"",C26/TrRoad_act!C36*100)</f>
        <v>8.2778211325181399</v>
      </c>
      <c r="D66" s="70">
        <f>IF(D26=0,"",D26/TrRoad_act!D36*100)</f>
        <v>8.8643064505861791</v>
      </c>
      <c r="E66" s="70">
        <f>IF(E26=0,"",E26/TrRoad_act!E36*100)</f>
        <v>9.1595012624244667</v>
      </c>
      <c r="F66" s="70">
        <f>IF(F26=0,"",F26/TrRoad_act!F36*100)</f>
        <v>7.9300162508301435</v>
      </c>
      <c r="G66" s="70">
        <f>IF(G26=0,"",G26/TrRoad_act!G36*100)</f>
        <v>7.9360611412927513</v>
      </c>
      <c r="H66" s="70">
        <f>IF(H26=0,"",H26/TrRoad_act!H36*100)</f>
        <v>7.7233215531394119</v>
      </c>
      <c r="I66" s="70">
        <f>IF(I26=0,"",I26/TrRoad_act!I36*100)</f>
        <v>7.1365835303947636</v>
      </c>
      <c r="J66" s="70">
        <f>IF(J26=0,"",J26/TrRoad_act!J36*100)</f>
        <v>6.9471854629158196</v>
      </c>
      <c r="K66" s="70">
        <f>IF(K26=0,"",K26/TrRoad_act!K36*100)</f>
        <v>6.6986916048918825</v>
      </c>
      <c r="L66" s="70">
        <f>IF(L26=0,"",L26/TrRoad_act!L36*100)</f>
        <v>7.0328959958408097</v>
      </c>
      <c r="M66" s="70">
        <f>IF(M26=0,"",M26/TrRoad_act!M36*100)</f>
        <v>7.0332951898314038</v>
      </c>
      <c r="N66" s="70">
        <f>IF(N26=0,"",N26/TrRoad_act!N36*100)</f>
        <v>7.084532525651416</v>
      </c>
      <c r="O66" s="70">
        <f>IF(O26=0,"",O26/TrRoad_act!O36*100)</f>
        <v>7.0552249860819396</v>
      </c>
      <c r="P66" s="70">
        <f>IF(P26=0,"",P26/TrRoad_act!P36*100)</f>
        <v>7.0224786000556341</v>
      </c>
      <c r="Q66" s="70">
        <f>IF(Q26=0,"",Q26/TrRoad_act!Q36*100)</f>
        <v>6.8844998152421235</v>
      </c>
    </row>
    <row r="67" spans="1:17" ht="11.45" customHeight="1" x14ac:dyDescent="0.25">
      <c r="A67" s="62" t="s">
        <v>56</v>
      </c>
      <c r="B67" s="70">
        <f>IF(B27=0,"",B27/TrRoad_act!B37*100)</f>
        <v>8.6073801284571516</v>
      </c>
      <c r="C67" s="70">
        <f>IF(C27=0,"",C27/TrRoad_act!C37*100)</f>
        <v>8.612474440918886</v>
      </c>
      <c r="D67" s="70">
        <f>IF(D27=0,"",D27/TrRoad_act!D37*100)</f>
        <v>8.6327629705529514</v>
      </c>
      <c r="E67" s="70">
        <f>IF(E27=0,"",E27/TrRoad_act!E37*100)</f>
        <v>8.6527642093764783</v>
      </c>
      <c r="F67" s="70">
        <f>IF(F27=0,"",F27/TrRoad_act!F37*100)</f>
        <v>8.6723405460475131</v>
      </c>
      <c r="G67" s="70">
        <f>IF(G27=0,"",G27/TrRoad_act!G37*100)</f>
        <v>8.6914717019303698</v>
      </c>
      <c r="H67" s="70">
        <f>IF(H27=0,"",H27/TrRoad_act!H37*100)</f>
        <v>8.7099561388470406</v>
      </c>
      <c r="I67" s="70">
        <f>IF(I27=0,"",I27/TrRoad_act!I37*100)</f>
        <v>8.7271109130538047</v>
      </c>
      <c r="J67" s="70">
        <f>IF(J27=0,"",J27/TrRoad_act!J37*100)</f>
        <v>8.7429342847159024</v>
      </c>
      <c r="K67" s="70">
        <f>IF(K27=0,"",K27/TrRoad_act!K37*100)</f>
        <v>8.7567814060023252</v>
      </c>
      <c r="L67" s="70" t="str">
        <f>IF(L27=0,"",L27/TrRoad_act!L37*100)</f>
        <v/>
      </c>
      <c r="M67" s="70" t="str">
        <f>IF(M27=0,"",M27/TrRoad_act!M37*100)</f>
        <v/>
      </c>
      <c r="N67" s="70" t="str">
        <f>IF(N27=0,"",N27/TrRoad_act!N37*100)</f>
        <v/>
      </c>
      <c r="O67" s="70" t="str">
        <f>IF(O27=0,"",O27/TrRoad_act!O37*100)</f>
        <v/>
      </c>
      <c r="P67" s="70" t="str">
        <f>IF(P27=0,"",P27/TrRoad_act!P37*100)</f>
        <v/>
      </c>
      <c r="Q67" s="70" t="str">
        <f>IF(Q27=0,"",Q27/TrRoad_act!Q37*100)</f>
        <v/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>
        <f>IF(N29=0,"",N29/TrRoad_act!N38*100)</f>
        <v>3.5282464515531906</v>
      </c>
      <c r="O68" s="70">
        <f>IF(O29=0,"",O29/TrRoad_act!O38*100)</f>
        <v>3.5126118443134775</v>
      </c>
      <c r="P68" s="70">
        <f>IF(P29=0,"",P29/TrRoad_act!P38*100)</f>
        <v>3.767884060154207</v>
      </c>
      <c r="Q68" s="70">
        <f>IF(Q29=0,"",Q29/TrRoad_act!Q38*100)</f>
        <v>3.6535912570403868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 t="str">
        <f>IF(L32=0,"",L32/TrRoad_act!L39*100)</f>
        <v/>
      </c>
      <c r="M69" s="70" t="str">
        <f>IF(M32=0,"",M32/TrRoad_act!M39*100)</f>
        <v/>
      </c>
      <c r="N69" s="70">
        <f>IF(N32=0,"",N32/TrRoad_act!N39*100)</f>
        <v>2.8817698957555189</v>
      </c>
      <c r="O69" s="70">
        <f>IF(O32=0,"",O32/TrRoad_act!O39*100)</f>
        <v>2.892355037605177</v>
      </c>
      <c r="P69" s="70">
        <f>IF(P32=0,"",P32/TrRoad_act!P39*100)</f>
        <v>2.9174564048371798</v>
      </c>
      <c r="Q69" s="70">
        <f>IF(Q32=0,"",Q32/TrRoad_act!Q39*100)</f>
        <v>2.9265174858952725</v>
      </c>
    </row>
    <row r="70" spans="1:17" ht="11.45" customHeight="1" x14ac:dyDescent="0.25">
      <c r="A70" s="19" t="s">
        <v>28</v>
      </c>
      <c r="B70" s="21">
        <f>IF(B33=0,"",B33/TrRoad_act!B40*100)</f>
        <v>56.261760637996098</v>
      </c>
      <c r="C70" s="21">
        <f>IF(C33=0,"",C33/TrRoad_act!C40*100)</f>
        <v>61.111763616479898</v>
      </c>
      <c r="D70" s="21">
        <f>IF(D33=0,"",D33/TrRoad_act!D40*100)</f>
        <v>57.936897923385736</v>
      </c>
      <c r="E70" s="21">
        <f>IF(E33=0,"",E33/TrRoad_act!E40*100)</f>
        <v>56.750101697982316</v>
      </c>
      <c r="F70" s="21">
        <f>IF(F33=0,"",F33/TrRoad_act!F40*100)</f>
        <v>57.14521313394448</v>
      </c>
      <c r="G70" s="21">
        <f>IF(G33=0,"",G33/TrRoad_act!G40*100)</f>
        <v>56.983401193241193</v>
      </c>
      <c r="H70" s="21">
        <f>IF(H33=0,"",H33/TrRoad_act!H40*100)</f>
        <v>57.737978609909568</v>
      </c>
      <c r="I70" s="21">
        <f>IF(I33=0,"",I33/TrRoad_act!I40*100)</f>
        <v>58.162431216547517</v>
      </c>
      <c r="J70" s="21">
        <f>IF(J33=0,"",J33/TrRoad_act!J40*100)</f>
        <v>56.400620999798555</v>
      </c>
      <c r="K70" s="21">
        <f>IF(K33=0,"",K33/TrRoad_act!K40*100)</f>
        <v>53.96958482617238</v>
      </c>
      <c r="L70" s="21">
        <f>IF(L33=0,"",L33/TrRoad_act!L40*100)</f>
        <v>58.537625244319891</v>
      </c>
      <c r="M70" s="21">
        <f>IF(M33=0,"",M33/TrRoad_act!M40*100)</f>
        <v>54.949468796654635</v>
      </c>
      <c r="N70" s="21">
        <f>IF(N33=0,"",N33/TrRoad_act!N40*100)</f>
        <v>54.865154605291309</v>
      </c>
      <c r="O70" s="21">
        <f>IF(O33=0,"",O33/TrRoad_act!O40*100)</f>
        <v>54.598562224248205</v>
      </c>
      <c r="P70" s="21">
        <f>IF(P33=0,"",P33/TrRoad_act!P40*100)</f>
        <v>54.116788969112214</v>
      </c>
      <c r="Q70" s="21">
        <f>IF(Q33=0,"",Q33/TrRoad_act!Q40*100)</f>
        <v>54.129995479356786</v>
      </c>
    </row>
    <row r="71" spans="1:17" ht="11.45" customHeight="1" x14ac:dyDescent="0.25">
      <c r="A71" s="62" t="s">
        <v>59</v>
      </c>
      <c r="B71" s="20">
        <f>IF(B34=0,"",B34/TrRoad_act!B41*100)</f>
        <v>22.511439666660223</v>
      </c>
      <c r="C71" s="20">
        <f>IF(C34=0,"",C34/TrRoad_act!C41*100)</f>
        <v>21.697371778249657</v>
      </c>
      <c r="D71" s="20">
        <f>IF(D34=0,"",D34/TrRoad_act!D41*100)</f>
        <v>21.652729394904227</v>
      </c>
      <c r="E71" s="20">
        <f>IF(E34=0,"",E34/TrRoad_act!E41*100)</f>
        <v>21.619693753689312</v>
      </c>
      <c r="F71" s="20">
        <f>IF(F34=0,"",F34/TrRoad_act!F41*100)</f>
        <v>21.602676178820506</v>
      </c>
      <c r="G71" s="20">
        <f>IF(G34=0,"",G34/TrRoad_act!G41*100)</f>
        <v>21.575720029583042</v>
      </c>
      <c r="H71" s="20">
        <f>IF(H34=0,"",H34/TrRoad_act!H41*100)</f>
        <v>21.540633162641129</v>
      </c>
      <c r="I71" s="20">
        <f>IF(I34=0,"",I34/TrRoad_act!I41*100)</f>
        <v>21.403516939385923</v>
      </c>
      <c r="J71" s="20">
        <f>IF(J34=0,"",J34/TrRoad_act!J41*100)</f>
        <v>21.308983857733541</v>
      </c>
      <c r="K71" s="20">
        <f>IF(K34=0,"",K34/TrRoad_act!K41*100)</f>
        <v>21.187488908623031</v>
      </c>
      <c r="L71" s="20">
        <f>IF(L34=0,"",L34/TrRoad_act!L41*100)</f>
        <v>21.013861270486551</v>
      </c>
      <c r="M71" s="20">
        <f>IF(M34=0,"",M34/TrRoad_act!M41*100)</f>
        <v>20.300788712245936</v>
      </c>
      <c r="N71" s="20">
        <f>IF(N34=0,"",N34/TrRoad_act!N41*100)</f>
        <v>19.868853605383308</v>
      </c>
      <c r="O71" s="20">
        <f>IF(O34=0,"",O34/TrRoad_act!O41*100)</f>
        <v>19.145820836267383</v>
      </c>
      <c r="P71" s="20">
        <f>IF(P34=0,"",P34/TrRoad_act!P41*100)</f>
        <v>18.741933533083305</v>
      </c>
      <c r="Q71" s="20">
        <f>IF(Q34=0,"",Q34/TrRoad_act!Q41*100)</f>
        <v>18.560998328227114</v>
      </c>
    </row>
    <row r="72" spans="1:17" ht="11.45" customHeight="1" x14ac:dyDescent="0.25">
      <c r="A72" s="62" t="s">
        <v>58</v>
      </c>
      <c r="B72" s="20">
        <f>IF(B36=0,"",B36/TrRoad_act!B42*100)</f>
        <v>60.372988825058485</v>
      </c>
      <c r="C72" s="20">
        <f>IF(C36=0,"",C36/TrRoad_act!C42*100)</f>
        <v>65.796530768876153</v>
      </c>
      <c r="D72" s="20">
        <f>IF(D36=0,"",D36/TrRoad_act!D42*100)</f>
        <v>62.192939366914445</v>
      </c>
      <c r="E72" s="20">
        <f>IF(E36=0,"",E36/TrRoad_act!E42*100)</f>
        <v>60.401910988158022</v>
      </c>
      <c r="F72" s="20">
        <f>IF(F36=0,"",F36/TrRoad_act!F42*100)</f>
        <v>60.689994982406184</v>
      </c>
      <c r="G72" s="20">
        <f>IF(G36=0,"",G36/TrRoad_act!G42*100)</f>
        <v>60.623952499212244</v>
      </c>
      <c r="H72" s="20">
        <f>IF(H36=0,"",H36/TrRoad_act!H42*100)</f>
        <v>61.262087697169996</v>
      </c>
      <c r="I72" s="20">
        <f>IF(I36=0,"",I36/TrRoad_act!I42*100)</f>
        <v>61.706937088376726</v>
      </c>
      <c r="J72" s="20">
        <f>IF(J36=0,"",J36/TrRoad_act!J42*100)</f>
        <v>60.085287509094677</v>
      </c>
      <c r="K72" s="20">
        <f>IF(K36=0,"",K36/TrRoad_act!K42*100)</f>
        <v>57.434519940121056</v>
      </c>
      <c r="L72" s="20">
        <f>IF(L36=0,"",L36/TrRoad_act!L42*100)</f>
        <v>63.000121514988081</v>
      </c>
      <c r="M72" s="20">
        <f>IF(M36=0,"",M36/TrRoad_act!M42*100)</f>
        <v>58.147994186990772</v>
      </c>
      <c r="N72" s="20">
        <f>IF(N36=0,"",N36/TrRoad_act!N42*100)</f>
        <v>57.739398892903019</v>
      </c>
      <c r="O72" s="20">
        <f>IF(O36=0,"",O36/TrRoad_act!O42*100)</f>
        <v>57.084072376527928</v>
      </c>
      <c r="P72" s="20">
        <f>IF(P36=0,"",P36/TrRoad_act!P42*100)</f>
        <v>56.371624820377811</v>
      </c>
      <c r="Q72" s="20">
        <f>IF(Q36=0,"",Q36/TrRoad_act!Q42*100)</f>
        <v>56.412473638929725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>
        <f>IF(B39=0,"",B39/TrRoad_act!B44*100)</f>
        <v>45.960932689340297</v>
      </c>
      <c r="C74" s="20">
        <f>IF(C39=0,"",C39/TrRoad_act!C44*100)</f>
        <v>56.469326788113683</v>
      </c>
      <c r="D74" s="20">
        <f>IF(D39=0,"",D39/TrRoad_act!D44*100)</f>
        <v>45.375985678201687</v>
      </c>
      <c r="E74" s="20">
        <f>IF(E39=0,"",E39/TrRoad_act!E44*100)</f>
        <v>45.223344274853446</v>
      </c>
      <c r="F74" s="20">
        <f>IF(F39=0,"",F39/TrRoad_act!F44*100)</f>
        <v>44.960627214555153</v>
      </c>
      <c r="G74" s="20">
        <f>IF(G39=0,"",G39/TrRoad_act!G44*100)</f>
        <v>44.668632078560336</v>
      </c>
      <c r="H74" s="20">
        <f>IF(H39=0,"",H39/TrRoad_act!H44*100)</f>
        <v>46.736057537736272</v>
      </c>
      <c r="I74" s="20">
        <f>IF(I39=0,"",I39/TrRoad_act!I44*100)</f>
        <v>50.115138460932727</v>
      </c>
      <c r="J74" s="20">
        <f>IF(J39=0,"",J39/TrRoad_act!J44*100)</f>
        <v>44.098462883569717</v>
      </c>
      <c r="K74" s="20">
        <f>IF(K39=0,"",K39/TrRoad_act!K44*100)</f>
        <v>43.991452008205989</v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 t="str">
        <f>IF(Q39=0,"",Q39/TrRoad_act!Q44*100)</f>
        <v/>
      </c>
    </row>
    <row r="75" spans="1:17" ht="11.45" customHeight="1" x14ac:dyDescent="0.25">
      <c r="A75" s="62" t="s">
        <v>55</v>
      </c>
      <c r="B75" s="20">
        <f>IF(B41=0,"",B41/TrRoad_act!B45*100)</f>
        <v>37.408774095967232</v>
      </c>
      <c r="C75" s="20">
        <f>IF(C41=0,"",C41/TrRoad_act!C45*100)</f>
        <v>36.556682264129023</v>
      </c>
      <c r="D75" s="20">
        <f>IF(D41=0,"",D41/TrRoad_act!D45*100)</f>
        <v>36.648073969789337</v>
      </c>
      <c r="E75" s="20">
        <f>IF(E41=0,"",E41/TrRoad_act!E45*100)</f>
        <v>36.729630949162683</v>
      </c>
      <c r="F75" s="20">
        <f>IF(F41=0,"",F41/TrRoad_act!F45*100)</f>
        <v>36.821455026535581</v>
      </c>
      <c r="G75" s="20">
        <f>IF(G41=0,"",G41/TrRoad_act!G45*100)</f>
        <v>36.033263768663481</v>
      </c>
      <c r="H75" s="20">
        <f>IF(H41=0,"",H41/TrRoad_act!H45*100)</f>
        <v>36.051992261832282</v>
      </c>
      <c r="I75" s="20">
        <f>IF(I41=0,"",I41/TrRoad_act!I45*100)</f>
        <v>35.730283764553768</v>
      </c>
      <c r="J75" s="20">
        <f>IF(J41=0,"",J41/TrRoad_act!J45*100)</f>
        <v>35.408493322131108</v>
      </c>
      <c r="K75" s="20">
        <f>IF(K41=0,"",K41/TrRoad_act!K45*100)</f>
        <v>35.217632595196712</v>
      </c>
      <c r="L75" s="20">
        <f>IF(L41=0,"",L41/TrRoad_act!L45*100)</f>
        <v>35.113343784024551</v>
      </c>
      <c r="M75" s="20">
        <f>IF(M41=0,"",M41/TrRoad_act!M45*100)</f>
        <v>35.150494582204665</v>
      </c>
      <c r="N75" s="20">
        <f>IF(N41=0,"",N41/TrRoad_act!N45*100)</f>
        <v>35.206925675579434</v>
      </c>
      <c r="O75" s="20">
        <f>IF(O41=0,"",O41/TrRoad_act!O45*100)</f>
        <v>35.273029740751049</v>
      </c>
      <c r="P75" s="20">
        <f>IF(P41=0,"",P41/TrRoad_act!P45*100)</f>
        <v>35.347253141804167</v>
      </c>
      <c r="Q75" s="20">
        <f>IF(Q41=0,"",Q41/TrRoad_act!Q45*100)</f>
        <v>35.324473645248474</v>
      </c>
    </row>
    <row r="76" spans="1:17" ht="11.45" customHeight="1" x14ac:dyDescent="0.25">
      <c r="A76" s="25" t="s">
        <v>18</v>
      </c>
      <c r="B76" s="24">
        <f>IF(B42=0,"",B42/TrRoad_act!B46*100)</f>
        <v>26.593154460996075</v>
      </c>
      <c r="C76" s="24">
        <f>IF(C42=0,"",C42/TrRoad_act!C46*100)</f>
        <v>32.688737790348931</v>
      </c>
      <c r="D76" s="24">
        <f>IF(D42=0,"",D42/TrRoad_act!D46*100)</f>
        <v>28.82688660094621</v>
      </c>
      <c r="E76" s="24">
        <f>IF(E42=0,"",E42/TrRoad_act!E46*100)</f>
        <v>29.568890471076742</v>
      </c>
      <c r="F76" s="24">
        <f>IF(F42=0,"",F42/TrRoad_act!F46*100)</f>
        <v>28.011220095900306</v>
      </c>
      <c r="G76" s="24">
        <f>IF(G42=0,"",G42/TrRoad_act!G46*100)</f>
        <v>30.157835960808505</v>
      </c>
      <c r="H76" s="24">
        <f>IF(H42=0,"",H42/TrRoad_act!H46*100)</f>
        <v>31.724491974626286</v>
      </c>
      <c r="I76" s="24">
        <f>IF(I42=0,"",I42/TrRoad_act!I46*100)</f>
        <v>33.323254897992989</v>
      </c>
      <c r="J76" s="24">
        <f>IF(J42=0,"",J42/TrRoad_act!J46*100)</f>
        <v>31.453768705257712</v>
      </c>
      <c r="K76" s="24">
        <f>IF(K42=0,"",K42/TrRoad_act!K46*100)</f>
        <v>27.95249962861573</v>
      </c>
      <c r="L76" s="24">
        <f>IF(L42=0,"",L42/TrRoad_act!L46*100)</f>
        <v>37.095478930486415</v>
      </c>
      <c r="M76" s="24">
        <f>IF(M42=0,"",M42/TrRoad_act!M46*100)</f>
        <v>28.917269650728507</v>
      </c>
      <c r="N76" s="24">
        <f>IF(N42=0,"",N42/TrRoad_act!N46*100)</f>
        <v>26.913580890539158</v>
      </c>
      <c r="O76" s="24">
        <f>IF(O42=0,"",O42/TrRoad_act!O46*100)</f>
        <v>25.374201189765483</v>
      </c>
      <c r="P76" s="24">
        <f>IF(P42=0,"",P42/TrRoad_act!P46*100)</f>
        <v>24.173739618174469</v>
      </c>
      <c r="Q76" s="24">
        <f>IF(Q42=0,"",Q42/TrRoad_act!Q46*100)</f>
        <v>24.768057402537696</v>
      </c>
    </row>
    <row r="77" spans="1:17" ht="11.45" customHeight="1" x14ac:dyDescent="0.25">
      <c r="A77" s="23" t="s">
        <v>27</v>
      </c>
      <c r="B77" s="22">
        <f>IF(B43=0,"",B43/TrRoad_act!B47*100)</f>
        <v>8.754091607088716</v>
      </c>
      <c r="C77" s="22">
        <f>IF(C43=0,"",C43/TrRoad_act!C47*100)</f>
        <v>9.0777898536711223</v>
      </c>
      <c r="D77" s="22">
        <f>IF(D43=0,"",D43/TrRoad_act!D47*100)</f>
        <v>8.7413035257054403</v>
      </c>
      <c r="E77" s="22">
        <f>IF(E43=0,"",E43/TrRoad_act!E47*100)</f>
        <v>8.5046062542232832</v>
      </c>
      <c r="F77" s="22">
        <f>IF(F43=0,"",F43/TrRoad_act!F47*100)</f>
        <v>8.5703884773461922</v>
      </c>
      <c r="G77" s="22">
        <f>IF(G43=0,"",G43/TrRoad_act!G47*100)</f>
        <v>8.4878173253580709</v>
      </c>
      <c r="H77" s="22">
        <f>IF(H43=0,"",H43/TrRoad_act!H47*100)</f>
        <v>8.6284871579236118</v>
      </c>
      <c r="I77" s="22">
        <f>IF(I43=0,"",I43/TrRoad_act!I47*100)</f>
        <v>8.7645844886128472</v>
      </c>
      <c r="J77" s="22">
        <f>IF(J43=0,"",J43/TrRoad_act!J47*100)</f>
        <v>8.6425130419348122</v>
      </c>
      <c r="K77" s="22">
        <f>IF(K43=0,"",K43/TrRoad_act!K47*100)</f>
        <v>8.3176579942818467</v>
      </c>
      <c r="L77" s="22">
        <f>IF(L43=0,"",L43/TrRoad_act!L47*100)</f>
        <v>9.089482309362392</v>
      </c>
      <c r="M77" s="22">
        <f>IF(M43=0,"",M43/TrRoad_act!M47*100)</f>
        <v>8.4347128256489921</v>
      </c>
      <c r="N77" s="22">
        <f>IF(N43=0,"",N43/TrRoad_act!N47*100)</f>
        <v>8.3775479190451652</v>
      </c>
      <c r="O77" s="22">
        <f>IF(O43=0,"",O43/TrRoad_act!O47*100)</f>
        <v>8.2737271277707674</v>
      </c>
      <c r="P77" s="22">
        <f>IF(P43=0,"",P43/TrRoad_act!P47*100)</f>
        <v>8.1480609435487619</v>
      </c>
      <c r="Q77" s="22">
        <f>IF(Q43=0,"",Q43/TrRoad_act!Q47*100)</f>
        <v>8.1144805921455578</v>
      </c>
    </row>
    <row r="78" spans="1:17" ht="11.45" customHeight="1" x14ac:dyDescent="0.25">
      <c r="A78" s="62" t="s">
        <v>59</v>
      </c>
      <c r="B78" s="70">
        <f>IF(B44=0,"",B44/TrRoad_act!B48*100)</f>
        <v>8.465337304834236</v>
      </c>
      <c r="C78" s="70">
        <f>IF(C44=0,"",C44/TrRoad_act!C48*100)</f>
        <v>8.3915927852995758</v>
      </c>
      <c r="D78" s="70">
        <f>IF(D44=0,"",D44/TrRoad_act!D48*100)</f>
        <v>8.3788445201394293</v>
      </c>
      <c r="E78" s="70">
        <f>IF(E44=0,"",E44/TrRoad_act!E48*100)</f>
        <v>8.3243290878708418</v>
      </c>
      <c r="F78" s="70">
        <f>IF(F44=0,"",F44/TrRoad_act!F48*100)</f>
        <v>8.2781228329983723</v>
      </c>
      <c r="G78" s="70">
        <f>IF(G44=0,"",G44/TrRoad_act!G48*100)</f>
        <v>8.2147008874002196</v>
      </c>
      <c r="H78" s="70">
        <f>IF(H44=0,"",H44/TrRoad_act!H48*100)</f>
        <v>8.1273930857165997</v>
      </c>
      <c r="I78" s="70">
        <f>IF(I44=0,"",I44/TrRoad_act!I48*100)</f>
        <v>8.051810522214895</v>
      </c>
      <c r="J78" s="70">
        <f>IF(J44=0,"",J44/TrRoad_act!J48*100)</f>
        <v>7.9486973660344979</v>
      </c>
      <c r="K78" s="70">
        <f>IF(K44=0,"",K44/TrRoad_act!K48*100)</f>
        <v>7.814440911084092</v>
      </c>
      <c r="L78" s="70">
        <f>IF(L44=0,"",L44/TrRoad_act!L48*100)</f>
        <v>7.5171651582682797</v>
      </c>
      <c r="M78" s="70">
        <f>IF(M44=0,"",M44/TrRoad_act!M48*100)</f>
        <v>7.4918886158501286</v>
      </c>
      <c r="N78" s="70">
        <f>IF(N44=0,"",N44/TrRoad_act!N48*100)</f>
        <v>7.4563293666819837</v>
      </c>
      <c r="O78" s="70">
        <f>IF(O44=0,"",O44/TrRoad_act!O48*100)</f>
        <v>7.4115975076057747</v>
      </c>
      <c r="P78" s="70">
        <f>IF(P44=0,"",P44/TrRoad_act!P48*100)</f>
        <v>7.3413643204577719</v>
      </c>
      <c r="Q78" s="70">
        <f>IF(Q44=0,"",Q44/TrRoad_act!Q48*100)</f>
        <v>7.2990664052487997</v>
      </c>
    </row>
    <row r="79" spans="1:17" ht="11.45" customHeight="1" x14ac:dyDescent="0.25">
      <c r="A79" s="62" t="s">
        <v>58</v>
      </c>
      <c r="B79" s="70">
        <f>IF(B46=0,"",B46/TrRoad_act!B49*100)</f>
        <v>8.9591351499295389</v>
      </c>
      <c r="C79" s="70">
        <f>IF(C46=0,"",C46/TrRoad_act!C49*100)</f>
        <v>9.4756581604237144</v>
      </c>
      <c r="D79" s="70">
        <f>IF(D46=0,"",D46/TrRoad_act!D49*100)</f>
        <v>8.8783641728517875</v>
      </c>
      <c r="E79" s="70">
        <f>IF(E46=0,"",E46/TrRoad_act!E49*100)</f>
        <v>8.579236284105054</v>
      </c>
      <c r="F79" s="70">
        <f>IF(F46=0,"",F46/TrRoad_act!F49*100)</f>
        <v>8.6539389993177966</v>
      </c>
      <c r="G79" s="70">
        <f>IF(G46=0,"",G46/TrRoad_act!G49*100)</f>
        <v>8.5718873204468853</v>
      </c>
      <c r="H79" s="70">
        <f>IF(H46=0,"",H46/TrRoad_act!H49*100)</f>
        <v>8.7684060602209044</v>
      </c>
      <c r="I79" s="70">
        <f>IF(I46=0,"",I46/TrRoad_act!I49*100)</f>
        <v>8.9329489624478704</v>
      </c>
      <c r="J79" s="70">
        <f>IF(J46=0,"",J46/TrRoad_act!J49*100)</f>
        <v>8.7723011540337854</v>
      </c>
      <c r="K79" s="70">
        <f>IF(K46=0,"",K46/TrRoad_act!K49*100)</f>
        <v>8.3957519561892013</v>
      </c>
      <c r="L79" s="70">
        <f>IF(L46=0,"",L46/TrRoad_act!L49*100)</f>
        <v>9.2128538009858687</v>
      </c>
      <c r="M79" s="70">
        <f>IF(M46=0,"",M46/TrRoad_act!M49*100)</f>
        <v>8.498671943620181</v>
      </c>
      <c r="N79" s="70">
        <f>IF(N46=0,"",N46/TrRoad_act!N49*100)</f>
        <v>8.4347851145360941</v>
      </c>
      <c r="O79" s="70">
        <f>IF(O46=0,"",O46/TrRoad_act!O49*100)</f>
        <v>8.3133047636913417</v>
      </c>
      <c r="P79" s="70">
        <f>IF(P46=0,"",P46/TrRoad_act!P49*100)</f>
        <v>8.1738207704565724</v>
      </c>
      <c r="Q79" s="70">
        <f>IF(Q46=0,"",Q46/TrRoad_act!Q49*100)</f>
        <v>8.1380331517368081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>
        <f>IF(N48=0,"",N48/TrRoad_act!N50*100)</f>
        <v>7.8053022123987637</v>
      </c>
      <c r="O80" s="70">
        <f>IF(O48=0,"",O48/TrRoad_act!O50*100)</f>
        <v>7.8248154679297608</v>
      </c>
      <c r="P80" s="70">
        <f>IF(P48=0,"",P48/TrRoad_act!P50*100)</f>
        <v>7.4654260196933997</v>
      </c>
      <c r="Q80" s="70">
        <f>IF(Q48=0,"",Q48/TrRoad_act!Q50*100)</f>
        <v>7.5569947546077278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>
        <f>IF(M51=0,"",M51/TrRoad_act!M52*100)</f>
        <v>4.3003757883440397</v>
      </c>
      <c r="N82" s="70">
        <f>IF(N51=0,"",N51/TrRoad_act!N52*100)</f>
        <v>4.3111267278148997</v>
      </c>
      <c r="O82" s="70">
        <f>IF(O51=0,"",O51/TrRoad_act!O52*100)</f>
        <v>4.3219045446344362</v>
      </c>
      <c r="P82" s="70">
        <f>IF(P51=0,"",P51/TrRoad_act!P52*100)</f>
        <v>4.3631112168705029</v>
      </c>
      <c r="Q82" s="70">
        <f>IF(Q51=0,"",Q51/TrRoad_act!Q52*100)</f>
        <v>4.3793657928839034</v>
      </c>
    </row>
    <row r="83" spans="1:17" ht="11.45" customHeight="1" x14ac:dyDescent="0.25">
      <c r="A83" s="19" t="s">
        <v>24</v>
      </c>
      <c r="B83" s="21">
        <f>IF(B52=0,"",B52/TrRoad_act!B53*100)</f>
        <v>45.734993163400723</v>
      </c>
      <c r="C83" s="21">
        <f>IF(C52=0,"",C52/TrRoad_act!C53*100)</f>
        <v>56.982109949133864</v>
      </c>
      <c r="D83" s="21">
        <f>IF(D52=0,"",D52/TrRoad_act!D53*100)</f>
        <v>51.015840556392178</v>
      </c>
      <c r="E83" s="21">
        <f>IF(E52=0,"",E52/TrRoad_act!E53*100)</f>
        <v>48.807762479538198</v>
      </c>
      <c r="F83" s="21">
        <f>IF(F52=0,"",F52/TrRoad_act!F53*100)</f>
        <v>51.430879104061034</v>
      </c>
      <c r="G83" s="21">
        <f>IF(G52=0,"",G52/TrRoad_act!G53*100)</f>
        <v>52.391288285763295</v>
      </c>
      <c r="H83" s="21">
        <f>IF(H52=0,"",H52/TrRoad_act!H53*100)</f>
        <v>56.7659613497461</v>
      </c>
      <c r="I83" s="21">
        <f>IF(I52=0,"",I52/TrRoad_act!I53*100)</f>
        <v>58.218985214611948</v>
      </c>
      <c r="J83" s="21">
        <f>IF(J52=0,"",J52/TrRoad_act!J53*100)</f>
        <v>56.324127146730994</v>
      </c>
      <c r="K83" s="21">
        <f>IF(K52=0,"",K52/TrRoad_act!K53*100)</f>
        <v>49.925630702072283</v>
      </c>
      <c r="L83" s="21">
        <f>IF(L52=0,"",L52/TrRoad_act!L53*100)</f>
        <v>66.88430834838698</v>
      </c>
      <c r="M83" s="21">
        <f>IF(M52=0,"",M52/TrRoad_act!M53*100)</f>
        <v>54.933605703179381</v>
      </c>
      <c r="N83" s="21">
        <f>IF(N52=0,"",N52/TrRoad_act!N53*100)</f>
        <v>55.831051647320074</v>
      </c>
      <c r="O83" s="21">
        <f>IF(O52=0,"",O52/TrRoad_act!O53*100)</f>
        <v>53.838680935703906</v>
      </c>
      <c r="P83" s="21">
        <f>IF(P52=0,"",P52/TrRoad_act!P53*100)</f>
        <v>53.664864804858055</v>
      </c>
      <c r="Q83" s="21">
        <f>IF(Q52=0,"",Q52/TrRoad_act!Q53*100)</f>
        <v>55.240255863288859</v>
      </c>
    </row>
    <row r="84" spans="1:17" ht="11.45" customHeight="1" x14ac:dyDescent="0.25">
      <c r="A84" s="17" t="s">
        <v>23</v>
      </c>
      <c r="B84" s="20">
        <f>IF(B53=0,"",B53/TrRoad_act!B54*100)</f>
        <v>39.02089583599426</v>
      </c>
      <c r="C84" s="20">
        <f>IF(C53=0,"",C53/TrRoad_act!C54*100)</f>
        <v>40.08823116065907</v>
      </c>
      <c r="D84" s="20">
        <f>IF(D53=0,"",D53/TrRoad_act!D54*100)</f>
        <v>39.538230093833839</v>
      </c>
      <c r="E84" s="20">
        <f>IF(E53=0,"",E53/TrRoad_act!E54*100)</f>
        <v>39.327319674580366</v>
      </c>
      <c r="F84" s="20">
        <f>IF(F53=0,"",F53/TrRoad_act!F54*100)</f>
        <v>39.560101457380512</v>
      </c>
      <c r="G84" s="20">
        <f>IF(G53=0,"",G53/TrRoad_act!G54*100)</f>
        <v>39.61771584587531</v>
      </c>
      <c r="H84" s="20">
        <f>IF(H53=0,"",H53/TrRoad_act!H54*100)</f>
        <v>39.94909902602096</v>
      </c>
      <c r="I84" s="20">
        <f>IF(I53=0,"",I53/TrRoad_act!I54*100)</f>
        <v>40.014064231341536</v>
      </c>
      <c r="J84" s="20">
        <f>IF(J53=0,"",J53/TrRoad_act!J54*100)</f>
        <v>39.801863575586502</v>
      </c>
      <c r="K84" s="20">
        <f>IF(K53=0,"",K53/TrRoad_act!K54*100)</f>
        <v>39.271859722776348</v>
      </c>
      <c r="L84" s="20">
        <f>IF(L53=0,"",L53/TrRoad_act!L54*100)</f>
        <v>40.54536508572297</v>
      </c>
      <c r="M84" s="20">
        <f>IF(M53=0,"",M53/TrRoad_act!M54*100)</f>
        <v>39.2821769032183</v>
      </c>
      <c r="N84" s="20">
        <f>IF(N53=0,"",N53/TrRoad_act!N54*100)</f>
        <v>39.307278863154103</v>
      </c>
      <c r="O84" s="20">
        <f>IF(O53=0,"",O53/TrRoad_act!O54*100)</f>
        <v>38.932686741378511</v>
      </c>
      <c r="P84" s="20">
        <f>IF(P53=0,"",P53/TrRoad_act!P54*100)</f>
        <v>38.90232439334676</v>
      </c>
      <c r="Q84" s="20">
        <f>IF(Q53=0,"",Q53/TrRoad_act!Q54*100)</f>
        <v>39.059088674338625</v>
      </c>
    </row>
    <row r="85" spans="1:17" ht="11.45" customHeight="1" x14ac:dyDescent="0.25">
      <c r="A85" s="15" t="s">
        <v>22</v>
      </c>
      <c r="B85" s="69">
        <f>IF(B55=0,"",B55/TrRoad_act!B55*100)</f>
        <v>80.607119373707548</v>
      </c>
      <c r="C85" s="69">
        <f>IF(C55=0,"",C55/TrRoad_act!C55*100)</f>
        <v>158.39617510056203</v>
      </c>
      <c r="D85" s="69">
        <f>IF(D55=0,"",D55/TrRoad_act!D55*100)</f>
        <v>129.61324702356029</v>
      </c>
      <c r="E85" s="69">
        <f>IF(E55=0,"",E55/TrRoad_act!E55*100)</f>
        <v>121.29739350432641</v>
      </c>
      <c r="F85" s="69">
        <f>IF(F55=0,"",F55/TrRoad_act!F55*100)</f>
        <v>125.25421197470298</v>
      </c>
      <c r="G85" s="69">
        <f>IF(G55=0,"",G55/TrRoad_act!G55*100)</f>
        <v>138.91525513612035</v>
      </c>
      <c r="H85" s="69">
        <f>IF(H55=0,"",H55/TrRoad_act!H55*100)</f>
        <v>151.07172134665132</v>
      </c>
      <c r="I85" s="69">
        <f>IF(I55=0,"",I55/TrRoad_act!I55*100)</f>
        <v>164.70226184484918</v>
      </c>
      <c r="J85" s="69">
        <f>IF(J55=0,"",J55/TrRoad_act!J55*100)</f>
        <v>148.97538719690795</v>
      </c>
      <c r="K85" s="69">
        <f>IF(K55=0,"",K55/TrRoad_act!K55*100)</f>
        <v>121.12159995038797</v>
      </c>
      <c r="L85" s="69">
        <f>IF(L55=0,"",L55/TrRoad_act!L55*100)</f>
        <v>206.71769792464426</v>
      </c>
      <c r="M85" s="69">
        <f>IF(M55=0,"",M55/TrRoad_act!M55*100)</f>
        <v>113.40475161822773</v>
      </c>
      <c r="N85" s="69">
        <f>IF(N55=0,"",N55/TrRoad_act!N55*100)</f>
        <v>101.9470112509828</v>
      </c>
      <c r="O85" s="69">
        <f>IF(O55=0,"",O55/TrRoad_act!O55*100)</f>
        <v>92.478501271914453</v>
      </c>
      <c r="P85" s="69">
        <f>IF(P55=0,"",P55/TrRoad_act!P55*100)</f>
        <v>90.902973995537337</v>
      </c>
      <c r="Q85" s="69">
        <f>IF(Q55=0,"",Q55/TrRoad_act!Q55*100)</f>
        <v>90.469872058770179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33.21106165219274</v>
      </c>
      <c r="C88" s="79">
        <f>IF(TrRoad_act!C4=0,"",C18/TrRoad_act!C4*1000)</f>
        <v>35.243125998977618</v>
      </c>
      <c r="D88" s="79">
        <f>IF(TrRoad_act!D4=0,"",D18/TrRoad_act!D4*1000)</f>
        <v>34.05954514823393</v>
      </c>
      <c r="E88" s="79">
        <f>IF(TrRoad_act!E4=0,"",E18/TrRoad_act!E4*1000)</f>
        <v>34.026034642641328</v>
      </c>
      <c r="F88" s="79">
        <f>IF(TrRoad_act!F4=0,"",F18/TrRoad_act!F4*1000)</f>
        <v>39.07105130308512</v>
      </c>
      <c r="G88" s="79">
        <f>IF(TrRoad_act!G4=0,"",G18/TrRoad_act!G4*1000)</f>
        <v>37.7260006620198</v>
      </c>
      <c r="H88" s="79">
        <f>IF(TrRoad_act!H4=0,"",H18/TrRoad_act!H4*1000)</f>
        <v>37.976880080887582</v>
      </c>
      <c r="I88" s="79">
        <f>IF(TrRoad_act!I4=0,"",I18/TrRoad_act!I4*1000)</f>
        <v>37.51695684829707</v>
      </c>
      <c r="J88" s="79">
        <f>IF(TrRoad_act!J4=0,"",J18/TrRoad_act!J4*1000)</f>
        <v>39.554308660329063</v>
      </c>
      <c r="K88" s="79">
        <f>IF(TrRoad_act!K4=0,"",K18/TrRoad_act!K4*1000)</f>
        <v>40.16396855023671</v>
      </c>
      <c r="L88" s="79">
        <f>IF(TrRoad_act!L4=0,"",L18/TrRoad_act!L4*1000)</f>
        <v>40.802900986251153</v>
      </c>
      <c r="M88" s="79">
        <f>IF(TrRoad_act!M4=0,"",M18/TrRoad_act!M4*1000)</f>
        <v>41.547543677127351</v>
      </c>
      <c r="N88" s="79">
        <f>IF(TrRoad_act!N4=0,"",N18/TrRoad_act!N4*1000)</f>
        <v>39.855448652484341</v>
      </c>
      <c r="O88" s="79">
        <f>IF(TrRoad_act!O4=0,"",O18/TrRoad_act!O4*1000)</f>
        <v>39.162940654680902</v>
      </c>
      <c r="P88" s="79">
        <f>IF(TrRoad_act!P4=0,"",P18/TrRoad_act!P4*1000)</f>
        <v>39.879181798298816</v>
      </c>
      <c r="Q88" s="79">
        <f>IF(TrRoad_act!Q4=0,"",Q18/TrRoad_act!Q4*1000)</f>
        <v>39.91234038088875</v>
      </c>
    </row>
    <row r="89" spans="1:17" ht="11.45" customHeight="1" x14ac:dyDescent="0.25">
      <c r="A89" s="23" t="s">
        <v>30</v>
      </c>
      <c r="B89" s="78">
        <f>IF(TrRoad_act!B5=0,"",B19/TrRoad_act!B5*1000)</f>
        <v>44.278722008995913</v>
      </c>
      <c r="C89" s="78">
        <f>IF(TrRoad_act!C5=0,"",C19/TrRoad_act!C5*1000)</f>
        <v>44.314895360832793</v>
      </c>
      <c r="D89" s="78">
        <f>IF(TrRoad_act!D5=0,"",D19/TrRoad_act!D5*1000)</f>
        <v>44.304908704739837</v>
      </c>
      <c r="E89" s="78">
        <f>IF(TrRoad_act!E5=0,"",E19/TrRoad_act!E5*1000)</f>
        <v>44.258639740635914</v>
      </c>
      <c r="F89" s="78">
        <f>IF(TrRoad_act!F5=0,"",F19/TrRoad_act!F5*1000)</f>
        <v>44.193006338425917</v>
      </c>
      <c r="G89" s="78">
        <f>IF(TrRoad_act!G5=0,"",G19/TrRoad_act!G5*1000)</f>
        <v>44.158418638853696</v>
      </c>
      <c r="H89" s="78">
        <f>IF(TrRoad_act!H5=0,"",H19/TrRoad_act!H5*1000)</f>
        <v>43.961866902934979</v>
      </c>
      <c r="I89" s="78">
        <f>IF(TrRoad_act!I5=0,"",I19/TrRoad_act!I5*1000)</f>
        <v>43.51912811098731</v>
      </c>
      <c r="J89" s="78">
        <f>IF(TrRoad_act!J5=0,"",J19/TrRoad_act!J5*1000)</f>
        <v>43.416253429769931</v>
      </c>
      <c r="K89" s="78">
        <f>IF(TrRoad_act!K5=0,"",K19/TrRoad_act!K5*1000)</f>
        <v>45.032619066726106</v>
      </c>
      <c r="L89" s="78">
        <f>IF(TrRoad_act!L5=0,"",L19/TrRoad_act!L5*1000)</f>
        <v>42.98040068839591</v>
      </c>
      <c r="M89" s="78">
        <f>IF(TrRoad_act!M5=0,"",M19/TrRoad_act!M5*1000)</f>
        <v>42.674872114122699</v>
      </c>
      <c r="N89" s="78">
        <f>IF(TrRoad_act!N5=0,"",N19/TrRoad_act!N5*1000)</f>
        <v>41.168961230906405</v>
      </c>
      <c r="O89" s="78">
        <f>IF(TrRoad_act!O5=0,"",O19/TrRoad_act!O5*1000)</f>
        <v>40.48088483366908</v>
      </c>
      <c r="P89" s="78">
        <f>IF(TrRoad_act!P5=0,"",P19/TrRoad_act!P5*1000)</f>
        <v>38.826614460465862</v>
      </c>
      <c r="Q89" s="78">
        <f>IF(TrRoad_act!Q5=0,"",Q19/TrRoad_act!Q5*1000)</f>
        <v>37.768881335311988</v>
      </c>
    </row>
    <row r="90" spans="1:17" ht="11.45" customHeight="1" x14ac:dyDescent="0.25">
      <c r="A90" s="19" t="s">
        <v>29</v>
      </c>
      <c r="B90" s="76">
        <f>IF(TrRoad_act!B6=0,"",B21/TrRoad_act!B6*1000)</f>
        <v>33.194321424927907</v>
      </c>
      <c r="C90" s="76">
        <f>IF(TrRoad_act!C6=0,"",C21/TrRoad_act!C6*1000)</f>
        <v>34.813402828401081</v>
      </c>
      <c r="D90" s="76">
        <f>IF(TrRoad_act!D6=0,"",D21/TrRoad_act!D6*1000)</f>
        <v>33.670711455773322</v>
      </c>
      <c r="E90" s="76">
        <f>IF(TrRoad_act!E6=0,"",E21/TrRoad_act!E6*1000)</f>
        <v>33.757531854413998</v>
      </c>
      <c r="F90" s="76">
        <f>IF(TrRoad_act!F6=0,"",F21/TrRoad_act!F6*1000)</f>
        <v>40.145535840089423</v>
      </c>
      <c r="G90" s="76">
        <f>IF(TrRoad_act!G6=0,"",G21/TrRoad_act!G6*1000)</f>
        <v>39.217012110930078</v>
      </c>
      <c r="H90" s="76">
        <f>IF(TrRoad_act!H6=0,"",H21/TrRoad_act!H6*1000)</f>
        <v>39.095326989641869</v>
      </c>
      <c r="I90" s="76">
        <f>IF(TrRoad_act!I6=0,"",I21/TrRoad_act!I6*1000)</f>
        <v>38.152375783546084</v>
      </c>
      <c r="J90" s="76">
        <f>IF(TrRoad_act!J6=0,"",J21/TrRoad_act!J6*1000)</f>
        <v>40.7160954827906</v>
      </c>
      <c r="K90" s="76">
        <f>IF(TrRoad_act!K6=0,"",K21/TrRoad_act!K6*1000)</f>
        <v>40.736260558503602</v>
      </c>
      <c r="L90" s="76">
        <f>IF(TrRoad_act!L6=0,"",L21/TrRoad_act!L6*1000)</f>
        <v>41.609729496346965</v>
      </c>
      <c r="M90" s="76">
        <f>IF(TrRoad_act!M6=0,"",M21/TrRoad_act!M6*1000)</f>
        <v>43.649214287374669</v>
      </c>
      <c r="N90" s="76">
        <f>IF(TrRoad_act!N6=0,"",N21/TrRoad_act!N6*1000)</f>
        <v>41.546711824964703</v>
      </c>
      <c r="O90" s="76">
        <f>IF(TrRoad_act!O6=0,"",O21/TrRoad_act!O6*1000)</f>
        <v>40.644746885886271</v>
      </c>
      <c r="P90" s="76">
        <f>IF(TrRoad_act!P6=0,"",P21/TrRoad_act!P6*1000)</f>
        <v>41.653925742187603</v>
      </c>
      <c r="Q90" s="76">
        <f>IF(TrRoad_act!Q6=0,"",Q21/TrRoad_act!Q6*1000)</f>
        <v>41.574897979847805</v>
      </c>
    </row>
    <row r="91" spans="1:17" ht="11.45" customHeight="1" x14ac:dyDescent="0.25">
      <c r="A91" s="62" t="s">
        <v>59</v>
      </c>
      <c r="B91" s="77">
        <f>IF(TrRoad_act!B7=0,"",B22/TrRoad_act!B7*1000)</f>
        <v>33.914203060817393</v>
      </c>
      <c r="C91" s="77">
        <f>IF(TrRoad_act!C7=0,"",C22/TrRoad_act!C7*1000)</f>
        <v>35.366659239375501</v>
      </c>
      <c r="D91" s="77">
        <f>IF(TrRoad_act!D7=0,"",D22/TrRoad_act!D7*1000)</f>
        <v>34.371832702294668</v>
      </c>
      <c r="E91" s="77">
        <f>IF(TrRoad_act!E7=0,"",E22/TrRoad_act!E7*1000)</f>
        <v>34.603316118558986</v>
      </c>
      <c r="F91" s="77">
        <f>IF(TrRoad_act!F7=0,"",F22/TrRoad_act!F7*1000)</f>
        <v>41.612498082765363</v>
      </c>
      <c r="G91" s="77">
        <f>IF(TrRoad_act!G7=0,"",G22/TrRoad_act!G7*1000)</f>
        <v>40.961807184325465</v>
      </c>
      <c r="H91" s="77">
        <f>IF(TrRoad_act!H7=0,"",H22/TrRoad_act!H7*1000)</f>
        <v>41.374455589504969</v>
      </c>
      <c r="I91" s="77">
        <f>IF(TrRoad_act!I7=0,"",I22/TrRoad_act!I7*1000)</f>
        <v>40.341718235133207</v>
      </c>
      <c r="J91" s="77">
        <f>IF(TrRoad_act!J7=0,"",J22/TrRoad_act!J7*1000)</f>
        <v>43.440852555821166</v>
      </c>
      <c r="K91" s="77">
        <f>IF(TrRoad_act!K7=0,"",K22/TrRoad_act!K7*1000)</f>
        <v>44.567365200470313</v>
      </c>
      <c r="L91" s="77">
        <f>IF(TrRoad_act!L7=0,"",L22/TrRoad_act!L7*1000)</f>
        <v>44.804850999551086</v>
      </c>
      <c r="M91" s="77">
        <f>IF(TrRoad_act!M7=0,"",M22/TrRoad_act!M7*1000)</f>
        <v>48.321023811762196</v>
      </c>
      <c r="N91" s="77">
        <f>IF(TrRoad_act!N7=0,"",N22/TrRoad_act!N7*1000)</f>
        <v>46.060447466714791</v>
      </c>
      <c r="O91" s="77">
        <f>IF(TrRoad_act!O7=0,"",O22/TrRoad_act!O7*1000)</f>
        <v>45.251764578667931</v>
      </c>
      <c r="P91" s="77">
        <f>IF(TrRoad_act!P7=0,"",P22/TrRoad_act!P7*1000)</f>
        <v>47.663566939135301</v>
      </c>
      <c r="Q91" s="77">
        <f>IF(TrRoad_act!Q7=0,"",Q22/TrRoad_act!Q7*1000)</f>
        <v>47.805287840938647</v>
      </c>
    </row>
    <row r="92" spans="1:17" ht="11.45" customHeight="1" x14ac:dyDescent="0.25">
      <c r="A92" s="62" t="s">
        <v>58</v>
      </c>
      <c r="B92" s="77">
        <f>IF(TrRoad_act!B8=0,"",B24/TrRoad_act!B8*1000)</f>
        <v>25.814953021993052</v>
      </c>
      <c r="C92" s="77">
        <f>IF(TrRoad_act!C8=0,"",C24/TrRoad_act!C8*1000)</f>
        <v>31.480894150108679</v>
      </c>
      <c r="D92" s="77">
        <f>IF(TrRoad_act!D8=0,"",D24/TrRoad_act!D8*1000)</f>
        <v>29.538411563815561</v>
      </c>
      <c r="E92" s="77">
        <f>IF(TrRoad_act!E8=0,"",E24/TrRoad_act!E8*1000)</f>
        <v>29.548554127741681</v>
      </c>
      <c r="F92" s="77">
        <f>IF(TrRoad_act!F8=0,"",F24/TrRoad_act!F8*1000)</f>
        <v>35.654818172247239</v>
      </c>
      <c r="G92" s="77">
        <f>IF(TrRoad_act!G8=0,"",G24/TrRoad_act!G8*1000)</f>
        <v>34.766837571836007</v>
      </c>
      <c r="H92" s="77">
        <f>IF(TrRoad_act!H8=0,"",H24/TrRoad_act!H8*1000)</f>
        <v>34.187818230281188</v>
      </c>
      <c r="I92" s="77">
        <f>IF(TrRoad_act!I8=0,"",I24/TrRoad_act!I8*1000)</f>
        <v>34.031086654573144</v>
      </c>
      <c r="J92" s="77">
        <f>IF(TrRoad_act!J8=0,"",J24/TrRoad_act!J8*1000)</f>
        <v>36.322014749277791</v>
      </c>
      <c r="K92" s="77">
        <f>IF(TrRoad_act!K8=0,"",K24/TrRoad_act!K8*1000)</f>
        <v>35.761553698361261</v>
      </c>
      <c r="L92" s="77">
        <f>IF(TrRoad_act!L8=0,"",L24/TrRoad_act!L8*1000)</f>
        <v>37.660596525041612</v>
      </c>
      <c r="M92" s="77">
        <f>IF(TrRoad_act!M8=0,"",M24/TrRoad_act!M8*1000)</f>
        <v>38.476088897703825</v>
      </c>
      <c r="N92" s="77">
        <f>IF(TrRoad_act!N8=0,"",N24/TrRoad_act!N8*1000)</f>
        <v>37.274396885852809</v>
      </c>
      <c r="O92" s="77">
        <f>IF(TrRoad_act!O8=0,"",O24/TrRoad_act!O8*1000)</f>
        <v>36.670469030993729</v>
      </c>
      <c r="P92" s="77">
        <f>IF(TrRoad_act!P8=0,"",P24/TrRoad_act!P8*1000)</f>
        <v>37.503544027425185</v>
      </c>
      <c r="Q92" s="77">
        <f>IF(TrRoad_act!Q8=0,"",Q24/TrRoad_act!Q8*1000)</f>
        <v>37.83564329680857</v>
      </c>
    </row>
    <row r="93" spans="1:17" ht="11.45" customHeight="1" x14ac:dyDescent="0.25">
      <c r="A93" s="62" t="s">
        <v>57</v>
      </c>
      <c r="B93" s="77">
        <f>IF(TrRoad_act!B9=0,"",B26/TrRoad_act!B9*1000)</f>
        <v>37.396862103816787</v>
      </c>
      <c r="C93" s="77">
        <f>IF(TrRoad_act!C9=0,"",C26/TrRoad_act!C9*1000)</f>
        <v>34.753013586477508</v>
      </c>
      <c r="D93" s="77">
        <f>IF(TrRoad_act!D9=0,"",D26/TrRoad_act!D9*1000)</f>
        <v>36.336900361866078</v>
      </c>
      <c r="E93" s="77">
        <f>IF(TrRoad_act!E9=0,"",E26/TrRoad_act!E9*1000)</f>
        <v>38.015139650443949</v>
      </c>
      <c r="F93" s="77">
        <f>IF(TrRoad_act!F9=0,"",F26/TrRoad_act!F9*1000)</f>
        <v>39.891515147501153</v>
      </c>
      <c r="G93" s="77">
        <f>IF(TrRoad_act!G9=0,"",G26/TrRoad_act!G9*1000)</f>
        <v>39.614516618464002</v>
      </c>
      <c r="H93" s="77">
        <f>IF(TrRoad_act!H9=0,"",H26/TrRoad_act!H9*1000)</f>
        <v>39.421241842562367</v>
      </c>
      <c r="I93" s="77">
        <f>IF(TrRoad_act!I9=0,"",I26/TrRoad_act!I9*1000)</f>
        <v>36.100822017917679</v>
      </c>
      <c r="J93" s="77">
        <f>IF(TrRoad_act!J9=0,"",J26/TrRoad_act!J9*1000)</f>
        <v>38.245068213085652</v>
      </c>
      <c r="K93" s="77">
        <f>IF(TrRoad_act!K9=0,"",K26/TrRoad_act!K9*1000)</f>
        <v>37.251220258568551</v>
      </c>
      <c r="L93" s="77">
        <f>IF(TrRoad_act!L9=0,"",L26/TrRoad_act!L9*1000)</f>
        <v>40.249649480540263</v>
      </c>
      <c r="M93" s="77">
        <f>IF(TrRoad_act!M9=0,"",M26/TrRoad_act!M9*1000)</f>
        <v>42.666554670056257</v>
      </c>
      <c r="N93" s="77">
        <f>IF(TrRoad_act!N9=0,"",N26/TrRoad_act!N9*1000)</f>
        <v>41.820054983622022</v>
      </c>
      <c r="O93" s="77">
        <f>IF(TrRoad_act!O9=0,"",O26/TrRoad_act!O9*1000)</f>
        <v>41.489544246531935</v>
      </c>
      <c r="P93" s="77">
        <f>IF(TrRoad_act!P9=0,"",P26/TrRoad_act!P9*1000)</f>
        <v>43.137776345892341</v>
      </c>
      <c r="Q93" s="77">
        <f>IF(TrRoad_act!Q9=0,"",Q26/TrRoad_act!Q9*1000)</f>
        <v>42.838161992145523</v>
      </c>
    </row>
    <row r="94" spans="1:17" ht="11.45" customHeight="1" x14ac:dyDescent="0.25">
      <c r="A94" s="62" t="s">
        <v>56</v>
      </c>
      <c r="B94" s="77">
        <f>IF(TrRoad_act!B10=0,"",B27/TrRoad_act!B10*1000)</f>
        <v>30.649317879414053</v>
      </c>
      <c r="C94" s="77">
        <f>IF(TrRoad_act!C10=0,"",C27/TrRoad_act!C10*1000)</f>
        <v>34.183704455085767</v>
      </c>
      <c r="D94" s="77">
        <f>IF(TrRoad_act!D10=0,"",D27/TrRoad_act!D10*1000)</f>
        <v>33.455511921001609</v>
      </c>
      <c r="E94" s="77">
        <f>IF(TrRoad_act!E10=0,"",E27/TrRoad_act!E10*1000)</f>
        <v>33.951141395197013</v>
      </c>
      <c r="F94" s="77">
        <f>IF(TrRoad_act!F10=0,"",F27/TrRoad_act!F10*1000)</f>
        <v>41.243691024901786</v>
      </c>
      <c r="G94" s="77">
        <f>IF(TrRoad_act!G10=0,"",G27/TrRoad_act!G10*1000)</f>
        <v>41.016388983706669</v>
      </c>
      <c r="H94" s="77">
        <f>IF(TrRoad_act!H10=0,"",H27/TrRoad_act!H10*1000)</f>
        <v>42.029758957934753</v>
      </c>
      <c r="I94" s="77">
        <f>IF(TrRoad_act!I10=0,"",I27/TrRoad_act!I10*1000)</f>
        <v>41.736111093965427</v>
      </c>
      <c r="J94" s="77">
        <f>IF(TrRoad_act!J10=0,"",J27/TrRoad_act!J10*1000)</f>
        <v>45.502840441471648</v>
      </c>
      <c r="K94" s="77">
        <f>IF(TrRoad_act!K10=0,"",K27/TrRoad_act!K10*1000)</f>
        <v>46.037292554548628</v>
      </c>
      <c r="L94" s="77" t="str">
        <f>IF(TrRoad_act!L10=0,"",L27/TrRoad_act!L10*1000)</f>
        <v/>
      </c>
      <c r="M94" s="77" t="str">
        <f>IF(TrRoad_act!M10=0,"",M27/TrRoad_act!M10*1000)</f>
        <v/>
      </c>
      <c r="N94" s="77" t="str">
        <f>IF(TrRoad_act!N10=0,"",N27/TrRoad_act!N10*1000)</f>
        <v/>
      </c>
      <c r="O94" s="77" t="str">
        <f>IF(TrRoad_act!O10=0,"",O27/TrRoad_act!O10*1000)</f>
        <v/>
      </c>
      <c r="P94" s="77" t="str">
        <f>IF(TrRoad_act!P10=0,"",P27/TrRoad_act!P10*1000)</f>
        <v/>
      </c>
      <c r="Q94" s="77" t="str">
        <f>IF(TrRoad_act!Q10=0,"",Q27/TrRoad_act!Q10*1000)</f>
        <v/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>
        <f>IF(TrRoad_act!N11=0,"",N29/TrRoad_act!N11*1000)</f>
        <v>21.284740915973469</v>
      </c>
      <c r="O95" s="77">
        <f>IF(TrRoad_act!O11=0,"",O29/TrRoad_act!O11*1000)</f>
        <v>21.110280879694795</v>
      </c>
      <c r="P95" s="77">
        <f>IF(TrRoad_act!P11=0,"",P29/TrRoad_act!P11*1000)</f>
        <v>23.653799688152617</v>
      </c>
      <c r="Q95" s="77">
        <f>IF(TrRoad_act!Q11=0,"",Q29/TrRoad_act!Q11*1000)</f>
        <v>23.233489861934601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 t="str">
        <f>IF(TrRoad_act!L12=0,"",L32/TrRoad_act!L12*1000)</f>
        <v/>
      </c>
      <c r="M96" s="77" t="str">
        <f>IF(TrRoad_act!M12=0,"",M32/TrRoad_act!M12*1000)</f>
        <v/>
      </c>
      <c r="N96" s="77">
        <f>IF(TrRoad_act!N12=0,"",N32/TrRoad_act!N12*1000)</f>
        <v>20.594255308770936</v>
      </c>
      <c r="O96" s="77">
        <f>IF(TrRoad_act!O12=0,"",O32/TrRoad_act!O12*1000)</f>
        <v>20.591727838833602</v>
      </c>
      <c r="P96" s="77">
        <f>IF(TrRoad_act!P12=0,"",P32/TrRoad_act!P12*1000)</f>
        <v>21.696270980277962</v>
      </c>
      <c r="Q96" s="77">
        <f>IF(TrRoad_act!Q12=0,"",Q32/TrRoad_act!Q12*1000)</f>
        <v>22.045652161081591</v>
      </c>
    </row>
    <row r="97" spans="1:17" ht="11.45" customHeight="1" x14ac:dyDescent="0.25">
      <c r="A97" s="19" t="s">
        <v>28</v>
      </c>
      <c r="B97" s="76">
        <f>IF(TrRoad_act!B13=0,"",B33/TrRoad_act!B13*1000)</f>
        <v>32.985807911195224</v>
      </c>
      <c r="C97" s="76">
        <f>IF(TrRoad_act!C13=0,"",C33/TrRoad_act!C13*1000)</f>
        <v>37.222032559655318</v>
      </c>
      <c r="D97" s="76">
        <f>IF(TrRoad_act!D13=0,"",D33/TrRoad_act!D13*1000)</f>
        <v>35.833750942516168</v>
      </c>
      <c r="E97" s="76">
        <f>IF(TrRoad_act!E13=0,"",E33/TrRoad_act!E13*1000)</f>
        <v>35.132038147918415</v>
      </c>
      <c r="F97" s="76">
        <f>IF(TrRoad_act!F13=0,"",F33/TrRoad_act!F13*1000)</f>
        <v>34.2887191793059</v>
      </c>
      <c r="G97" s="76">
        <f>IF(TrRoad_act!G13=0,"",G33/TrRoad_act!G13*1000)</f>
        <v>31.335752014246239</v>
      </c>
      <c r="H97" s="76">
        <f>IF(TrRoad_act!H13=0,"",H33/TrRoad_act!H13*1000)</f>
        <v>32.199641979031</v>
      </c>
      <c r="I97" s="76">
        <f>IF(TrRoad_act!I13=0,"",I33/TrRoad_act!I13*1000)</f>
        <v>33.542840516669379</v>
      </c>
      <c r="J97" s="76">
        <f>IF(TrRoad_act!J13=0,"",J33/TrRoad_act!J13*1000)</f>
        <v>32.885124894983868</v>
      </c>
      <c r="K97" s="76">
        <f>IF(TrRoad_act!K13=0,"",K33/TrRoad_act!K13*1000)</f>
        <v>36.641405409143367</v>
      </c>
      <c r="L97" s="76">
        <f>IF(TrRoad_act!L13=0,"",L33/TrRoad_act!L13*1000)</f>
        <v>36.450156931799285</v>
      </c>
      <c r="M97" s="76">
        <f>IF(TrRoad_act!M13=0,"",M33/TrRoad_act!M13*1000)</f>
        <v>31.631034077507856</v>
      </c>
      <c r="N97" s="76">
        <f>IF(TrRoad_act!N13=0,"",N33/TrRoad_act!N13*1000)</f>
        <v>31.557374182779153</v>
      </c>
      <c r="O97" s="76">
        <f>IF(TrRoad_act!O13=0,"",O33/TrRoad_act!O13*1000)</f>
        <v>31.633589003055398</v>
      </c>
      <c r="P97" s="76">
        <f>IF(TrRoad_act!P13=0,"",P33/TrRoad_act!P13*1000)</f>
        <v>30.293095209858702</v>
      </c>
      <c r="Q97" s="76">
        <f>IF(TrRoad_act!Q13=0,"",Q33/TrRoad_act!Q13*1000)</f>
        <v>30.263591781543077</v>
      </c>
    </row>
    <row r="98" spans="1:17" ht="11.45" customHeight="1" x14ac:dyDescent="0.25">
      <c r="A98" s="62" t="s">
        <v>59</v>
      </c>
      <c r="B98" s="75">
        <f>IF(TrRoad_act!B14=0,"",B34/TrRoad_act!B14*1000)</f>
        <v>33.821204414849994</v>
      </c>
      <c r="C98" s="75">
        <f>IF(TrRoad_act!C14=0,"",C34/TrRoad_act!C14*1000)</f>
        <v>32.718806154890082</v>
      </c>
      <c r="D98" s="75">
        <f>IF(TrRoad_act!D14=0,"",D34/TrRoad_act!D14*1000)</f>
        <v>32.698884384780101</v>
      </c>
      <c r="E98" s="75">
        <f>IF(TrRoad_act!E14=0,"",E34/TrRoad_act!E14*1000)</f>
        <v>32.651816136822497</v>
      </c>
      <c r="F98" s="75">
        <f>IF(TrRoad_act!F14=0,"",F34/TrRoad_act!F14*1000)</f>
        <v>32.529272011069025</v>
      </c>
      <c r="G98" s="75">
        <f>IF(TrRoad_act!G14=0,"",G34/TrRoad_act!G14*1000)</f>
        <v>30.848240634425814</v>
      </c>
      <c r="H98" s="75">
        <f>IF(TrRoad_act!H14=0,"",H34/TrRoad_act!H14*1000)</f>
        <v>31.233545070299265</v>
      </c>
      <c r="I98" s="75">
        <f>IF(TrRoad_act!I14=0,"",I34/TrRoad_act!I14*1000)</f>
        <v>32.093403326861498</v>
      </c>
      <c r="J98" s="75">
        <f>IF(TrRoad_act!J14=0,"",J34/TrRoad_act!J14*1000)</f>
        <v>31.997171213360062</v>
      </c>
      <c r="K98" s="75">
        <f>IF(TrRoad_act!K14=0,"",K34/TrRoad_act!K14*1000)</f>
        <v>32.266006806749495</v>
      </c>
      <c r="L98" s="75">
        <f>IF(TrRoad_act!L14=0,"",L34/TrRoad_act!L14*1000)</f>
        <v>31.75412930867607</v>
      </c>
      <c r="M98" s="75">
        <f>IF(TrRoad_act!M14=0,"",M34/TrRoad_act!M14*1000)</f>
        <v>30.383384578791826</v>
      </c>
      <c r="N98" s="75">
        <f>IF(TrRoad_act!N14=0,"",N34/TrRoad_act!N14*1000)</f>
        <v>29.71326730105352</v>
      </c>
      <c r="O98" s="75">
        <f>IF(TrRoad_act!O14=0,"",O34/TrRoad_act!O14*1000)</f>
        <v>28.730939699998405</v>
      </c>
      <c r="P98" s="75">
        <f>IF(TrRoad_act!P14=0,"",P34/TrRoad_act!P14*1000)</f>
        <v>27.277173833656779</v>
      </c>
      <c r="Q98" s="75">
        <f>IF(TrRoad_act!Q14=0,"",Q34/TrRoad_act!Q14*1000)</f>
        <v>26.980945146425011</v>
      </c>
    </row>
    <row r="99" spans="1:17" ht="11.45" customHeight="1" x14ac:dyDescent="0.25">
      <c r="A99" s="62" t="s">
        <v>58</v>
      </c>
      <c r="B99" s="75">
        <f>IF(TrRoad_act!B15=0,"",B36/TrRoad_act!B15*1000)</f>
        <v>33.203230494551605</v>
      </c>
      <c r="C99" s="75">
        <f>IF(TrRoad_act!C15=0,"",C36/TrRoad_act!C15*1000)</f>
        <v>37.696885343669983</v>
      </c>
      <c r="D99" s="75">
        <f>IF(TrRoad_act!D15=0,"",D36/TrRoad_act!D15*1000)</f>
        <v>36.305882302339022</v>
      </c>
      <c r="E99" s="75">
        <f>IF(TrRoad_act!E15=0,"",E36/TrRoad_act!E15*1000)</f>
        <v>35.509618327563381</v>
      </c>
      <c r="F99" s="75">
        <f>IF(TrRoad_act!F15=0,"",F36/TrRoad_act!F15*1000)</f>
        <v>34.634028437099722</v>
      </c>
      <c r="G99" s="75">
        <f>IF(TrRoad_act!G15=0,"",G36/TrRoad_act!G15*1000)</f>
        <v>31.732365504708657</v>
      </c>
      <c r="H99" s="75">
        <f>IF(TrRoad_act!H15=0,"",H36/TrRoad_act!H15*1000)</f>
        <v>32.607396559658213</v>
      </c>
      <c r="I99" s="75">
        <f>IF(TrRoad_act!I15=0,"",I36/TrRoad_act!I15*1000)</f>
        <v>34.056268215923843</v>
      </c>
      <c r="J99" s="75">
        <f>IF(TrRoad_act!J15=0,"",J36/TrRoad_act!J15*1000)</f>
        <v>33.609857834198209</v>
      </c>
      <c r="K99" s="75">
        <f>IF(TrRoad_act!K15=0,"",K36/TrRoad_act!K15*1000)</f>
        <v>37.717509775191232</v>
      </c>
      <c r="L99" s="75">
        <f>IF(TrRoad_act!L15=0,"",L36/TrRoad_act!L15*1000)</f>
        <v>38.028148034736745</v>
      </c>
      <c r="M99" s="75">
        <f>IF(TrRoad_act!M15=0,"",M36/TrRoad_act!M15*1000)</f>
        <v>32.777041646093494</v>
      </c>
      <c r="N99" s="75">
        <f>IF(TrRoad_act!N15=0,"",N36/TrRoad_act!N15*1000)</f>
        <v>32.665487681619211</v>
      </c>
      <c r="O99" s="75">
        <f>IF(TrRoad_act!O15=0,"",O36/TrRoad_act!O15*1000)</f>
        <v>32.677185164799454</v>
      </c>
      <c r="P99" s="75">
        <f>IF(TrRoad_act!P15=0,"",P36/TrRoad_act!P15*1000)</f>
        <v>31.302304396594817</v>
      </c>
      <c r="Q99" s="75">
        <f>IF(TrRoad_act!Q15=0,"",Q36/TrRoad_act!Q15*1000)</f>
        <v>31.32761036266956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>
        <f>IF(TrRoad_act!B17=0,"",B39/TrRoad_act!B17*1000)</f>
        <v>25.277056371198444</v>
      </c>
      <c r="C101" s="75">
        <f>IF(TrRoad_act!C17=0,"",C39/TrRoad_act!C17*1000)</f>
        <v>32.353039172282692</v>
      </c>
      <c r="D101" s="75">
        <f>IF(TrRoad_act!D17=0,"",D39/TrRoad_act!D17*1000)</f>
        <v>26.488781719517949</v>
      </c>
      <c r="E101" s="75">
        <f>IF(TrRoad_act!E17=0,"",E39/TrRoad_act!E17*1000)</f>
        <v>26.586306102316506</v>
      </c>
      <c r="F101" s="75">
        <f>IF(TrRoad_act!F17=0,"",F39/TrRoad_act!F17*1000)</f>
        <v>25.657732249774622</v>
      </c>
      <c r="G101" s="75">
        <f>IF(TrRoad_act!G17=0,"",G39/TrRoad_act!G17*1000)</f>
        <v>23.380880019834549</v>
      </c>
      <c r="H101" s="75">
        <f>IF(TrRoad_act!H17=0,"",H39/TrRoad_act!H17*1000)</f>
        <v>24.875762793150262</v>
      </c>
      <c r="I101" s="75">
        <f>IF(TrRoad_act!I17=0,"",I39/TrRoad_act!I17*1000)</f>
        <v>27.65871517264419</v>
      </c>
      <c r="J101" s="75">
        <f>IF(TrRoad_act!J17=0,"",J39/TrRoad_act!J17*1000)</f>
        <v>24.66732089780054</v>
      </c>
      <c r="K101" s="75">
        <f>IF(TrRoad_act!K17=0,"",K39/TrRoad_act!K17*1000)</f>
        <v>28.889386084783705</v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 t="str">
        <f>IF(TrRoad_act!Q17=0,"",Q39/TrRoad_act!Q17*1000)</f>
        <v/>
      </c>
    </row>
    <row r="102" spans="1:17" ht="11.45" customHeight="1" x14ac:dyDescent="0.25">
      <c r="A102" s="62" t="s">
        <v>55</v>
      </c>
      <c r="B102" s="75">
        <f>IF(TrRoad_act!B18=0,"",B41/TrRoad_act!B18*1000)</f>
        <v>20.573640182469592</v>
      </c>
      <c r="C102" s="75">
        <f>IF(TrRoad_act!C18=0,"",C41/TrRoad_act!C18*1000)</f>
        <v>20.944463845618412</v>
      </c>
      <c r="D102" s="75">
        <f>IF(TrRoad_act!D18=0,"",D41/TrRoad_act!D18*1000)</f>
        <v>21.393757453798848</v>
      </c>
      <c r="E102" s="75">
        <f>IF(TrRoad_act!E18=0,"",E41/TrRoad_act!E18*1000)</f>
        <v>21.592945570426235</v>
      </c>
      <c r="F102" s="75">
        <f>IF(TrRoad_act!F18=0,"",F41/TrRoad_act!F18*1000)</f>
        <v>21.012941603539758</v>
      </c>
      <c r="G102" s="75">
        <f>IF(TrRoad_act!G18=0,"",G41/TrRoad_act!G18*1000)</f>
        <v>18.860873451787281</v>
      </c>
      <c r="H102" s="75">
        <f>IF(TrRoad_act!H18=0,"",H41/TrRoad_act!H18*1000)</f>
        <v>19.189055623737737</v>
      </c>
      <c r="I102" s="75">
        <f>IF(TrRoad_act!I18=0,"",I41/TrRoad_act!I18*1000)</f>
        <v>19.719664996075768</v>
      </c>
      <c r="J102" s="75">
        <f>IF(TrRoad_act!J18=0,"",J41/TrRoad_act!J18*1000)</f>
        <v>19.806419774555465</v>
      </c>
      <c r="K102" s="75">
        <f>IF(TrRoad_act!K18=0,"",K41/TrRoad_act!K18*1000)</f>
        <v>23.12757907706516</v>
      </c>
      <c r="L102" s="75">
        <f>IF(TrRoad_act!L18=0,"",L41/TrRoad_act!L18*1000)</f>
        <v>21.19512476012947</v>
      </c>
      <c r="M102" s="75">
        <f>IF(TrRoad_act!M18=0,"",M41/TrRoad_act!M18*1000)</f>
        <v>19.81373976713142</v>
      </c>
      <c r="N102" s="75">
        <f>IF(TrRoad_act!N18=0,"",N41/TrRoad_act!N18*1000)</f>
        <v>19.917966224353613</v>
      </c>
      <c r="O102" s="75">
        <f>IF(TrRoad_act!O18=0,"",O41/TrRoad_act!O18*1000)</f>
        <v>20.191680028699928</v>
      </c>
      <c r="P102" s="75">
        <f>IF(TrRoad_act!P18=0,"",P41/TrRoad_act!P18*1000)</f>
        <v>19.627791126366031</v>
      </c>
      <c r="Q102" s="75">
        <f>IF(TrRoad_act!Q18=0,"",Q41/TrRoad_act!Q18*1000)</f>
        <v>19.616784644257436</v>
      </c>
    </row>
    <row r="103" spans="1:17" ht="11.45" customHeight="1" x14ac:dyDescent="0.25">
      <c r="A103" s="25" t="s">
        <v>36</v>
      </c>
      <c r="B103" s="79">
        <f>IF(TrRoad_act!B19=0,"",B42/TrRoad_act!B19*1000)</f>
        <v>79.215739268002451</v>
      </c>
      <c r="C103" s="79">
        <f>IF(TrRoad_act!C19=0,"",C42/TrRoad_act!C19*1000)</f>
        <v>104.57052015674549</v>
      </c>
      <c r="D103" s="79">
        <f>IF(TrRoad_act!D19=0,"",D42/TrRoad_act!D19*1000)</f>
        <v>97.293075180088522</v>
      </c>
      <c r="E103" s="79">
        <f>IF(TrRoad_act!E19=0,"",E42/TrRoad_act!E19*1000)</f>
        <v>89.42016196070999</v>
      </c>
      <c r="F103" s="79">
        <f>IF(TrRoad_act!F19=0,"",F42/TrRoad_act!F19*1000)</f>
        <v>90.290321693384612</v>
      </c>
      <c r="G103" s="79">
        <f>IF(TrRoad_act!G19=0,"",G42/TrRoad_act!G19*1000)</f>
        <v>89.476461970771538</v>
      </c>
      <c r="H103" s="79">
        <f>IF(TrRoad_act!H19=0,"",H42/TrRoad_act!H19*1000)</f>
        <v>94.701368148224887</v>
      </c>
      <c r="I103" s="79">
        <f>IF(TrRoad_act!I19=0,"",I42/TrRoad_act!I19*1000)</f>
        <v>101.50635214121655</v>
      </c>
      <c r="J103" s="79">
        <f>IF(TrRoad_act!J19=0,"",J42/TrRoad_act!J19*1000)</f>
        <v>105.65184546681351</v>
      </c>
      <c r="K103" s="79">
        <f>IF(TrRoad_act!K19=0,"",K42/TrRoad_act!K19*1000)</f>
        <v>106.06889194133373</v>
      </c>
      <c r="L103" s="79">
        <f>IF(TrRoad_act!L19=0,"",L42/TrRoad_act!L19*1000)</f>
        <v>105.18251134415077</v>
      </c>
      <c r="M103" s="79">
        <f>IF(TrRoad_act!M19=0,"",M42/TrRoad_act!M19*1000)</f>
        <v>73.189764664864668</v>
      </c>
      <c r="N103" s="79">
        <f>IF(TrRoad_act!N19=0,"",N42/TrRoad_act!N19*1000)</f>
        <v>66.228287900263538</v>
      </c>
      <c r="O103" s="79">
        <f>IF(TrRoad_act!O19=0,"",O42/TrRoad_act!O19*1000)</f>
        <v>64.15227232074389</v>
      </c>
      <c r="P103" s="79">
        <f>IF(TrRoad_act!P19=0,"",P42/TrRoad_act!P19*1000)</f>
        <v>64.956335274100098</v>
      </c>
      <c r="Q103" s="79">
        <f>IF(TrRoad_act!Q19=0,"",Q42/TrRoad_act!Q19*1000)</f>
        <v>65.78778182855315</v>
      </c>
    </row>
    <row r="104" spans="1:17" ht="11.45" customHeight="1" x14ac:dyDescent="0.25">
      <c r="A104" s="23" t="s">
        <v>27</v>
      </c>
      <c r="B104" s="78">
        <f>IF(TrRoad_act!B20=0,"",B43/TrRoad_act!B20*1000)</f>
        <v>477.19990599537147</v>
      </c>
      <c r="C104" s="78">
        <f>IF(TrRoad_act!C20=0,"",C43/TrRoad_act!C20*1000)</f>
        <v>487.73013044103482</v>
      </c>
      <c r="D104" s="78">
        <f>IF(TrRoad_act!D20=0,"",D43/TrRoad_act!D20*1000)</f>
        <v>457.45367565371561</v>
      </c>
      <c r="E104" s="78">
        <f>IF(TrRoad_act!E20=0,"",E43/TrRoad_act!E20*1000)</f>
        <v>445.94994289974898</v>
      </c>
      <c r="F104" s="78">
        <f>IF(TrRoad_act!F20=0,"",F43/TrRoad_act!F20*1000)</f>
        <v>440.97221582550941</v>
      </c>
      <c r="G104" s="78">
        <f>IF(TrRoad_act!G20=0,"",G43/TrRoad_act!G20*1000)</f>
        <v>438.92485513925453</v>
      </c>
      <c r="H104" s="78">
        <f>IF(TrRoad_act!H20=0,"",H43/TrRoad_act!H20*1000)</f>
        <v>440.02690486501916</v>
      </c>
      <c r="I104" s="78">
        <f>IF(TrRoad_act!I20=0,"",I43/TrRoad_act!I20*1000)</f>
        <v>446.84713203636738</v>
      </c>
      <c r="J104" s="78">
        <f>IF(TrRoad_act!J20=0,"",J43/TrRoad_act!J20*1000)</f>
        <v>435.83587354479386</v>
      </c>
      <c r="K104" s="78">
        <f>IF(TrRoad_act!K20=0,"",K43/TrRoad_act!K20*1000)</f>
        <v>415.8792579949299</v>
      </c>
      <c r="L104" s="78">
        <f>IF(TrRoad_act!L20=0,"",L43/TrRoad_act!L20*1000)</f>
        <v>445.42528593664775</v>
      </c>
      <c r="M104" s="78">
        <f>IF(TrRoad_act!M20=0,"",M43/TrRoad_act!M20*1000)</f>
        <v>411.6369893488137</v>
      </c>
      <c r="N104" s="78">
        <f>IF(TrRoad_act!N20=0,"",N43/TrRoad_act!N20*1000)</f>
        <v>407.859520098725</v>
      </c>
      <c r="O104" s="78">
        <f>IF(TrRoad_act!O20=0,"",O43/TrRoad_act!O20*1000)</f>
        <v>401.04451044970409</v>
      </c>
      <c r="P104" s="78">
        <f>IF(TrRoad_act!P20=0,"",P43/TrRoad_act!P20*1000)</f>
        <v>393.15046771712025</v>
      </c>
      <c r="Q104" s="78">
        <f>IF(TrRoad_act!Q20=0,"",Q43/TrRoad_act!Q20*1000)</f>
        <v>389.92011882796896</v>
      </c>
    </row>
    <row r="105" spans="1:17" ht="11.45" customHeight="1" x14ac:dyDescent="0.25">
      <c r="A105" s="62" t="s">
        <v>59</v>
      </c>
      <c r="B105" s="77">
        <f>IF(TrRoad_act!B21=0,"",B44/TrRoad_act!B21*1000)</f>
        <v>553.14884801549624</v>
      </c>
      <c r="C105" s="77">
        <f>IF(TrRoad_act!C21=0,"",C44/TrRoad_act!C21*1000)</f>
        <v>547.82598334161014</v>
      </c>
      <c r="D105" s="77">
        <f>IF(TrRoad_act!D21=0,"",D44/TrRoad_act!D21*1000)</f>
        <v>545.73978981681478</v>
      </c>
      <c r="E105" s="77">
        <f>IF(TrRoad_act!E21=0,"",E44/TrRoad_act!E21*1000)</f>
        <v>539.73866315040277</v>
      </c>
      <c r="F105" s="77">
        <f>IF(TrRoad_act!F21=0,"",F44/TrRoad_act!F21*1000)</f>
        <v>536.714084427741</v>
      </c>
      <c r="G105" s="77">
        <f>IF(TrRoad_act!G21=0,"",G44/TrRoad_act!G21*1000)</f>
        <v>533.43255322502841</v>
      </c>
      <c r="H105" s="77">
        <f>IF(TrRoad_act!H21=0,"",H44/TrRoad_act!H21*1000)</f>
        <v>527.28964688424401</v>
      </c>
      <c r="I105" s="77">
        <f>IF(TrRoad_act!I21=0,"",I44/TrRoad_act!I21*1000)</f>
        <v>521.56424740991179</v>
      </c>
      <c r="J105" s="77">
        <f>IF(TrRoad_act!J21=0,"",J44/TrRoad_act!J21*1000)</f>
        <v>513.78011451496798</v>
      </c>
      <c r="K105" s="77">
        <f>IF(TrRoad_act!K21=0,"",K44/TrRoad_act!K21*1000)</f>
        <v>504.73440614999942</v>
      </c>
      <c r="L105" s="77">
        <f>IF(TrRoad_act!L21=0,"",L44/TrRoad_act!L21*1000)</f>
        <v>484.43676434506494</v>
      </c>
      <c r="M105" s="77">
        <f>IF(TrRoad_act!M21=0,"",M44/TrRoad_act!M21*1000)</f>
        <v>481.98357256425669</v>
      </c>
      <c r="N105" s="77">
        <f>IF(TrRoad_act!N21=0,"",N44/TrRoad_act!N21*1000)</f>
        <v>479.1396713392482</v>
      </c>
      <c r="O105" s="77">
        <f>IF(TrRoad_act!O21=0,"",O44/TrRoad_act!O21*1000)</f>
        <v>475.96542603085589</v>
      </c>
      <c r="P105" s="77">
        <f>IF(TrRoad_act!P21=0,"",P44/TrRoad_act!P21*1000)</f>
        <v>470.89602066690122</v>
      </c>
      <c r="Q105" s="77">
        <f>IF(TrRoad_act!Q21=0,"",Q44/TrRoad_act!Q21*1000)</f>
        <v>466.59631201465714</v>
      </c>
    </row>
    <row r="106" spans="1:17" ht="11.45" customHeight="1" x14ac:dyDescent="0.25">
      <c r="A106" s="62" t="s">
        <v>58</v>
      </c>
      <c r="B106" s="77">
        <f>IF(TrRoad_act!B22=0,"",B46/TrRoad_act!B22*1000)</f>
        <v>436.94640151295607</v>
      </c>
      <c r="C106" s="77">
        <f>IF(TrRoad_act!C22=0,"",C46/TrRoad_act!C22*1000)</f>
        <v>461.72206728693794</v>
      </c>
      <c r="D106" s="77">
        <f>IF(TrRoad_act!D22=0,"",D46/TrRoad_act!D22*1000)</f>
        <v>432.48568570311807</v>
      </c>
      <c r="E106" s="77">
        <f>IF(TrRoad_act!E22=0,"",E46/TrRoad_act!E22*1000)</f>
        <v>416.85449331183571</v>
      </c>
      <c r="F106" s="77">
        <f>IF(TrRoad_act!F22=0,"",F46/TrRoad_act!F22*1000)</f>
        <v>420.46178090833013</v>
      </c>
      <c r="G106" s="77">
        <f>IF(TrRoad_act!G22=0,"",G46/TrRoad_act!G22*1000)</f>
        <v>417.1245818668574</v>
      </c>
      <c r="H106" s="77">
        <f>IF(TrRoad_act!H22=0,"",H46/TrRoad_act!H22*1000)</f>
        <v>421.95382071542889</v>
      </c>
      <c r="I106" s="77">
        <f>IF(TrRoad_act!I22=0,"",I46/TrRoad_act!I22*1000)</f>
        <v>433.62138246647368</v>
      </c>
      <c r="J106" s="77">
        <f>IF(TrRoad_act!J22=0,"",J46/TrRoad_act!J22*1000)</f>
        <v>424.90949080146896</v>
      </c>
      <c r="K106" s="77">
        <f>IF(TrRoad_act!K22=0,"",K46/TrRoad_act!K22*1000)</f>
        <v>405.56633035023862</v>
      </c>
      <c r="L106" s="77">
        <f>IF(TrRoad_act!L22=0,"",L46/TrRoad_act!L22*1000)</f>
        <v>443.14057423017385</v>
      </c>
      <c r="M106" s="77">
        <f>IF(TrRoad_act!M22=0,"",M46/TrRoad_act!M22*1000)</f>
        <v>408.09034887576848</v>
      </c>
      <c r="N106" s="77">
        <f>IF(TrRoad_act!N22=0,"",N46/TrRoad_act!N22*1000)</f>
        <v>404.55297942982651</v>
      </c>
      <c r="O106" s="77">
        <f>IF(TrRoad_act!O22=0,"",O46/TrRoad_act!O22*1000)</f>
        <v>398.47549276219661</v>
      </c>
      <c r="P106" s="77">
        <f>IF(TrRoad_act!P22=0,"",P46/TrRoad_act!P22*1000)</f>
        <v>391.32508514686737</v>
      </c>
      <c r="Q106" s="77">
        <f>IF(TrRoad_act!Q22=0,"",Q46/TrRoad_act!Q22*1000)</f>
        <v>388.29140369115407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>
        <f>IF(TrRoad_act!N23=0,"",N48/TrRoad_act!N23*1000)</f>
        <v>506.5503249529134</v>
      </c>
      <c r="O107" s="77">
        <f>IF(TrRoad_act!O23=0,"",O48/TrRoad_act!O23*1000)</f>
        <v>505.49105936301686</v>
      </c>
      <c r="P107" s="77">
        <f>IF(TrRoad_act!P23=0,"",P48/TrRoad_act!P23*1000)</f>
        <v>479.79818340728821</v>
      </c>
      <c r="Q107" s="77">
        <f>IF(TrRoad_act!Q23=0,"",Q48/TrRoad_act!Q23*1000)</f>
        <v>483.0845051469131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>
        <f>IF(TrRoad_act!M25=0,"",M51/TrRoad_act!M25*1000)</f>
        <v>216.63157118568168</v>
      </c>
      <c r="N109" s="77">
        <f>IF(TrRoad_act!N25=0,"",N51/TrRoad_act!N25*1000)</f>
        <v>217.18514896217093</v>
      </c>
      <c r="O109" s="77">
        <f>IF(TrRoad_act!O25=0,"",O51/TrRoad_act!O25*1000)</f>
        <v>217.73464045967566</v>
      </c>
      <c r="P109" s="77">
        <f>IF(TrRoad_act!P25=0,"",P51/TrRoad_act!P25*1000)</f>
        <v>219.8230256210052</v>
      </c>
      <c r="Q109" s="77">
        <f>IF(TrRoad_act!Q25=0,"",Q51/TrRoad_act!Q25*1000)</f>
        <v>220.65672409508704</v>
      </c>
    </row>
    <row r="110" spans="1:17" ht="11.45" customHeight="1" x14ac:dyDescent="0.25">
      <c r="A110" s="19" t="s">
        <v>24</v>
      </c>
      <c r="B110" s="76">
        <f>IF(TrRoad_act!B26=0,"",B52/TrRoad_act!B26*1000)</f>
        <v>67.631021054558005</v>
      </c>
      <c r="C110" s="76">
        <f>IF(TrRoad_act!C26=0,"",C52/TrRoad_act!C26*1000)</f>
        <v>92.641088230814134</v>
      </c>
      <c r="D110" s="76">
        <f>IF(TrRoad_act!D26=0,"",D52/TrRoad_act!D26*1000)</f>
        <v>84.674122188531413</v>
      </c>
      <c r="E110" s="76">
        <f>IF(TrRoad_act!E26=0,"",E52/TrRoad_act!E26*1000)</f>
        <v>79.32696494755217</v>
      </c>
      <c r="F110" s="76">
        <f>IF(TrRoad_act!F26=0,"",F52/TrRoad_act!F26*1000)</f>
        <v>77.860581562419512</v>
      </c>
      <c r="G110" s="76">
        <f>IF(TrRoad_act!G26=0,"",G52/TrRoad_act!G26*1000)</f>
        <v>79.019368434602484</v>
      </c>
      <c r="H110" s="76">
        <f>IF(TrRoad_act!H26=0,"",H52/TrRoad_act!H26*1000)</f>
        <v>83.855802876834375</v>
      </c>
      <c r="I110" s="76">
        <f>IF(TrRoad_act!I26=0,"",I52/TrRoad_act!I26*1000)</f>
        <v>90.79735486467689</v>
      </c>
      <c r="J110" s="76">
        <f>IF(TrRoad_act!J26=0,"",J52/TrRoad_act!J26*1000)</f>
        <v>93.76777728801251</v>
      </c>
      <c r="K110" s="76">
        <f>IF(TrRoad_act!K26=0,"",K52/TrRoad_act!K26*1000)</f>
        <v>93.133576913622164</v>
      </c>
      <c r="L110" s="76">
        <f>IF(TrRoad_act!L26=0,"",L52/TrRoad_act!L26*1000)</f>
        <v>94.723533394128765</v>
      </c>
      <c r="M110" s="76">
        <f>IF(TrRoad_act!M26=0,"",M52/TrRoad_act!M26*1000)</f>
        <v>63.075557958618369</v>
      </c>
      <c r="N110" s="76">
        <f>IF(TrRoad_act!N26=0,"",N52/TrRoad_act!N26*1000)</f>
        <v>55.371154661897215</v>
      </c>
      <c r="O110" s="76">
        <f>IF(TrRoad_act!O26=0,"",O52/TrRoad_act!O26*1000)</f>
        <v>52.805346651388788</v>
      </c>
      <c r="P110" s="76">
        <f>IF(TrRoad_act!P26=0,"",P52/TrRoad_act!P26*1000)</f>
        <v>52.671098460053777</v>
      </c>
      <c r="Q110" s="76">
        <f>IF(TrRoad_act!Q26=0,"",Q52/TrRoad_act!Q26*1000)</f>
        <v>53.773081364069263</v>
      </c>
    </row>
    <row r="111" spans="1:17" ht="11.45" customHeight="1" x14ac:dyDescent="0.25">
      <c r="A111" s="17" t="s">
        <v>23</v>
      </c>
      <c r="B111" s="75">
        <f>IF(TrRoad_act!B27=0,"",B53/TrRoad_act!B27*1000)</f>
        <v>72.454651863795931</v>
      </c>
      <c r="C111" s="75">
        <f>IF(TrRoad_act!C27=0,"",C53/TrRoad_act!C27*1000)</f>
        <v>82.540587799018425</v>
      </c>
      <c r="D111" s="75">
        <f>IF(TrRoad_act!D27=0,"",D53/TrRoad_act!D27*1000)</f>
        <v>81.408150421976131</v>
      </c>
      <c r="E111" s="75">
        <f>IF(TrRoad_act!E27=0,"",E53/TrRoad_act!E27*1000)</f>
        <v>76.659172811761309</v>
      </c>
      <c r="F111" s="75">
        <f>IF(TrRoad_act!F27=0,"",F53/TrRoad_act!F27*1000)</f>
        <v>72.637665280988585</v>
      </c>
      <c r="G111" s="75">
        <f>IF(TrRoad_act!G27=0,"",G53/TrRoad_act!G27*1000)</f>
        <v>71.149592100675861</v>
      </c>
      <c r="H111" s="75">
        <f>IF(TrRoad_act!H27=0,"",H53/TrRoad_act!H27*1000)</f>
        <v>72.754981669905717</v>
      </c>
      <c r="I111" s="75">
        <f>IF(TrRoad_act!I27=0,"",I53/TrRoad_act!I27*1000)</f>
        <v>78.137909859605728</v>
      </c>
      <c r="J111" s="75">
        <f>IF(TrRoad_act!J27=0,"",J53/TrRoad_act!J27*1000)</f>
        <v>86.164128955035466</v>
      </c>
      <c r="K111" s="75">
        <f>IF(TrRoad_act!K27=0,"",K53/TrRoad_act!K27*1000)</f>
        <v>95.210046140374487</v>
      </c>
      <c r="L111" s="75">
        <f>IF(TrRoad_act!L27=0,"",L53/TrRoad_act!L27*1000)</f>
        <v>70.610046185991592</v>
      </c>
      <c r="M111" s="75">
        <f>IF(TrRoad_act!M27=0,"",M53/TrRoad_act!M27*1000)</f>
        <v>53.8905147991997</v>
      </c>
      <c r="N111" s="75">
        <f>IF(TrRoad_act!N27=0,"",N53/TrRoad_act!N27*1000)</f>
        <v>45.227411841778995</v>
      </c>
      <c r="O111" s="75">
        <f>IF(TrRoad_act!O27=0,"",O53/TrRoad_act!O27*1000)</f>
        <v>44.585773970683199</v>
      </c>
      <c r="P111" s="75">
        <f>IF(TrRoad_act!P27=0,"",P53/TrRoad_act!P27*1000)</f>
        <v>44.865454409845164</v>
      </c>
      <c r="Q111" s="75">
        <f>IF(TrRoad_act!Q27=0,"",Q53/TrRoad_act!Q27*1000)</f>
        <v>45.401047496506941</v>
      </c>
    </row>
    <row r="112" spans="1:17" ht="11.45" customHeight="1" x14ac:dyDescent="0.25">
      <c r="A112" s="15" t="s">
        <v>22</v>
      </c>
      <c r="B112" s="74">
        <f>IF(TrRoad_act!B28=0,"",B55/TrRoad_act!B28*1000)</f>
        <v>57.933663506569815</v>
      </c>
      <c r="C112" s="74">
        <f>IF(TrRoad_act!C28=0,"",C55/TrRoad_act!C28*1000)</f>
        <v>113.79792282492636</v>
      </c>
      <c r="D112" s="74">
        <f>IF(TrRoad_act!D28=0,"",D55/TrRoad_act!D28*1000)</f>
        <v>92.419307567266841</v>
      </c>
      <c r="E112" s="74">
        <f>IF(TrRoad_act!E28=0,"",E55/TrRoad_act!E28*1000)</f>
        <v>86.81697980573523</v>
      </c>
      <c r="F112" s="74">
        <f>IF(TrRoad_act!F28=0,"",F55/TrRoad_act!F28*1000)</f>
        <v>90.665361570022739</v>
      </c>
      <c r="G112" s="74">
        <f>IF(TrRoad_act!G28=0,"",G55/TrRoad_act!G28*1000)</f>
        <v>100.49198308494148</v>
      </c>
      <c r="H112" s="74">
        <f>IF(TrRoad_act!H28=0,"",H55/TrRoad_act!H28*1000)</f>
        <v>108.37735689244346</v>
      </c>
      <c r="I112" s="74">
        <f>IF(TrRoad_act!I28=0,"",I55/TrRoad_act!I28*1000)</f>
        <v>117.9536053863754</v>
      </c>
      <c r="J112" s="74">
        <f>IF(TrRoad_act!J28=0,"",J55/TrRoad_act!J28*1000)</f>
        <v>108.05360656570042</v>
      </c>
      <c r="K112" s="74">
        <f>IF(TrRoad_act!K28=0,"",K55/TrRoad_act!K28*1000)</f>
        <v>88.931072552923794</v>
      </c>
      <c r="L112" s="74">
        <f>IF(TrRoad_act!L28=0,"",L55/TrRoad_act!L28*1000)</f>
        <v>146.9964001817952</v>
      </c>
      <c r="M112" s="74">
        <f>IF(TrRoad_act!M28=0,"",M55/TrRoad_act!M28*1000)</f>
        <v>80.923884414386436</v>
      </c>
      <c r="N112" s="74">
        <f>IF(TrRoad_act!N28=0,"",N55/TrRoad_act!N28*1000)</f>
        <v>72.98587915872001</v>
      </c>
      <c r="O112" s="74">
        <f>IF(TrRoad_act!O28=0,"",O55/TrRoad_act!O28*1000)</f>
        <v>66.104795338067987</v>
      </c>
      <c r="P112" s="74">
        <f>IF(TrRoad_act!P28=0,"",P55/TrRoad_act!P28*1000)</f>
        <v>64.850777365682944</v>
      </c>
      <c r="Q112" s="74">
        <f>IF(TrRoad_act!Q28=0,"",Q55/TrRoad_act!Q28*1000)</f>
        <v>65.048057523136762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88.402361409856837</v>
      </c>
      <c r="C116" s="78">
        <f>IF(C19=0,"",1000000*C19/TrRoad_act!C86)</f>
        <v>89.517839075252226</v>
      </c>
      <c r="D116" s="78">
        <f>IF(D19=0,"",1000000*D19/TrRoad_act!D86)</f>
        <v>89.244209465844108</v>
      </c>
      <c r="E116" s="78">
        <f>IF(E19=0,"",1000000*E19/TrRoad_act!E86)</f>
        <v>88.926190786112954</v>
      </c>
      <c r="F116" s="78">
        <f>IF(F19=0,"",1000000*F19/TrRoad_act!F86)</f>
        <v>87.741831296183136</v>
      </c>
      <c r="G116" s="78">
        <f>IF(G19=0,"",1000000*G19/TrRoad_act!G86)</f>
        <v>86.383256384003644</v>
      </c>
      <c r="H116" s="78">
        <f>IF(H19=0,"",1000000*H19/TrRoad_act!H86)</f>
        <v>83.055386399123279</v>
      </c>
      <c r="I116" s="78">
        <f>IF(I19=0,"",1000000*I19/TrRoad_act!I86)</f>
        <v>76.209202019741085</v>
      </c>
      <c r="J116" s="78">
        <f>IF(J19=0,"",1000000*J19/TrRoad_act!J86)</f>
        <v>70.386470351427704</v>
      </c>
      <c r="K116" s="78">
        <f>IF(K19=0,"",1000000*K19/TrRoad_act!K86)</f>
        <v>70.458030169417896</v>
      </c>
      <c r="L116" s="78">
        <f>IF(L19=0,"",1000000*L19/TrRoad_act!L86)</f>
        <v>67.408239904595064</v>
      </c>
      <c r="M116" s="78">
        <f>IF(M19=0,"",1000000*M19/TrRoad_act!M86)</f>
        <v>63.579770677724568</v>
      </c>
      <c r="N116" s="78">
        <f>IF(N19=0,"",1000000*N19/TrRoad_act!N86)</f>
        <v>53.380253041648501</v>
      </c>
      <c r="O116" s="78">
        <f>IF(O19=0,"",1000000*O19/TrRoad_act!O86)</f>
        <v>52.104209120786408</v>
      </c>
      <c r="P116" s="78">
        <f>IF(P19=0,"",1000000*P19/TrRoad_act!P86)</f>
        <v>57.196526393493741</v>
      </c>
      <c r="Q116" s="78">
        <f>IF(Q19=0,"",1000000*Q19/TrRoad_act!Q86)</f>
        <v>67.263272103374575</v>
      </c>
    </row>
    <row r="117" spans="1:17" ht="11.45" customHeight="1" x14ac:dyDescent="0.25">
      <c r="A117" s="19" t="s">
        <v>29</v>
      </c>
      <c r="B117" s="76">
        <f>IF(B21=0,"",1000000*B21/TrRoad_act!B87)</f>
        <v>666.43627162477469</v>
      </c>
      <c r="C117" s="76">
        <f>IF(C21=0,"",1000000*C21/TrRoad_act!C87)</f>
        <v>725.02747993893252</v>
      </c>
      <c r="D117" s="76">
        <f>IF(D21=0,"",1000000*D21/TrRoad_act!D87)</f>
        <v>720.56821297237889</v>
      </c>
      <c r="E117" s="76">
        <f>IF(E21=0,"",1000000*E21/TrRoad_act!E87)</f>
        <v>732.75657723723816</v>
      </c>
      <c r="F117" s="76">
        <f>IF(F21=0,"",1000000*F21/TrRoad_act!F87)</f>
        <v>737.79043857275974</v>
      </c>
      <c r="G117" s="76">
        <f>IF(G21=0,"",1000000*G21/TrRoad_act!G87)</f>
        <v>733.55496862012296</v>
      </c>
      <c r="H117" s="76">
        <f>IF(H21=0,"",1000000*H21/TrRoad_act!H87)</f>
        <v>815.6141222064897</v>
      </c>
      <c r="I117" s="76">
        <f>IF(I21=0,"",1000000*I21/TrRoad_act!I87)</f>
        <v>888.9352590319354</v>
      </c>
      <c r="J117" s="76">
        <f>IF(J21=0,"",1000000*J21/TrRoad_act!J87)</f>
        <v>849.85450385670379</v>
      </c>
      <c r="K117" s="76">
        <f>IF(K21=0,"",1000000*K21/TrRoad_act!K87)</f>
        <v>779.00502159301629</v>
      </c>
      <c r="L117" s="76">
        <f>IF(L21=0,"",1000000*L21/TrRoad_act!L87)</f>
        <v>804.68874574663505</v>
      </c>
      <c r="M117" s="76">
        <f>IF(M21=0,"",1000000*M21/TrRoad_act!M87)</f>
        <v>809.0773080093312</v>
      </c>
      <c r="N117" s="76">
        <f>IF(N21=0,"",1000000*N21/TrRoad_act!N87)</f>
        <v>774.6623545023906</v>
      </c>
      <c r="O117" s="76">
        <f>IF(O21=0,"",1000000*O21/TrRoad_act!O87)</f>
        <v>751.49869699158194</v>
      </c>
      <c r="P117" s="76">
        <f>IF(P21=0,"",1000000*P21/TrRoad_act!P87)</f>
        <v>799.50583025470121</v>
      </c>
      <c r="Q117" s="76">
        <f>IF(Q21=0,"",1000000*Q21/TrRoad_act!Q87)</f>
        <v>829.14935819247955</v>
      </c>
    </row>
    <row r="118" spans="1:17" ht="11.45" customHeight="1" x14ac:dyDescent="0.25">
      <c r="A118" s="62" t="s">
        <v>59</v>
      </c>
      <c r="B118" s="77">
        <f>IF(B22=0,"",1000000*B22/TrRoad_act!B88)</f>
        <v>648.04057605861703</v>
      </c>
      <c r="C118" s="77">
        <f>IF(C22=0,"",1000000*C22/TrRoad_act!C88)</f>
        <v>691.42147522119365</v>
      </c>
      <c r="D118" s="77">
        <f>IF(D22=0,"",1000000*D22/TrRoad_act!D88)</f>
        <v>686.2717350336527</v>
      </c>
      <c r="E118" s="77">
        <f>IF(E22=0,"",1000000*E22/TrRoad_act!E88)</f>
        <v>689.95017090835768</v>
      </c>
      <c r="F118" s="77">
        <f>IF(F22=0,"",1000000*F22/TrRoad_act!F88)</f>
        <v>689.22508806183237</v>
      </c>
      <c r="G118" s="77">
        <f>IF(G22=0,"",1000000*G22/TrRoad_act!G88)</f>
        <v>678.73922643431752</v>
      </c>
      <c r="H118" s="77">
        <f>IF(H22=0,"",1000000*H22/TrRoad_act!H88)</f>
        <v>761.13805072753678</v>
      </c>
      <c r="I118" s="77">
        <f>IF(I22=0,"",1000000*I22/TrRoad_act!I88)</f>
        <v>846.54204696899274</v>
      </c>
      <c r="J118" s="77">
        <f>IF(J22=0,"",1000000*J22/TrRoad_act!J88)</f>
        <v>805.22612015990103</v>
      </c>
      <c r="K118" s="77">
        <f>IF(K22=0,"",1000000*K22/TrRoad_act!K88)</f>
        <v>720.25502694648367</v>
      </c>
      <c r="L118" s="77">
        <f>IF(L22=0,"",1000000*L22/TrRoad_act!L88)</f>
        <v>718.33762861693685</v>
      </c>
      <c r="M118" s="77">
        <f>IF(M22=0,"",1000000*M22/TrRoad_act!M88)</f>
        <v>732.98670060579536</v>
      </c>
      <c r="N118" s="77">
        <f>IF(N22=0,"",1000000*N22/TrRoad_act!N88)</f>
        <v>669.2875335701226</v>
      </c>
      <c r="O118" s="77">
        <f>IF(O22=0,"",1000000*O22/TrRoad_act!O88)</f>
        <v>640.72482728229022</v>
      </c>
      <c r="P118" s="77">
        <f>IF(P22=0,"",1000000*P22/TrRoad_act!P88)</f>
        <v>704.05180724264517</v>
      </c>
      <c r="Q118" s="77">
        <f>IF(Q22=0,"",1000000*Q22/TrRoad_act!Q88)</f>
        <v>737.74611337304384</v>
      </c>
    </row>
    <row r="119" spans="1:17" ht="11.45" customHeight="1" x14ac:dyDescent="0.25">
      <c r="A119" s="62" t="s">
        <v>58</v>
      </c>
      <c r="B119" s="77">
        <f>IF(B24=0,"",1000000*B24/TrRoad_act!B89)</f>
        <v>653.64709967137765</v>
      </c>
      <c r="C119" s="77">
        <f>IF(C24=0,"",1000000*C24/TrRoad_act!C89)</f>
        <v>856.3210122688223</v>
      </c>
      <c r="D119" s="77">
        <f>IF(D24=0,"",1000000*D24/TrRoad_act!D89)</f>
        <v>828.59239072897071</v>
      </c>
      <c r="E119" s="77">
        <f>IF(E24=0,"",1000000*E24/TrRoad_act!E89)</f>
        <v>860.76832344250772</v>
      </c>
      <c r="F119" s="77">
        <f>IF(F24=0,"",1000000*F24/TrRoad_act!F89)</f>
        <v>895.35855340596515</v>
      </c>
      <c r="G119" s="77">
        <f>IF(G24=0,"",1000000*G24/TrRoad_act!G89)</f>
        <v>895.54613309644708</v>
      </c>
      <c r="H119" s="77">
        <f>IF(H24=0,"",1000000*H24/TrRoad_act!H89)</f>
        <v>963.38325979239062</v>
      </c>
      <c r="I119" s="77">
        <f>IF(I24=0,"",1000000*I24/TrRoad_act!I89)</f>
        <v>1001.5286918856623</v>
      </c>
      <c r="J119" s="77">
        <f>IF(J24=0,"",1000000*J24/TrRoad_act!J89)</f>
        <v>958.05845269277347</v>
      </c>
      <c r="K119" s="77">
        <f>IF(K24=0,"",1000000*K24/TrRoad_act!K89)</f>
        <v>901.36789507738411</v>
      </c>
      <c r="L119" s="77">
        <f>IF(L24=0,"",1000000*L24/TrRoad_act!L89)</f>
        <v>953.92446527089135</v>
      </c>
      <c r="M119" s="77">
        <f>IF(M24=0,"",1000000*M24/TrRoad_act!M89)</f>
        <v>909.85198680161875</v>
      </c>
      <c r="N119" s="77">
        <f>IF(N24=0,"",1000000*N24/TrRoad_act!N89)</f>
        <v>886.55231477623033</v>
      </c>
      <c r="O119" s="77">
        <f>IF(O24=0,"",1000000*O24/TrRoad_act!O89)</f>
        <v>839.98943147430657</v>
      </c>
      <c r="P119" s="77">
        <f>IF(P24=0,"",1000000*P24/TrRoad_act!P89)</f>
        <v>851.40327468575936</v>
      </c>
      <c r="Q119" s="77">
        <f>IF(Q24=0,"",1000000*Q24/TrRoad_act!Q89)</f>
        <v>884.40761418318061</v>
      </c>
    </row>
    <row r="120" spans="1:17" ht="11.45" customHeight="1" x14ac:dyDescent="0.25">
      <c r="A120" s="62" t="s">
        <v>57</v>
      </c>
      <c r="B120" s="77">
        <f>IF(B26=0,"",1000000*B26/TrRoad_act!B90)</f>
        <v>1291.2429094785605</v>
      </c>
      <c r="C120" s="77">
        <f>IF(C26=0,"",1000000*C26/TrRoad_act!C90)</f>
        <v>1291.2158700406123</v>
      </c>
      <c r="D120" s="77">
        <f>IF(D26=0,"",1000000*D26/TrRoad_act!D90)</f>
        <v>1291.2357022313895</v>
      </c>
      <c r="E120" s="77">
        <f>IF(E26=0,"",1000000*E26/TrRoad_act!E90)</f>
        <v>1278.3090868397494</v>
      </c>
      <c r="F120" s="77">
        <f>IF(F26=0,"",1000000*F26/TrRoad_act!F90)</f>
        <v>1053.3462543186988</v>
      </c>
      <c r="G120" s="77">
        <f>IF(G26=0,"",1000000*G26/TrRoad_act!G90)</f>
        <v>978.05794508645579</v>
      </c>
      <c r="H120" s="77">
        <f>IF(H26=0,"",1000000*H26/TrRoad_act!H90)</f>
        <v>970.20813331504598</v>
      </c>
      <c r="I120" s="77">
        <f>IF(I26=0,"",1000000*I26/TrRoad_act!I90)</f>
        <v>933.55512558672831</v>
      </c>
      <c r="J120" s="77">
        <f>IF(J26=0,"",1000000*J26/TrRoad_act!J90)</f>
        <v>857.13179460190963</v>
      </c>
      <c r="K120" s="77">
        <f>IF(K26=0,"",1000000*K26/TrRoad_act!K90)</f>
        <v>824.936829939022</v>
      </c>
      <c r="L120" s="77">
        <f>IF(L26=0,"",1000000*L26/TrRoad_act!L90)</f>
        <v>1032.8530497086883</v>
      </c>
      <c r="M120" s="77">
        <f>IF(M26=0,"",1000000*M26/TrRoad_act!M90)</f>
        <v>1083.8973564907408</v>
      </c>
      <c r="N120" s="77">
        <f>IF(N26=0,"",1000000*N26/TrRoad_act!N90)</f>
        <v>1035.2152811844398</v>
      </c>
      <c r="O120" s="77">
        <f>IF(O26=0,"",1000000*O26/TrRoad_act!O90)</f>
        <v>1011.0298355854068</v>
      </c>
      <c r="P120" s="77">
        <f>IF(P26=0,"",1000000*P26/TrRoad_act!P90)</f>
        <v>999.99148785588557</v>
      </c>
      <c r="Q120" s="77">
        <f>IF(Q26=0,"",1000000*Q26/TrRoad_act!Q90)</f>
        <v>939.76066548653637</v>
      </c>
    </row>
    <row r="121" spans="1:17" ht="11.45" customHeight="1" x14ac:dyDescent="0.25">
      <c r="A121" s="62" t="s">
        <v>56</v>
      </c>
      <c r="B121" s="77">
        <f>IF(B27=0,"",1000000*B27/TrRoad_act!B91)</f>
        <v>483.90488616778384</v>
      </c>
      <c r="C121" s="77">
        <f>IF(C27=0,"",1000000*C27/TrRoad_act!C91)</f>
        <v>580.75360885699877</v>
      </c>
      <c r="D121" s="77">
        <f>IF(D27=0,"",1000000*D27/TrRoad_act!D91)</f>
        <v>587.34896052080637</v>
      </c>
      <c r="E121" s="77">
        <f>IF(E27=0,"",1000000*E27/TrRoad_act!E91)</f>
        <v>620.43634046720638</v>
      </c>
      <c r="F121" s="77">
        <f>IF(F27=0,"",1000000*F27/TrRoad_act!F91)</f>
        <v>651.03508773907413</v>
      </c>
      <c r="G121" s="77">
        <f>IF(G27=0,"",1000000*G27/TrRoad_act!G91)</f>
        <v>669.15390502578498</v>
      </c>
      <c r="H121" s="77">
        <f>IF(H27=0,"",1000000*H27/TrRoad_act!H91)</f>
        <v>759.46430878582805</v>
      </c>
      <c r="I121" s="77">
        <f>IF(I27=0,"",1000000*I27/TrRoad_act!I91)</f>
        <v>880.45711408473721</v>
      </c>
      <c r="J121" s="77">
        <f>IF(J27=0,"",1000000*J27/TrRoad_act!J91)</f>
        <v>849.3546962241079</v>
      </c>
      <c r="K121" s="77">
        <f>IF(K27=0,"",1000000*K27/TrRoad_act!K91)</f>
        <v>771.9260530287072</v>
      </c>
      <c r="L121" s="77" t="str">
        <f>IF(L27=0,"",1000000*L27/TrRoad_act!L91)</f>
        <v/>
      </c>
      <c r="M121" s="77" t="str">
        <f>IF(M27=0,"",1000000*M27/TrRoad_act!M91)</f>
        <v/>
      </c>
      <c r="N121" s="77" t="str">
        <f>IF(N27=0,"",1000000*N27/TrRoad_act!N91)</f>
        <v/>
      </c>
      <c r="O121" s="77" t="str">
        <f>IF(O27=0,"",1000000*O27/TrRoad_act!O91)</f>
        <v/>
      </c>
      <c r="P121" s="77" t="str">
        <f>IF(P27=0,"",1000000*P27/TrRoad_act!P91)</f>
        <v/>
      </c>
      <c r="Q121" s="77" t="str">
        <f>IF(Q27=0,"",1000000*Q27/TrRoad_act!Q91)</f>
        <v/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>
        <f>IF(N29=0,"",1000000*N29/TrRoad_act!N92)</f>
        <v>314.37509270471702</v>
      </c>
      <c r="O122" s="77">
        <f>IF(O29=0,"",1000000*O29/TrRoad_act!O92)</f>
        <v>299.87976002230499</v>
      </c>
      <c r="P122" s="77">
        <f>IF(P29=0,"",1000000*P29/TrRoad_act!P92)</f>
        <v>351.39986930956866</v>
      </c>
      <c r="Q122" s="77">
        <f>IF(Q29=0,"",1000000*Q29/TrRoad_act!Q92)</f>
        <v>360.75226679902272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 t="str">
        <f>IF(L32=0,"",1000000*L32/TrRoad_act!L93)</f>
        <v/>
      </c>
      <c r="M123" s="77" t="str">
        <f>IF(M32=0,"",1000000*M32/TrRoad_act!M93)</f>
        <v/>
      </c>
      <c r="N123" s="77">
        <f>IF(N32=0,"",1000000*N32/TrRoad_act!N93)</f>
        <v>363.28458112252099</v>
      </c>
      <c r="O123" s="77">
        <f>IF(O32=0,"",1000000*O32/TrRoad_act!O93)</f>
        <v>365.13791112021255</v>
      </c>
      <c r="P123" s="77">
        <f>IF(P32=0,"",1000000*P32/TrRoad_act!P93)</f>
        <v>369.96540380290691</v>
      </c>
      <c r="Q123" s="77">
        <f>IF(Q32=0,"",1000000*Q32/TrRoad_act!Q93)</f>
        <v>372.2079427552265</v>
      </c>
    </row>
    <row r="124" spans="1:17" ht="11.45" customHeight="1" x14ac:dyDescent="0.25">
      <c r="A124" s="19" t="s">
        <v>28</v>
      </c>
      <c r="B124" s="76">
        <f>IF(B33=0,"",1000000*B33/TrRoad_act!B94)</f>
        <v>20344.280792089929</v>
      </c>
      <c r="C124" s="76">
        <f>IF(C33=0,"",1000000*C33/TrRoad_act!C94)</f>
        <v>22548.432339029048</v>
      </c>
      <c r="D124" s="76">
        <f>IF(D33=0,"",1000000*D33/TrRoad_act!D94)</f>
        <v>21833.157671040171</v>
      </c>
      <c r="E124" s="76">
        <f>IF(E33=0,"",1000000*E33/TrRoad_act!E94)</f>
        <v>21882.437048654603</v>
      </c>
      <c r="F124" s="76">
        <f>IF(F33=0,"",1000000*F33/TrRoad_act!F94)</f>
        <v>22472.611557901051</v>
      </c>
      <c r="G124" s="76">
        <f>IF(G33=0,"",1000000*G33/TrRoad_act!G94)</f>
        <v>22842.072383556701</v>
      </c>
      <c r="H124" s="76">
        <f>IF(H33=0,"",1000000*H33/TrRoad_act!H94)</f>
        <v>22684.998657300097</v>
      </c>
      <c r="I124" s="76">
        <f>IF(I33=0,"",1000000*I33/TrRoad_act!I94)</f>
        <v>22407.092048022696</v>
      </c>
      <c r="J124" s="76">
        <f>IF(J33=0,"",1000000*J33/TrRoad_act!J94)</f>
        <v>21283.584304621847</v>
      </c>
      <c r="K124" s="76">
        <f>IF(K33=0,"",1000000*K33/TrRoad_act!K94)</f>
        <v>20718.346119206923</v>
      </c>
      <c r="L124" s="76">
        <f>IF(L33=0,"",1000000*L33/TrRoad_act!L94)</f>
        <v>22896.524237398251</v>
      </c>
      <c r="M124" s="76">
        <f>IF(M33=0,"",1000000*M33/TrRoad_act!M94)</f>
        <v>21873.295354056467</v>
      </c>
      <c r="N124" s="76">
        <f>IF(N33=0,"",1000000*N33/TrRoad_act!N94)</f>
        <v>22239.177621934617</v>
      </c>
      <c r="O124" s="76">
        <f>IF(O33=0,"",1000000*O33/TrRoad_act!O94)</f>
        <v>22550.966153730544</v>
      </c>
      <c r="P124" s="76">
        <f>IF(P33=0,"",1000000*P33/TrRoad_act!P94)</f>
        <v>22754.001237579232</v>
      </c>
      <c r="Q124" s="76">
        <f>IF(Q33=0,"",1000000*Q33/TrRoad_act!Q94)</f>
        <v>22840.819107139818</v>
      </c>
    </row>
    <row r="125" spans="1:17" ht="11.45" customHeight="1" x14ac:dyDescent="0.25">
      <c r="A125" s="62" t="s">
        <v>59</v>
      </c>
      <c r="B125" s="75">
        <f>IF(B34=0,"",1000000*B34/TrRoad_act!B95)</f>
        <v>7609.5203256453597</v>
      </c>
      <c r="C125" s="75">
        <f>IF(C34=0,"",1000000*C34/TrRoad_act!C95)</f>
        <v>7344.4894145563039</v>
      </c>
      <c r="D125" s="75">
        <f>IF(D34=0,"",1000000*D34/TrRoad_act!D95)</f>
        <v>7346.7493067498044</v>
      </c>
      <c r="E125" s="75">
        <f>IF(E34=0,"",1000000*E34/TrRoad_act!E95)</f>
        <v>7367.1252899999836</v>
      </c>
      <c r="F125" s="75">
        <f>IF(F34=0,"",1000000*F34/TrRoad_act!F95)</f>
        <v>7367.6295092964483</v>
      </c>
      <c r="G125" s="75">
        <f>IF(G34=0,"",1000000*G34/TrRoad_act!G95)</f>
        <v>7360.6212182975041</v>
      </c>
      <c r="H125" s="75">
        <f>IF(H34=0,"",1000000*H34/TrRoad_act!H95)</f>
        <v>7054.4313806548753</v>
      </c>
      <c r="I125" s="75">
        <f>IF(I34=0,"",1000000*I34/TrRoad_act!I95)</f>
        <v>6731.7436519211706</v>
      </c>
      <c r="J125" s="75">
        <f>IF(J34=0,"",1000000*J34/TrRoad_act!J95)</f>
        <v>6429.4501006136397</v>
      </c>
      <c r="K125" s="75">
        <f>IF(K34=0,"",1000000*K34/TrRoad_act!K95)</f>
        <v>6381.2797930420347</v>
      </c>
      <c r="L125" s="75">
        <f>IF(L34=0,"",1000000*L34/TrRoad_act!L95)</f>
        <v>6586.3220097715775</v>
      </c>
      <c r="M125" s="75">
        <f>IF(M34=0,"",1000000*M34/TrRoad_act!M95)</f>
        <v>6613.3423644975137</v>
      </c>
      <c r="N125" s="75">
        <f>IF(N34=0,"",1000000*N34/TrRoad_act!N95)</f>
        <v>6467.6379448584485</v>
      </c>
      <c r="O125" s="75">
        <f>IF(O34=0,"",1000000*O34/TrRoad_act!O95)</f>
        <v>6231.8448346242867</v>
      </c>
      <c r="P125" s="75">
        <f>IF(P34=0,"",1000000*P34/TrRoad_act!P95)</f>
        <v>6093.7658662192925</v>
      </c>
      <c r="Q125" s="75">
        <f>IF(Q34=0,"",1000000*Q34/TrRoad_act!Q95)</f>
        <v>5938.7884124685506</v>
      </c>
    </row>
    <row r="126" spans="1:17" ht="11.45" customHeight="1" x14ac:dyDescent="0.25">
      <c r="A126" s="62" t="s">
        <v>58</v>
      </c>
      <c r="B126" s="75">
        <f>IF(B36=0,"",1000000*B36/TrRoad_act!B96)</f>
        <v>22046.437555824086</v>
      </c>
      <c r="C126" s="75">
        <f>IF(C36=0,"",1000000*C36/TrRoad_act!C96)</f>
        <v>24568.86553962098</v>
      </c>
      <c r="D126" s="75">
        <f>IF(D36=0,"",1000000*D36/TrRoad_act!D96)</f>
        <v>23789.729777166594</v>
      </c>
      <c r="E126" s="75">
        <f>IF(E36=0,"",1000000*E36/TrRoad_act!E96)</f>
        <v>23639.655991236199</v>
      </c>
      <c r="F126" s="75">
        <f>IF(F36=0,"",1000000*F36/TrRoad_act!F96)</f>
        <v>24279.847828645765</v>
      </c>
      <c r="G126" s="75">
        <f>IF(G36=0,"",1000000*G36/TrRoad_act!G96)</f>
        <v>24784.177377363958</v>
      </c>
      <c r="H126" s="75">
        <f>IF(H36=0,"",1000000*H36/TrRoad_act!H96)</f>
        <v>24592.456365843318</v>
      </c>
      <c r="I126" s="75">
        <f>IF(I36=0,"",1000000*I36/TrRoad_act!I96)</f>
        <v>24352.4337785852</v>
      </c>
      <c r="J126" s="75">
        <f>IF(J36=0,"",1000000*J36/TrRoad_act!J96)</f>
        <v>23142.954437557106</v>
      </c>
      <c r="K126" s="75">
        <f>IF(K36=0,"",1000000*K36/TrRoad_act!K96)</f>
        <v>22312.261196559328</v>
      </c>
      <c r="L126" s="75">
        <f>IF(L36=0,"",1000000*L36/TrRoad_act!L96)</f>
        <v>24814.032629680416</v>
      </c>
      <c r="M126" s="75">
        <f>IF(M36=0,"",1000000*M36/TrRoad_act!M96)</f>
        <v>23198.680443056095</v>
      </c>
      <c r="N126" s="75">
        <f>IF(N36=0,"",1000000*N36/TrRoad_act!N96)</f>
        <v>23469.739950186875</v>
      </c>
      <c r="O126" s="75">
        <f>IF(O36=0,"",1000000*O36/TrRoad_act!O96)</f>
        <v>23649.547127706286</v>
      </c>
      <c r="P126" s="75">
        <f>IF(P36=0,"",1000000*P36/TrRoad_act!P96)</f>
        <v>23770.590596559356</v>
      </c>
      <c r="Q126" s="75">
        <f>IF(Q36=0,"",1000000*Q36/TrRoad_act!Q96)</f>
        <v>23870.26375564039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>
        <f>IF(B39=0,"",1000000*B39/TrRoad_act!B98)</f>
        <v>15271.74443911713</v>
      </c>
      <c r="C128" s="75">
        <f>IF(C39=0,"",1000000*C39/TrRoad_act!C98)</f>
        <v>19169.592774045439</v>
      </c>
      <c r="D128" s="75">
        <f>IF(D39=0,"",1000000*D39/TrRoad_act!D98)</f>
        <v>14772.367796835215</v>
      </c>
      <c r="E128" s="75">
        <f>IF(E39=0,"",1000000*E39/TrRoad_act!E98)</f>
        <v>15403.737696854978</v>
      </c>
      <c r="F128" s="75">
        <f>IF(F39=0,"",1000000*F39/TrRoad_act!F98)</f>
        <v>15137.033684184424</v>
      </c>
      <c r="G128" s="75">
        <f>IF(G39=0,"",1000000*G39/TrRoad_act!G98)</f>
        <v>14714.935694979056</v>
      </c>
      <c r="H128" s="75">
        <f>IF(H39=0,"",1000000*H39/TrRoad_act!H98)</f>
        <v>14485.102017964513</v>
      </c>
      <c r="I128" s="75">
        <f>IF(I39=0,"",1000000*I39/TrRoad_act!I98)</f>
        <v>13831.993789513259</v>
      </c>
      <c r="J128" s="75">
        <f>IF(J39=0,"",1000000*J39/TrRoad_act!J98)</f>
        <v>10827.182320341059</v>
      </c>
      <c r="K128" s="75">
        <f>IF(K39=0,"",1000000*K39/TrRoad_act!K98)</f>
        <v>10428.11694244403</v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 t="str">
        <f>IF(Q39=0,"",1000000*Q39/TrRoad_act!Q98)</f>
        <v/>
      </c>
    </row>
    <row r="129" spans="1:17" ht="11.45" customHeight="1" x14ac:dyDescent="0.25">
      <c r="A129" s="62" t="s">
        <v>55</v>
      </c>
      <c r="B129" s="75">
        <f>IF(B41=0,"",1000000*B41/TrRoad_act!B99)</f>
        <v>15741.056416477546</v>
      </c>
      <c r="C129" s="75">
        <f>IF(C41=0,"",1000000*C41/TrRoad_act!C99)</f>
        <v>15398.034869959256</v>
      </c>
      <c r="D129" s="75">
        <f>IF(D41=0,"",1000000*D41/TrRoad_act!D99)</f>
        <v>15452.835054354491</v>
      </c>
      <c r="E129" s="75">
        <f>IF(E41=0,"",1000000*E41/TrRoad_act!E99)</f>
        <v>15505.006933739731</v>
      </c>
      <c r="F129" s="75">
        <f>IF(F41=0,"",1000000*F41/TrRoad_act!F99)</f>
        <v>15559.067980067561</v>
      </c>
      <c r="G129" s="75">
        <f>IF(G41=0,"",1000000*G41/TrRoad_act!G99)</f>
        <v>15240.594407771123</v>
      </c>
      <c r="H129" s="75">
        <f>IF(H41=0,"",1000000*H41/TrRoad_act!H99)</f>
        <v>15263.814222862447</v>
      </c>
      <c r="I129" s="75">
        <f>IF(I41=0,"",1000000*I41/TrRoad_act!I99)</f>
        <v>15142.478981504835</v>
      </c>
      <c r="J129" s="75">
        <f>IF(J41=0,"",1000000*J41/TrRoad_act!J99)</f>
        <v>15021.630143475679</v>
      </c>
      <c r="K129" s="75">
        <f>IF(K41=0,"",1000000*K41/TrRoad_act!K99)</f>
        <v>14953.471662354408</v>
      </c>
      <c r="L129" s="75">
        <f>IF(L41=0,"",1000000*L41/TrRoad_act!L99)</f>
        <v>14923.14933128534</v>
      </c>
      <c r="M129" s="75">
        <f>IF(M41=0,"",1000000*M41/TrRoad_act!M99)</f>
        <v>14952.043412963785</v>
      </c>
      <c r="N129" s="75">
        <f>IF(N41=0,"",1000000*N41/TrRoad_act!N99)</f>
        <v>14989.625498315501</v>
      </c>
      <c r="O129" s="75">
        <f>IF(O41=0,"",1000000*O41/TrRoad_act!O99)</f>
        <v>15031.888136020416</v>
      </c>
      <c r="P129" s="75">
        <f>IF(P41=0,"",1000000*P41/TrRoad_act!P99)</f>
        <v>15076.951275241656</v>
      </c>
      <c r="Q129" s="75">
        <f>IF(Q41=0,"",1000000*Q41/TrRoad_act!Q99)</f>
        <v>15069.920345963083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1147.5207937086932</v>
      </c>
      <c r="C131" s="78">
        <f>IF(C43=0,"",1000000*C43/TrRoad_act!C101)</f>
        <v>1225.026020811345</v>
      </c>
      <c r="D131" s="78">
        <f>IF(D43=0,"",1000000*D43/TrRoad_act!D101)</f>
        <v>1255.2388792265949</v>
      </c>
      <c r="E131" s="78">
        <f>IF(E43=0,"",1000000*E43/TrRoad_act!E101)</f>
        <v>1183.6603345450019</v>
      </c>
      <c r="F131" s="78">
        <f>IF(F43=0,"",1000000*F43/TrRoad_act!F101)</f>
        <v>1261.0812530029445</v>
      </c>
      <c r="G131" s="78">
        <f>IF(G43=0,"",1000000*G43/TrRoad_act!G101)</f>
        <v>1245.4318117842652</v>
      </c>
      <c r="H131" s="78">
        <f>IF(H43=0,"",1000000*H43/TrRoad_act!H101)</f>
        <v>1236.2730872522664</v>
      </c>
      <c r="I131" s="78">
        <f>IF(I43=0,"",1000000*I43/TrRoad_act!I101)</f>
        <v>1317.3728321407623</v>
      </c>
      <c r="J131" s="78">
        <f>IF(J43=0,"",1000000*J43/TrRoad_act!J101)</f>
        <v>1322.2400654764424</v>
      </c>
      <c r="K131" s="78">
        <f>IF(K43=0,"",1000000*K43/TrRoad_act!K101)</f>
        <v>1284.0306939786224</v>
      </c>
      <c r="L131" s="78">
        <f>IF(L43=0,"",1000000*L43/TrRoad_act!L101)</f>
        <v>1452.6785839075676</v>
      </c>
      <c r="M131" s="78">
        <f>IF(M43=0,"",1000000*M43/TrRoad_act!M101)</f>
        <v>1347.8442189349246</v>
      </c>
      <c r="N131" s="78">
        <f>IF(N43=0,"",1000000*N43/TrRoad_act!N101)</f>
        <v>1337.1445424718131</v>
      </c>
      <c r="O131" s="78">
        <f>IF(O43=0,"",1000000*O43/TrRoad_act!O101)</f>
        <v>1334.0174356954465</v>
      </c>
      <c r="P131" s="78">
        <f>IF(P43=0,"",1000000*P43/TrRoad_act!P101)</f>
        <v>1322.0849512398738</v>
      </c>
      <c r="Q131" s="78">
        <f>IF(Q43=0,"",1000000*Q43/TrRoad_act!Q101)</f>
        <v>1297.9000949510873</v>
      </c>
    </row>
    <row r="132" spans="1:17" ht="11.45" customHeight="1" x14ac:dyDescent="0.25">
      <c r="A132" s="62" t="s">
        <v>59</v>
      </c>
      <c r="B132" s="77">
        <f>IF(B44=0,"",1000000*B44/TrRoad_act!B102)</f>
        <v>792.22988054087148</v>
      </c>
      <c r="C132" s="77">
        <f>IF(C44=0,"",1000000*C44/TrRoad_act!C102)</f>
        <v>781.72456272932277</v>
      </c>
      <c r="D132" s="77">
        <f>IF(D44=0,"",1000000*D44/TrRoad_act!D102)</f>
        <v>771.63123109252808</v>
      </c>
      <c r="E132" s="77">
        <f>IF(E44=0,"",1000000*E44/TrRoad_act!E102)</f>
        <v>749.44351921079942</v>
      </c>
      <c r="F132" s="77">
        <f>IF(F44=0,"",1000000*F44/TrRoad_act!F102)</f>
        <v>745.08483264628717</v>
      </c>
      <c r="G132" s="77">
        <f>IF(G44=0,"",1000000*G44/TrRoad_act!G102)</f>
        <v>745.15871596112083</v>
      </c>
      <c r="H132" s="77">
        <f>IF(H44=0,"",1000000*H44/TrRoad_act!H102)</f>
        <v>733.93802277404973</v>
      </c>
      <c r="I132" s="77">
        <f>IF(I44=0,"",1000000*I44/TrRoad_act!I102)</f>
        <v>721.41157866914057</v>
      </c>
      <c r="J132" s="77">
        <f>IF(J44=0,"",1000000*J44/TrRoad_act!J102)</f>
        <v>704.56462491556169</v>
      </c>
      <c r="K132" s="77">
        <f>IF(K44=0,"",1000000*K44/TrRoad_act!K102)</f>
        <v>690.14624876672076</v>
      </c>
      <c r="L132" s="77">
        <f>IF(L44=0,"",1000000*L44/TrRoad_act!L102)</f>
        <v>656.42835427469731</v>
      </c>
      <c r="M132" s="77">
        <f>IF(M44=0,"",1000000*M44/TrRoad_act!M102)</f>
        <v>648.65558444145006</v>
      </c>
      <c r="N132" s="77">
        <f>IF(N44=0,"",1000000*N44/TrRoad_act!N102)</f>
        <v>641.84260997469744</v>
      </c>
      <c r="O132" s="77">
        <f>IF(O44=0,"",1000000*O44/TrRoad_act!O102)</f>
        <v>635.9865848196448</v>
      </c>
      <c r="P132" s="77">
        <f>IF(P44=0,"",1000000*P44/TrRoad_act!P102)</f>
        <v>626.23339304885258</v>
      </c>
      <c r="Q132" s="77">
        <f>IF(Q44=0,"",1000000*Q44/TrRoad_act!Q102)</f>
        <v>612.14664969272178</v>
      </c>
    </row>
    <row r="133" spans="1:17" ht="11.45" customHeight="1" x14ac:dyDescent="0.25">
      <c r="A133" s="62" t="s">
        <v>58</v>
      </c>
      <c r="B133" s="77">
        <f>IF(B46=0,"",1000000*B46/TrRoad_act!B103)</f>
        <v>1641.4364091796876</v>
      </c>
      <c r="C133" s="77">
        <f>IF(C46=0,"",1000000*C46/TrRoad_act!C103)</f>
        <v>1728.2763896609977</v>
      </c>
      <c r="D133" s="77">
        <f>IF(D46=0,"",1000000*D46/TrRoad_act!D103)</f>
        <v>1616.8675645199935</v>
      </c>
      <c r="E133" s="77">
        <f>IF(E46=0,"",1000000*E46/TrRoad_act!E103)</f>
        <v>1542.6787555542646</v>
      </c>
      <c r="F133" s="77">
        <f>IF(F46=0,"",1000000*F46/TrRoad_act!F103)</f>
        <v>1555.6965491469673</v>
      </c>
      <c r="G133" s="77">
        <f>IF(G46=0,"",1000000*G46/TrRoad_act!G103)</f>
        <v>1552.9972507368468</v>
      </c>
      <c r="H133" s="77">
        <f>IF(H46=0,"",1000000*H46/TrRoad_act!H103)</f>
        <v>1502.4138676353948</v>
      </c>
      <c r="I133" s="77">
        <f>IF(I46=0,"",1000000*I46/TrRoad_act!I103)</f>
        <v>1598.5330399821585</v>
      </c>
      <c r="J133" s="77">
        <f>IF(J46=0,"",1000000*J46/TrRoad_act!J103)</f>
        <v>1553.014844213455</v>
      </c>
      <c r="K133" s="77">
        <f>IF(K46=0,"",1000000*K46/TrRoad_act!K103)</f>
        <v>1466.285865041124</v>
      </c>
      <c r="L133" s="77">
        <f>IF(L46=0,"",1000000*L46/TrRoad_act!L103)</f>
        <v>1574.9923271978053</v>
      </c>
      <c r="M133" s="77">
        <f>IF(M46=0,"",1000000*M46/TrRoad_act!M103)</f>
        <v>1440.5387261816938</v>
      </c>
      <c r="N133" s="77">
        <f>IF(N46=0,"",1000000*N46/TrRoad_act!N103)</f>
        <v>1421.4399181142905</v>
      </c>
      <c r="O133" s="77">
        <f>IF(O46=0,"",1000000*O46/TrRoad_act!O103)</f>
        <v>1396.5640341258327</v>
      </c>
      <c r="P133" s="77">
        <f>IF(P46=0,"",1000000*P46/TrRoad_act!P103)</f>
        <v>1365.009201653553</v>
      </c>
      <c r="Q133" s="77">
        <f>IF(Q46=0,"",1000000*Q46/TrRoad_act!Q103)</f>
        <v>1336.1605341946618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>
        <f>IF(N48=0,"",1000000*N48/TrRoad_act!N104)</f>
        <v>969.87539567663089</v>
      </c>
      <c r="O134" s="77">
        <f>IF(O48=0,"",1000000*O48/TrRoad_act!O104)</f>
        <v>950.23892910953612</v>
      </c>
      <c r="P134" s="77">
        <f>IF(P48=0,"",1000000*P48/TrRoad_act!P104)</f>
        <v>883.56083172337105</v>
      </c>
      <c r="Q134" s="77">
        <f>IF(Q48=0,"",1000000*Q48/TrRoad_act!Q104)</f>
        <v>870.72476929311142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>
        <f>IF(M51=0,"",1000000*M51/TrRoad_act!M106)</f>
        <v>431.02469689449902</v>
      </c>
      <c r="N136" s="77">
        <f>IF(N51=0,"",1000000*N51/TrRoad_act!N106)</f>
        <v>432.22164039483431</v>
      </c>
      <c r="O136" s="77">
        <f>IF(O51=0,"",1000000*O51/TrRoad_act!O106)</f>
        <v>433.36716169762792</v>
      </c>
      <c r="P136" s="77">
        <f>IF(P51=0,"",1000000*P51/TrRoad_act!P106)</f>
        <v>437.62267012050188</v>
      </c>
      <c r="Q136" s="77">
        <f>IF(Q51=0,"",1000000*Q51/TrRoad_act!Q106)</f>
        <v>439.39993037829254</v>
      </c>
    </row>
    <row r="137" spans="1:17" ht="11.45" customHeight="1" x14ac:dyDescent="0.25">
      <c r="A137" s="19" t="s">
        <v>24</v>
      </c>
      <c r="B137" s="76">
        <f>IF(B52=0,"",1000000*B52/TrRoad_act!B107)</f>
        <v>2863.5361496792598</v>
      </c>
      <c r="C137" s="76">
        <f>IF(C52=0,"",1000000*C52/TrRoad_act!C107)</f>
        <v>4184.7164230182525</v>
      </c>
      <c r="D137" s="76">
        <f>IF(D52=0,"",1000000*D52/TrRoad_act!D107)</f>
        <v>4307.6460853501412</v>
      </c>
      <c r="E137" s="76">
        <f>IF(E52=0,"",1000000*E52/TrRoad_act!E107)</f>
        <v>4591.7549027430168</v>
      </c>
      <c r="F137" s="76">
        <f>IF(F52=0,"",1000000*F52/TrRoad_act!F107)</f>
        <v>4711.4146059144996</v>
      </c>
      <c r="G137" s="76">
        <f>IF(G52=0,"",1000000*G52/TrRoad_act!G107)</f>
        <v>5584.5012898268951</v>
      </c>
      <c r="H137" s="76">
        <f>IF(H52=0,"",1000000*H52/TrRoad_act!H107)</f>
        <v>6480.5084149265567</v>
      </c>
      <c r="I137" s="76">
        <f>IF(I52=0,"",1000000*I52/TrRoad_act!I107)</f>
        <v>8172.5016904391887</v>
      </c>
      <c r="J137" s="76">
        <f>IF(J52=0,"",1000000*J52/TrRoad_act!J107)</f>
        <v>7757.8606481059533</v>
      </c>
      <c r="K137" s="76">
        <f>IF(K52=0,"",1000000*K52/TrRoad_act!K107)</f>
        <v>6335.8792921446529</v>
      </c>
      <c r="L137" s="76">
        <f>IF(L52=0,"",1000000*L52/TrRoad_act!L107)</f>
        <v>10740.458194625353</v>
      </c>
      <c r="M137" s="76">
        <f>IF(M52=0,"",1000000*M52/TrRoad_act!M107)</f>
        <v>8026.7111455613731</v>
      </c>
      <c r="N137" s="76">
        <f>IF(N52=0,"",1000000*N52/TrRoad_act!N107)</f>
        <v>7277.5312415820663</v>
      </c>
      <c r="O137" s="76">
        <f>IF(O52=0,"",1000000*O52/TrRoad_act!O107)</f>
        <v>8142.6857556210762</v>
      </c>
      <c r="P137" s="76">
        <f>IF(P52=0,"",1000000*P52/TrRoad_act!P107)</f>
        <v>8815.8255923149391</v>
      </c>
      <c r="Q137" s="76">
        <f>IF(Q52=0,"",1000000*Q52/TrRoad_act!Q107)</f>
        <v>10171.052152130862</v>
      </c>
    </row>
    <row r="138" spans="1:17" ht="11.45" customHeight="1" x14ac:dyDescent="0.25">
      <c r="A138" s="17" t="s">
        <v>23</v>
      </c>
      <c r="B138" s="75">
        <f>IF(B53=0,"",1000000*B53/TrRoad_act!B108)</f>
        <v>2073.3663079865241</v>
      </c>
      <c r="C138" s="75">
        <f>IF(C53=0,"",1000000*C53/TrRoad_act!C108)</f>
        <v>2555.1716616681779</v>
      </c>
      <c r="D138" s="75">
        <f>IF(D53=0,"",1000000*D53/TrRoad_act!D108)</f>
        <v>2950.4510876499739</v>
      </c>
      <c r="E138" s="75">
        <f>IF(E53=0,"",1000000*E53/TrRoad_act!E108)</f>
        <v>3314.362510736833</v>
      </c>
      <c r="F138" s="75">
        <f>IF(F53=0,"",1000000*F53/TrRoad_act!F108)</f>
        <v>3169.2755622342311</v>
      </c>
      <c r="G138" s="75">
        <f>IF(G53=0,"",1000000*G53/TrRoad_act!G108)</f>
        <v>3740.035469482375</v>
      </c>
      <c r="H138" s="75">
        <f>IF(H53=0,"",1000000*H53/TrRoad_act!H108)</f>
        <v>3950.7729842128097</v>
      </c>
      <c r="I138" s="75">
        <f>IF(I53=0,"",1000000*I53/TrRoad_act!I108)</f>
        <v>4915.4035165423211</v>
      </c>
      <c r="J138" s="75">
        <f>IF(J53=0,"",1000000*J53/TrRoad_act!J108)</f>
        <v>4769.447365054456</v>
      </c>
      <c r="K138" s="75">
        <f>IF(K53=0,"",1000000*K53/TrRoad_act!K108)</f>
        <v>4421.0542168466891</v>
      </c>
      <c r="L138" s="75">
        <f>IF(L53=0,"",1000000*L53/TrRoad_act!L108)</f>
        <v>5648.0097536410176</v>
      </c>
      <c r="M138" s="75">
        <f>IF(M53=0,"",1000000*M53/TrRoad_act!M108)</f>
        <v>4698.329560417872</v>
      </c>
      <c r="N138" s="75">
        <f>IF(N53=0,"",1000000*N53/TrRoad_act!N108)</f>
        <v>3931.1196922648055</v>
      </c>
      <c r="O138" s="75">
        <f>IF(O53=0,"",1000000*O53/TrRoad_act!O108)</f>
        <v>4470.5392394857809</v>
      </c>
      <c r="P138" s="75">
        <f>IF(P53=0,"",1000000*P53/TrRoad_act!P108)</f>
        <v>4842.1043439016767</v>
      </c>
      <c r="Q138" s="75">
        <f>IF(Q53=0,"",1000000*Q53/TrRoad_act!Q108)</f>
        <v>5288.7523275878475</v>
      </c>
    </row>
    <row r="139" spans="1:17" ht="11.45" customHeight="1" x14ac:dyDescent="0.25">
      <c r="A139" s="15" t="s">
        <v>22</v>
      </c>
      <c r="B139" s="74">
        <f>IF(B55=0,"",1000000*B55/TrRoad_act!B109)</f>
        <v>68516.051467651414</v>
      </c>
      <c r="C139" s="74">
        <f>IF(C55=0,"",1000000*C55/TrRoad_act!C109)</f>
        <v>134636.74883547775</v>
      </c>
      <c r="D139" s="74">
        <f>IF(D55=0,"",1000000*D55/TrRoad_act!D109)</f>
        <v>110171.25997002627</v>
      </c>
      <c r="E139" s="74">
        <f>IF(E55=0,"",1000000*E55/TrRoad_act!E109)</f>
        <v>103102.78447867745</v>
      </c>
      <c r="F139" s="74">
        <f>IF(F55=0,"",1000000*F55/TrRoad_act!F109)</f>
        <v>106466.08017849753</v>
      </c>
      <c r="G139" s="74">
        <f>IF(G55=0,"",1000000*G55/TrRoad_act!G109)</f>
        <v>118077.96686570231</v>
      </c>
      <c r="H139" s="74">
        <f>IF(H55=0,"",1000000*H55/TrRoad_act!H109)</f>
        <v>128410.96314465362</v>
      </c>
      <c r="I139" s="74">
        <f>IF(I55=0,"",1000000*I55/TrRoad_act!I109)</f>
        <v>139996.92256812178</v>
      </c>
      <c r="J139" s="74">
        <f>IF(J55=0,"",1000000*J55/TrRoad_act!J109)</f>
        <v>126629.07911737176</v>
      </c>
      <c r="K139" s="74">
        <f>IF(K55=0,"",1000000*K55/TrRoad_act!K109)</f>
        <v>102953.35995782979</v>
      </c>
      <c r="L139" s="74">
        <f>IF(L55=0,"",1000000*L55/TrRoad_act!L109)</f>
        <v>175710.04323594761</v>
      </c>
      <c r="M139" s="74">
        <f>IF(M55=0,"",1000000*M55/TrRoad_act!M109)</f>
        <v>96394.038875493599</v>
      </c>
      <c r="N139" s="74">
        <f>IF(N55=0,"",1000000*N55/TrRoad_act!N109)</f>
        <v>86654.959563335375</v>
      </c>
      <c r="O139" s="74">
        <f>IF(O55=0,"",1000000*O55/TrRoad_act!O109)</f>
        <v>78606.726081127286</v>
      </c>
      <c r="P139" s="74">
        <f>IF(P55=0,"",1000000*P55/TrRoad_act!P109)</f>
        <v>77267.527896206739</v>
      </c>
      <c r="Q139" s="74">
        <f>IF(Q55=0,"",1000000*Q55/TrRoad_act!Q109)</f>
        <v>76899.391249954657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0.71836563583515978</v>
      </c>
      <c r="C142" s="56">
        <f t="shared" si="12"/>
        <v>0.65901409107318654</v>
      </c>
      <c r="D142" s="56">
        <f t="shared" si="12"/>
        <v>0.64353474291835355</v>
      </c>
      <c r="E142" s="56">
        <f t="shared" si="12"/>
        <v>0.64306168702585564</v>
      </c>
      <c r="F142" s="56">
        <f t="shared" si="12"/>
        <v>0.63955627210949439</v>
      </c>
      <c r="G142" s="56">
        <f t="shared" si="12"/>
        <v>0.62278459091866056</v>
      </c>
      <c r="H142" s="56">
        <f t="shared" si="12"/>
        <v>0.62413587065508258</v>
      </c>
      <c r="I142" s="56">
        <f t="shared" si="12"/>
        <v>0.60285752768726342</v>
      </c>
      <c r="J142" s="56">
        <f t="shared" si="12"/>
        <v>0.61014348407187602</v>
      </c>
      <c r="K142" s="56">
        <f t="shared" si="12"/>
        <v>0.62786604679560087</v>
      </c>
      <c r="L142" s="56">
        <f t="shared" si="12"/>
        <v>0.59618625736372521</v>
      </c>
      <c r="M142" s="56">
        <f t="shared" si="12"/>
        <v>0.65525098456048514</v>
      </c>
      <c r="N142" s="56">
        <f t="shared" si="12"/>
        <v>0.66354314308637885</v>
      </c>
      <c r="O142" s="56">
        <f t="shared" si="12"/>
        <v>0.64753414213945792</v>
      </c>
      <c r="P142" s="56">
        <f t="shared" si="12"/>
        <v>0.66415459837909452</v>
      </c>
      <c r="Q142" s="56">
        <f t="shared" si="12"/>
        <v>0.66036703867894475</v>
      </c>
    </row>
    <row r="143" spans="1:17" ht="11.45" customHeight="1" x14ac:dyDescent="0.25">
      <c r="A143" s="55" t="s">
        <v>30</v>
      </c>
      <c r="B143" s="54">
        <f t="shared" ref="B143:Q143" si="13">IF(B19=0,0,B19/B$17)</f>
        <v>4.4870073671294331E-3</v>
      </c>
      <c r="C143" s="54">
        <f t="shared" si="13"/>
        <v>3.7838786850186322E-3</v>
      </c>
      <c r="D143" s="54">
        <f t="shared" si="13"/>
        <v>3.6758530416074425E-3</v>
      </c>
      <c r="E143" s="54">
        <f t="shared" si="13"/>
        <v>3.5084831168929811E-3</v>
      </c>
      <c r="F143" s="54">
        <f t="shared" si="13"/>
        <v>3.3122573417086886E-3</v>
      </c>
      <c r="G143" s="54">
        <f t="shared" si="13"/>
        <v>3.1276244019044614E-3</v>
      </c>
      <c r="H143" s="54">
        <f t="shared" si="13"/>
        <v>2.7241919422644283E-3</v>
      </c>
      <c r="I143" s="54">
        <f t="shared" si="13"/>
        <v>2.2977519081026033E-3</v>
      </c>
      <c r="J143" s="54">
        <f t="shared" si="13"/>
        <v>2.3491665260195888E-3</v>
      </c>
      <c r="K143" s="54">
        <f t="shared" si="13"/>
        <v>2.7032133523536466E-3</v>
      </c>
      <c r="L143" s="54">
        <f t="shared" si="13"/>
        <v>2.4604285692507934E-3</v>
      </c>
      <c r="M143" s="54">
        <f t="shared" si="13"/>
        <v>2.802442757523073E-3</v>
      </c>
      <c r="N143" s="54">
        <f t="shared" si="13"/>
        <v>2.619611562942571E-3</v>
      </c>
      <c r="O143" s="54">
        <f t="shared" si="13"/>
        <v>2.6616207805211004E-3</v>
      </c>
      <c r="P143" s="54">
        <f t="shared" si="13"/>
        <v>2.9432388632516533E-3</v>
      </c>
      <c r="Q143" s="54">
        <f t="shared" si="13"/>
        <v>3.4402483945587983E-3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0.59346890668542163</v>
      </c>
      <c r="C144" s="50">
        <f t="shared" si="14"/>
        <v>0.54359125873038971</v>
      </c>
      <c r="D144" s="50">
        <f t="shared" si="14"/>
        <v>0.53276562732195931</v>
      </c>
      <c r="E144" s="50">
        <f t="shared" si="14"/>
        <v>0.53112832401487664</v>
      </c>
      <c r="F144" s="50">
        <f t="shared" si="14"/>
        <v>0.53149735770816597</v>
      </c>
      <c r="G144" s="50">
        <f t="shared" si="14"/>
        <v>0.52040152260771022</v>
      </c>
      <c r="H144" s="50">
        <f t="shared" si="14"/>
        <v>0.53417158068604198</v>
      </c>
      <c r="I144" s="50">
        <f t="shared" si="14"/>
        <v>0.52419763886422632</v>
      </c>
      <c r="J144" s="50">
        <f t="shared" si="14"/>
        <v>0.53192350748123507</v>
      </c>
      <c r="K144" s="50">
        <f t="shared" si="14"/>
        <v>0.54280134906340793</v>
      </c>
      <c r="L144" s="50">
        <f t="shared" si="14"/>
        <v>0.50988822808411149</v>
      </c>
      <c r="M144" s="50">
        <f t="shared" si="14"/>
        <v>0.56537975708384725</v>
      </c>
      <c r="N144" s="50">
        <f t="shared" si="14"/>
        <v>0.57204723921482725</v>
      </c>
      <c r="O144" s="50">
        <f t="shared" si="14"/>
        <v>0.55890079561277861</v>
      </c>
      <c r="P144" s="50">
        <f t="shared" si="14"/>
        <v>0.58297086646861862</v>
      </c>
      <c r="Q144" s="50">
        <f t="shared" si="14"/>
        <v>0.58425691085383447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0.51069408219338686</v>
      </c>
      <c r="C145" s="52">
        <f t="shared" si="15"/>
        <v>0.45046660108407294</v>
      </c>
      <c r="D145" s="52">
        <f t="shared" si="15"/>
        <v>0.43007791385265542</v>
      </c>
      <c r="E145" s="52">
        <f t="shared" si="15"/>
        <v>0.41108461328090029</v>
      </c>
      <c r="F145" s="52">
        <f t="shared" si="15"/>
        <v>0.39383396197734405</v>
      </c>
      <c r="G145" s="52">
        <f t="shared" si="15"/>
        <v>0.36723411890408836</v>
      </c>
      <c r="H145" s="52">
        <f t="shared" si="15"/>
        <v>0.36487324677614863</v>
      </c>
      <c r="I145" s="52">
        <f t="shared" si="15"/>
        <v>0.35368127531344723</v>
      </c>
      <c r="J145" s="52">
        <f t="shared" si="15"/>
        <v>0.34381529918519704</v>
      </c>
      <c r="K145" s="52">
        <f t="shared" si="15"/>
        <v>0.33103557417153245</v>
      </c>
      <c r="L145" s="52">
        <f t="shared" si="15"/>
        <v>0.29388509043093697</v>
      </c>
      <c r="M145" s="52">
        <f t="shared" si="15"/>
        <v>0.31332418472481494</v>
      </c>
      <c r="N145" s="52">
        <f t="shared" si="15"/>
        <v>0.27806080090335444</v>
      </c>
      <c r="O145" s="52">
        <f t="shared" si="15"/>
        <v>0.2476279490506462</v>
      </c>
      <c r="P145" s="52">
        <f t="shared" si="15"/>
        <v>0.22994262621613845</v>
      </c>
      <c r="Q145" s="52">
        <f t="shared" si="15"/>
        <v>0.21499061324399851</v>
      </c>
    </row>
    <row r="146" spans="1:17" ht="11.45" customHeight="1" x14ac:dyDescent="0.25">
      <c r="A146" s="53" t="s">
        <v>58</v>
      </c>
      <c r="B146" s="52">
        <f t="shared" ref="B146:Q146" si="16">IF(B24=0,0,B24/B$17)</f>
        <v>5.0505196131280017E-2</v>
      </c>
      <c r="C146" s="52">
        <f t="shared" si="16"/>
        <v>6.6104912029411864E-2</v>
      </c>
      <c r="D146" s="52">
        <f t="shared" si="16"/>
        <v>7.6419466073609582E-2</v>
      </c>
      <c r="E146" s="52">
        <f t="shared" si="16"/>
        <v>9.228412249639989E-2</v>
      </c>
      <c r="F146" s="52">
        <f t="shared" si="16"/>
        <v>0.10879937806234605</v>
      </c>
      <c r="G146" s="52">
        <f t="shared" si="16"/>
        <v>0.12447894805227144</v>
      </c>
      <c r="H146" s="52">
        <f t="shared" si="16"/>
        <v>0.1416452911047382</v>
      </c>
      <c r="I146" s="52">
        <f t="shared" si="16"/>
        <v>0.14801518665446523</v>
      </c>
      <c r="J146" s="52">
        <f t="shared" si="16"/>
        <v>0.16714945115821686</v>
      </c>
      <c r="K146" s="52">
        <f t="shared" si="16"/>
        <v>0.19000514015028808</v>
      </c>
      <c r="L146" s="52">
        <f t="shared" si="16"/>
        <v>0.1921841770267165</v>
      </c>
      <c r="M146" s="52">
        <f t="shared" si="16"/>
        <v>0.21978173016715472</v>
      </c>
      <c r="N146" s="52">
        <f t="shared" si="16"/>
        <v>0.24072516455299869</v>
      </c>
      <c r="O146" s="52">
        <f t="shared" si="16"/>
        <v>0.24500038012642794</v>
      </c>
      <c r="P146" s="52">
        <f t="shared" si="16"/>
        <v>0.28305058909128777</v>
      </c>
      <c r="Q146" s="52">
        <f t="shared" si="16"/>
        <v>0.30260879787620054</v>
      </c>
    </row>
    <row r="147" spans="1:17" ht="11.45" customHeight="1" x14ac:dyDescent="0.25">
      <c r="A147" s="53" t="s">
        <v>57</v>
      </c>
      <c r="B147" s="52">
        <f t="shared" ref="B147:Q147" si="17">IF(B26=0,0,B26/B$17)</f>
        <v>3.2119166531399491E-2</v>
      </c>
      <c r="C147" s="52">
        <f t="shared" si="17"/>
        <v>2.6890524714196923E-2</v>
      </c>
      <c r="D147" s="52">
        <f t="shared" si="17"/>
        <v>2.6150033856397161E-2</v>
      </c>
      <c r="E147" s="52">
        <f t="shared" si="17"/>
        <v>2.7649956699521475E-2</v>
      </c>
      <c r="F147" s="52">
        <f t="shared" si="17"/>
        <v>2.8765138977067048E-2</v>
      </c>
      <c r="G147" s="52">
        <f t="shared" si="17"/>
        <v>2.8601944090674538E-2</v>
      </c>
      <c r="H147" s="52">
        <f t="shared" si="17"/>
        <v>2.7576065799338401E-2</v>
      </c>
      <c r="I147" s="52">
        <f t="shared" si="17"/>
        <v>2.243370623007605E-2</v>
      </c>
      <c r="J147" s="52">
        <f t="shared" si="17"/>
        <v>2.0900366614762529E-2</v>
      </c>
      <c r="K147" s="52">
        <f t="shared" si="17"/>
        <v>2.1710435488013793E-2</v>
      </c>
      <c r="L147" s="52">
        <f t="shared" si="17"/>
        <v>2.381896062645816E-2</v>
      </c>
      <c r="M147" s="52">
        <f t="shared" si="17"/>
        <v>3.2273842191877566E-2</v>
      </c>
      <c r="N147" s="52">
        <f t="shared" si="17"/>
        <v>5.3255808325905145E-2</v>
      </c>
      <c r="O147" s="52">
        <f t="shared" si="17"/>
        <v>6.6264993298515609E-2</v>
      </c>
      <c r="P147" s="52">
        <f t="shared" si="17"/>
        <v>6.9898604148773469E-2</v>
      </c>
      <c r="Q147" s="52">
        <f t="shared" si="17"/>
        <v>6.6571136710053255E-2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1.5046182935534477E-4</v>
      </c>
      <c r="C148" s="52">
        <f t="shared" si="18"/>
        <v>1.2922090270801618E-4</v>
      </c>
      <c r="D148" s="52">
        <f t="shared" si="18"/>
        <v>1.1821353929713435E-4</v>
      </c>
      <c r="E148" s="52">
        <f t="shared" si="18"/>
        <v>1.096315380550882E-4</v>
      </c>
      <c r="F148" s="52">
        <f t="shared" si="18"/>
        <v>9.8878691408861992E-5</v>
      </c>
      <c r="G148" s="52">
        <f t="shared" si="18"/>
        <v>8.6511560675929945E-5</v>
      </c>
      <c r="H148" s="52">
        <f t="shared" si="18"/>
        <v>7.6977005816827738E-5</v>
      </c>
      <c r="I148" s="52">
        <f t="shared" si="18"/>
        <v>6.7470666237872925E-5</v>
      </c>
      <c r="J148" s="52">
        <f t="shared" si="18"/>
        <v>5.8390523058610322E-5</v>
      </c>
      <c r="K148" s="52">
        <f t="shared" si="18"/>
        <v>5.0199253573541137E-5</v>
      </c>
      <c r="L148" s="52">
        <f t="shared" si="18"/>
        <v>0</v>
      </c>
      <c r="M148" s="52">
        <f t="shared" si="18"/>
        <v>0</v>
      </c>
      <c r="N148" s="52">
        <f t="shared" si="18"/>
        <v>0</v>
      </c>
      <c r="O148" s="52">
        <f t="shared" si="18"/>
        <v>0</v>
      </c>
      <c r="P148" s="52">
        <f t="shared" si="18"/>
        <v>0</v>
      </c>
      <c r="Q148" s="52">
        <f t="shared" si="18"/>
        <v>0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1.1264467172072015E-6</v>
      </c>
      <c r="O149" s="52">
        <f t="shared" si="19"/>
        <v>1.0543258083150211E-6</v>
      </c>
      <c r="P149" s="52">
        <f t="shared" si="19"/>
        <v>1.9476172288156296E-6</v>
      </c>
      <c r="Q149" s="52">
        <f t="shared" si="19"/>
        <v>4.8665706857650431E-6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0</v>
      </c>
      <c r="M150" s="52">
        <f t="shared" si="20"/>
        <v>0</v>
      </c>
      <c r="N150" s="52">
        <f t="shared" si="20"/>
        <v>4.338985851760057E-6</v>
      </c>
      <c r="O150" s="52">
        <f t="shared" si="20"/>
        <v>6.4188113805953782E-6</v>
      </c>
      <c r="P150" s="52">
        <f t="shared" si="20"/>
        <v>7.7099395190138509E-5</v>
      </c>
      <c r="Q150" s="52">
        <f t="shared" si="20"/>
        <v>8.1496452896358878E-5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0.1204097217826087</v>
      </c>
      <c r="C151" s="50">
        <f t="shared" si="21"/>
        <v>0.11163895365777818</v>
      </c>
      <c r="D151" s="50">
        <f t="shared" si="21"/>
        <v>0.10709326255478678</v>
      </c>
      <c r="E151" s="50">
        <f t="shared" si="21"/>
        <v>0.10842487989408606</v>
      </c>
      <c r="F151" s="50">
        <f t="shared" si="21"/>
        <v>0.10474665705961979</v>
      </c>
      <c r="G151" s="50">
        <f t="shared" si="21"/>
        <v>9.925544390904581E-2</v>
      </c>
      <c r="H151" s="50">
        <f t="shared" si="21"/>
        <v>8.7240098026776194E-2</v>
      </c>
      <c r="I151" s="50">
        <f t="shared" si="21"/>
        <v>7.6362136914934417E-2</v>
      </c>
      <c r="J151" s="50">
        <f t="shared" si="21"/>
        <v>7.5870810064621319E-2</v>
      </c>
      <c r="K151" s="50">
        <f t="shared" si="21"/>
        <v>8.2361484379839339E-2</v>
      </c>
      <c r="L151" s="50">
        <f t="shared" si="21"/>
        <v>8.3837600710363017E-2</v>
      </c>
      <c r="M151" s="50">
        <f t="shared" si="21"/>
        <v>8.7068784719114709E-2</v>
      </c>
      <c r="N151" s="50">
        <f t="shared" si="21"/>
        <v>8.8876292308609051E-2</v>
      </c>
      <c r="O151" s="50">
        <f t="shared" si="21"/>
        <v>8.5971725746158204E-2</v>
      </c>
      <c r="P151" s="50">
        <f t="shared" si="21"/>
        <v>7.8240493047224274E-2</v>
      </c>
      <c r="Q151" s="50">
        <f t="shared" si="21"/>
        <v>7.2669879430551421E-2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4.7084361804716861E-3</v>
      </c>
      <c r="C152" s="52">
        <f t="shared" si="22"/>
        <v>3.7939959151940439E-3</v>
      </c>
      <c r="D152" s="52">
        <f t="shared" si="22"/>
        <v>3.6640832618736749E-3</v>
      </c>
      <c r="E152" s="52">
        <f t="shared" si="22"/>
        <v>3.4060172438756106E-3</v>
      </c>
      <c r="F152" s="52">
        <f t="shared" si="22"/>
        <v>3.1196076790853231E-3</v>
      </c>
      <c r="G152" s="52">
        <f t="shared" si="22"/>
        <v>2.8548536787575554E-3</v>
      </c>
      <c r="H152" s="52">
        <f t="shared" si="22"/>
        <v>2.3444269141559971E-3</v>
      </c>
      <c r="I152" s="52">
        <f t="shared" si="22"/>
        <v>1.9127503689797083E-3</v>
      </c>
      <c r="J152" s="52">
        <f t="shared" si="22"/>
        <v>1.8564206630006497E-3</v>
      </c>
      <c r="K152" s="52">
        <f t="shared" si="22"/>
        <v>1.8607261201773566E-3</v>
      </c>
      <c r="L152" s="52">
        <f t="shared" si="22"/>
        <v>1.5339044605563587E-3</v>
      </c>
      <c r="M152" s="52">
        <f t="shared" si="22"/>
        <v>1.0717195172436213E-3</v>
      </c>
      <c r="N152" s="52">
        <f t="shared" si="22"/>
        <v>8.4972746146749019E-4</v>
      </c>
      <c r="O152" s="52">
        <f t="shared" si="22"/>
        <v>5.8426927219721529E-4</v>
      </c>
      <c r="P152" s="52">
        <f t="shared" si="22"/>
        <v>3.5125386782999238E-4</v>
      </c>
      <c r="Q152" s="52">
        <f t="shared" si="22"/>
        <v>2.7115720192037973E-4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0.11310679522755225</v>
      </c>
      <c r="C153" s="52">
        <f t="shared" si="23"/>
        <v>0.1044109451000708</v>
      </c>
      <c r="D153" s="52">
        <f t="shared" si="23"/>
        <v>0.10109152351400956</v>
      </c>
      <c r="E153" s="52">
        <f t="shared" si="23"/>
        <v>0.1027977935740664</v>
      </c>
      <c r="F153" s="52">
        <f t="shared" si="23"/>
        <v>9.9509434682228351E-2</v>
      </c>
      <c r="G153" s="52">
        <f t="shared" si="23"/>
        <v>9.3872851635652635E-2</v>
      </c>
      <c r="H153" s="52">
        <f t="shared" si="23"/>
        <v>8.2639840964125383E-2</v>
      </c>
      <c r="I153" s="52">
        <f t="shared" si="23"/>
        <v>7.2109308676460399E-2</v>
      </c>
      <c r="J153" s="52">
        <f t="shared" si="23"/>
        <v>7.1425604814649712E-2</v>
      </c>
      <c r="K153" s="52">
        <f t="shared" si="23"/>
        <v>7.7136629699051967E-2</v>
      </c>
      <c r="L153" s="52">
        <f t="shared" si="23"/>
        <v>7.8115287229003835E-2</v>
      </c>
      <c r="M153" s="52">
        <f t="shared" si="23"/>
        <v>8.1304557086237253E-2</v>
      </c>
      <c r="N153" s="52">
        <f t="shared" si="23"/>
        <v>8.3282201686656662E-2</v>
      </c>
      <c r="O153" s="52">
        <f t="shared" si="23"/>
        <v>8.0930478533971562E-2</v>
      </c>
      <c r="P153" s="52">
        <f t="shared" si="23"/>
        <v>7.3594085945172638E-2</v>
      </c>
      <c r="Q153" s="52">
        <f t="shared" si="23"/>
        <v>6.8192096714497719E-2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2.3742419961431819E-3</v>
      </c>
      <c r="C155" s="52">
        <f t="shared" si="25"/>
        <v>2.993221638446464E-3</v>
      </c>
      <c r="D155" s="52">
        <f t="shared" si="25"/>
        <v>1.9073226896989509E-3</v>
      </c>
      <c r="E155" s="52">
        <f t="shared" si="25"/>
        <v>1.8269960733603007E-3</v>
      </c>
      <c r="F155" s="52">
        <f t="shared" si="25"/>
        <v>1.7416671505021183E-3</v>
      </c>
      <c r="G155" s="52">
        <f t="shared" si="25"/>
        <v>1.6928317285636709E-3</v>
      </c>
      <c r="H155" s="52">
        <f t="shared" si="25"/>
        <v>1.4822831215787681E-3</v>
      </c>
      <c r="I155" s="52">
        <f t="shared" si="25"/>
        <v>1.3100692575672634E-3</v>
      </c>
      <c r="J155" s="52">
        <f t="shared" si="25"/>
        <v>6.7486417219630307E-4</v>
      </c>
      <c r="K155" s="52">
        <f t="shared" si="25"/>
        <v>5.468972860831751E-5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0</v>
      </c>
    </row>
    <row r="156" spans="1:17" ht="11.45" customHeight="1" x14ac:dyDescent="0.25">
      <c r="A156" s="53" t="s">
        <v>55</v>
      </c>
      <c r="B156" s="52">
        <f t="shared" ref="B156:Q156" si="26">IF(B41=0,0,B41/B$17)</f>
        <v>2.2024837844155669E-4</v>
      </c>
      <c r="C156" s="52">
        <f t="shared" si="26"/>
        <v>4.4079100406686756E-4</v>
      </c>
      <c r="D156" s="52">
        <f t="shared" si="26"/>
        <v>4.3033308920458803E-4</v>
      </c>
      <c r="E156" s="52">
        <f t="shared" si="26"/>
        <v>3.9407300278374886E-4</v>
      </c>
      <c r="F156" s="52">
        <f t="shared" si="26"/>
        <v>3.759475478040034E-4</v>
      </c>
      <c r="G156" s="52">
        <f t="shared" si="26"/>
        <v>8.3490686607195044E-4</v>
      </c>
      <c r="H156" s="52">
        <f t="shared" si="26"/>
        <v>7.7354702691604998E-4</v>
      </c>
      <c r="I156" s="52">
        <f t="shared" si="26"/>
        <v>1.0300086119270451E-3</v>
      </c>
      <c r="J156" s="52">
        <f t="shared" si="26"/>
        <v>1.9139204147746642E-3</v>
      </c>
      <c r="K156" s="52">
        <f t="shared" si="26"/>
        <v>3.3094388320016976E-3</v>
      </c>
      <c r="L156" s="52">
        <f t="shared" si="26"/>
        <v>4.1884090208028262E-3</v>
      </c>
      <c r="M156" s="52">
        <f t="shared" si="26"/>
        <v>4.6925081156338304E-3</v>
      </c>
      <c r="N156" s="52">
        <f t="shared" si="26"/>
        <v>4.7443631604849037E-3</v>
      </c>
      <c r="O156" s="52">
        <f t="shared" si="26"/>
        <v>4.4569779399894231E-3</v>
      </c>
      <c r="P156" s="52">
        <f t="shared" si="26"/>
        <v>4.2951532342216684E-3</v>
      </c>
      <c r="Q156" s="52">
        <f t="shared" si="26"/>
        <v>4.2066255141333248E-3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0.28163436416484017</v>
      </c>
      <c r="C157" s="56">
        <f t="shared" si="27"/>
        <v>0.34098590892681352</v>
      </c>
      <c r="D157" s="56">
        <f t="shared" si="27"/>
        <v>0.35646525708164656</v>
      </c>
      <c r="E157" s="56">
        <f t="shared" si="27"/>
        <v>0.35693831297414425</v>
      </c>
      <c r="F157" s="56">
        <f t="shared" si="27"/>
        <v>0.36044372789050561</v>
      </c>
      <c r="G157" s="56">
        <f t="shared" si="27"/>
        <v>0.37721540908133944</v>
      </c>
      <c r="H157" s="56">
        <f t="shared" si="27"/>
        <v>0.37586412934491747</v>
      </c>
      <c r="I157" s="56">
        <f t="shared" si="27"/>
        <v>0.39714247231273653</v>
      </c>
      <c r="J157" s="56">
        <f t="shared" si="27"/>
        <v>0.38985651592812393</v>
      </c>
      <c r="K157" s="56">
        <f t="shared" si="27"/>
        <v>0.37213395320439907</v>
      </c>
      <c r="L157" s="56">
        <f t="shared" si="27"/>
        <v>0.40381374263627473</v>
      </c>
      <c r="M157" s="56">
        <f t="shared" si="27"/>
        <v>0.34474901543951497</v>
      </c>
      <c r="N157" s="56">
        <f t="shared" si="27"/>
        <v>0.33645685691362104</v>
      </c>
      <c r="O157" s="56">
        <f t="shared" si="27"/>
        <v>0.35246585786054208</v>
      </c>
      <c r="P157" s="56">
        <f t="shared" si="27"/>
        <v>0.33584540162090548</v>
      </c>
      <c r="Q157" s="56">
        <f t="shared" si="27"/>
        <v>0.33963296132105525</v>
      </c>
    </row>
    <row r="158" spans="1:17" ht="11.45" customHeight="1" x14ac:dyDescent="0.25">
      <c r="A158" s="55" t="s">
        <v>27</v>
      </c>
      <c r="B158" s="54">
        <f t="shared" ref="B158:Q158" si="28">IF(B43=0,0,B43/B$17)</f>
        <v>4.7988042368458897E-2</v>
      </c>
      <c r="C158" s="54">
        <f t="shared" si="28"/>
        <v>4.8021036349154819E-2</v>
      </c>
      <c r="D158" s="54">
        <f t="shared" si="28"/>
        <v>5.6735336812995356E-2</v>
      </c>
      <c r="E158" s="54">
        <f t="shared" si="28"/>
        <v>4.9006410885879502E-2</v>
      </c>
      <c r="F158" s="54">
        <f t="shared" si="28"/>
        <v>6.0260035621479711E-2</v>
      </c>
      <c r="G158" s="54">
        <f t="shared" si="28"/>
        <v>5.3764216560313535E-2</v>
      </c>
      <c r="H158" s="54">
        <f t="shared" si="28"/>
        <v>5.3179882263386852E-2</v>
      </c>
      <c r="I158" s="54">
        <f t="shared" si="28"/>
        <v>5.2583583463395117E-2</v>
      </c>
      <c r="J158" s="54">
        <f t="shared" si="28"/>
        <v>5.5873161749866479E-2</v>
      </c>
      <c r="K158" s="54">
        <f t="shared" si="28"/>
        <v>5.847834803496689E-2</v>
      </c>
      <c r="L158" s="54">
        <f t="shared" si="28"/>
        <v>5.0999243930051903E-2</v>
      </c>
      <c r="M158" s="54">
        <f t="shared" si="28"/>
        <v>5.6262570711934509E-2</v>
      </c>
      <c r="N158" s="54">
        <f t="shared" si="28"/>
        <v>6.3821475438832764E-2</v>
      </c>
      <c r="O158" s="54">
        <f t="shared" si="28"/>
        <v>7.1795658873795104E-2</v>
      </c>
      <c r="P158" s="54">
        <f t="shared" si="28"/>
        <v>7.3344815254480847E-2</v>
      </c>
      <c r="Q158" s="54">
        <f t="shared" si="28"/>
        <v>7.1948855909465564E-2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1.9269174997776205E-2</v>
      </c>
      <c r="C159" s="52">
        <f t="shared" si="29"/>
        <v>1.6292197899958737E-2</v>
      </c>
      <c r="D159" s="52">
        <f t="shared" si="29"/>
        <v>1.4921818977308822E-2</v>
      </c>
      <c r="E159" s="52">
        <f t="shared" si="29"/>
        <v>1.4043632167319804E-2</v>
      </c>
      <c r="F159" s="52">
        <f t="shared" si="29"/>
        <v>1.2940005226980541E-2</v>
      </c>
      <c r="G159" s="52">
        <f t="shared" si="29"/>
        <v>1.224715232551433E-2</v>
      </c>
      <c r="H159" s="52">
        <f t="shared" si="29"/>
        <v>1.0933861010366714E-2</v>
      </c>
      <c r="I159" s="52">
        <f t="shared" si="29"/>
        <v>9.2303613468039981E-3</v>
      </c>
      <c r="J159" s="52">
        <f t="shared" si="29"/>
        <v>8.0979622214851187E-3</v>
      </c>
      <c r="K159" s="52">
        <f t="shared" si="29"/>
        <v>7.3807556846528632E-3</v>
      </c>
      <c r="L159" s="52">
        <f t="shared" si="29"/>
        <v>3.0686501996445557E-3</v>
      </c>
      <c r="M159" s="52">
        <f t="shared" si="29"/>
        <v>3.1675847038641334E-3</v>
      </c>
      <c r="N159" s="52">
        <f t="shared" si="29"/>
        <v>3.3025203951754143E-3</v>
      </c>
      <c r="O159" s="52">
        <f t="shared" si="29"/>
        <v>2.8054594634134627E-3</v>
      </c>
      <c r="P159" s="52">
        <f t="shared" si="29"/>
        <v>2.0019972926631456E-3</v>
      </c>
      <c r="Q159" s="52">
        <f t="shared" si="29"/>
        <v>1.7767182285519795E-3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2.8718867370682691E-2</v>
      </c>
      <c r="C160" s="52">
        <f t="shared" si="30"/>
        <v>3.1728838449196078E-2</v>
      </c>
      <c r="D160" s="52">
        <f t="shared" si="30"/>
        <v>4.1813517835686535E-2</v>
      </c>
      <c r="E160" s="52">
        <f t="shared" si="30"/>
        <v>3.4962778718559698E-2</v>
      </c>
      <c r="F160" s="52">
        <f t="shared" si="30"/>
        <v>4.7320030394499175E-2</v>
      </c>
      <c r="G160" s="52">
        <f t="shared" si="30"/>
        <v>4.15170642347992E-2</v>
      </c>
      <c r="H160" s="52">
        <f t="shared" si="30"/>
        <v>4.2246021253020141E-2</v>
      </c>
      <c r="I160" s="52">
        <f t="shared" si="30"/>
        <v>4.3353222116591116E-2</v>
      </c>
      <c r="J160" s="52">
        <f t="shared" si="30"/>
        <v>4.7775199528381357E-2</v>
      </c>
      <c r="K160" s="52">
        <f t="shared" si="30"/>
        <v>5.1097592350314032E-2</v>
      </c>
      <c r="L160" s="52">
        <f t="shared" si="30"/>
        <v>4.7930593730407346E-2</v>
      </c>
      <c r="M160" s="52">
        <f t="shared" si="30"/>
        <v>5.3094002214590312E-2</v>
      </c>
      <c r="N160" s="52">
        <f t="shared" si="30"/>
        <v>6.0497071437126085E-2</v>
      </c>
      <c r="O160" s="52">
        <f t="shared" si="30"/>
        <v>6.8970252010325681E-2</v>
      </c>
      <c r="P160" s="52">
        <f t="shared" si="30"/>
        <v>7.13154218866449E-2</v>
      </c>
      <c r="Q160" s="52">
        <f t="shared" si="30"/>
        <v>7.0144550120596269E-2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2.0851135746675847E-5</v>
      </c>
      <c r="O161" s="52">
        <f t="shared" si="31"/>
        <v>1.8931636975846572E-5</v>
      </c>
      <c r="P161" s="52">
        <f t="shared" si="31"/>
        <v>2.4485471522118263E-5</v>
      </c>
      <c r="Q161" s="52">
        <f t="shared" si="31"/>
        <v>2.4395811996432887E-5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9.8379348006947033E-7</v>
      </c>
      <c r="N163" s="52">
        <f t="shared" si="33"/>
        <v>1.0324707845859346E-6</v>
      </c>
      <c r="O163" s="52">
        <f t="shared" si="33"/>
        <v>1.0157630801092924E-6</v>
      </c>
      <c r="P163" s="52">
        <f t="shared" si="33"/>
        <v>2.9106036506671384E-6</v>
      </c>
      <c r="Q163" s="52">
        <f t="shared" si="33"/>
        <v>3.1917483208844238E-6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0.23364632179638128</v>
      </c>
      <c r="C164" s="50">
        <f t="shared" si="34"/>
        <v>0.29296487257765869</v>
      </c>
      <c r="D164" s="50">
        <f t="shared" si="34"/>
        <v>0.29972992026865114</v>
      </c>
      <c r="E164" s="50">
        <f t="shared" si="34"/>
        <v>0.30793190208826476</v>
      </c>
      <c r="F164" s="50">
        <f t="shared" si="34"/>
        <v>0.30018369226902586</v>
      </c>
      <c r="G164" s="50">
        <f t="shared" si="34"/>
        <v>0.32345119252102594</v>
      </c>
      <c r="H164" s="50">
        <f t="shared" si="34"/>
        <v>0.3226842470815306</v>
      </c>
      <c r="I164" s="50">
        <f t="shared" si="34"/>
        <v>0.34455888884934144</v>
      </c>
      <c r="J164" s="50">
        <f t="shared" si="34"/>
        <v>0.33398335417825742</v>
      </c>
      <c r="K164" s="50">
        <f t="shared" si="34"/>
        <v>0.31365560516943219</v>
      </c>
      <c r="L164" s="50">
        <f t="shared" si="34"/>
        <v>0.35281449870622283</v>
      </c>
      <c r="M164" s="50">
        <f t="shared" si="34"/>
        <v>0.28848644472758045</v>
      </c>
      <c r="N164" s="50">
        <f t="shared" si="34"/>
        <v>0.27263538147478827</v>
      </c>
      <c r="O164" s="50">
        <f t="shared" si="34"/>
        <v>0.280670198986747</v>
      </c>
      <c r="P164" s="50">
        <f t="shared" si="34"/>
        <v>0.2625005863664247</v>
      </c>
      <c r="Q164" s="50">
        <f t="shared" si="34"/>
        <v>0.26768410541158966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0.16716159629820265</v>
      </c>
      <c r="C165" s="48">
        <f t="shared" si="35"/>
        <v>0.17667626216509102</v>
      </c>
      <c r="D165" s="48">
        <f t="shared" si="35"/>
        <v>0.20269644838738823</v>
      </c>
      <c r="E165" s="48">
        <f t="shared" si="35"/>
        <v>0.21942226684342517</v>
      </c>
      <c r="F165" s="48">
        <f t="shared" si="35"/>
        <v>0.19891302271869132</v>
      </c>
      <c r="G165" s="48">
        <f t="shared" si="35"/>
        <v>0.21312630108210179</v>
      </c>
      <c r="H165" s="48">
        <f t="shared" si="35"/>
        <v>0.19272253257752323</v>
      </c>
      <c r="I165" s="48">
        <f t="shared" si="35"/>
        <v>0.20224023034555555</v>
      </c>
      <c r="J165" s="48">
        <f t="shared" si="35"/>
        <v>0.20029391758653892</v>
      </c>
      <c r="K165" s="48">
        <f t="shared" si="35"/>
        <v>0.21460955906442958</v>
      </c>
      <c r="L165" s="48">
        <f t="shared" si="35"/>
        <v>0.17997640273691862</v>
      </c>
      <c r="M165" s="48">
        <f t="shared" si="35"/>
        <v>0.16273237446658956</v>
      </c>
      <c r="N165" s="48">
        <f t="shared" si="35"/>
        <v>0.14131255344159102</v>
      </c>
      <c r="O165" s="48">
        <f t="shared" si="35"/>
        <v>0.1464622953029778</v>
      </c>
      <c r="P165" s="48">
        <f t="shared" si="35"/>
        <v>0.1362682382981544</v>
      </c>
      <c r="Q165" s="48">
        <f t="shared" si="35"/>
        <v>0.12970081325933161</v>
      </c>
    </row>
    <row r="166" spans="1:17" ht="11.45" customHeight="1" x14ac:dyDescent="0.25">
      <c r="A166" s="47" t="s">
        <v>22</v>
      </c>
      <c r="B166" s="46">
        <f t="shared" ref="B166:Q166" si="36">IF(B55=0,0,B55/B$17)</f>
        <v>6.6484725498178618E-2</v>
      </c>
      <c r="C166" s="46">
        <f t="shared" si="36"/>
        <v>0.11628861041256765</v>
      </c>
      <c r="D166" s="46">
        <f t="shared" si="36"/>
        <v>9.703347188126292E-2</v>
      </c>
      <c r="E166" s="46">
        <f t="shared" si="36"/>
        <v>8.8509635244839582E-2</v>
      </c>
      <c r="F166" s="46">
        <f t="shared" si="36"/>
        <v>0.10127066955033458</v>
      </c>
      <c r="G166" s="46">
        <f t="shared" si="36"/>
        <v>0.11032489143892411</v>
      </c>
      <c r="H166" s="46">
        <f t="shared" si="36"/>
        <v>0.12996171450400737</v>
      </c>
      <c r="I166" s="46">
        <f t="shared" si="36"/>
        <v>0.14231865850378589</v>
      </c>
      <c r="J166" s="46">
        <f t="shared" si="36"/>
        <v>0.13368943659171853</v>
      </c>
      <c r="K166" s="46">
        <f t="shared" si="36"/>
        <v>9.9046046105002589E-2</v>
      </c>
      <c r="L166" s="46">
        <f t="shared" si="36"/>
        <v>0.17283809596930419</v>
      </c>
      <c r="M166" s="46">
        <f t="shared" si="36"/>
        <v>0.12575407026099089</v>
      </c>
      <c r="N166" s="46">
        <f t="shared" si="36"/>
        <v>0.13132282803319725</v>
      </c>
      <c r="O166" s="46">
        <f t="shared" si="36"/>
        <v>0.13420790368376917</v>
      </c>
      <c r="P166" s="46">
        <f t="shared" si="36"/>
        <v>0.1262323480682703</v>
      </c>
      <c r="Q166" s="46">
        <f t="shared" si="36"/>
        <v>0.13798329215225807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1914.6831984405524</v>
      </c>
      <c r="C4" s="104">
        <f t="shared" ref="C4:Q4" si="0">C5+C9+C10+C15</f>
        <v>2298.6345544225555</v>
      </c>
      <c r="D4" s="104">
        <f t="shared" si="0"/>
        <v>2367.315605558988</v>
      </c>
      <c r="E4" s="104">
        <f t="shared" si="0"/>
        <v>2478.9135693773524</v>
      </c>
      <c r="F4" s="104">
        <f t="shared" si="0"/>
        <v>2610.4441712574244</v>
      </c>
      <c r="G4" s="104">
        <f t="shared" si="0"/>
        <v>2737.0762824494009</v>
      </c>
      <c r="H4" s="104">
        <f t="shared" si="0"/>
        <v>3079.2175653200402</v>
      </c>
      <c r="I4" s="104">
        <f t="shared" si="0"/>
        <v>3494.9720645688603</v>
      </c>
      <c r="J4" s="104">
        <f t="shared" si="0"/>
        <v>3283.3174303724763</v>
      </c>
      <c r="K4" s="104">
        <f t="shared" si="0"/>
        <v>2859.8378113453678</v>
      </c>
      <c r="L4" s="104">
        <f t="shared" si="0"/>
        <v>2950.3409202327184</v>
      </c>
      <c r="M4" s="104">
        <f t="shared" si="0"/>
        <v>2567.0865200238359</v>
      </c>
      <c r="N4" s="104">
        <f t="shared" si="0"/>
        <v>2456.7287461129081</v>
      </c>
      <c r="O4" s="104">
        <f t="shared" si="0"/>
        <v>2503.1407753100898</v>
      </c>
      <c r="P4" s="104">
        <f t="shared" si="0"/>
        <v>2646.6236680026736</v>
      </c>
      <c r="Q4" s="104">
        <f t="shared" si="0"/>
        <v>2835.4120220000932</v>
      </c>
    </row>
    <row r="5" spans="1:17" ht="11.45" customHeight="1" x14ac:dyDescent="0.25">
      <c r="A5" s="95" t="s">
        <v>91</v>
      </c>
      <c r="B5" s="75">
        <f>SUM(B6:B8)</f>
        <v>1910.8688603919345</v>
      </c>
      <c r="C5" s="75">
        <f t="shared" ref="C5:Q5" si="1">SUM(C6:C8)</f>
        <v>2292.9982454927876</v>
      </c>
      <c r="D5" s="75">
        <f t="shared" si="1"/>
        <v>2363.5571345838721</v>
      </c>
      <c r="E5" s="75">
        <f t="shared" si="1"/>
        <v>2475.1551453781321</v>
      </c>
      <c r="F5" s="75">
        <f t="shared" si="1"/>
        <v>2606.6869451435523</v>
      </c>
      <c r="G5" s="75">
        <f t="shared" si="1"/>
        <v>2733.2617729678395</v>
      </c>
      <c r="H5" s="75">
        <f t="shared" si="1"/>
        <v>3075.4596815436244</v>
      </c>
      <c r="I5" s="75">
        <f t="shared" si="1"/>
        <v>3491.2142747442363</v>
      </c>
      <c r="J5" s="75">
        <f t="shared" si="1"/>
        <v>3281.4385119722165</v>
      </c>
      <c r="K5" s="75">
        <f t="shared" si="1"/>
        <v>2859.6029318653677</v>
      </c>
      <c r="L5" s="75">
        <f t="shared" si="1"/>
        <v>2950.3409202327184</v>
      </c>
      <c r="M5" s="75">
        <f t="shared" si="1"/>
        <v>2567.0865200238359</v>
      </c>
      <c r="N5" s="75">
        <f t="shared" si="1"/>
        <v>2456.7287461129081</v>
      </c>
      <c r="O5" s="75">
        <f t="shared" si="1"/>
        <v>2503.1407753100898</v>
      </c>
      <c r="P5" s="75">
        <f t="shared" si="1"/>
        <v>2646.6236680026736</v>
      </c>
      <c r="Q5" s="75">
        <f t="shared" si="1"/>
        <v>2835.4120220000932</v>
      </c>
    </row>
    <row r="6" spans="1:17" ht="11.45" customHeight="1" x14ac:dyDescent="0.25">
      <c r="A6" s="17" t="s">
        <v>90</v>
      </c>
      <c r="B6" s="75">
        <v>54.580751012135245</v>
      </c>
      <c r="C6" s="75">
        <v>54.596664184428008</v>
      </c>
      <c r="D6" s="75">
        <v>54.577035084384008</v>
      </c>
      <c r="E6" s="75">
        <v>60.356021784552006</v>
      </c>
      <c r="F6" s="75">
        <v>66.047087024496008</v>
      </c>
      <c r="G6" s="75">
        <v>68.966947655179553</v>
      </c>
      <c r="H6" s="75">
        <v>74.752130566620011</v>
      </c>
      <c r="I6" s="75">
        <v>68.832860526972013</v>
      </c>
      <c r="J6" s="75">
        <v>60.238405696536013</v>
      </c>
      <c r="K6" s="75">
        <v>54.682736335092009</v>
      </c>
      <c r="L6" s="75">
        <v>63.225880789950153</v>
      </c>
      <c r="M6" s="75">
        <v>74.712016210706267</v>
      </c>
      <c r="N6" s="75">
        <v>117.84395029265933</v>
      </c>
      <c r="O6" s="75">
        <v>149.42159342078136</v>
      </c>
      <c r="P6" s="75">
        <v>166.6480271980769</v>
      </c>
      <c r="Q6" s="75">
        <v>169.54541745980441</v>
      </c>
    </row>
    <row r="7" spans="1:17" ht="11.45" customHeight="1" x14ac:dyDescent="0.25">
      <c r="A7" s="17" t="s">
        <v>89</v>
      </c>
      <c r="B7" s="75">
        <v>1006.2264599286641</v>
      </c>
      <c r="C7" s="75">
        <v>1057.687594959996</v>
      </c>
      <c r="D7" s="75">
        <v>1036.8268485525721</v>
      </c>
      <c r="E7" s="75">
        <v>1035.7542976583879</v>
      </c>
      <c r="F7" s="75">
        <v>1041.9755048508962</v>
      </c>
      <c r="G7" s="75">
        <v>1020.7816836997395</v>
      </c>
      <c r="H7" s="75">
        <v>1130.388968587032</v>
      </c>
      <c r="I7" s="75">
        <v>1237.1126279838481</v>
      </c>
      <c r="J7" s="75">
        <v>1127.245215897108</v>
      </c>
      <c r="K7" s="75">
        <v>941.21215404677992</v>
      </c>
      <c r="L7" s="75">
        <v>853.15367974404046</v>
      </c>
      <c r="M7" s="75">
        <v>792.18349158496937</v>
      </c>
      <c r="N7" s="75">
        <v>673.33073061045081</v>
      </c>
      <c r="O7" s="75">
        <v>609.42469296696879</v>
      </c>
      <c r="P7" s="75">
        <v>597.16705501148226</v>
      </c>
      <c r="Q7" s="75">
        <v>594.16397347901136</v>
      </c>
    </row>
    <row r="8" spans="1:17" ht="11.45" customHeight="1" x14ac:dyDescent="0.25">
      <c r="A8" s="17" t="s">
        <v>88</v>
      </c>
      <c r="B8" s="75">
        <v>850.06164945113505</v>
      </c>
      <c r="C8" s="75">
        <v>1180.713986348364</v>
      </c>
      <c r="D8" s="75">
        <v>1272.1532509469159</v>
      </c>
      <c r="E8" s="75">
        <v>1379.0448259351922</v>
      </c>
      <c r="F8" s="75">
        <v>1498.6643532681599</v>
      </c>
      <c r="G8" s="75">
        <v>1643.5131416129207</v>
      </c>
      <c r="H8" s="75">
        <v>1870.3185823899721</v>
      </c>
      <c r="I8" s="75">
        <v>2185.268786233416</v>
      </c>
      <c r="J8" s="75">
        <v>2093.9548903785721</v>
      </c>
      <c r="K8" s="75">
        <v>1863.7080414834959</v>
      </c>
      <c r="L8" s="75">
        <v>2033.9613596987278</v>
      </c>
      <c r="M8" s="75">
        <v>1700.1910122281604</v>
      </c>
      <c r="N8" s="75">
        <v>1665.554065209798</v>
      </c>
      <c r="O8" s="75">
        <v>1744.2944889223397</v>
      </c>
      <c r="P8" s="75">
        <v>1882.8085857931146</v>
      </c>
      <c r="Q8" s="75">
        <v>2071.7026310612773</v>
      </c>
    </row>
    <row r="9" spans="1:17" ht="11.45" customHeight="1" x14ac:dyDescent="0.25">
      <c r="A9" s="95" t="s">
        <v>25</v>
      </c>
      <c r="B9" s="75">
        <v>3.8143380486178202</v>
      </c>
      <c r="C9" s="75">
        <v>5.6363089297680009</v>
      </c>
      <c r="D9" s="75">
        <v>3.7584709751160008</v>
      </c>
      <c r="E9" s="75">
        <v>3.7584239992200006</v>
      </c>
      <c r="F9" s="75">
        <v>3.7572261138720005</v>
      </c>
      <c r="G9" s="75">
        <v>3.8145094815614877</v>
      </c>
      <c r="H9" s="75">
        <v>3.7578837764160005</v>
      </c>
      <c r="I9" s="75">
        <v>3.7577898246240005</v>
      </c>
      <c r="J9" s="75">
        <v>1.8789184002600003</v>
      </c>
      <c r="K9" s="75">
        <v>0.23487948000000003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1914.6831984405521</v>
      </c>
      <c r="C17" s="71">
        <f t="shared" si="3"/>
        <v>2298.634554422556</v>
      </c>
      <c r="D17" s="71">
        <f t="shared" si="3"/>
        <v>2367.315605558988</v>
      </c>
      <c r="E17" s="71">
        <f t="shared" si="3"/>
        <v>2478.9135693773519</v>
      </c>
      <c r="F17" s="71">
        <f t="shared" si="3"/>
        <v>2610.4441712574244</v>
      </c>
      <c r="G17" s="71">
        <f t="shared" si="3"/>
        <v>2737.0762824494013</v>
      </c>
      <c r="H17" s="71">
        <f t="shared" si="3"/>
        <v>3079.2175653200402</v>
      </c>
      <c r="I17" s="71">
        <f t="shared" si="3"/>
        <v>3494.9720645688603</v>
      </c>
      <c r="J17" s="71">
        <f t="shared" si="3"/>
        <v>3283.3174303724763</v>
      </c>
      <c r="K17" s="71">
        <f t="shared" si="3"/>
        <v>2859.8378113453682</v>
      </c>
      <c r="L17" s="71">
        <f t="shared" si="3"/>
        <v>2950.3409202327189</v>
      </c>
      <c r="M17" s="71">
        <f t="shared" si="3"/>
        <v>2567.0865200238359</v>
      </c>
      <c r="N17" s="71">
        <f t="shared" si="3"/>
        <v>2456.7287461129081</v>
      </c>
      <c r="O17" s="71">
        <f t="shared" si="3"/>
        <v>2503.1407753100898</v>
      </c>
      <c r="P17" s="71">
        <f t="shared" si="3"/>
        <v>2646.6236680026736</v>
      </c>
      <c r="Q17" s="71">
        <f t="shared" si="3"/>
        <v>2835.4120220000932</v>
      </c>
    </row>
    <row r="18" spans="1:17" ht="11.45" customHeight="1" x14ac:dyDescent="0.25">
      <c r="A18" s="25" t="s">
        <v>39</v>
      </c>
      <c r="B18" s="24">
        <f t="shared" ref="B18:Q18" si="4">SUM(B19,B20,B27)</f>
        <v>1355.156699671423</v>
      </c>
      <c r="C18" s="24">
        <f t="shared" si="4"/>
        <v>1488.1478971449751</v>
      </c>
      <c r="D18" s="24">
        <f t="shared" si="4"/>
        <v>1496.0220497533076</v>
      </c>
      <c r="E18" s="24">
        <f t="shared" si="4"/>
        <v>1566.2727461670984</v>
      </c>
      <c r="F18" s="24">
        <f t="shared" si="4"/>
        <v>1640.8223596978903</v>
      </c>
      <c r="G18" s="24">
        <f t="shared" si="4"/>
        <v>1676.339861223232</v>
      </c>
      <c r="H18" s="24">
        <f t="shared" si="4"/>
        <v>1888.3860026205773</v>
      </c>
      <c r="I18" s="24">
        <f t="shared" si="4"/>
        <v>2069.7212844287592</v>
      </c>
      <c r="J18" s="24">
        <f t="shared" si="4"/>
        <v>1969.0468830613831</v>
      </c>
      <c r="K18" s="24">
        <f t="shared" si="4"/>
        <v>1763.7804326356872</v>
      </c>
      <c r="L18" s="24">
        <f t="shared" si="4"/>
        <v>1726.9521277048425</v>
      </c>
      <c r="M18" s="24">
        <f t="shared" si="4"/>
        <v>1655.5766426582277</v>
      </c>
      <c r="N18" s="24">
        <f t="shared" si="4"/>
        <v>1604.5173104895055</v>
      </c>
      <c r="O18" s="24">
        <f t="shared" si="4"/>
        <v>1593.5819495347416</v>
      </c>
      <c r="P18" s="24">
        <f t="shared" si="4"/>
        <v>1731.182341792743</v>
      </c>
      <c r="Q18" s="24">
        <f t="shared" si="4"/>
        <v>1842.8751515842532</v>
      </c>
    </row>
    <row r="19" spans="1:17" ht="11.45" customHeight="1" x14ac:dyDescent="0.25">
      <c r="A19" s="23" t="s">
        <v>30</v>
      </c>
      <c r="B19" s="102">
        <v>8.3740567156090258</v>
      </c>
      <c r="C19" s="102">
        <v>8.4373858671649753</v>
      </c>
      <c r="D19" s="102">
        <v>8.425577911779115</v>
      </c>
      <c r="E19" s="102">
        <v>8.4110345604330643</v>
      </c>
      <c r="F19" s="102">
        <v>8.3524741101492985</v>
      </c>
      <c r="G19" s="102">
        <v>8.2825472140225678</v>
      </c>
      <c r="H19" s="102">
        <v>8.0850427171912429</v>
      </c>
      <c r="I19" s="102">
        <v>7.7428670189049296</v>
      </c>
      <c r="J19" s="102">
        <v>7.4359634100905225</v>
      </c>
      <c r="K19" s="102">
        <v>7.4182029980806528</v>
      </c>
      <c r="L19" s="102">
        <v>6.9750361318892535</v>
      </c>
      <c r="M19" s="102">
        <v>6.9297283790983046</v>
      </c>
      <c r="N19" s="102">
        <v>6.1926189458807155</v>
      </c>
      <c r="O19" s="102">
        <v>6.3941077339863321</v>
      </c>
      <c r="P19" s="102">
        <v>7.4715263309770261</v>
      </c>
      <c r="Q19" s="102">
        <v>9.2709205339915002</v>
      </c>
    </row>
    <row r="20" spans="1:17" ht="11.45" customHeight="1" x14ac:dyDescent="0.25">
      <c r="A20" s="19" t="s">
        <v>29</v>
      </c>
      <c r="B20" s="18">
        <f t="shared" ref="B20" si="5">SUM(B21:B26)</f>
        <v>1108.6972847380991</v>
      </c>
      <c r="C20" s="18">
        <f t="shared" ref="C20:Q20" si="6">SUM(C21:C26)</f>
        <v>1216.9034877964834</v>
      </c>
      <c r="D20" s="18">
        <f t="shared" si="6"/>
        <v>1227.8929999760337</v>
      </c>
      <c r="E20" s="18">
        <f t="shared" si="6"/>
        <v>1282.6396347135685</v>
      </c>
      <c r="F20" s="18">
        <f t="shared" si="6"/>
        <v>1352.7357097295719</v>
      </c>
      <c r="G20" s="18">
        <f t="shared" si="6"/>
        <v>1392.3798785949562</v>
      </c>
      <c r="H20" s="18">
        <f t="shared" si="6"/>
        <v>1607.536143353148</v>
      </c>
      <c r="I20" s="18">
        <f t="shared" si="6"/>
        <v>1792.8000726564155</v>
      </c>
      <c r="J20" s="18">
        <f t="shared" si="6"/>
        <v>1712.9060864155601</v>
      </c>
      <c r="K20" s="18">
        <f t="shared" si="6"/>
        <v>1523.7842200656971</v>
      </c>
      <c r="L20" s="18">
        <f t="shared" si="6"/>
        <v>1479.2873090111093</v>
      </c>
      <c r="M20" s="18">
        <f t="shared" si="6"/>
        <v>1431.1621520835611</v>
      </c>
      <c r="N20" s="18">
        <f t="shared" si="6"/>
        <v>1385.4253100422961</v>
      </c>
      <c r="O20" s="18">
        <f t="shared" si="6"/>
        <v>1376.9713487027332</v>
      </c>
      <c r="P20" s="18">
        <f t="shared" si="6"/>
        <v>1522.2297508189281</v>
      </c>
      <c r="Q20" s="18">
        <f t="shared" si="6"/>
        <v>1633.6004249330226</v>
      </c>
    </row>
    <row r="21" spans="1:17" ht="11.45" customHeight="1" x14ac:dyDescent="0.25">
      <c r="A21" s="62" t="s">
        <v>59</v>
      </c>
      <c r="B21" s="101">
        <v>953.10322865577677</v>
      </c>
      <c r="C21" s="101">
        <v>1004.4615195156249</v>
      </c>
      <c r="D21" s="101">
        <v>985.79973962080885</v>
      </c>
      <c r="E21" s="101">
        <v>985.51048255575279</v>
      </c>
      <c r="F21" s="101">
        <v>993.12572416741841</v>
      </c>
      <c r="G21" s="101">
        <v>972.50613806791807</v>
      </c>
      <c r="H21" s="101">
        <v>1082.9810712877727</v>
      </c>
      <c r="I21" s="101">
        <v>1191.8201752643004</v>
      </c>
      <c r="J21" s="101">
        <v>1088.3000231159997</v>
      </c>
      <c r="K21" s="101">
        <v>908.5907298297343</v>
      </c>
      <c r="L21" s="101">
        <v>833.56279369285244</v>
      </c>
      <c r="M21" s="101">
        <v>775.03277302103129</v>
      </c>
      <c r="N21" s="101">
        <v>657.51563121979837</v>
      </c>
      <c r="O21" s="101">
        <v>595.03442056667745</v>
      </c>
      <c r="P21" s="101">
        <v>583.8142887511226</v>
      </c>
      <c r="Q21" s="101">
        <v>579.45781900235943</v>
      </c>
    </row>
    <row r="22" spans="1:17" ht="11.45" customHeight="1" x14ac:dyDescent="0.25">
      <c r="A22" s="62" t="s">
        <v>58</v>
      </c>
      <c r="B22" s="101">
        <v>100.78598641412201</v>
      </c>
      <c r="C22" s="101">
        <v>157.61204794575804</v>
      </c>
      <c r="D22" s="101">
        <v>187.29687488354401</v>
      </c>
      <c r="E22" s="101">
        <v>236.56036783633149</v>
      </c>
      <c r="F22" s="101">
        <v>293.36105102426922</v>
      </c>
      <c r="G22" s="101">
        <v>350.72133165678071</v>
      </c>
      <c r="H22" s="101">
        <v>449.61742361355215</v>
      </c>
      <c r="I22" s="101">
        <v>531.96298370002773</v>
      </c>
      <c r="J22" s="101">
        <v>564.21803561098579</v>
      </c>
      <c r="K22" s="101">
        <v>560.39834195511185</v>
      </c>
      <c r="L22" s="101">
        <v>582.49863452830652</v>
      </c>
      <c r="M22" s="101">
        <v>581.41736285182355</v>
      </c>
      <c r="N22" s="101">
        <v>610.11000194957535</v>
      </c>
      <c r="O22" s="101">
        <v>632.55625963972159</v>
      </c>
      <c r="P22" s="101">
        <v>771.82238178410421</v>
      </c>
      <c r="Q22" s="101">
        <v>884.65034197184718</v>
      </c>
    </row>
    <row r="23" spans="1:17" ht="11.45" customHeight="1" x14ac:dyDescent="0.25">
      <c r="A23" s="62" t="s">
        <v>57</v>
      </c>
      <c r="B23" s="101">
        <v>54.580751012135245</v>
      </c>
      <c r="C23" s="101">
        <v>54.596664184428008</v>
      </c>
      <c r="D23" s="101">
        <v>54.577035084384008</v>
      </c>
      <c r="E23" s="101">
        <v>60.356021784552006</v>
      </c>
      <c r="F23" s="101">
        <v>66.047087024496008</v>
      </c>
      <c r="G23" s="101">
        <v>68.966947655179553</v>
      </c>
      <c r="H23" s="101">
        <v>74.752130566620011</v>
      </c>
      <c r="I23" s="101">
        <v>68.832860526972013</v>
      </c>
      <c r="J23" s="101">
        <v>60.238405696536013</v>
      </c>
      <c r="K23" s="101">
        <v>54.682736335092009</v>
      </c>
      <c r="L23" s="101">
        <v>63.225880789950153</v>
      </c>
      <c r="M23" s="101">
        <v>74.712016210706267</v>
      </c>
      <c r="N23" s="101">
        <v>117.79782915388475</v>
      </c>
      <c r="O23" s="101">
        <v>149.37891647662411</v>
      </c>
      <c r="P23" s="101">
        <v>166.58967085904308</v>
      </c>
      <c r="Q23" s="101">
        <v>169.48330821654793</v>
      </c>
    </row>
    <row r="24" spans="1:17" ht="11.45" customHeight="1" x14ac:dyDescent="0.25">
      <c r="A24" s="62" t="s">
        <v>56</v>
      </c>
      <c r="B24" s="101">
        <v>0.22731865606509657</v>
      </c>
      <c r="C24" s="101">
        <v>0.23325615067253855</v>
      </c>
      <c r="D24" s="101">
        <v>0.21935038729681142</v>
      </c>
      <c r="E24" s="101">
        <v>0.212762536932179</v>
      </c>
      <c r="F24" s="101">
        <v>0.20184751338827872</v>
      </c>
      <c r="G24" s="101">
        <v>0.1854612150778624</v>
      </c>
      <c r="H24" s="101">
        <v>0.18551788520322171</v>
      </c>
      <c r="I24" s="101">
        <v>0.18405316511548617</v>
      </c>
      <c r="J24" s="101">
        <v>0.14962199203850735</v>
      </c>
      <c r="K24" s="101">
        <v>0.11241194575897784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1.8477190375902738E-3</v>
      </c>
      <c r="O25" s="101">
        <v>1.7520197100467515E-3</v>
      </c>
      <c r="P25" s="101">
        <v>3.4094246582891084E-3</v>
      </c>
      <c r="Q25" s="101">
        <v>8.9557422678875464E-3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238.08535821771486</v>
      </c>
      <c r="C27" s="18">
        <f t="shared" ref="C27:Q27" si="8">SUM(C28:C32)</f>
        <v>262.80702348132667</v>
      </c>
      <c r="D27" s="18">
        <f t="shared" si="8"/>
        <v>259.70347186549469</v>
      </c>
      <c r="E27" s="18">
        <f t="shared" si="8"/>
        <v>275.22207689309687</v>
      </c>
      <c r="F27" s="18">
        <f t="shared" si="8"/>
        <v>279.73417585816901</v>
      </c>
      <c r="G27" s="18">
        <f t="shared" si="8"/>
        <v>275.67743541425324</v>
      </c>
      <c r="H27" s="18">
        <f t="shared" si="8"/>
        <v>272.76481655023804</v>
      </c>
      <c r="I27" s="18">
        <f t="shared" si="8"/>
        <v>269.17834475343886</v>
      </c>
      <c r="J27" s="18">
        <f t="shared" si="8"/>
        <v>248.70483323573234</v>
      </c>
      <c r="K27" s="18">
        <f t="shared" si="8"/>
        <v>232.57800957190946</v>
      </c>
      <c r="L27" s="18">
        <f t="shared" si="8"/>
        <v>240.68978256184403</v>
      </c>
      <c r="M27" s="18">
        <f t="shared" si="8"/>
        <v>217.48476219556815</v>
      </c>
      <c r="N27" s="18">
        <f t="shared" si="8"/>
        <v>212.89938150132869</v>
      </c>
      <c r="O27" s="18">
        <f t="shared" si="8"/>
        <v>210.21649309802203</v>
      </c>
      <c r="P27" s="18">
        <f t="shared" si="8"/>
        <v>201.48106464283808</v>
      </c>
      <c r="Q27" s="18">
        <f t="shared" si="8"/>
        <v>200.00380611723907</v>
      </c>
    </row>
    <row r="28" spans="1:17" ht="11.45" customHeight="1" x14ac:dyDescent="0.25">
      <c r="A28" s="62" t="s">
        <v>59</v>
      </c>
      <c r="B28" s="16">
        <v>8.7873070826536193</v>
      </c>
      <c r="C28" s="16">
        <v>8.4599455161396762</v>
      </c>
      <c r="D28" s="16">
        <v>8.3985999028574181</v>
      </c>
      <c r="E28" s="16">
        <v>8.165388801140578</v>
      </c>
      <c r="F28" s="16">
        <v>7.8666720865177124</v>
      </c>
      <c r="G28" s="16">
        <v>7.5601982031593575</v>
      </c>
      <c r="H28" s="16">
        <v>6.8725958608836697</v>
      </c>
      <c r="I28" s="16">
        <v>6.445505145766977</v>
      </c>
      <c r="J28" s="16">
        <v>5.8762441789082906</v>
      </c>
      <c r="K28" s="16">
        <v>4.9488288306170922</v>
      </c>
      <c r="L28" s="16">
        <v>3.9165744003321139</v>
      </c>
      <c r="M28" s="16">
        <v>2.3883586148853593</v>
      </c>
      <c r="N28" s="16">
        <v>1.8136545242223754</v>
      </c>
      <c r="O28" s="16">
        <v>1.2547560495025076</v>
      </c>
      <c r="P28" s="16">
        <v>0.79568251006510382</v>
      </c>
      <c r="Q28" s="16">
        <v>0.63830604865732676</v>
      </c>
    </row>
    <row r="29" spans="1:17" ht="11.45" customHeight="1" x14ac:dyDescent="0.25">
      <c r="A29" s="62" t="s">
        <v>58</v>
      </c>
      <c r="B29" s="16">
        <v>225.71103174250851</v>
      </c>
      <c r="C29" s="16">
        <v>248.94402518609152</v>
      </c>
      <c r="D29" s="16">
        <v>247.76575137481808</v>
      </c>
      <c r="E29" s="16">
        <v>263.51102662966849</v>
      </c>
      <c r="F29" s="16">
        <v>268.31212517116757</v>
      </c>
      <c r="G29" s="16">
        <v>264.48818894461027</v>
      </c>
      <c r="H29" s="16">
        <v>262.31985479814159</v>
      </c>
      <c r="I29" s="16">
        <v>259.15910294816337</v>
      </c>
      <c r="J29" s="16">
        <v>241.09929264860256</v>
      </c>
      <c r="K29" s="16">
        <v>227.50671320705135</v>
      </c>
      <c r="L29" s="16">
        <v>236.77320816151192</v>
      </c>
      <c r="M29" s="16">
        <v>215.09640358068279</v>
      </c>
      <c r="N29" s="16">
        <v>211.0857269771063</v>
      </c>
      <c r="O29" s="16">
        <v>208.96173704851952</v>
      </c>
      <c r="P29" s="16">
        <v>200.68538213277299</v>
      </c>
      <c r="Q29" s="16">
        <v>199.36550006858175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3.5870193925527234</v>
      </c>
      <c r="C31" s="16">
        <v>5.4030527790954617</v>
      </c>
      <c r="D31" s="16">
        <v>3.5391205878191894</v>
      </c>
      <c r="E31" s="16">
        <v>3.5456614622878213</v>
      </c>
      <c r="F31" s="16">
        <v>3.5553786004837216</v>
      </c>
      <c r="G31" s="16">
        <v>3.6290482664836254</v>
      </c>
      <c r="H31" s="16">
        <v>3.5723658912127787</v>
      </c>
      <c r="I31" s="16">
        <v>3.5737366595085147</v>
      </c>
      <c r="J31" s="16">
        <v>1.729296408221493</v>
      </c>
      <c r="K31" s="16">
        <v>0.12246753424102221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559.52649876912915</v>
      </c>
      <c r="C33" s="24">
        <f t="shared" ref="C33:Q33" si="10">C34+C40</f>
        <v>810.48665727758089</v>
      </c>
      <c r="D33" s="24">
        <f t="shared" si="10"/>
        <v>871.2935558056804</v>
      </c>
      <c r="E33" s="24">
        <f t="shared" si="10"/>
        <v>912.64082321025353</v>
      </c>
      <c r="F33" s="24">
        <f t="shared" si="10"/>
        <v>969.62181155953419</v>
      </c>
      <c r="G33" s="24">
        <f t="shared" si="10"/>
        <v>1060.7364212261693</v>
      </c>
      <c r="H33" s="24">
        <f t="shared" si="10"/>
        <v>1190.8315626994627</v>
      </c>
      <c r="I33" s="24">
        <f t="shared" si="10"/>
        <v>1425.2507801401009</v>
      </c>
      <c r="J33" s="24">
        <f t="shared" si="10"/>
        <v>1314.2705473110932</v>
      </c>
      <c r="K33" s="24">
        <f t="shared" si="10"/>
        <v>1096.057378709681</v>
      </c>
      <c r="L33" s="24">
        <f t="shared" si="10"/>
        <v>1223.3887925278764</v>
      </c>
      <c r="M33" s="24">
        <f t="shared" si="10"/>
        <v>911.50987736560842</v>
      </c>
      <c r="N33" s="24">
        <f t="shared" si="10"/>
        <v>852.21143562340251</v>
      </c>
      <c r="O33" s="24">
        <f t="shared" si="10"/>
        <v>909.55882577534817</v>
      </c>
      <c r="P33" s="24">
        <f t="shared" si="10"/>
        <v>915.44132620993048</v>
      </c>
      <c r="Q33" s="24">
        <f t="shared" si="10"/>
        <v>992.5368704158401</v>
      </c>
    </row>
    <row r="34" spans="1:17" ht="11.45" customHeight="1" x14ac:dyDescent="0.25">
      <c r="A34" s="23" t="s">
        <v>27</v>
      </c>
      <c r="B34" s="102">
        <f t="shared" ref="B34" si="11">SUM(B35:B39)</f>
        <v>93.271997884314089</v>
      </c>
      <c r="C34" s="102">
        <f t="shared" ref="C34:Q34" si="12">SUM(C35:C39)</f>
        <v>111.97890459214614</v>
      </c>
      <c r="D34" s="102">
        <f t="shared" si="12"/>
        <v>136.68390384425655</v>
      </c>
      <c r="E34" s="102">
        <f t="shared" si="12"/>
        <v>123.29069389214817</v>
      </c>
      <c r="F34" s="102">
        <f t="shared" si="12"/>
        <v>160.22193232562583</v>
      </c>
      <c r="G34" s="102">
        <f t="shared" si="12"/>
        <v>149.40776090272652</v>
      </c>
      <c r="H34" s="102">
        <f t="shared" si="12"/>
        <v>166.55001782213219</v>
      </c>
      <c r="I34" s="102">
        <f t="shared" si="12"/>
        <v>186.91450725108911</v>
      </c>
      <c r="J34" s="102">
        <f t="shared" si="12"/>
        <v>186.89961838799758</v>
      </c>
      <c r="K34" s="102">
        <f t="shared" si="12"/>
        <v>170.96234354001103</v>
      </c>
      <c r="L34" s="102">
        <f t="shared" si="12"/>
        <v>153.98782560171841</v>
      </c>
      <c r="M34" s="102">
        <f t="shared" si="12"/>
        <v>148.30294628443082</v>
      </c>
      <c r="N34" s="102">
        <f t="shared" si="12"/>
        <v>161.19436699265574</v>
      </c>
      <c r="O34" s="102">
        <f t="shared" si="12"/>
        <v>184.8704933768941</v>
      </c>
      <c r="P34" s="102">
        <f t="shared" si="12"/>
        <v>199.61954047302501</v>
      </c>
      <c r="Q34" s="102">
        <f t="shared" si="12"/>
        <v>209.93423831168465</v>
      </c>
    </row>
    <row r="35" spans="1:17" ht="11.45" customHeight="1" x14ac:dyDescent="0.25">
      <c r="A35" s="62" t="s">
        <v>59</v>
      </c>
      <c r="B35" s="101">
        <v>35.961867474624704</v>
      </c>
      <c r="C35" s="101">
        <v>36.328744061066494</v>
      </c>
      <c r="D35" s="101">
        <v>34.202931117126596</v>
      </c>
      <c r="E35" s="101">
        <v>33.667391741061472</v>
      </c>
      <c r="F35" s="101">
        <v>32.630634486810727</v>
      </c>
      <c r="G35" s="101">
        <v>32.432800214639492</v>
      </c>
      <c r="H35" s="101">
        <v>32.450258721184461</v>
      </c>
      <c r="I35" s="101">
        <v>31.10408055487607</v>
      </c>
      <c r="J35" s="101">
        <v>25.632985192109192</v>
      </c>
      <c r="K35" s="101">
        <v>20.254392388348116</v>
      </c>
      <c r="L35" s="101">
        <v>8.6992755189668038</v>
      </c>
      <c r="M35" s="101">
        <v>7.8326315699542937</v>
      </c>
      <c r="N35" s="101">
        <v>7.8069782015117344</v>
      </c>
      <c r="O35" s="101">
        <v>6.7396565970923659</v>
      </c>
      <c r="P35" s="101">
        <v>5.0821479946591994</v>
      </c>
      <c r="Q35" s="101">
        <v>4.7879721517352847</v>
      </c>
    </row>
    <row r="36" spans="1:17" ht="11.45" customHeight="1" x14ac:dyDescent="0.25">
      <c r="A36" s="62" t="s">
        <v>58</v>
      </c>
      <c r="B36" s="101">
        <v>57.310130409689378</v>
      </c>
      <c r="C36" s="101">
        <v>75.650160531079635</v>
      </c>
      <c r="D36" s="101">
        <v>102.48097272712995</v>
      </c>
      <c r="E36" s="101">
        <v>89.623302151086705</v>
      </c>
      <c r="F36" s="101">
        <v>127.59129783881511</v>
      </c>
      <c r="G36" s="101">
        <v>116.97496068808704</v>
      </c>
      <c r="H36" s="101">
        <v>134.09975910094772</v>
      </c>
      <c r="I36" s="101">
        <v>155.81042669621303</v>
      </c>
      <c r="J36" s="101">
        <v>161.26663319588837</v>
      </c>
      <c r="K36" s="101">
        <v>150.70795115166291</v>
      </c>
      <c r="L36" s="101">
        <v>145.28855008275161</v>
      </c>
      <c r="M36" s="101">
        <v>140.47031471447653</v>
      </c>
      <c r="N36" s="101">
        <v>153.34126765236945</v>
      </c>
      <c r="O36" s="101">
        <v>178.08815983564449</v>
      </c>
      <c r="P36" s="101">
        <v>194.47903613933195</v>
      </c>
      <c r="Q36" s="101">
        <v>205.0841569166929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4.6121138774577679E-2</v>
      </c>
      <c r="O37" s="101">
        <v>4.2676944157241818E-2</v>
      </c>
      <c r="P37" s="101">
        <v>5.83563390338422E-2</v>
      </c>
      <c r="Q37" s="101">
        <v>6.2109243256469618E-2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466.25450088481512</v>
      </c>
      <c r="C40" s="18">
        <f t="shared" ref="C40:Q40" si="14">SUM(C41:C42)</f>
        <v>698.50775268543475</v>
      </c>
      <c r="D40" s="18">
        <f t="shared" si="14"/>
        <v>734.60965196142388</v>
      </c>
      <c r="E40" s="18">
        <f t="shared" si="14"/>
        <v>789.35012931810536</v>
      </c>
      <c r="F40" s="18">
        <f t="shared" si="14"/>
        <v>809.39987923390834</v>
      </c>
      <c r="G40" s="18">
        <f t="shared" si="14"/>
        <v>911.32866032344282</v>
      </c>
      <c r="H40" s="18">
        <f t="shared" si="14"/>
        <v>1024.2815448773306</v>
      </c>
      <c r="I40" s="18">
        <f t="shared" si="14"/>
        <v>1238.3362728890118</v>
      </c>
      <c r="J40" s="18">
        <f t="shared" si="14"/>
        <v>1127.3709289230956</v>
      </c>
      <c r="K40" s="18">
        <f t="shared" si="14"/>
        <v>925.09503516966993</v>
      </c>
      <c r="L40" s="18">
        <f t="shared" si="14"/>
        <v>1069.4009669261579</v>
      </c>
      <c r="M40" s="18">
        <f t="shared" si="14"/>
        <v>763.20693108117757</v>
      </c>
      <c r="N40" s="18">
        <f t="shared" si="14"/>
        <v>691.01706863074673</v>
      </c>
      <c r="O40" s="18">
        <f t="shared" si="14"/>
        <v>724.68833239845412</v>
      </c>
      <c r="P40" s="18">
        <f t="shared" si="14"/>
        <v>715.82178573690544</v>
      </c>
      <c r="Q40" s="18">
        <f t="shared" si="14"/>
        <v>782.60263210415542</v>
      </c>
    </row>
    <row r="41" spans="1:17" ht="11.45" customHeight="1" x14ac:dyDescent="0.25">
      <c r="A41" s="17" t="s">
        <v>23</v>
      </c>
      <c r="B41" s="16">
        <v>333.58045634910815</v>
      </c>
      <c r="C41" s="16">
        <v>421.24415037194319</v>
      </c>
      <c r="D41" s="16">
        <v>496.78980086543527</v>
      </c>
      <c r="E41" s="16">
        <v>562.46525135444926</v>
      </c>
      <c r="F41" s="16">
        <v>536.3388508869142</v>
      </c>
      <c r="G41" s="16">
        <v>600.48659870752147</v>
      </c>
      <c r="H41" s="16">
        <v>611.75014022702146</v>
      </c>
      <c r="I41" s="16">
        <v>726.84647292276395</v>
      </c>
      <c r="J41" s="16">
        <v>676.09818603912447</v>
      </c>
      <c r="K41" s="16">
        <v>632.96888153237546</v>
      </c>
      <c r="L41" s="16">
        <v>545.51879193324578</v>
      </c>
      <c r="M41" s="16">
        <v>430.51754553486973</v>
      </c>
      <c r="N41" s="16">
        <v>358.16842961361567</v>
      </c>
      <c r="O41" s="16">
        <v>378.16453946853386</v>
      </c>
      <c r="P41" s="16">
        <v>371.59449823721786</v>
      </c>
      <c r="Q41" s="16">
        <v>379.19396703338111</v>
      </c>
    </row>
    <row r="42" spans="1:17" ht="11.45" customHeight="1" x14ac:dyDescent="0.25">
      <c r="A42" s="15" t="s">
        <v>22</v>
      </c>
      <c r="B42" s="14">
        <v>132.674044535707</v>
      </c>
      <c r="C42" s="14">
        <v>277.2636023134915</v>
      </c>
      <c r="D42" s="14">
        <v>237.81985109598864</v>
      </c>
      <c r="E42" s="14">
        <v>226.88487796365612</v>
      </c>
      <c r="F42" s="14">
        <v>273.06102834699414</v>
      </c>
      <c r="G42" s="14">
        <v>310.84206161592135</v>
      </c>
      <c r="H42" s="14">
        <v>412.53140465030913</v>
      </c>
      <c r="I42" s="14">
        <v>511.48979996624786</v>
      </c>
      <c r="J42" s="14">
        <v>451.27274288397098</v>
      </c>
      <c r="K42" s="14">
        <v>292.12615363729446</v>
      </c>
      <c r="L42" s="14">
        <v>523.88217499291216</v>
      </c>
      <c r="M42" s="14">
        <v>332.68938554630779</v>
      </c>
      <c r="N42" s="14">
        <v>332.84863901713101</v>
      </c>
      <c r="O42" s="14">
        <v>346.52379292992026</v>
      </c>
      <c r="P42" s="14">
        <v>344.22728749968763</v>
      </c>
      <c r="Q42" s="14">
        <v>403.40866507077436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2.9766876188704168</v>
      </c>
      <c r="C47" s="100">
        <f>IF(C4=0,0,C4/TrRoad_ene!C4)</f>
        <v>2.9909880230102019</v>
      </c>
      <c r="D47" s="100">
        <f>IF(D4=0,0,D4/TrRoad_ene!D4)</f>
        <v>2.9966088131433124</v>
      </c>
      <c r="E47" s="100">
        <f>IF(E4=0,0,E4/TrRoad_ene!E4)</f>
        <v>3.000176523931168</v>
      </c>
      <c r="F47" s="100">
        <f>IF(F4=0,0,F4/TrRoad_ene!F4)</f>
        <v>3.0035771579534187</v>
      </c>
      <c r="G47" s="100">
        <f>IF(G4=0,0,G4/TrRoad_ene!G4)</f>
        <v>2.9988381293245059</v>
      </c>
      <c r="H47" s="100">
        <f>IF(H4=0,0,H4/TrRoad_ene!H4)</f>
        <v>3.0009632814013711</v>
      </c>
      <c r="I47" s="100">
        <f>IF(I4=0,0,I4/TrRoad_ene!I4)</f>
        <v>3.0092654146106383</v>
      </c>
      <c r="J47" s="100">
        <f>IF(J4=0,0,J4/TrRoad_ene!J4)</f>
        <v>3.0095730006036816</v>
      </c>
      <c r="K47" s="100">
        <f>IF(K4=0,0,K4/TrRoad_ene!K4)</f>
        <v>2.9996547723720992</v>
      </c>
      <c r="L47" s="100">
        <f>IF(L4=0,0,L4/TrRoad_ene!L4)</f>
        <v>2.9363762039385124</v>
      </c>
      <c r="M47" s="100">
        <f>IF(M4=0,0,M4/TrRoad_ene!M4)</f>
        <v>2.9296267700779013</v>
      </c>
      <c r="N47" s="100">
        <f>IF(N4=0,0,N4/TrRoad_ene!N4)</f>
        <v>2.9342592074947023</v>
      </c>
      <c r="O47" s="100">
        <f>IF(O4=0,0,O4/TrRoad_ene!O4)</f>
        <v>2.9335378964986956</v>
      </c>
      <c r="P47" s="100">
        <f>IF(P4=0,0,P4/TrRoad_ene!P4)</f>
        <v>2.9337574109637625</v>
      </c>
      <c r="Q47" s="100">
        <f>IF(Q4=0,0,Q4/TrRoad_ene!Q4)</f>
        <v>2.942298912208019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2.9014523999999997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2.8924437434468251</v>
      </c>
      <c r="I48" s="20">
        <f>IF(I7=0,0,(I7+I12)/(TrRoad_ene!I7+TrRoad_ene!I12))</f>
        <v>2.9014524000000002</v>
      </c>
      <c r="J48" s="20">
        <f>IF(J7=0,0,(J7+J12)/(TrRoad_ene!J7+TrRoad_ene!J12))</f>
        <v>2.9014523999999997</v>
      </c>
      <c r="K48" s="20">
        <f>IF(K7=0,0,(K7+K12)/(TrRoad_ene!K7+TrRoad_ene!K12))</f>
        <v>2.8783808773718236</v>
      </c>
      <c r="L48" s="20">
        <f>IF(L7=0,0,(L7+L12)/(TrRoad_ene!L7+TrRoad_ene!L12))</f>
        <v>2.8214684194038671</v>
      </c>
      <c r="M48" s="20">
        <f>IF(M7=0,0,(M7+M12)/(TrRoad_ene!M7+TrRoad_ene!M12))</f>
        <v>2.8219625818321039</v>
      </c>
      <c r="N48" s="20">
        <f>IF(N7=0,0,(N7+N12)/(TrRoad_ene!N7+TrRoad_ene!N12))</f>
        <v>2.8234410648175152</v>
      </c>
      <c r="O48" s="20">
        <f>IF(O7=0,0,(O7+O12)/(TrRoad_ene!O7+TrRoad_ene!O12))</f>
        <v>2.8154006008638959</v>
      </c>
      <c r="P48" s="20">
        <f>IF(P7=0,0,(P7+P12)/(TrRoad_ene!P7+TrRoad_ene!P12))</f>
        <v>2.8139464577469129</v>
      </c>
      <c r="Q48" s="20">
        <f>IF(Q7=0,0,(Q7+Q12)/(TrRoad_ene!Q7+TrRoad_ene!Q12))</f>
        <v>2.7964281963409086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3.1024187999999997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3.0869698987751479</v>
      </c>
      <c r="H49" s="20">
        <f>IF(H8=0,0,(H8+H13+H14)/(TrRoad_ene!H8+TrRoad_ene!H13+TrRoad_ene!H14))</f>
        <v>3.0935832337393556</v>
      </c>
      <c r="I49" s="20">
        <f>IF(I8=0,0,(I8+I13+I14)/(TrRoad_ene!I8+TrRoad_ene!I13+TrRoad_ene!I14))</f>
        <v>3.0945102185908619</v>
      </c>
      <c r="J49" s="20">
        <f>IF(J8=0,0,(J8+J13+J14)/(TrRoad_ene!J8+TrRoad_ene!J13+TrRoad_ene!J14))</f>
        <v>3.0940976752298806</v>
      </c>
      <c r="K49" s="20">
        <f>IF(K8=0,0,(K8+K13+K14)/(TrRoad_ene!K8+TrRoad_ene!K13+TrRoad_ene!K14))</f>
        <v>3.0935907017782731</v>
      </c>
      <c r="L49" s="20">
        <f>IF(L8=0,0,(L8+L13+L14)/(TrRoad_ene!L8+TrRoad_ene!L13+TrRoad_ene!L14))</f>
        <v>3.0166910400675402</v>
      </c>
      <c r="M49" s="20">
        <f>IF(M8=0,0,(M8+M13+M14)/(TrRoad_ene!M8+TrRoad_ene!M13+TrRoad_ene!M14))</f>
        <v>3.0191430080089336</v>
      </c>
      <c r="N49" s="20">
        <f>IF(N8=0,0,(N8+N13+N14)/(TrRoad_ene!N8+TrRoad_ene!N13+TrRoad_ene!N14))</f>
        <v>3.0272077000830242</v>
      </c>
      <c r="O49" s="20">
        <f>IF(O8=0,0,(O8+O13+O14)/(TrRoad_ene!O8+TrRoad_ene!O13+TrRoad_ene!O14))</f>
        <v>3.0259032601217912</v>
      </c>
      <c r="P49" s="20">
        <f>IF(P8=0,0,(P8+P13+P14)/(TrRoad_ene!P8+TrRoad_ene!P13+TrRoad_ene!P14))</f>
        <v>3.0227290795853645</v>
      </c>
      <c r="Q49" s="20">
        <f>IF(Q8=0,0,(Q8+Q13+Q14)/(TrRoad_ene!Q8+TrRoad_ene!Q13+TrRoad_ene!Q14))</f>
        <v>3.0337429058038383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0</v>
      </c>
      <c r="M51" s="20">
        <f>IF(M9=0,0,(M9+M11)/(TrRoad_ene!M9+TrRoad_ene!M11))</f>
        <v>0</v>
      </c>
      <c r="N51" s="20">
        <f>IF(N9=0,0,(N9+N11)/(TrRoad_ene!N9+TrRoad_ene!N11))</f>
        <v>0</v>
      </c>
      <c r="O51" s="20">
        <f>IF(O9=0,0,(O9+O11)/(TrRoad_ene!O9+TrRoad_ene!O11))</f>
        <v>0</v>
      </c>
      <c r="P51" s="20">
        <f>IF(P9=0,0,(P9+P11)/(TrRoad_ene!P9+TrRoad_ene!P11))</f>
        <v>0</v>
      </c>
      <c r="Q51" s="20">
        <f>IF(Q9=0,0,(Q9+Q11)/(TrRoad_ene!Q9+TrRoad_ene!Q11))</f>
        <v>0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377.14307491723054</v>
      </c>
      <c r="C54" s="68">
        <f>IF(TrRoad_act!C30=0,"",C17/TrRoad_act!C30*1000
)</f>
        <v>390.54351007800415</v>
      </c>
      <c r="D54" s="68">
        <f>IF(TrRoad_act!D30=0,"",D17/TrRoad_act!D30*1000
)</f>
        <v>384.92910692925335</v>
      </c>
      <c r="E54" s="68">
        <f>IF(TrRoad_act!E30=0,"",E17/TrRoad_act!E30*1000
)</f>
        <v>384.59241288838939</v>
      </c>
      <c r="F54" s="68">
        <f>IF(TrRoad_act!F30=0,"",F17/TrRoad_act!F30*1000
)</f>
        <v>375.67746901950852</v>
      </c>
      <c r="G54" s="68">
        <f>IF(TrRoad_act!G30=0,"",G17/TrRoad_act!G30*1000
)</f>
        <v>379.04686213564094</v>
      </c>
      <c r="H54" s="68">
        <f>IF(TrRoad_act!H30=0,"",H17/TrRoad_act!H30*1000
)</f>
        <v>368.02114224403203</v>
      </c>
      <c r="I54" s="68">
        <f>IF(TrRoad_act!I30=0,"",I17/TrRoad_act!I30*1000
)</f>
        <v>371.03455169011568</v>
      </c>
      <c r="J54" s="68">
        <f>IF(TrRoad_act!J30=0,"",J17/TrRoad_act!J30*1000
)</f>
        <v>358.41133337925442</v>
      </c>
      <c r="K54" s="68">
        <f>IF(TrRoad_act!K30=0,"",K17/TrRoad_act!K30*1000
)</f>
        <v>343.86550661490026</v>
      </c>
      <c r="L54" s="68">
        <f>IF(TrRoad_act!L30=0,"",L17/TrRoad_act!L30*1000
)</f>
        <v>363.23267207071649</v>
      </c>
      <c r="M54" s="68">
        <f>IF(TrRoad_act!M30=0,"",M17/TrRoad_act!M30*1000
)</f>
        <v>324.45293480093142</v>
      </c>
      <c r="N54" s="68">
        <f>IF(TrRoad_act!N30=0,"",N17/TrRoad_act!N30*1000
)</f>
        <v>313.78341769504982</v>
      </c>
      <c r="O54" s="68">
        <f>IF(TrRoad_act!O30=0,"",O17/TrRoad_act!O30*1000
)</f>
        <v>310.51041656174647</v>
      </c>
      <c r="P54" s="68">
        <f>IF(TrRoad_act!P30=0,"",P17/TrRoad_act!P30*1000
)</f>
        <v>295.17738181555023</v>
      </c>
      <c r="Q54" s="68">
        <f>IF(TrRoad_act!Q30=0,"",Q17/TrRoad_act!Q30*1000
)</f>
        <v>292.28227430308061</v>
      </c>
    </row>
    <row r="55" spans="1:17" ht="11.45" customHeight="1" x14ac:dyDescent="0.25">
      <c r="A55" s="25" t="s">
        <v>39</v>
      </c>
      <c r="B55" s="79">
        <f>IF(TrRoad_act!B31=0,"",B18/TrRoad_act!B31*1000
)</f>
        <v>308.29838542353463</v>
      </c>
      <c r="C55" s="79">
        <f>IF(TrRoad_act!C31=0,"",C18/TrRoad_act!C31*1000
)</f>
        <v>292.70820773248857</v>
      </c>
      <c r="D55" s="79">
        <f>IF(TrRoad_act!D31=0,"",D18/TrRoad_act!D31*1000
)</f>
        <v>289.19176132157429</v>
      </c>
      <c r="E55" s="79">
        <f>IF(TrRoad_act!E31=0,"",E18/TrRoad_act!E31*1000
)</f>
        <v>287.48694718631708</v>
      </c>
      <c r="F55" s="79">
        <f>IF(TrRoad_act!F31=0,"",F18/TrRoad_act!F31*1000
)</f>
        <v>281.43149854142649</v>
      </c>
      <c r="G55" s="79">
        <f>IF(TrRoad_act!G31=0,"",G18/TrRoad_act!G31*1000
)</f>
        <v>275.74462323410432</v>
      </c>
      <c r="H55" s="79">
        <f>IF(TrRoad_act!H31=0,"",H18/TrRoad_act!H31*1000
)</f>
        <v>264.06237030568479</v>
      </c>
      <c r="I55" s="79">
        <f>IF(TrRoad_act!I31=0,"",I18/TrRoad_act!I31*1000
)</f>
        <v>257.57584198768137</v>
      </c>
      <c r="J55" s="79">
        <f>IF(TrRoad_act!J31=0,"",J18/TrRoad_act!J31*1000
)</f>
        <v>252.16533933126584</v>
      </c>
      <c r="K55" s="79">
        <f>IF(TrRoad_act!K31=0,"",K18/TrRoad_act!K31*1000
)</f>
        <v>250.27111891139381</v>
      </c>
      <c r="L55" s="79">
        <f>IF(TrRoad_act!L31=0,"",L18/TrRoad_act!L31*1000
)</f>
        <v>245.70013738382872</v>
      </c>
      <c r="M55" s="79">
        <f>IF(TrRoad_act!M31=0,"",M18/TrRoad_act!M31*1000
)</f>
        <v>241.07805767906029</v>
      </c>
      <c r="N55" s="79">
        <f>IF(TrRoad_act!N31=0,"",N18/TrRoad_act!N31*1000
)</f>
        <v>236.56058902159324</v>
      </c>
      <c r="O55" s="79">
        <f>IF(TrRoad_act!O31=0,"",O18/TrRoad_act!O31*1000
)</f>
        <v>231.75659094761414</v>
      </c>
      <c r="P55" s="79">
        <f>IF(TrRoad_act!P31=0,"",P18/TrRoad_act!P31*1000
)</f>
        <v>224.45314286138992</v>
      </c>
      <c r="Q55" s="79">
        <f>IF(TrRoad_act!Q31=0,"",Q18/TrRoad_act!Q31*1000
)</f>
        <v>219.92668094006243</v>
      </c>
    </row>
    <row r="56" spans="1:17" ht="11.45" customHeight="1" x14ac:dyDescent="0.25">
      <c r="A56" s="23" t="s">
        <v>30</v>
      </c>
      <c r="B56" s="78">
        <f>IF(TrRoad_act!B32=0,"",B19/TrRoad_act!B32*1000
)</f>
        <v>148.37908335617649</v>
      </c>
      <c r="C56" s="78">
        <f>IF(TrRoad_act!C32=0,"",C19/TrRoad_act!C32*1000
)</f>
        <v>148.49745287568652</v>
      </c>
      <c r="D56" s="78">
        <f>IF(TrRoad_act!D32=0,"",D19/TrRoad_act!D32*1000
)</f>
        <v>148.43819041876131</v>
      </c>
      <c r="E56" s="78">
        <f>IF(TrRoad_act!E32=0,"",E19/TrRoad_act!E32*1000
)</f>
        <v>148.34544631485048</v>
      </c>
      <c r="F56" s="78">
        <f>IF(TrRoad_act!F32=0,"",F19/TrRoad_act!F32*1000
)</f>
        <v>148.1452939546225</v>
      </c>
      <c r="G56" s="78">
        <f>IF(TrRoad_act!G32=0,"",G19/TrRoad_act!G32*1000
)</f>
        <v>147.89530338324019</v>
      </c>
      <c r="H56" s="78">
        <f>IF(TrRoad_act!H32=0,"",H19/TrRoad_act!H32*1000
)</f>
        <v>146.82080311630176</v>
      </c>
      <c r="I56" s="78">
        <f>IF(TrRoad_act!I32=0,"",I19/TrRoad_act!I32*1000
)</f>
        <v>146.02886063314691</v>
      </c>
      <c r="J56" s="78">
        <f>IF(TrRoad_act!J32=0,"",J19/TrRoad_act!J32*1000
)</f>
        <v>145.76033343311815</v>
      </c>
      <c r="K56" s="78">
        <f>IF(TrRoad_act!K32=0,"",K19/TrRoad_act!K32*1000
)</f>
        <v>150.05669953233786</v>
      </c>
      <c r="L56" s="78">
        <f>IF(TrRoad_act!L32=0,"",L19/TrRoad_act!L32*1000
)</f>
        <v>140.14539143840173</v>
      </c>
      <c r="M56" s="78">
        <f>IF(TrRoad_act!M32=0,"",M19/TrRoad_act!M32*1000
)</f>
        <v>139.05161488992175</v>
      </c>
      <c r="N56" s="78">
        <f>IF(TrRoad_act!N32=0,"",N19/TrRoad_act!N32*1000
)</f>
        <v>133.96779225767654</v>
      </c>
      <c r="O56" s="78">
        <f>IF(TrRoad_act!O32=0,"",O19/TrRoad_act!O32*1000
)</f>
        <v>131.2883499191712</v>
      </c>
      <c r="P56" s="78">
        <f>IF(TrRoad_act!P32=0,"",P19/TrRoad_act!P32*1000
)</f>
        <v>125.90396607492649</v>
      </c>
      <c r="Q56" s="78">
        <f>IF(TrRoad_act!Q32=0,"",Q19/TrRoad_act!Q32*1000
)</f>
        <v>121.71418349553421</v>
      </c>
    </row>
    <row r="57" spans="1:17" ht="11.45" customHeight="1" x14ac:dyDescent="0.25">
      <c r="A57" s="19" t="s">
        <v>29</v>
      </c>
      <c r="B57" s="76">
        <f>IF(TrRoad_act!B33=0,"",B20/TrRoad_act!B33*1000
)</f>
        <v>263.88112426853888</v>
      </c>
      <c r="C57" s="76">
        <f>IF(TrRoad_act!C33=0,"",C20/TrRoad_act!C33*1000
)</f>
        <v>249.0156964722527</v>
      </c>
      <c r="D57" s="76">
        <f>IF(TrRoad_act!D33=0,"",D20/TrRoad_act!D33*1000
)</f>
        <v>247.04476760590757</v>
      </c>
      <c r="E57" s="76">
        <f>IF(TrRoad_act!E33=0,"",E20/TrRoad_act!E33*1000
)</f>
        <v>245.07826995760783</v>
      </c>
      <c r="F57" s="76">
        <f>IF(TrRoad_act!F33=0,"",F20/TrRoad_act!F33*1000
)</f>
        <v>240.93245087187654</v>
      </c>
      <c r="G57" s="76">
        <f>IF(TrRoad_act!G33=0,"",G20/TrRoad_act!G33*1000
)</f>
        <v>237.43170704760684</v>
      </c>
      <c r="H57" s="76">
        <f>IF(TrRoad_act!H33=0,"",H20/TrRoad_act!H33*1000
)</f>
        <v>231.59394715030683</v>
      </c>
      <c r="I57" s="76">
        <f>IF(TrRoad_act!I33=0,"",I20/TrRoad_act!I33*1000
)</f>
        <v>228.96900716194952</v>
      </c>
      <c r="J57" s="76">
        <f>IF(TrRoad_act!J33=0,"",J20/TrRoad_act!J33*1000
)</f>
        <v>225.06306125273989</v>
      </c>
      <c r="K57" s="76">
        <f>IF(TrRoad_act!K33=0,"",K20/TrRoad_act!K33*1000
)</f>
        <v>222.36750874697299</v>
      </c>
      <c r="L57" s="76">
        <f>IF(TrRoad_act!L33=0,"",L20/TrRoad_act!L33*1000
)</f>
        <v>216.4274236757839</v>
      </c>
      <c r="M57" s="76">
        <f>IF(TrRoad_act!M33=0,"",M20/TrRoad_act!M33*1000
)</f>
        <v>214.28725593013465</v>
      </c>
      <c r="N57" s="76">
        <f>IF(TrRoad_act!N33=0,"",N20/TrRoad_act!N33*1000
)</f>
        <v>209.88626267148888</v>
      </c>
      <c r="O57" s="76">
        <f>IF(TrRoad_act!O33=0,"",O20/TrRoad_act!O33*1000
)</f>
        <v>205.73183351440233</v>
      </c>
      <c r="P57" s="76">
        <f>IF(TrRoad_act!P33=0,"",P20/TrRoad_act!P33*1000
)</f>
        <v>202.34022835215634</v>
      </c>
      <c r="Q57" s="76">
        <f>IF(TrRoad_act!Q33=0,"",Q20/TrRoad_act!Q33*1000
)</f>
        <v>199.8543548961926</v>
      </c>
    </row>
    <row r="58" spans="1:17" ht="11.45" customHeight="1" x14ac:dyDescent="0.25">
      <c r="A58" s="62" t="s">
        <v>59</v>
      </c>
      <c r="B58" s="77">
        <f>IF(TrRoad_act!B34=0,"",B21/TrRoad_act!B34*1000
)</f>
        <v>267.7806411905122</v>
      </c>
      <c r="C58" s="77">
        <f>IF(TrRoad_act!C34=0,"",C21/TrRoad_act!C34*1000
)</f>
        <v>250.11180718491715</v>
      </c>
      <c r="D58" s="77">
        <f>IF(TrRoad_act!D34=0,"",D21/TrRoad_act!D34*1000
)</f>
        <v>248.44181342086179</v>
      </c>
      <c r="E58" s="77">
        <f>IF(TrRoad_act!E34=0,"",E21/TrRoad_act!E34*1000
)</f>
        <v>246.45633690473875</v>
      </c>
      <c r="F58" s="77">
        <f>IF(TrRoad_act!F34=0,"",F21/TrRoad_act!F34*1000
)</f>
        <v>244.03328293195841</v>
      </c>
      <c r="G58" s="77">
        <f>IF(TrRoad_act!G34=0,"",G21/TrRoad_act!G34*1000
)</f>
        <v>241.43109789535484</v>
      </c>
      <c r="H58" s="77">
        <f>IF(TrRoad_act!H34=0,"",H21/TrRoad_act!H34*1000
)</f>
        <v>237.21444366393743</v>
      </c>
      <c r="I58" s="77">
        <f>IF(TrRoad_act!I34=0,"",I21/TrRoad_act!I34*1000
)</f>
        <v>233.8586104376615</v>
      </c>
      <c r="J58" s="77">
        <f>IF(TrRoad_act!J34=0,"",J21/TrRoad_act!J34*1000
)</f>
        <v>230.82839109346793</v>
      </c>
      <c r="K58" s="77">
        <f>IF(TrRoad_act!K34=0,"",K21/TrRoad_act!K34*1000
)</f>
        <v>231.87972415590352</v>
      </c>
      <c r="L58" s="77">
        <f>IF(TrRoad_act!L34=0,"",L21/TrRoad_act!L34*1000
)</f>
        <v>221.84773888288785</v>
      </c>
      <c r="M58" s="77">
        <f>IF(TrRoad_act!M34=0,"",M21/TrRoad_act!M34*1000
)</f>
        <v>225.34070328539812</v>
      </c>
      <c r="N58" s="77">
        <f>IF(TrRoad_act!N34=0,"",N21/TrRoad_act!N34*1000
)</f>
        <v>220.42106436069531</v>
      </c>
      <c r="O58" s="77">
        <f>IF(TrRoad_act!O34=0,"",O21/TrRoad_act!O34*1000
)</f>
        <v>216.47431898947031</v>
      </c>
      <c r="P58" s="77">
        <f>IF(TrRoad_act!P34=0,"",P21/TrRoad_act!P34*1000
)</f>
        <v>217.29490852171014</v>
      </c>
      <c r="Q58" s="77">
        <f>IF(TrRoad_act!Q34=0,"",Q21/TrRoad_act!Q34*1000
)</f>
        <v>213.34481070815883</v>
      </c>
    </row>
    <row r="59" spans="1:17" ht="11.45" customHeight="1" x14ac:dyDescent="0.25">
      <c r="A59" s="62" t="s">
        <v>58</v>
      </c>
      <c r="B59" s="77">
        <f>IF(TrRoad_act!B35=0,"",B22/TrRoad_act!B35*1000
)</f>
        <v>232.74542944385686</v>
      </c>
      <c r="C59" s="77">
        <f>IF(TrRoad_act!C35=0,"",C22/TrRoad_act!C35*1000
)</f>
        <v>254.21400724246129</v>
      </c>
      <c r="D59" s="77">
        <f>IF(TrRoad_act!D35=0,"",D22/TrRoad_act!D35*1000
)</f>
        <v>243.7930944248514</v>
      </c>
      <c r="E59" s="77">
        <f>IF(TrRoad_act!E35=0,"",E22/TrRoad_act!E35*1000
)</f>
        <v>240.30940327476259</v>
      </c>
      <c r="F59" s="77">
        <f>IF(TrRoad_act!F35=0,"",F22/TrRoad_act!F35*1000
)</f>
        <v>238.75680661591485</v>
      </c>
      <c r="G59" s="77">
        <f>IF(TrRoad_act!G35=0,"",G22/TrRoad_act!G35*1000
)</f>
        <v>232.82173506640498</v>
      </c>
      <c r="H59" s="77">
        <f>IF(TrRoad_act!H35=0,"",H22/TrRoad_act!H35*1000
)</f>
        <v>223.85647334251237</v>
      </c>
      <c r="I59" s="77">
        <f>IF(TrRoad_act!I35=0,"",I22/TrRoad_act!I35*1000
)</f>
        <v>224.68731208970516</v>
      </c>
      <c r="J59" s="77">
        <f>IF(TrRoad_act!J35=0,"",J22/TrRoad_act!J35*1000
)</f>
        <v>219.78936394231079</v>
      </c>
      <c r="K59" s="77">
        <f>IF(TrRoad_act!K35=0,"",K22/TrRoad_act!K35*1000
)</f>
        <v>213.51448315555194</v>
      </c>
      <c r="L59" s="77">
        <f>IF(TrRoad_act!L35=0,"",L22/TrRoad_act!L35*1000
)</f>
        <v>212.79477861004776</v>
      </c>
      <c r="M59" s="77">
        <f>IF(TrRoad_act!M35=0,"",M22/TrRoad_act!M35*1000
)</f>
        <v>204.92360399818119</v>
      </c>
      <c r="N59" s="77">
        <f>IF(TrRoad_act!N35=0,"",N22/TrRoad_act!N35*1000
)</f>
        <v>204.16589432774353</v>
      </c>
      <c r="O59" s="77">
        <f>IF(TrRoad_act!O35=0,"",O22/TrRoad_act!O35*1000
)</f>
        <v>201.2818368952029</v>
      </c>
      <c r="P59" s="77">
        <f>IF(TrRoad_act!P35=0,"",P22/TrRoad_act!P35*1000
)</f>
        <v>196.09236324559987</v>
      </c>
      <c r="Q59" s="77">
        <f>IF(TrRoad_act!Q35=0,"",Q22/TrRoad_act!Q35*1000
)</f>
        <v>195.5790476441525</v>
      </c>
    </row>
    <row r="60" spans="1:17" ht="11.45" customHeight="1" x14ac:dyDescent="0.25">
      <c r="A60" s="62" t="s">
        <v>57</v>
      </c>
      <c r="B60" s="77">
        <f>IF(TrRoad_act!B36=0,"",B23/TrRoad_act!B36*1000
)</f>
        <v>262.30807126631993</v>
      </c>
      <c r="C60" s="77">
        <f>IF(TrRoad_act!C36=0,"",C23/TrRoad_act!C36*1000
)</f>
        <v>218.68933937622606</v>
      </c>
      <c r="D60" s="77">
        <f>IF(TrRoad_act!D36=0,"",D23/TrRoad_act!D36*1000
)</f>
        <v>234.18352374055274</v>
      </c>
      <c r="E60" s="77">
        <f>IF(TrRoad_act!E36=0,"",E23/TrRoad_act!E36*1000
)</f>
        <v>241.98218927762335</v>
      </c>
      <c r="F60" s="77">
        <f>IF(TrRoad_act!F36=0,"",F23/TrRoad_act!F36*1000
)</f>
        <v>209.50078376593638</v>
      </c>
      <c r="G60" s="77">
        <f>IF(TrRoad_act!G36=0,"",G23/TrRoad_act!G36*1000
)</f>
        <v>209.66048196195996</v>
      </c>
      <c r="H60" s="77">
        <f>IF(TrRoad_act!H36=0,"",H23/TrRoad_act!H36*1000
)</f>
        <v>204.04017690249665</v>
      </c>
      <c r="I60" s="77">
        <f>IF(TrRoad_act!I36=0,"",I23/TrRoad_act!I36*1000
)</f>
        <v>188.5393164071084</v>
      </c>
      <c r="J60" s="77">
        <f>IF(TrRoad_act!J36=0,"",J23/TrRoad_act!J36*1000
)</f>
        <v>183.53566416661792</v>
      </c>
      <c r="K60" s="77">
        <f>IF(TrRoad_act!K36=0,"",K23/TrRoad_act!K36*1000
)</f>
        <v>176.97077749169003</v>
      </c>
      <c r="L60" s="77">
        <f>IF(TrRoad_act!L36=0,"",L23/TrRoad_act!L36*1000
)</f>
        <v>185.8000257084876</v>
      </c>
      <c r="M60" s="77">
        <f>IF(TrRoad_act!M36=0,"",M23/TrRoad_act!M36*1000
)</f>
        <v>185.81057189796047</v>
      </c>
      <c r="N60" s="77">
        <f>IF(TrRoad_act!N36=0,"",N23/TrRoad_act!N36*1000
)</f>
        <v>187.16419611168729</v>
      </c>
      <c r="O60" s="77">
        <f>IF(TrRoad_act!O36=0,"",O23/TrRoad_act!O36*1000
)</f>
        <v>186.38992878160286</v>
      </c>
      <c r="P60" s="77">
        <f>IF(TrRoad_act!P36=0,"",P23/TrRoad_act!P36*1000
)</f>
        <v>185.52481157111862</v>
      </c>
      <c r="Q60" s="77">
        <f>IF(TrRoad_act!Q36=0,"",Q23/TrRoad_act!Q36*1000
)</f>
        <v>181.87959034493565</v>
      </c>
    </row>
    <row r="61" spans="1:17" ht="11.45" customHeight="1" x14ac:dyDescent="0.25">
      <c r="A61" s="62" t="s">
        <v>56</v>
      </c>
      <c r="B61" s="77">
        <f>IF(TrRoad_act!B37=0,"",B24/TrRoad_act!B37*1000
)</f>
        <v>202.16969687343496</v>
      </c>
      <c r="C61" s="77">
        <f>IF(TrRoad_act!C37=0,"",C24/TrRoad_act!C37*1000
)</f>
        <v>202.28935181963186</v>
      </c>
      <c r="D61" s="77">
        <f>IF(TrRoad_act!D37=0,"",D24/TrRoad_act!D37*1000
)</f>
        <v>202.76588774867326</v>
      </c>
      <c r="E61" s="77">
        <f>IF(TrRoad_act!E37=0,"",E24/TrRoad_act!E37*1000
)</f>
        <v>203.23567580609588</v>
      </c>
      <c r="F61" s="77">
        <f>IF(TrRoad_act!F37=0,"",F24/TrRoad_act!F37*1000
)</f>
        <v>203.69548378385559</v>
      </c>
      <c r="G61" s="77">
        <f>IF(TrRoad_act!G37=0,"",G24/TrRoad_act!G37*1000
)</f>
        <v>204.14483537841204</v>
      </c>
      <c r="H61" s="77">
        <f>IF(TrRoad_act!H37=0,"",H24/TrRoad_act!H37*1000
)</f>
        <v>204.57899687152008</v>
      </c>
      <c r="I61" s="77">
        <f>IF(TrRoad_act!I37=0,"",I24/TrRoad_act!I37*1000
)</f>
        <v>204.98192731604033</v>
      </c>
      <c r="J61" s="77">
        <f>IF(TrRoad_act!J37=0,"",J24/TrRoad_act!J37*1000
)</f>
        <v>205.35358584682433</v>
      </c>
      <c r="K61" s="77">
        <f>IF(TrRoad_act!K37=0,"",K24/TrRoad_act!K37*1000
)</f>
        <v>205.67882631154956</v>
      </c>
      <c r="L61" s="77" t="str">
        <f>IF(TrRoad_act!L37=0,"",L24/TrRoad_act!L37*1000
)</f>
        <v/>
      </c>
      <c r="M61" s="77" t="str">
        <f>IF(TrRoad_act!M37=0,"",M24/TrRoad_act!M37*1000
)</f>
        <v/>
      </c>
      <c r="N61" s="77" t="str">
        <f>IF(TrRoad_act!N37=0,"",N24/TrRoad_act!N37*1000
)</f>
        <v/>
      </c>
      <c r="O61" s="77" t="str">
        <f>IF(TrRoad_act!O37=0,"",O24/TrRoad_act!O37*1000
)</f>
        <v/>
      </c>
      <c r="P61" s="77" t="str">
        <f>IF(TrRoad_act!P37=0,"",P24/TrRoad_act!P37*1000
)</f>
        <v/>
      </c>
      <c r="Q61" s="77" t="str">
        <f>IF(TrRoad_act!Q37=0,"",Q24/TrRoad_act!Q37*1000
)</f>
        <v/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>
        <f>IF(TrRoad_act!N38=0,"",N25/TrRoad_act!N38*1000
)</f>
        <v>69.123458877921294</v>
      </c>
      <c r="O62" s="77">
        <f>IF(TrRoad_act!O38=0,"",O25/TrRoad_act!O38*1000
)</f>
        <v>68.407030699272482</v>
      </c>
      <c r="P62" s="77">
        <f>IF(TrRoad_act!P38=0,"",P25/TrRoad_act!P38*1000
)</f>
        <v>73.115091644767588</v>
      </c>
      <c r="Q62" s="77">
        <f>IF(TrRoad_act!Q38=0,"",Q25/TrRoad_act!Q38*1000
)</f>
        <v>69.770064607137783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 t="str">
        <f>IF(TrRoad_act!L39=0,"",L26/TrRoad_act!L39*1000
)</f>
        <v/>
      </c>
      <c r="M63" s="77" t="str">
        <f>IF(TrRoad_act!M39=0,"",M26/TrRoad_act!M39*1000
)</f>
        <v/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1729.5008847626041</v>
      </c>
      <c r="C64" s="76">
        <f>IF(TrRoad_act!C40=0,"",C27/TrRoad_act!C40*1000
)</f>
        <v>1871.9350248824367</v>
      </c>
      <c r="D64" s="76">
        <f>IF(TrRoad_act!D40=0,"",D27/TrRoad_act!D40*1000
)</f>
        <v>1778.4625971814314</v>
      </c>
      <c r="E64" s="76">
        <f>IF(TrRoad_act!E40=0,"",E27/TrRoad_act!E40*1000
)</f>
        <v>1743.4375111392342</v>
      </c>
      <c r="F64" s="76">
        <f>IF(TrRoad_act!F40=0,"",F27/TrRoad_act!F40*1000
)</f>
        <v>1755.9396969593256</v>
      </c>
      <c r="G64" s="76">
        <f>IF(TrRoad_act!G40=0,"",G27/TrRoad_act!G40*1000
)</f>
        <v>1734.0490352918077</v>
      </c>
      <c r="H64" s="76">
        <f>IF(TrRoad_act!H40=0,"",H27/TrRoad_act!H40*1000
)</f>
        <v>1759.3574614662755</v>
      </c>
      <c r="I64" s="76">
        <f>IF(TrRoad_act!I40=0,"",I27/TrRoad_act!I40*1000
)</f>
        <v>1765.3116286186066</v>
      </c>
      <c r="J64" s="76">
        <f>IF(TrRoad_act!J40=0,"",J27/TrRoad_act!J40*1000
)</f>
        <v>1694.6710087814029</v>
      </c>
      <c r="K64" s="76">
        <f>IF(TrRoad_act!K40=0,"",K27/TrRoad_act!K40*1000
)</f>
        <v>1598.539722276915</v>
      </c>
      <c r="L64" s="76">
        <f>IF(TrRoad_act!L40=0,"",L27/TrRoad_act!L40*1000
)</f>
        <v>1672.6050613160587</v>
      </c>
      <c r="M64" s="76">
        <f>IF(TrRoad_act!M40=0,"",M27/TrRoad_act!M40*1000
)</f>
        <v>1566.3962650977355</v>
      </c>
      <c r="N64" s="76">
        <f>IF(TrRoad_act!N40=0,"",N27/TrRoad_act!N40*1000
)</f>
        <v>1569.7350188640776</v>
      </c>
      <c r="O64" s="76">
        <f>IF(TrRoad_act!O40=0,"",O27/TrRoad_act!O40*1000
)</f>
        <v>1564.5836108701412</v>
      </c>
      <c r="P64" s="76">
        <f>IF(TrRoad_act!P40=0,"",P27/TrRoad_act!P40*1000
)</f>
        <v>1544.7801702236375</v>
      </c>
      <c r="Q64" s="76">
        <f>IF(TrRoad_act!Q40=0,"",Q27/TrRoad_act!Q40*1000
)</f>
        <v>1545.939259881756</v>
      </c>
    </row>
    <row r="65" spans="1:17" ht="11.45" customHeight="1" x14ac:dyDescent="0.25">
      <c r="A65" s="62" t="s">
        <v>59</v>
      </c>
      <c r="B65" s="75">
        <f>IF(TrRoad_act!B41=0,"",B28/TrRoad_act!B41*1000
)</f>
        <v>653.158706482865</v>
      </c>
      <c r="C65" s="75">
        <f>IF(TrRoad_act!C41=0,"",C28/TrRoad_act!C41*1000
)</f>
        <v>629.53891419694742</v>
      </c>
      <c r="D65" s="75">
        <f>IF(TrRoad_act!D41=0,"",D28/TrRoad_act!D41*1000
)</f>
        <v>628.24363669395427</v>
      </c>
      <c r="E65" s="75">
        <f>IF(TrRoad_act!E41=0,"",E28/TrRoad_act!E41*1000
)</f>
        <v>627.28512328906857</v>
      </c>
      <c r="F65" s="75">
        <f>IF(TrRoad_act!F41=0,"",F28/TrRoad_act!F41*1000
)</f>
        <v>626.79136645461585</v>
      </c>
      <c r="G65" s="75">
        <f>IF(TrRoad_act!G41=0,"",G28/TrRoad_act!G41*1000
)</f>
        <v>626.00924661561794</v>
      </c>
      <c r="H65" s="75">
        <f>IF(TrRoad_act!H41=0,"",H28/TrRoad_act!H41*1000
)</f>
        <v>615.40763302559424</v>
      </c>
      <c r="I65" s="75">
        <f>IF(TrRoad_act!I41=0,"",I28/TrRoad_act!I41*1000
)</f>
        <v>621.01285592221939</v>
      </c>
      <c r="J65" s="75">
        <f>IF(TrRoad_act!J41=0,"",J28/TrRoad_act!J41*1000
)</f>
        <v>618.27002355582226</v>
      </c>
      <c r="K65" s="75">
        <f>IF(TrRoad_act!K41=0,"",K28/TrRoad_act!K41*1000
)</f>
        <v>591.05696301959335</v>
      </c>
      <c r="L65" s="75">
        <f>IF(TrRoad_act!L41=0,"",L28/TrRoad_act!L41*1000
)</f>
        <v>534.01496106792376</v>
      </c>
      <c r="M65" s="75">
        <f>IF(TrRoad_act!M41=0,"",M28/TrRoad_act!M41*1000
)</f>
        <v>516.30115641426619</v>
      </c>
      <c r="N65" s="75">
        <f>IF(TrRoad_act!N41=0,"",N28/TrRoad_act!N41*1000
)</f>
        <v>506.5111242345547</v>
      </c>
      <c r="O65" s="75">
        <f>IF(TrRoad_act!O41=0,"",O28/TrRoad_act!O41*1000
)</f>
        <v>481.86642869225915</v>
      </c>
      <c r="P65" s="75">
        <f>IF(TrRoad_act!P41=0,"",P28/TrRoad_act!P41*1000
)</f>
        <v>470.61427658719145</v>
      </c>
      <c r="Q65" s="75">
        <f>IF(TrRoad_act!Q41=0,"",Q28/TrRoad_act!Q41*1000
)</f>
        <v>453.39816961011076</v>
      </c>
    </row>
    <row r="66" spans="1:17" ht="11.45" customHeight="1" x14ac:dyDescent="0.25">
      <c r="A66" s="62" t="s">
        <v>58</v>
      </c>
      <c r="B66" s="75">
        <f>IF(TrRoad_act!B42=0,"",B29/TrRoad_act!B42*1000
)</f>
        <v>1873.0229554305135</v>
      </c>
      <c r="C66" s="75">
        <f>IF(TrRoad_act!C42=0,"",C29/TrRoad_act!C42*1000
)</f>
        <v>2041.2839403213979</v>
      </c>
      <c r="D66" s="75">
        <f>IF(TrRoad_act!D42=0,"",D29/TrRoad_act!D42*1000
)</f>
        <v>1929.4854431917549</v>
      </c>
      <c r="E66" s="75">
        <f>IF(TrRoad_act!E42=0,"",E29/TrRoad_act!E42*1000
)</f>
        <v>1873.9202420558802</v>
      </c>
      <c r="F66" s="75">
        <f>IF(TrRoad_act!F42=0,"",F29/TrRoad_act!F42*1000
)</f>
        <v>1882.8578140532263</v>
      </c>
      <c r="G66" s="75">
        <f>IF(TrRoad_act!G42=0,"",G29/TrRoad_act!G42*1000
)</f>
        <v>1871.4431650984257</v>
      </c>
      <c r="H66" s="75">
        <f>IF(TrRoad_act!H42=0,"",H29/TrRoad_act!H42*1000
)</f>
        <v>1895.1945083825142</v>
      </c>
      <c r="I66" s="75">
        <f>IF(TrRoad_act!I42=0,"",I29/TrRoad_act!I42*1000
)</f>
        <v>1909.527473779252</v>
      </c>
      <c r="J66" s="75">
        <f>IF(TrRoad_act!J42=0,"",J29/TrRoad_act!J42*1000
)</f>
        <v>1859.0974839740882</v>
      </c>
      <c r="K66" s="75">
        <f>IF(TrRoad_act!K42=0,"",K29/TrRoad_act!K42*1000
)</f>
        <v>1776.7913174458986</v>
      </c>
      <c r="L66" s="75">
        <f>IF(TrRoad_act!L42=0,"",L29/TrRoad_act!L42*1000
)</f>
        <v>1900.5417085434867</v>
      </c>
      <c r="M66" s="75">
        <f>IF(TrRoad_act!M42=0,"",M29/TrRoad_act!M42*1000
)</f>
        <v>1755.5968313112551</v>
      </c>
      <c r="N66" s="75">
        <f>IF(TrRoad_act!N42=0,"",N29/TrRoad_act!N42*1000
)</f>
        <v>1747.9145496087353</v>
      </c>
      <c r="O66" s="75">
        <f>IF(TrRoad_act!O42=0,"",O29/TrRoad_act!O42*1000
)</f>
        <v>1727.3328711913034</v>
      </c>
      <c r="P66" s="75">
        <f>IF(TrRoad_act!P42=0,"",P29/TrRoad_act!P42*1000
)</f>
        <v>1703.9834983633752</v>
      </c>
      <c r="Q66" s="75">
        <f>IF(TrRoad_act!Q42=0,"",Q29/TrRoad_act!Q42*1000
)</f>
        <v>1711.4401680492965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>
        <f>IF(TrRoad_act!B44=0,"",B31/TrRoad_act!B44*1000
)</f>
        <v>1079.5279970387251</v>
      </c>
      <c r="C68" s="75">
        <f>IF(TrRoad_act!C44=0,"",C31/TrRoad_act!C44*1000
)</f>
        <v>1326.3486111942213</v>
      </c>
      <c r="D68" s="75">
        <f>IF(TrRoad_act!D44=0,"",D31/TrRoad_act!D44*1000
)</f>
        <v>1065.788792058346</v>
      </c>
      <c r="E68" s="75">
        <f>IF(TrRoad_act!E44=0,"",E31/TrRoad_act!E44*1000
)</f>
        <v>1062.2035587138555</v>
      </c>
      <c r="F68" s="75">
        <f>IF(TrRoad_act!F44=0,"",F31/TrRoad_act!F44*1000
)</f>
        <v>1056.0328740628563</v>
      </c>
      <c r="G68" s="75">
        <f>IF(TrRoad_act!G44=0,"",G31/TrRoad_act!G44*1000
)</f>
        <v>1049.1745074923572</v>
      </c>
      <c r="H68" s="75">
        <f>IF(TrRoad_act!H44=0,"",H31/TrRoad_act!H44*1000
)</f>
        <v>1097.7340891713579</v>
      </c>
      <c r="I68" s="75">
        <f>IF(TrRoad_act!I44=0,"",I31/TrRoad_act!I44*1000
)</f>
        <v>1177.1017661831881</v>
      </c>
      <c r="J68" s="75">
        <f>IF(TrRoad_act!J44=0,"",J31/TrRoad_act!J44*1000
)</f>
        <v>1035.7824030892157</v>
      </c>
      <c r="K68" s="75">
        <f>IF(TrRoad_act!K44=0,"",K31/TrRoad_act!K44*1000
)</f>
        <v>1033.2689372132379</v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 t="str">
        <f>IF(TrRoad_act!Q44=0,"",Q31/TrRoad_act!Q44*1000
)</f>
        <v/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821.37447966992454</v>
      </c>
      <c r="C70" s="79">
        <f>IF(TrRoad_act!C46=0,"",C33/TrRoad_act!C46*1000
)</f>
        <v>1011.0027379825424</v>
      </c>
      <c r="D70" s="79">
        <f>IF(TrRoad_act!D46=0,"",D33/TrRoad_act!D46*1000
)</f>
        <v>891.90567113817951</v>
      </c>
      <c r="E70" s="79">
        <f>IF(TrRoad_act!E46=0,"",E33/TrRoad_act!E46*1000
)</f>
        <v>915.01281555983348</v>
      </c>
      <c r="F70" s="79">
        <f>IF(TrRoad_act!F46=0,"",F33/TrRoad_act!F46*1000
)</f>
        <v>867.00442284112933</v>
      </c>
      <c r="G70" s="79">
        <f>IF(TrRoad_act!G46=0,"",G33/TrRoad_act!G46*1000
)</f>
        <v>929.14683769375074</v>
      </c>
      <c r="H70" s="79">
        <f>IF(TrRoad_act!H46=0,"",H33/TrRoad_act!H46*1000
)</f>
        <v>979.56765974478742</v>
      </c>
      <c r="I70" s="79">
        <f>IF(TrRoad_act!I46=0,"",I33/TrRoad_act!I46*1000
)</f>
        <v>1029.69630082356</v>
      </c>
      <c r="J70" s="79">
        <f>IF(TrRoad_act!J46=0,"",J33/TrRoad_act!J46*1000
)</f>
        <v>971.95168491823199</v>
      </c>
      <c r="K70" s="79">
        <f>IF(TrRoad_act!K46=0,"",K33/TrRoad_act!K46*1000
)</f>
        <v>863.54408771040971</v>
      </c>
      <c r="L70" s="79">
        <f>IF(TrRoad_act!L46=0,"",L33/TrRoad_act!L46*1000
)</f>
        <v>1118.5203203709539</v>
      </c>
      <c r="M70" s="79">
        <f>IF(TrRoad_act!M46=0,"",M33/TrRoad_act!M46*1000
)</f>
        <v>872.54416499408057</v>
      </c>
      <c r="N70" s="79">
        <f>IF(TrRoad_act!N46=0,"",N33/TrRoad_act!N46*1000
)</f>
        <v>814.19930563897412</v>
      </c>
      <c r="O70" s="79">
        <f>IF(TrRoad_act!O46=0,"",O33/TrRoad_act!O46*1000
)</f>
        <v>767.38365520886373</v>
      </c>
      <c r="P70" s="79">
        <f>IF(TrRoad_act!P46=0,"",P33/TrRoad_act!P46*1000
)</f>
        <v>730.41041191243846</v>
      </c>
      <c r="Q70" s="79">
        <f>IF(TrRoad_act!Q46=0,"",Q33/TrRoad_act!Q46*1000
)</f>
        <v>751.10279357581339</v>
      </c>
    </row>
    <row r="71" spans="1:17" ht="11.45" customHeight="1" x14ac:dyDescent="0.25">
      <c r="A71" s="23" t="s">
        <v>27</v>
      </c>
      <c r="B71" s="78">
        <f>IF(TrRoad_act!B47=0,"",B34/TrRoad_act!B47*1000
)</f>
        <v>264.52435709935833</v>
      </c>
      <c r="C71" s="78">
        <f>IF(TrRoad_act!C47=0,"",C34/TrRoad_act!C47*1000
)</f>
        <v>275.44161378864123</v>
      </c>
      <c r="D71" s="78">
        <f>IF(TrRoad_act!D47=0,"",D34/TrRoad_act!D47*1000
)</f>
        <v>266.57156939915404</v>
      </c>
      <c r="E71" s="78">
        <f>IF(TrRoad_act!E47=0,"",E34/TrRoad_act!E47*1000
)</f>
        <v>258.95066758823532</v>
      </c>
      <c r="F71" s="78">
        <f>IF(TrRoad_act!F47=0,"",F34/TrRoad_act!F47*1000
)</f>
        <v>262.19081435214423</v>
      </c>
      <c r="G71" s="78">
        <f>IF(TrRoad_act!G47=0,"",G34/TrRoad_act!G47*1000
)</f>
        <v>258.42943754211194</v>
      </c>
      <c r="H71" s="78">
        <f>IF(TrRoad_act!H47=0,"",H34/TrRoad_act!H47*1000
)</f>
        <v>263.36149275214183</v>
      </c>
      <c r="I71" s="78">
        <f>IF(TrRoad_act!I47=0,"",I34/TrRoad_act!I47*1000
)</f>
        <v>268.25075197054093</v>
      </c>
      <c r="J71" s="78">
        <f>IF(TrRoad_act!J47=0,"",J34/TrRoad_act!J47*1000
)</f>
        <v>264.99471964606801</v>
      </c>
      <c r="K71" s="78">
        <f>IF(TrRoad_act!K47=0,"",K34/TrRoad_act!K47*1000
)</f>
        <v>255.05644198024785</v>
      </c>
      <c r="L71" s="78">
        <f>IF(TrRoad_act!L47=0,"",L34/TrRoad_act!L47*1000
)</f>
        <v>273.15005398552114</v>
      </c>
      <c r="M71" s="78">
        <f>IF(TrRoad_act!M47=0,"",M34/TrRoad_act!M47*1000
)</f>
        <v>253.73027923975977</v>
      </c>
      <c r="N71" s="78">
        <f>IF(TrRoad_act!N47=0,"",N34/TrRoad_act!N47*1000
)</f>
        <v>252.72092948654023</v>
      </c>
      <c r="O71" s="78">
        <f>IF(TrRoad_act!O47=0,"",O34/TrRoad_act!O47*1000
)</f>
        <v>249.67613714358865</v>
      </c>
      <c r="P71" s="78">
        <f>IF(TrRoad_act!P47=0,"",P34/TrRoad_act!P47*1000
)</f>
        <v>245.82152518407017</v>
      </c>
      <c r="Q71" s="78">
        <f>IF(TrRoad_act!Q47=0,"",Q34/TrRoad_act!Q47*1000
)</f>
        <v>245.69183388106816</v>
      </c>
    </row>
    <row r="72" spans="1:17" ht="11.45" customHeight="1" x14ac:dyDescent="0.25">
      <c r="A72" s="62" t="s">
        <v>59</v>
      </c>
      <c r="B72" s="77">
        <f>IF(TrRoad_act!B48=0,"",B35/TrRoad_act!B48*1000
)</f>
        <v>245.61773239920825</v>
      </c>
      <c r="C72" s="77">
        <f>IF(TrRoad_act!C48=0,"",C35/TrRoad_act!C48*1000
)</f>
        <v>243.4780702673014</v>
      </c>
      <c r="D72" s="77">
        <f>IF(TrRoad_act!D48=0,"",D35/TrRoad_act!D48*1000
)</f>
        <v>243.10818542185393</v>
      </c>
      <c r="E72" s="77">
        <f>IF(TrRoad_act!E48=0,"",E35/TrRoad_act!E48*1000
)</f>
        <v>241.52644610392662</v>
      </c>
      <c r="F72" s="77">
        <f>IF(TrRoad_act!F48=0,"",F35/TrRoad_act!F48*1000
)</f>
        <v>240.18579361297927</v>
      </c>
      <c r="G72" s="77">
        <f>IF(TrRoad_act!G48=0,"",G35/TrRoad_act!G48*1000
)</f>
        <v>238.34563605029498</v>
      </c>
      <c r="H72" s="77">
        <f>IF(TrRoad_act!H48=0,"",H35/TrRoad_act!H48*1000
)</f>
        <v>235.08027281313969</v>
      </c>
      <c r="I72" s="77">
        <f>IF(TrRoad_act!I48=0,"",I35/TrRoad_act!I48*1000
)</f>
        <v>233.61944964025665</v>
      </c>
      <c r="J72" s="77">
        <f>IF(TrRoad_act!J48=0,"",J35/TrRoad_act!J48*1000
)</f>
        <v>230.62767049554466</v>
      </c>
      <c r="K72" s="77">
        <f>IF(TrRoad_act!K48=0,"",K35/TrRoad_act!K48*1000
)</f>
        <v>224.92937285816504</v>
      </c>
      <c r="L72" s="77">
        <f>IF(TrRoad_act!L48=0,"",L35/TrRoad_act!L48*1000
)</f>
        <v>212.09444097497024</v>
      </c>
      <c r="M72" s="77">
        <f>IF(TrRoad_act!M48=0,"",M35/TrRoad_act!M48*1000
)</f>
        <v>211.41829341182978</v>
      </c>
      <c r="N72" s="77">
        <f>IF(TrRoad_act!N48=0,"",N35/TrRoad_act!N48*1000
)</f>
        <v>210.52506526694688</v>
      </c>
      <c r="O72" s="77">
        <f>IF(TrRoad_act!O48=0,"",O35/TrRoad_act!O48*1000
)</f>
        <v>208.6661607627465</v>
      </c>
      <c r="P72" s="77">
        <f>IF(TrRoad_act!P48=0,"",P35/TrRoad_act!P48*1000
)</f>
        <v>206.58206124581716</v>
      </c>
      <c r="Q72" s="77">
        <f>IF(TrRoad_act!Q48=0,"",Q35/TrRoad_act!Q48*1000
)</f>
        <v>204.11315102602421</v>
      </c>
    </row>
    <row r="73" spans="1:17" ht="11.45" customHeight="1" x14ac:dyDescent="0.25">
      <c r="A73" s="62" t="s">
        <v>58</v>
      </c>
      <c r="B73" s="77">
        <f>IF(TrRoad_act!B49=0,"",B36/TrRoad_act!B49*1000
)</f>
        <v>277.94989320882217</v>
      </c>
      <c r="C73" s="77">
        <f>IF(TrRoad_act!C49=0,"",C36/TrRoad_act!C49*1000
)</f>
        <v>293.97460019271944</v>
      </c>
      <c r="D73" s="77">
        <f>IF(TrRoad_act!D49=0,"",D36/TrRoad_act!D49*1000
)</f>
        <v>275.44403923101834</v>
      </c>
      <c r="E73" s="77">
        <f>IF(TrRoad_act!E49=0,"",E36/TrRoad_act!E49*1000
)</f>
        <v>266.16383937449666</v>
      </c>
      <c r="F73" s="77">
        <f>IF(TrRoad_act!F49=0,"",F36/TrRoad_act!F49*1000
)</f>
        <v>268.48143045536722</v>
      </c>
      <c r="G73" s="77">
        <f>IF(TrRoad_act!G49=0,"",G36/TrRoad_act!G49*1000
)</f>
        <v>264.61158133911886</v>
      </c>
      <c r="H73" s="77">
        <f>IF(TrRoad_act!H49=0,"",H36/TrRoad_act!H49*1000
)</f>
        <v>271.25836774821778</v>
      </c>
      <c r="I73" s="77">
        <f>IF(TrRoad_act!I49=0,"",I36/TrRoad_act!I49*1000
)</f>
        <v>276.43101846445575</v>
      </c>
      <c r="J73" s="77">
        <f>IF(TrRoad_act!J49=0,"",J36/TrRoad_act!J49*1000
)</f>
        <v>271.42356607112328</v>
      </c>
      <c r="K73" s="77">
        <f>IF(TrRoad_act!K49=0,"",K36/TrRoad_act!K49*1000
)</f>
        <v>259.73184404221553</v>
      </c>
      <c r="L73" s="77">
        <f>IF(TrRoad_act!L49=0,"",L36/TrRoad_act!L49*1000
)</f>
        <v>277.94076815146133</v>
      </c>
      <c r="M73" s="77">
        <f>IF(TrRoad_act!M49=0,"",M36/TrRoad_act!M49*1000
)</f>
        <v>256.60312819766921</v>
      </c>
      <c r="N73" s="77">
        <f>IF(TrRoad_act!N49=0,"",N36/TrRoad_act!N49*1000
)</f>
        <v>255.35242640234196</v>
      </c>
      <c r="O73" s="77">
        <f>IF(TrRoad_act!O49=0,"",O36/TrRoad_act!O49*1000
)</f>
        <v>251.56682212959069</v>
      </c>
      <c r="P73" s="77">
        <f>IF(TrRoad_act!P49=0,"",P36/TrRoad_act!P49*1000
)</f>
        <v>247.08504260423805</v>
      </c>
      <c r="Q73" s="77">
        <f>IF(TrRoad_act!Q49=0,"",Q36/TrRoad_act!Q49*1000
)</f>
        <v>246.90406890289412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>
        <f>IF(TrRoad_act!N50=0,"",N37/TrRoad_act!N50*1000
)</f>
        <v>206.20600000111696</v>
      </c>
      <c r="O74" s="77">
        <f>IF(TrRoad_act!O50=0,"",O37/TrRoad_act!O50*1000
)</f>
        <v>206.72151500111974</v>
      </c>
      <c r="P74" s="77">
        <f>IF(TrRoad_act!P50=0,"",P37/TrRoad_act!P50*1000
)</f>
        <v>197.22691010988223</v>
      </c>
      <c r="Q74" s="77">
        <f>IF(TrRoad_act!Q50=0,"",Q37/TrRoad_act!Q50*1000
)</f>
        <v>199.64603777951325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1418.8910260800585</v>
      </c>
      <c r="C77" s="76">
        <f>IF(TrRoad_act!C53=0,"",C40/TrRoad_act!C53*1000
)</f>
        <v>1767.8236916985993</v>
      </c>
      <c r="D77" s="76">
        <f>IF(TrRoad_act!D53=0,"",D40/TrRoad_act!D53*1000
)</f>
        <v>1582.7250283995356</v>
      </c>
      <c r="E77" s="76">
        <f>IF(TrRoad_act!E53=0,"",E40/TrRoad_act!E53*1000
)</f>
        <v>1514.2211990245394</v>
      </c>
      <c r="F77" s="76">
        <f>IF(TrRoad_act!F53=0,"",F40/TrRoad_act!F53*1000
)</f>
        <v>1595.601262329661</v>
      </c>
      <c r="G77" s="76">
        <f>IF(TrRoad_act!G53=0,"",G40/TrRoad_act!G53*1000
)</f>
        <v>1617.3032989620228</v>
      </c>
      <c r="H77" s="76">
        <f>IF(TrRoad_act!H53=0,"",H40/TrRoad_act!H53*1000
)</f>
        <v>1756.1026033142516</v>
      </c>
      <c r="I77" s="76">
        <f>IF(TrRoad_act!I53=0,"",I40/TrRoad_act!I53*1000
)</f>
        <v>1801.5924466260694</v>
      </c>
      <c r="J77" s="76">
        <f>IF(TrRoad_act!J53=0,"",J40/TrRoad_act!J53*1000
)</f>
        <v>1742.7235086405262</v>
      </c>
      <c r="K77" s="76">
        <f>IF(TrRoad_act!K53=0,"",K40/TrRoad_act!K53*1000
)</f>
        <v>1544.4957880199311</v>
      </c>
      <c r="L77" s="76">
        <f>IF(TrRoad_act!L53=0,"",L40/TrRoad_act!L53*1000
)</f>
        <v>2017.7059841057842</v>
      </c>
      <c r="M77" s="76">
        <f>IF(TrRoad_act!M53=0,"",M40/TrRoad_act!M53*1000
)</f>
        <v>1658.5432052113097</v>
      </c>
      <c r="N77" s="76">
        <f>IF(TrRoad_act!N53=0,"",N40/TrRoad_act!N53*1000
)</f>
        <v>1690.1437187678523</v>
      </c>
      <c r="O77" s="76">
        <f>IF(TrRoad_act!O53=0,"",O40/TrRoad_act!O53*1000
)</f>
        <v>1629.1302424008534</v>
      </c>
      <c r="P77" s="76">
        <f>IF(TrRoad_act!P53=0,"",P40/TrRoad_act!P53*1000
)</f>
        <v>1622.1711799109719</v>
      </c>
      <c r="Q77" s="76">
        <f>IF(TrRoad_act!Q53=0,"",Q40/TrRoad_act!Q53*1000
)</f>
        <v>1675.8880960608922</v>
      </c>
    </row>
    <row r="78" spans="1:17" ht="11.45" customHeight="1" x14ac:dyDescent="0.25">
      <c r="A78" s="17" t="s">
        <v>23</v>
      </c>
      <c r="B78" s="75">
        <f>IF(TrRoad_act!B54=0,"",B41/TrRoad_act!B54*1000
)</f>
        <v>1210.5916083443028</v>
      </c>
      <c r="C78" s="75">
        <f>IF(TrRoad_act!C54=0,"",C41/TrRoad_act!C54*1000
)</f>
        <v>1243.704820115745</v>
      </c>
      <c r="D78" s="75">
        <f>IF(TrRoad_act!D54=0,"",D41/TrRoad_act!D54*1000
)</f>
        <v>1226.6414836183587</v>
      </c>
      <c r="E78" s="75">
        <f>IF(TrRoad_act!E54=0,"",E41/TrRoad_act!E54*1000
)</f>
        <v>1220.0981591202803</v>
      </c>
      <c r="F78" s="75">
        <f>IF(TrRoad_act!F54=0,"",F41/TrRoad_act!F54*1000
)</f>
        <v>1227.320024912847</v>
      </c>
      <c r="G78" s="75">
        <f>IF(TrRoad_act!G54=0,"",G41/TrRoad_act!G54*1000
)</f>
        <v>1222.986962744443</v>
      </c>
      <c r="H78" s="75">
        <f>IF(TrRoad_act!H54=0,"",H41/TrRoad_act!H54*1000
)</f>
        <v>1235.8588691454979</v>
      </c>
      <c r="I78" s="75">
        <f>IF(TrRoad_act!I54=0,"",I41/TrRoad_act!I54*1000
)</f>
        <v>1238.2393065123747</v>
      </c>
      <c r="J78" s="75">
        <f>IF(TrRoad_act!J54=0,"",J41/TrRoad_act!J54*1000
)</f>
        <v>1231.5085355903907</v>
      </c>
      <c r="K78" s="75">
        <f>IF(TrRoad_act!K54=0,"",K41/TrRoad_act!K54*1000
)</f>
        <v>1214.911480868283</v>
      </c>
      <c r="L78" s="75">
        <f>IF(TrRoad_act!L54=0,"",L41/TrRoad_act!L54*1000
)</f>
        <v>1223.1363047830623</v>
      </c>
      <c r="M78" s="75">
        <f>IF(TrRoad_act!M54=0,"",M41/TrRoad_act!M54*1000
)</f>
        <v>1185.9987480299442</v>
      </c>
      <c r="N78" s="75">
        <f>IF(TrRoad_act!N54=0,"",N41/TrRoad_act!N54*1000
)</f>
        <v>1189.9283375867631</v>
      </c>
      <c r="O78" s="75">
        <f>IF(TrRoad_act!O54=0,"",O41/TrRoad_act!O54*1000
)</f>
        <v>1178.0826774720681</v>
      </c>
      <c r="P78" s="75">
        <f>IF(TrRoad_act!P54=0,"",P41/TrRoad_act!P54*1000
)</f>
        <v>1175.9319564468919</v>
      </c>
      <c r="Q78" s="75">
        <f>IF(TrRoad_act!Q54=0,"",Q41/TrRoad_act!Q54*1000
)</f>
        <v>1184.9811469793158</v>
      </c>
    </row>
    <row r="79" spans="1:17" ht="11.45" customHeight="1" x14ac:dyDescent="0.25">
      <c r="A79" s="15" t="s">
        <v>22</v>
      </c>
      <c r="B79" s="74">
        <f>IF(TrRoad_act!B55=0,"",B42/TrRoad_act!B55*1000
)</f>
        <v>2500.7704255883455</v>
      </c>
      <c r="C79" s="74">
        <f>IF(TrRoad_act!C55=0,"",C42/TrRoad_act!C55*1000
)</f>
        <v>4914.1127148007545</v>
      </c>
      <c r="D79" s="74">
        <f>IF(TrRoad_act!D55=0,"",D42/TrRoad_act!D55*1000
)</f>
        <v>4021.1457429493757</v>
      </c>
      <c r="E79" s="74">
        <f>IF(TrRoad_act!E55=0,"",E42/TrRoad_act!E55*1000
)</f>
        <v>3763.1531399882006</v>
      </c>
      <c r="F79" s="74">
        <f>IF(TrRoad_act!F55=0,"",F42/TrRoad_act!F55*1000
)</f>
        <v>3885.9102200950369</v>
      </c>
      <c r="G79" s="74">
        <f>IF(TrRoad_act!G55=0,"",G42/TrRoad_act!G55*1000
)</f>
        <v>4288.272110858733</v>
      </c>
      <c r="H79" s="74">
        <f>IF(TrRoad_act!H55=0,"",H42/TrRoad_act!H55*1000
)</f>
        <v>4673.5303487502051</v>
      </c>
      <c r="I79" s="74">
        <f>IF(TrRoad_act!I55=0,"",I42/TrRoad_act!I55*1000
)</f>
        <v>5096.7283230391358</v>
      </c>
      <c r="J79" s="74">
        <f>IF(TrRoad_act!J55=0,"",J42/TrRoad_act!J55*1000
)</f>
        <v>4609.4439919242413</v>
      </c>
      <c r="K79" s="74">
        <f>IF(TrRoad_act!K55=0,"",K42/TrRoad_act!K55*1000
)</f>
        <v>3747.0092682042864</v>
      </c>
      <c r="L79" s="74">
        <f>IF(TrRoad_act!L55=0,"",L42/TrRoad_act!L55*1000
)</f>
        <v>6236.0745954127151</v>
      </c>
      <c r="M79" s="74">
        <f>IF(TrRoad_act!M55=0,"",M42/TrRoad_act!M55*1000
)</f>
        <v>3423.8910376895583</v>
      </c>
      <c r="N79" s="74">
        <f>IF(TrRoad_act!N55=0,"",N42/TrRoad_act!N55*1000
)</f>
        <v>3086.1876255070488</v>
      </c>
      <c r="O79" s="74">
        <f>IF(TrRoad_act!O55=0,"",O42/TrRoad_act!O55*1000
)</f>
        <v>2798.3509360844969</v>
      </c>
      <c r="P79" s="74">
        <f>IF(TrRoad_act!P55=0,"",P42/TrRoad_act!P55*1000
)</f>
        <v>2747.7975602839547</v>
      </c>
      <c r="Q79" s="74">
        <f>IF(TrRoad_act!Q55=0,"",Q42/TrRoad_act!Q55*1000
)</f>
        <v>2744.6900682479563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97.400920469887168</v>
      </c>
      <c r="C82" s="79">
        <f>IF(TrRoad_act!C4=0,"",C18/TrRoad_act!C4*1000)</f>
        <v>103.55487761374339</v>
      </c>
      <c r="D82" s="79">
        <f>IF(TrRoad_act!D4=0,"",D18/TrRoad_act!D4*1000)</f>
        <v>100.22561538069064</v>
      </c>
      <c r="E82" s="79">
        <f>IF(TrRoad_act!E4=0,"",E18/TrRoad_act!E4*1000)</f>
        <v>100.30244486406825</v>
      </c>
      <c r="F82" s="79">
        <f>IF(TrRoad_act!F4=0,"",F18/TrRoad_act!F4*1000)</f>
        <v>115.33530904889446</v>
      </c>
      <c r="G82" s="79">
        <f>IF(TrRoad_act!G4=0,"",G18/TrRoad_act!G4*1000)</f>
        <v>111.25796300009355</v>
      </c>
      <c r="H82" s="79">
        <f>IF(TrRoad_act!H4=0,"",H18/TrRoad_act!H4*1000)</f>
        <v>111.98277326574927</v>
      </c>
      <c r="I82" s="79">
        <f>IF(TrRoad_act!I4=0,"",I18/TrRoad_act!I4*1000)</f>
        <v>110.90255879196374</v>
      </c>
      <c r="J82" s="79">
        <f>IF(TrRoad_act!J4=0,"",J18/TrRoad_act!J4*1000)</f>
        <v>117.0064727023974</v>
      </c>
      <c r="K82" s="79">
        <f>IF(TrRoad_act!K4=0,"",K18/TrRoad_act!K4*1000)</f>
        <v>118.34339156535695</v>
      </c>
      <c r="L82" s="79">
        <f>IF(TrRoad_act!L4=0,"",L18/TrRoad_act!L4*1000)</f>
        <v>117.63291859024257</v>
      </c>
      <c r="M82" s="79">
        <f>IF(TrRoad_act!M4=0,"",M18/TrRoad_act!M4*1000)</f>
        <v>119.80053313013634</v>
      </c>
      <c r="N82" s="79">
        <f>IF(TrRoad_act!N4=0,"",N18/TrRoad_act!N4*1000)</f>
        <v>115.10765649854167</v>
      </c>
      <c r="O82" s="79">
        <f>IF(TrRoad_act!O4=0,"",O18/TrRoad_act!O4*1000)</f>
        <v>112.95187703492164</v>
      </c>
      <c r="P82" s="79">
        <f>IF(TrRoad_act!P4=0,"",P18/TrRoad_act!P4*1000)</f>
        <v>115.22636902133983</v>
      </c>
      <c r="Q82" s="79">
        <f>IF(TrRoad_act!Q4=0,"",Q18/TrRoad_act!Q4*1000)</f>
        <v>115.58150252077729</v>
      </c>
    </row>
    <row r="83" spans="1:17" ht="11.45" customHeight="1" x14ac:dyDescent="0.25">
      <c r="A83" s="23" t="s">
        <v>30</v>
      </c>
      <c r="B83" s="78">
        <f>IF(TrRoad_act!B5=0,"",B19/TrRoad_act!B5*1000)</f>
        <v>128.47260424193402</v>
      </c>
      <c r="C83" s="78">
        <f>IF(TrRoad_act!C5=0,"",C19/TrRoad_act!C5*1000)</f>
        <v>128.57755950043716</v>
      </c>
      <c r="D83" s="78">
        <f>IF(TrRoad_act!D5=0,"",D19/TrRoad_act!D5*1000)</f>
        <v>128.54858369314832</v>
      </c>
      <c r="E83" s="78">
        <f>IF(TrRoad_act!E5=0,"",E19/TrRoad_act!E5*1000)</f>
        <v>128.41433649620342</v>
      </c>
      <c r="F83" s="78">
        <f>IF(TrRoad_act!F5=0,"",F19/TrRoad_act!F5*1000)</f>
        <v>128.22390430384112</v>
      </c>
      <c r="G83" s="78">
        <f>IF(TrRoad_act!G5=0,"",G19/TrRoad_act!G5*1000)</f>
        <v>128.12354973990676</v>
      </c>
      <c r="H83" s="78">
        <f>IF(TrRoad_act!H5=0,"",H19/TrRoad_act!H5*1000)</f>
        <v>127.15722687363635</v>
      </c>
      <c r="I83" s="78">
        <f>IF(TrRoad_act!I5=0,"",I19/TrRoad_act!I5*1000)</f>
        <v>126.26867870353159</v>
      </c>
      <c r="J83" s="78">
        <f>IF(TrRoad_act!J5=0,"",J19/TrRoad_act!J5*1000)</f>
        <v>125.97019271281418</v>
      </c>
      <c r="K83" s="78">
        <f>IF(TrRoad_act!K5=0,"",K19/TrRoad_act!K5*1000)</f>
        <v>129.62102957963421</v>
      </c>
      <c r="L83" s="78">
        <f>IF(TrRoad_act!L5=0,"",L19/TrRoad_act!L5*1000)</f>
        <v>121.2678431956333</v>
      </c>
      <c r="M83" s="78">
        <f>IF(TrRoad_act!M5=0,"",M19/TrRoad_act!M5*1000)</f>
        <v>120.42689229052455</v>
      </c>
      <c r="N83" s="78">
        <f>IF(TrRoad_act!N5=0,"",N19/TrRoad_act!N5*1000)</f>
        <v>116.23813573522139</v>
      </c>
      <c r="O83" s="78">
        <f>IF(TrRoad_act!O5=0,"",O19/TrRoad_act!O5*1000)</f>
        <v>113.9699074842141</v>
      </c>
      <c r="P83" s="78">
        <f>IF(TrRoad_act!P5=0,"",P19/TrRoad_act!P5*1000)</f>
        <v>109.25601422733298</v>
      </c>
      <c r="Q83" s="78">
        <f>IF(TrRoad_act!Q5=0,"",Q19/TrRoad_act!Q5*1000)</f>
        <v>105.61796471032031</v>
      </c>
    </row>
    <row r="84" spans="1:17" ht="11.45" customHeight="1" x14ac:dyDescent="0.25">
      <c r="A84" s="19" t="s">
        <v>29</v>
      </c>
      <c r="B84" s="76">
        <f>IF(TrRoad_act!B6=0,"",B20/TrRoad_act!B6*1000)</f>
        <v>96.408459542443396</v>
      </c>
      <c r="C84" s="76">
        <f>IF(TrRoad_act!C6=0,"",C20/TrRoad_act!C6*1000)</f>
        <v>101.40862398304029</v>
      </c>
      <c r="D84" s="76">
        <f>IF(TrRoad_act!D6=0,"",D20/TrRoad_act!D6*1000)</f>
        <v>98.231439998082692</v>
      </c>
      <c r="E84" s="76">
        <f>IF(TrRoad_act!E6=0,"",E20/TrRoad_act!E6*1000)</f>
        <v>98.664587285659124</v>
      </c>
      <c r="F84" s="76">
        <f>IF(TrRoad_act!F6=0,"",F20/TrRoad_act!F6*1000)</f>
        <v>117.56376535924113</v>
      </c>
      <c r="G84" s="76">
        <f>IF(TrRoad_act!G6=0,"",G20/TrRoad_act!G6*1000)</f>
        <v>114.96345445196351</v>
      </c>
      <c r="H84" s="76">
        <f>IF(TrRoad_act!H6=0,"",H20/TrRoad_act!H6*1000)</f>
        <v>114.66348136559873</v>
      </c>
      <c r="I84" s="76">
        <f>IF(TrRoad_act!I6=0,"",I20/TrRoad_act!I6*1000)</f>
        <v>112.35054224152204</v>
      </c>
      <c r="J84" s="76">
        <f>IF(TrRoad_act!J6=0,"",J20/TrRoad_act!J6*1000)</f>
        <v>120.18285117807822</v>
      </c>
      <c r="K84" s="76">
        <f>IF(TrRoad_act!K6=0,"",K20/TrRoad_act!K6*1000)</f>
        <v>119.94815837490501</v>
      </c>
      <c r="L84" s="76">
        <f>IF(TrRoad_act!L6=0,"",L20/TrRoad_act!L6*1000)</f>
        <v>120.14672345070953</v>
      </c>
      <c r="M84" s="76">
        <f>IF(TrRoad_act!M6=0,"",M20/TrRoad_act!M6*1000)</f>
        <v>126.09469264782608</v>
      </c>
      <c r="N84" s="76">
        <f>IF(TrRoad_act!N6=0,"",N20/TrRoad_act!N6*1000)</f>
        <v>120.17915597174672</v>
      </c>
      <c r="O84" s="76">
        <f>IF(TrRoad_act!O6=0,"",O20/TrRoad_act!O6*1000)</f>
        <v>117.35484588463133</v>
      </c>
      <c r="P84" s="76">
        <f>IF(TrRoad_act!P6=0,"",P20/TrRoad_act!P6*1000)</f>
        <v>120.56501376696353</v>
      </c>
      <c r="Q84" s="76">
        <f>IF(TrRoad_act!Q6=0,"",Q20/TrRoad_act!Q6*1000)</f>
        <v>120.62679433292149</v>
      </c>
    </row>
    <row r="85" spans="1:17" ht="11.45" customHeight="1" x14ac:dyDescent="0.25">
      <c r="A85" s="62" t="s">
        <v>59</v>
      </c>
      <c r="B85" s="77">
        <f>IF(TrRoad_act!B7=0,"",B21/TrRoad_act!B7*1000)</f>
        <v>98.400445864895957</v>
      </c>
      <c r="C85" s="77">
        <f>IF(TrRoad_act!C7=0,"",C21/TrRoad_act!C7*1000)</f>
        <v>102.61467833006823</v>
      </c>
      <c r="D85" s="77">
        <f>IF(TrRoad_act!D7=0,"",D21/TrRoad_act!D7*1000)</f>
        <v>99.728236486471346</v>
      </c>
      <c r="E85" s="77">
        <f>IF(TrRoad_act!E7=0,"",E21/TrRoad_act!E7*1000)</f>
        <v>100.39987460015163</v>
      </c>
      <c r="F85" s="77">
        <f>IF(TrRoad_act!F7=0,"",F21/TrRoad_act!F7*1000)</f>
        <v>120.73668243223496</v>
      </c>
      <c r="G85" s="77">
        <f>IF(TrRoad_act!G7=0,"",G21/TrRoad_act!G7*1000)</f>
        <v>118.84873376329838</v>
      </c>
      <c r="H85" s="77">
        <f>IF(TrRoad_act!H7=0,"",H21/TrRoad_act!H7*1000)</f>
        <v>119.68271790691705</v>
      </c>
      <c r="I85" s="77">
        <f>IF(TrRoad_act!I7=0,"",I21/TrRoad_act!I7*1000)</f>
        <v>117.04957519345103</v>
      </c>
      <c r="J85" s="77">
        <f>IF(TrRoad_act!J7=0,"",J21/TrRoad_act!J7*1000)</f>
        <v>126.04156590613344</v>
      </c>
      <c r="K85" s="77">
        <f>IF(TrRoad_act!K7=0,"",K21/TrRoad_act!K7*1000)</f>
        <v>128.30407949231792</v>
      </c>
      <c r="L85" s="77">
        <f>IF(TrRoad_act!L7=0,"",L21/TrRoad_act!L7*1000)</f>
        <v>126.481002243746</v>
      </c>
      <c r="M85" s="77">
        <f>IF(TrRoad_act!M7=0,"",M21/TrRoad_act!M7*1000)</f>
        <v>136.40618595401713</v>
      </c>
      <c r="N85" s="77">
        <f>IF(TrRoad_act!N7=0,"",N21/TrRoad_act!N7*1000)</f>
        <v>130.08754977162022</v>
      </c>
      <c r="O85" s="77">
        <f>IF(TrRoad_act!O7=0,"",O21/TrRoad_act!O7*1000)</f>
        <v>127.43372419317861</v>
      </c>
      <c r="P85" s="77">
        <f>IF(TrRoad_act!P7=0,"",P21/TrRoad_act!P7*1000)</f>
        <v>134.14478092891594</v>
      </c>
      <c r="Q85" s="77">
        <f>IF(TrRoad_act!Q7=0,"",Q21/TrRoad_act!Q7*1000)</f>
        <v>133.70537956780529</v>
      </c>
    </row>
    <row r="86" spans="1:17" ht="11.45" customHeight="1" x14ac:dyDescent="0.25">
      <c r="A86" s="62" t="s">
        <v>58</v>
      </c>
      <c r="B86" s="77">
        <f>IF(TrRoad_act!B8=0,"",B22/TrRoad_act!B8*1000)</f>
        <v>80.088795576548065</v>
      </c>
      <c r="C86" s="77">
        <f>IF(TrRoad_act!C8=0,"",C22/TrRoad_act!C8*1000)</f>
        <v>97.666917852107161</v>
      </c>
      <c r="D86" s="77">
        <f>IF(TrRoad_act!D8=0,"",D22/TrRoad_act!D8*1000)</f>
        <v>91.640523357718806</v>
      </c>
      <c r="E86" s="77">
        <f>IF(TrRoad_act!E8=0,"",E22/TrRoad_act!E8*1000)</f>
        <v>91.671989838723405</v>
      </c>
      <c r="F86" s="77">
        <f>IF(TrRoad_act!F8=0,"",F22/TrRoad_act!F8*1000)</f>
        <v>110.61617820816151</v>
      </c>
      <c r="G86" s="77">
        <f>IF(TrRoad_act!G8=0,"",G22/TrRoad_act!G8*1000)</f>
        <v>107.3241810598626</v>
      </c>
      <c r="H86" s="77">
        <f>IF(TrRoad_act!H8=0,"",H22/TrRoad_act!H8*1000)</f>
        <v>105.76273760468342</v>
      </c>
      <c r="I86" s="77">
        <f>IF(TrRoad_act!I8=0,"",I22/TrRoad_act!I8*1000)</f>
        <v>105.3095454023277</v>
      </c>
      <c r="J86" s="77">
        <f>IF(TrRoad_act!J8=0,"",J22/TrRoad_act!J8*1000)</f>
        <v>112.38386139540586</v>
      </c>
      <c r="K86" s="77">
        <f>IF(TrRoad_act!K8=0,"",K22/TrRoad_act!K8*1000)</f>
        <v>110.63123022152821</v>
      </c>
      <c r="L86" s="77">
        <f>IF(TrRoad_act!L8=0,"",L22/TrRoad_act!L8*1000)</f>
        <v>113.60670689307207</v>
      </c>
      <c r="M86" s="77">
        <f>IF(TrRoad_act!M8=0,"",M22/TrRoad_act!M8*1000)</f>
        <v>116.16067252384256</v>
      </c>
      <c r="N86" s="77">
        <f>IF(TrRoad_act!N8=0,"",N22/TrRoad_act!N8*1000)</f>
        <v>112.83362635241376</v>
      </c>
      <c r="O86" s="77">
        <f>IF(TrRoad_act!O8=0,"",O22/TrRoad_act!O8*1000)</f>
        <v>110.95714986542811</v>
      </c>
      <c r="P86" s="77">
        <f>IF(TrRoad_act!P8=0,"",P22/TrRoad_act!P8*1000)</f>
        <v>113.35942199433744</v>
      </c>
      <c r="Q86" s="77">
        <f>IF(TrRoad_act!Q8=0,"",Q22/TrRoad_act!Q8*1000)</f>
        <v>114.77884141498158</v>
      </c>
    </row>
    <row r="87" spans="1:17" ht="11.45" customHeight="1" x14ac:dyDescent="0.25">
      <c r="A87" s="62" t="s">
        <v>57</v>
      </c>
      <c r="B87" s="77">
        <f>IF(TrRoad_act!B9=0,"",B23/TrRoad_act!B9*1000)</f>
        <v>98.797678003700156</v>
      </c>
      <c r="C87" s="77">
        <f>IF(TrRoad_act!C9=0,"",C23/TrRoad_act!C9*1000)</f>
        <v>91.812971806118213</v>
      </c>
      <c r="D87" s="77">
        <f>IF(TrRoad_act!D9=0,"",D23/TrRoad_act!D9*1000)</f>
        <v>95.997396028523426</v>
      </c>
      <c r="E87" s="77">
        <f>IF(TrRoad_act!E9=0,"",E23/TrRoad_act!E9*1000)</f>
        <v>100.43108740043009</v>
      </c>
      <c r="F87" s="77">
        <f>IF(TrRoad_act!F9=0,"",F23/TrRoad_act!F9*1000)</f>
        <v>105.388229035941</v>
      </c>
      <c r="G87" s="77">
        <f>IF(TrRoad_act!G9=0,"",G23/TrRoad_act!G9*1000)</f>
        <v>104.65643471043481</v>
      </c>
      <c r="H87" s="77">
        <f>IF(TrRoad_act!H9=0,"",H23/TrRoad_act!H9*1000)</f>
        <v>104.14582772360373</v>
      </c>
      <c r="I87" s="77">
        <f>IF(TrRoad_act!I9=0,"",I23/TrRoad_act!I9*1000)</f>
        <v>95.373707545133797</v>
      </c>
      <c r="J87" s="77">
        <f>IF(TrRoad_act!J9=0,"",J23/TrRoad_act!J9*1000)</f>
        <v>101.0385289561592</v>
      </c>
      <c r="K87" s="77">
        <f>IF(TrRoad_act!K9=0,"",K23/TrRoad_act!K9*1000)</f>
        <v>98.412911065480728</v>
      </c>
      <c r="L87" s="77">
        <f>IF(TrRoad_act!L9=0,"",L23/TrRoad_act!L9*1000)</f>
        <v>106.33437367287452</v>
      </c>
      <c r="M87" s="77">
        <f>IF(TrRoad_act!M9=0,"",M23/TrRoad_act!M9*1000)</f>
        <v>112.71952491942527</v>
      </c>
      <c r="N87" s="77">
        <f>IF(TrRoad_act!N9=0,"",N23/TrRoad_act!N9*1000)</f>
        <v>110.48318211562552</v>
      </c>
      <c r="O87" s="77">
        <f>IF(TrRoad_act!O9=0,"",O23/TrRoad_act!O9*1000)</f>
        <v>109.61001545022074</v>
      </c>
      <c r="P87" s="77">
        <f>IF(TrRoad_act!P9=0,"",P23/TrRoad_act!P9*1000)</f>
        <v>113.9644317051437</v>
      </c>
      <c r="Q87" s="77">
        <f>IF(TrRoad_act!Q9=0,"",Q23/TrRoad_act!Q9*1000)</f>
        <v>113.17288929271911</v>
      </c>
    </row>
    <row r="88" spans="1:17" ht="11.45" customHeight="1" x14ac:dyDescent="0.25">
      <c r="A88" s="62" t="s">
        <v>56</v>
      </c>
      <c r="B88" s="77">
        <f>IF(TrRoad_act!B10=0,"",B24/TrRoad_act!B10*1000)</f>
        <v>71.988958458714762</v>
      </c>
      <c r="C88" s="77">
        <f>IF(TrRoad_act!C10=0,"",C24/TrRoad_act!C10*1000)</f>
        <v>80.290507268842305</v>
      </c>
      <c r="D88" s="77">
        <f>IF(TrRoad_act!D10=0,"",D24/TrRoad_act!D10*1000)</f>
        <v>78.580132431386602</v>
      </c>
      <c r="E88" s="77">
        <f>IF(TrRoad_act!E10=0,"",E24/TrRoad_act!E10*1000)</f>
        <v>79.744264363103497</v>
      </c>
      <c r="F88" s="77">
        <f>IF(TrRoad_act!F10=0,"",F24/TrRoad_act!F10*1000)</f>
        <v>96.872967012095998</v>
      </c>
      <c r="G88" s="77">
        <f>IF(TrRoad_act!G10=0,"",G24/TrRoad_act!G10*1000)</f>
        <v>96.339081159707504</v>
      </c>
      <c r="H88" s="77">
        <f>IF(TrRoad_act!H10=0,"",H24/TrRoad_act!H10*1000)</f>
        <v>98.719279285650586</v>
      </c>
      <c r="I88" s="77">
        <f>IF(TrRoad_act!I10=0,"",I24/TrRoad_act!I10*1000)</f>
        <v>98.029560709728315</v>
      </c>
      <c r="J88" s="77">
        <f>IF(TrRoad_act!J10=0,"",J24/TrRoad_act!J10*1000)</f>
        <v>106.87683501415832</v>
      </c>
      <c r="K88" s="77">
        <f>IF(TrRoad_act!K10=0,"",K24/TrRoad_act!K10*1000)</f>
        <v>108.13215335820256</v>
      </c>
      <c r="L88" s="77" t="str">
        <f>IF(TrRoad_act!L10=0,"",L24/TrRoad_act!L10*1000)</f>
        <v/>
      </c>
      <c r="M88" s="77" t="str">
        <f>IF(TrRoad_act!M10=0,"",M24/TrRoad_act!M10*1000)</f>
        <v/>
      </c>
      <c r="N88" s="77" t="str">
        <f>IF(TrRoad_act!N10=0,"",N24/TrRoad_act!N10*1000)</f>
        <v/>
      </c>
      <c r="O88" s="77" t="str">
        <f>IF(TrRoad_act!O10=0,"",O24/TrRoad_act!O10*1000)</f>
        <v/>
      </c>
      <c r="P88" s="77" t="str">
        <f>IF(TrRoad_act!P10=0,"",P24/TrRoad_act!P10*1000)</f>
        <v/>
      </c>
      <c r="Q88" s="77" t="str">
        <f>IF(TrRoad_act!Q10=0,"",Q24/TrRoad_act!Q10*1000)</f>
        <v/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>
        <f>IF(TrRoad_act!N11=0,"",N25/TrRoad_act!N11*1000)</f>
        <v>41.69989068606084</v>
      </c>
      <c r="O89" s="77">
        <f>IF(TrRoad_act!O11=0,"",O25/TrRoad_act!O11*1000)</f>
        <v>41.1116199629449</v>
      </c>
      <c r="P89" s="77">
        <f>IF(TrRoad_act!P11=0,"",P25/TrRoad_act!P11*1000)</f>
        <v>45.899759767965719</v>
      </c>
      <c r="Q89" s="77">
        <f>IF(TrRoad_act!Q11=0,"",Q25/TrRoad_act!Q11*1000)</f>
        <v>44.367362813035633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 t="str">
        <f>IF(TrRoad_act!L12=0,"",L26/TrRoad_act!L12*1000)</f>
        <v/>
      </c>
      <c r="M90" s="77" t="str">
        <f>IF(TrRoad_act!M12=0,"",M26/TrRoad_act!M12*1000)</f>
        <v/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101.39921559527892</v>
      </c>
      <c r="C91" s="76">
        <f>IF(TrRoad_act!C13=0,"",C27/TrRoad_act!C13*1000)</f>
        <v>114.01606224786404</v>
      </c>
      <c r="D91" s="76">
        <f>IF(TrRoad_act!D13=0,"",D27/TrRoad_act!D13*1000)</f>
        <v>109.99723501291599</v>
      </c>
      <c r="E91" s="76">
        <f>IF(TrRoad_act!E13=0,"",E27/TrRoad_act!E13*1000)</f>
        <v>107.930226232587</v>
      </c>
      <c r="F91" s="76">
        <f>IF(TrRoad_act!F13=0,"",F27/TrRoad_act!F13*1000)</f>
        <v>105.36127150966817</v>
      </c>
      <c r="G91" s="76">
        <f>IF(TrRoad_act!G13=0,"",G27/TrRoad_act!G13*1000)</f>
        <v>95.357120516863787</v>
      </c>
      <c r="H91" s="76">
        <f>IF(TrRoad_act!H13=0,"",H27/TrRoad_act!H13*1000)</f>
        <v>98.116840485697139</v>
      </c>
      <c r="I91" s="76">
        <f>IF(TrRoad_act!I13=0,"",I27/TrRoad_act!I13*1000)</f>
        <v>101.80724082959109</v>
      </c>
      <c r="J91" s="76">
        <f>IF(TrRoad_act!J13=0,"",J27/TrRoad_act!J13*1000)</f>
        <v>98.810025123453471</v>
      </c>
      <c r="K91" s="76">
        <f>IF(TrRoad_act!K13=0,"",K27/TrRoad_act!K13*1000)</f>
        <v>108.52916918894515</v>
      </c>
      <c r="L91" s="76">
        <f>IF(TrRoad_act!L13=0,"",L27/TrRoad_act!L13*1000)</f>
        <v>104.14962464813675</v>
      </c>
      <c r="M91" s="76">
        <f>IF(TrRoad_act!M13=0,"",M27/TrRoad_act!M13*1000)</f>
        <v>90.16781185554234</v>
      </c>
      <c r="N91" s="76">
        <f>IF(TrRoad_act!N13=0,"",N27/TrRoad_act!N13*1000)</f>
        <v>90.288117685041868</v>
      </c>
      <c r="O91" s="76">
        <f>IF(TrRoad_act!O13=0,"",O27/TrRoad_act!O13*1000)</f>
        <v>90.649630486426062</v>
      </c>
      <c r="P91" s="76">
        <f>IF(TrRoad_act!P13=0,"",P27/TrRoad_act!P13*1000)</f>
        <v>86.472559932548535</v>
      </c>
      <c r="Q91" s="76">
        <f>IF(TrRoad_act!Q13=0,"",Q27/TrRoad_act!Q13*1000)</f>
        <v>86.432068330699678</v>
      </c>
    </row>
    <row r="92" spans="1:17" ht="11.45" customHeight="1" x14ac:dyDescent="0.25">
      <c r="A92" s="62" t="s">
        <v>59</v>
      </c>
      <c r="B92" s="75">
        <f>IF(TrRoad_act!B14=0,"",B28/TrRoad_act!B14*1000)</f>
        <v>98.13061472035713</v>
      </c>
      <c r="C92" s="75">
        <f>IF(TrRoad_act!C14=0,"",C28/TrRoad_act!C14*1000)</f>
        <v>94.932058643240595</v>
      </c>
      <c r="D92" s="75">
        <f>IF(TrRoad_act!D14=0,"",D28/TrRoad_act!D14*1000)</f>
        <v>94.874256575542759</v>
      </c>
      <c r="E92" s="75">
        <f>IF(TrRoad_act!E14=0,"",E28/TrRoad_act!E14*1000)</f>
        <v>94.737690294542361</v>
      </c>
      <c r="F92" s="75">
        <f>IF(TrRoad_act!F14=0,"",F28/TrRoad_act!F14*1000)</f>
        <v>94.382134346769035</v>
      </c>
      <c r="G92" s="75">
        <f>IF(TrRoad_act!G14=0,"",G28/TrRoad_act!G14*1000)</f>
        <v>89.504701824532304</v>
      </c>
      <c r="H92" s="75">
        <f>IF(TrRoad_act!H14=0,"",H28/TrRoad_act!H14*1000)</f>
        <v>89.233041097638406</v>
      </c>
      <c r="I92" s="75">
        <f>IF(TrRoad_act!I14=0,"",I28/TrRoad_act!I14*1000)</f>
        <v>93.117482106890279</v>
      </c>
      <c r="J92" s="75">
        <f>IF(TrRoad_act!J14=0,"",J28/TrRoad_act!J14*1000)</f>
        <v>92.838269210214463</v>
      </c>
      <c r="K92" s="75">
        <f>IF(TrRoad_act!K14=0,"",K28/TrRoad_act!K14*1000)</f>
        <v>90.010893099300773</v>
      </c>
      <c r="L92" s="75">
        <f>IF(TrRoad_act!L14=0,"",L28/TrRoad_act!L14*1000)</f>
        <v>80.695213070309975</v>
      </c>
      <c r="M92" s="75">
        <f>IF(TrRoad_act!M14=0,"",M28/TrRoad_act!M14*1000)</f>
        <v>77.272744503502139</v>
      </c>
      <c r="N92" s="75">
        <f>IF(TrRoad_act!N14=0,"",N28/TrRoad_act!N14*1000)</f>
        <v>75.747200740664496</v>
      </c>
      <c r="O92" s="75">
        <f>IF(TrRoad_act!O14=0,"",O28/TrRoad_act!O14*1000)</f>
        <v>72.310690800917158</v>
      </c>
      <c r="P92" s="75">
        <f>IF(TrRoad_act!P14=0,"",P28/TrRoad_act!P14*1000)</f>
        <v>68.493613043763617</v>
      </c>
      <c r="Q92" s="75">
        <f>IF(TrRoad_act!Q14=0,"",Q28/TrRoad_act!Q14*1000)</f>
        <v>65.907614059401553</v>
      </c>
    </row>
    <row r="93" spans="1:17" ht="11.45" customHeight="1" x14ac:dyDescent="0.25">
      <c r="A93" s="62" t="s">
        <v>58</v>
      </c>
      <c r="B93" s="75">
        <f>IF(TrRoad_act!B15=0,"",B29/TrRoad_act!B15*1000)</f>
        <v>103.0103265070302</v>
      </c>
      <c r="C93" s="75">
        <f>IF(TrRoad_act!C15=0,"",C29/TrRoad_act!C15*1000)</f>
        <v>116.95152579164619</v>
      </c>
      <c r="D93" s="75">
        <f>IF(TrRoad_act!D15=0,"",D29/TrRoad_act!D15*1000)</f>
        <v>112.63605180536388</v>
      </c>
      <c r="E93" s="75">
        <f>IF(TrRoad_act!E15=0,"",E29/TrRoad_act!E15*1000)</f>
        <v>110.16570748025717</v>
      </c>
      <c r="F93" s="75">
        <f>IF(TrRoad_act!F15=0,"",F29/TrRoad_act!F15*1000)</f>
        <v>107.44926094299281</v>
      </c>
      <c r="G93" s="75">
        <f>IF(TrRoad_act!G15=0,"",G29/TrRoad_act!G15*1000)</f>
        <v>97.956857129966451</v>
      </c>
      <c r="H93" s="75">
        <f>IF(TrRoad_act!H15=0,"",H29/TrRoad_act!H15*1000)</f>
        <v>100.87373972299324</v>
      </c>
      <c r="I93" s="75">
        <f>IF(TrRoad_act!I15=0,"",I29/TrRoad_act!I15*1000)</f>
        <v>105.38747000124749</v>
      </c>
      <c r="J93" s="75">
        <f>IF(TrRoad_act!J15=0,"",J29/TrRoad_act!J15*1000)</f>
        <v>103.99218298959947</v>
      </c>
      <c r="K93" s="75">
        <f>IF(TrRoad_act!K15=0,"",K29/TrRoad_act!K15*1000)</f>
        <v>116.68269179251251</v>
      </c>
      <c r="L93" s="75">
        <f>IF(TrRoad_act!L15=0,"",L29/TrRoad_act!L15*1000)</f>
        <v>114.72054291433201</v>
      </c>
      <c r="M93" s="75">
        <f>IF(TrRoad_act!M15=0,"",M29/TrRoad_act!M15*1000)</f>
        <v>98.960026494796466</v>
      </c>
      <c r="N93" s="75">
        <f>IF(TrRoad_act!N15=0,"",N29/TrRoad_act!N15*1000)</f>
        <v>98.886518189549591</v>
      </c>
      <c r="O93" s="75">
        <f>IF(TrRoad_act!O15=0,"",O29/TrRoad_act!O15*1000)</f>
        <v>98.87937864848611</v>
      </c>
      <c r="P93" s="75">
        <f>IF(TrRoad_act!P15=0,"",P29/TrRoad_act!P15*1000)</f>
        <v>94.619607510875738</v>
      </c>
      <c r="Q93" s="75">
        <f>IF(TrRoad_act!Q15=0,"",Q29/TrRoad_act!Q15*1000)</f>
        <v>95.041623394919938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>
        <f>IF(TrRoad_act!B17=0,"",B31/TrRoad_act!B17*1000)</f>
        <v>59.370618563977779</v>
      </c>
      <c r="C95" s="75">
        <f>IF(TrRoad_act!C17=0,"",C31/TrRoad_act!C17*1000)</f>
        <v>75.990650172053904</v>
      </c>
      <c r="D95" s="75">
        <f>IF(TrRoad_act!D17=0,"",D31/TrRoad_act!D17*1000)</f>
        <v>62.216712761138822</v>
      </c>
      <c r="E95" s="75">
        <f>IF(TrRoad_act!E17=0,"",E31/TrRoad_act!E17*1000)</f>
        <v>62.445777524329287</v>
      </c>
      <c r="F95" s="75">
        <f>IF(TrRoad_act!F17=0,"",F31/TrRoad_act!F17*1000)</f>
        <v>60.26474808806293</v>
      </c>
      <c r="G95" s="75">
        <f>IF(TrRoad_act!G17=0,"",G31/TrRoad_act!G17*1000)</f>
        <v>54.916889410011294</v>
      </c>
      <c r="H95" s="75">
        <f>IF(TrRoad_act!H17=0,"",H31/TrRoad_act!H17*1000)</f>
        <v>58.428062294584826</v>
      </c>
      <c r="I95" s="75">
        <f>IF(TrRoad_act!I17=0,"",I31/TrRoad_act!I17*1000)</f>
        <v>64.964646372187786</v>
      </c>
      <c r="J95" s="75">
        <f>IF(TrRoad_act!J17=0,"",J31/TrRoad_act!J17*1000)</f>
        <v>57.938475054685249</v>
      </c>
      <c r="K95" s="75">
        <f>IF(TrRoad_act!K17=0,"",K31/TrRoad_act!K17*1000)</f>
        <v>67.855239811132321</v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 t="str">
        <f>IF(TrRoad_act!Q17=0,"",Q31/TrRoad_act!Q17*1000)</f>
        <v/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244.67118678363363</v>
      </c>
      <c r="C97" s="79">
        <f>IF(TrRoad_act!C19=0,"",C33/TrRoad_act!C19*1000)</f>
        <v>323.41744997551285</v>
      </c>
      <c r="D97" s="79">
        <f>IF(TrRoad_act!D19=0,"",D33/TrRoad_act!D19*1000)</f>
        <v>301.02538202216351</v>
      </c>
      <c r="E97" s="79">
        <f>IF(TrRoad_act!E19=0,"",E33/TrRoad_act!E19*1000)</f>
        <v>276.71174961238279</v>
      </c>
      <c r="F97" s="79">
        <f>IF(TrRoad_act!F19=0,"",F33/TrRoad_act!F19*1000)</f>
        <v>279.46697066355239</v>
      </c>
      <c r="G97" s="79">
        <f>IF(TrRoad_act!G19=0,"",G33/TrRoad_act!G19*1000)</f>
        <v>275.6722060435888</v>
      </c>
      <c r="H97" s="79">
        <f>IF(TrRoad_act!H19=0,"",H33/TrRoad_act!H19*1000)</f>
        <v>292.41255508766579</v>
      </c>
      <c r="I97" s="79">
        <f>IF(TrRoad_act!I19=0,"",I33/TrRoad_act!I19*1000)</f>
        <v>313.65698107779821</v>
      </c>
      <c r="J97" s="79">
        <f>IF(TrRoad_act!J19=0,"",J33/TrRoad_act!J19*1000)</f>
        <v>326.47435726525509</v>
      </c>
      <c r="K97" s="79">
        <f>IF(TrRoad_act!K19=0,"",K33/TrRoad_act!K19*1000)</f>
        <v>327.68148016417331</v>
      </c>
      <c r="L97" s="79">
        <f>IF(TrRoad_act!L19=0,"",L33/TrRoad_act!L19*1000)</f>
        <v>317.15125313934948</v>
      </c>
      <c r="M97" s="79">
        <f>IF(TrRoad_act!M19=0,"",M33/TrRoad_act!M19*1000)</f>
        <v>220.84139639375934</v>
      </c>
      <c r="N97" s="79">
        <f>IF(TrRoad_act!N19=0,"",N33/TrRoad_act!N19*1000)</f>
        <v>200.35619281345069</v>
      </c>
      <c r="O97" s="79">
        <f>IF(TrRoad_act!O19=0,"",O33/TrRoad_act!O19*1000)</f>
        <v>194.01361585839095</v>
      </c>
      <c r="P97" s="79">
        <f>IF(TrRoad_act!P19=0,"",P33/TrRoad_act!P19*1000)</f>
        <v>196.2658006302328</v>
      </c>
      <c r="Q97" s="79">
        <f>IF(TrRoad_act!Q19=0,"",Q33/TrRoad_act!Q19*1000)</f>
        <v>199.50449044711752</v>
      </c>
    </row>
    <row r="98" spans="1:17" ht="11.45" customHeight="1" x14ac:dyDescent="0.25">
      <c r="A98" s="23" t="s">
        <v>27</v>
      </c>
      <c r="B98" s="78">
        <f>IF(TrRoad_act!B20=0,"",B34/TrRoad_act!B20*1000)</f>
        <v>1441.9657002341969</v>
      </c>
      <c r="C98" s="78">
        <f>IF(TrRoad_act!C20=0,"",C34/TrRoad_act!C20*1000)</f>
        <v>1479.8885674544952</v>
      </c>
      <c r="D98" s="78">
        <f>IF(TrRoad_act!D20=0,"",D34/TrRoad_act!D20*1000)</f>
        <v>1395.0338629453026</v>
      </c>
      <c r="E98" s="78">
        <f>IF(TrRoad_act!E20=0,"",E34/TrRoad_act!E20*1000)</f>
        <v>1357.8410566330447</v>
      </c>
      <c r="F98" s="78">
        <f>IF(TrRoad_act!F20=0,"",F34/TrRoad_act!F20*1000)</f>
        <v>1349.0504506250929</v>
      </c>
      <c r="G98" s="78">
        <f>IF(TrRoad_act!G20=0,"",G34/TrRoad_act!G20*1000)</f>
        <v>1336.3989714765128</v>
      </c>
      <c r="H98" s="78">
        <f>IF(TrRoad_act!H20=0,"",H34/TrRoad_act!H20*1000)</f>
        <v>1343.0644375467014</v>
      </c>
      <c r="I98" s="78">
        <f>IF(TrRoad_act!I20=0,"",I34/TrRoad_act!I20*1000)</f>
        <v>1367.6299126372649</v>
      </c>
      <c r="J98" s="78">
        <f>IF(TrRoad_act!J20=0,"",J34/TrRoad_act!J20*1000)</f>
        <v>1336.3497927200806</v>
      </c>
      <c r="K98" s="78">
        <f>IF(TrRoad_act!K20=0,"",K34/TrRoad_act!K20*1000)</f>
        <v>1275.2710427682207</v>
      </c>
      <c r="L98" s="78">
        <f>IF(TrRoad_act!L20=0,"",L34/TrRoad_act!L20*1000)</f>
        <v>1338.5574310958339</v>
      </c>
      <c r="M98" s="78">
        <f>IF(TrRoad_act!M20=0,"",M34/TrRoad_act!M20*1000)</f>
        <v>1238.2729609392745</v>
      </c>
      <c r="N98" s="78">
        <f>IF(TrRoad_act!N20=0,"",N34/TrRoad_act!N20*1000)</f>
        <v>1230.3676208757754</v>
      </c>
      <c r="O98" s="78">
        <f>IF(TrRoad_act!O20=0,"",O34/TrRoad_act!O20*1000)</f>
        <v>1210.2314065402657</v>
      </c>
      <c r="P98" s="78">
        <f>IF(TrRoad_act!P20=0,"",P34/TrRoad_act!P20*1000)</f>
        <v>1186.1085511095953</v>
      </c>
      <c r="Q98" s="78">
        <f>IF(TrRoad_act!Q20=0,"",Q34/TrRoad_act!Q20*1000)</f>
        <v>1180.6077785767072</v>
      </c>
    </row>
    <row r="99" spans="1:17" ht="11.45" customHeight="1" x14ac:dyDescent="0.25">
      <c r="A99" s="62" t="s">
        <v>59</v>
      </c>
      <c r="B99" s="77">
        <f>IF(TrRoad_act!B21=0,"",B35/TrRoad_act!B21*1000)</f>
        <v>1604.9350526317967</v>
      </c>
      <c r="C99" s="77">
        <f>IF(TrRoad_act!C21=0,"",C35/TrRoad_act!C21*1000)</f>
        <v>1589.4910141488747</v>
      </c>
      <c r="D99" s="77">
        <f>IF(TrRoad_act!D21=0,"",D35/TrRoad_act!D21*1000)</f>
        <v>1583.4380229394928</v>
      </c>
      <c r="E99" s="77">
        <f>IF(TrRoad_act!E21=0,"",E35/TrRoad_act!E21*1000)</f>
        <v>1566.0260395705272</v>
      </c>
      <c r="F99" s="77">
        <f>IF(TrRoad_act!F21=0,"",F35/TrRoad_act!F21*1000)</f>
        <v>1557.2503683766718</v>
      </c>
      <c r="G99" s="77">
        <f>IF(TrRoad_act!G21=0,"",G35/TrRoad_act!G21*1000)</f>
        <v>1547.7291617928863</v>
      </c>
      <c r="H99" s="77">
        <f>IF(TrRoad_act!H21=0,"",H35/TrRoad_act!H21*1000)</f>
        <v>1525.1556401146174</v>
      </c>
      <c r="I99" s="77">
        <f>IF(TrRoad_act!I21=0,"",I35/TrRoad_act!I21*1000)</f>
        <v>1513.2938374016824</v>
      </c>
      <c r="J99" s="77">
        <f>IF(TrRoad_act!J21=0,"",J35/TrRoad_act!J21*1000)</f>
        <v>1490.7085463317285</v>
      </c>
      <c r="K99" s="77">
        <f>IF(TrRoad_act!K21=0,"",K35/TrRoad_act!K21*1000)</f>
        <v>1452.8178628137821</v>
      </c>
      <c r="L99" s="77">
        <f>IF(TrRoad_act!L21=0,"",L35/TrRoad_act!L21*1000)</f>
        <v>1366.8230317977941</v>
      </c>
      <c r="M99" s="77">
        <f>IF(TrRoad_act!M21=0,"",M35/TrRoad_act!M21*1000)</f>
        <v>1360.139606834091</v>
      </c>
      <c r="N99" s="77">
        <f>IF(TrRoad_act!N21=0,"",N35/TrRoad_act!N21*1000)</f>
        <v>1352.8226238424013</v>
      </c>
      <c r="O99" s="77">
        <f>IF(TrRoad_act!O21=0,"",O35/TrRoad_act!O21*1000)</f>
        <v>1340.0333464377118</v>
      </c>
      <c r="P99" s="77">
        <f>IF(TrRoad_act!P21=0,"",P35/TrRoad_act!P21*1000)</f>
        <v>1325.0761893227439</v>
      </c>
      <c r="Q99" s="77">
        <f>IF(TrRoad_act!Q21=0,"",Q35/TrRoad_act!Q21*1000)</f>
        <v>1304.8030832264674</v>
      </c>
    </row>
    <row r="100" spans="1:17" ht="11.45" customHeight="1" x14ac:dyDescent="0.25">
      <c r="A100" s="62" t="s">
        <v>58</v>
      </c>
      <c r="B100" s="77">
        <f>IF(TrRoad_act!B22=0,"",B36/TrRoad_act!B22*1000)</f>
        <v>1355.5907306461431</v>
      </c>
      <c r="C100" s="77">
        <f>IF(TrRoad_act!C22=0,"",C36/TrRoad_act!C22*1000)</f>
        <v>1432.4552219258612</v>
      </c>
      <c r="D100" s="77">
        <f>IF(TrRoad_act!D22=0,"",D36/TrRoad_act!D22*1000)</f>
        <v>1341.7517220562447</v>
      </c>
      <c r="E100" s="77">
        <f>IF(TrRoad_act!E22=0,"",E36/TrRoad_act!E22*1000)</f>
        <v>1293.2572169151135</v>
      </c>
      <c r="F100" s="77">
        <f>IF(TrRoad_act!F22=0,"",F36/TrRoad_act!F22*1000)</f>
        <v>1304.4485337714846</v>
      </c>
      <c r="G100" s="77">
        <f>IF(TrRoad_act!G22=0,"",G36/TrRoad_act!G22*1000)</f>
        <v>1287.6510282621587</v>
      </c>
      <c r="H100" s="77">
        <f>IF(TrRoad_act!H22=0,"",H36/TrRoad_act!H22*1000)</f>
        <v>1305.3513248165857</v>
      </c>
      <c r="I100" s="77">
        <f>IF(TrRoad_act!I22=0,"",I36/TrRoad_act!I22*1000)</f>
        <v>1341.8457990419993</v>
      </c>
      <c r="J100" s="77">
        <f>IF(TrRoad_act!J22=0,"",J36/TrRoad_act!J22*1000)</f>
        <v>1314.7114676719373</v>
      </c>
      <c r="K100" s="77">
        <f>IF(TrRoad_act!K22=0,"",K36/TrRoad_act!K22*1000)</f>
        <v>1254.6641612684632</v>
      </c>
      <c r="L100" s="77">
        <f>IF(TrRoad_act!L22=0,"",L36/TrRoad_act!L22*1000)</f>
        <v>1336.9020529494792</v>
      </c>
      <c r="M100" s="77">
        <f>IF(TrRoad_act!M22=0,"",M36/TrRoad_act!M22*1000)</f>
        <v>1232.1602810826225</v>
      </c>
      <c r="N100" s="77">
        <f>IF(TrRoad_act!N22=0,"",N36/TrRoad_act!N22*1000)</f>
        <v>1224.7328592600966</v>
      </c>
      <c r="O100" s="77">
        <f>IF(TrRoad_act!O22=0,"",O36/TrRoad_act!O22*1000)</f>
        <v>1205.8166548702072</v>
      </c>
      <c r="P100" s="77">
        <f>IF(TrRoad_act!P22=0,"",P36/TrRoad_act!P22*1000)</f>
        <v>1182.9299669146023</v>
      </c>
      <c r="Q100" s="77">
        <f>IF(TrRoad_act!Q22=0,"",Q36/TrRoad_act!Q22*1000)</f>
        <v>1178.0577162050706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>
        <f>IF(TrRoad_act!N23=0,"",N37/TrRoad_act!N23*1000)</f>
        <v>1338.2405122236137</v>
      </c>
      <c r="O101" s="77">
        <f>IF(TrRoad_act!O23=0,"",O37/TrRoad_act!O23*1000)</f>
        <v>1335.4420693922209</v>
      </c>
      <c r="P101" s="77">
        <f>IF(TrRoad_act!P23=0,"",P37/TrRoad_act!P23*1000)</f>
        <v>1267.5648106367594</v>
      </c>
      <c r="Q101" s="77">
        <f>IF(TrRoad_act!Q23=0,"",Q37/TrRoad_act!Q23*1000)</f>
        <v>1276.2468480800796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209.81975118285661</v>
      </c>
      <c r="C104" s="76">
        <f>IF(TrRoad_act!C26=0,"",C40/TrRoad_act!C26*1000)</f>
        <v>287.41145377973646</v>
      </c>
      <c r="D104" s="76">
        <f>IF(TrRoad_act!D26=0,"",D40/TrRoad_act!D26*1000)</f>
        <v>262.69458855119706</v>
      </c>
      <c r="E104" s="76">
        <f>IF(TrRoad_act!E26=0,"",E40/TrRoad_act!E26*1000)</f>
        <v>246.1054674002269</v>
      </c>
      <c r="F104" s="76">
        <f>IF(TrRoad_act!F26=0,"",F40/TrRoad_act!F26*1000)</f>
        <v>241.55613201818369</v>
      </c>
      <c r="G104" s="76">
        <f>IF(TrRoad_act!G26=0,"",G40/TrRoad_act!G26*1000)</f>
        <v>243.93041177784093</v>
      </c>
      <c r="H104" s="76">
        <f>IF(TrRoad_act!H26=0,"",H40/TrRoad_act!H26*1000)</f>
        <v>259.41495613493072</v>
      </c>
      <c r="I104" s="76">
        <f>IF(TrRoad_act!I26=0,"",I40/TrRoad_act!I26*1000)</f>
        <v>280.97334244976332</v>
      </c>
      <c r="J104" s="76">
        <f>IF(TrRoad_act!J26=0,"",J40/TrRoad_act!J26*1000)</f>
        <v>290.12666171831268</v>
      </c>
      <c r="K104" s="76">
        <f>IF(TrRoad_act!K26=0,"",K40/TrRoad_act!K26*1000)</f>
        <v>288.11737627252273</v>
      </c>
      <c r="L104" s="76">
        <f>IF(TrRoad_act!L26=0,"",L40/TrRoad_act!L26*1000)</f>
        <v>285.75348222104623</v>
      </c>
      <c r="M104" s="76">
        <f>IF(TrRoad_act!M26=0,"",M40/TrRoad_act!M26*1000)</f>
        <v>190.43632167972538</v>
      </c>
      <c r="N104" s="76">
        <f>IF(TrRoad_act!N26=0,"",N40/TrRoad_act!N26*1000)</f>
        <v>167.62215020397349</v>
      </c>
      <c r="O104" s="76">
        <f>IF(TrRoad_act!O26=0,"",O40/TrRoad_act!O26*1000)</f>
        <v>159.78620890243275</v>
      </c>
      <c r="P104" s="76">
        <f>IF(TrRoad_act!P26=0,"",P40/TrRoad_act!P26*1000)</f>
        <v>159.21318025647525</v>
      </c>
      <c r="Q104" s="76">
        <f>IF(TrRoad_act!Q26=0,"",Q40/TrRoad_act!Q26*1000)</f>
        <v>163.13767113893326</v>
      </c>
    </row>
    <row r="105" spans="1:17" ht="11.45" customHeight="1" x14ac:dyDescent="0.25">
      <c r="A105" s="17" t="s">
        <v>23</v>
      </c>
      <c r="B105" s="75">
        <f>IF(TrRoad_act!B27=0,"",B41/TrRoad_act!B27*1000)</f>
        <v>224.78467408969553</v>
      </c>
      <c r="C105" s="75">
        <f>IF(TrRoad_act!C27=0,"",C41/TrRoad_act!C27*1000)</f>
        <v>256.07547135072531</v>
      </c>
      <c r="D105" s="75">
        <f>IF(TrRoad_act!D27=0,"",D41/TrRoad_act!D27*1000)</f>
        <v>252.56217634236666</v>
      </c>
      <c r="E105" s="75">
        <f>IF(TrRoad_act!E27=0,"",E41/TrRoad_act!E27*1000)</f>
        <v>237.82885892365718</v>
      </c>
      <c r="F105" s="75">
        <f>IF(TrRoad_act!F27=0,"",F41/TrRoad_act!F27*1000)</f>
        <v>225.3524583558463</v>
      </c>
      <c r="G105" s="75">
        <f>IF(TrRoad_act!G27=0,"",G41/TrRoad_act!G27*1000)</f>
        <v>219.6366491249164</v>
      </c>
      <c r="H105" s="75">
        <f>IF(TrRoad_act!H27=0,"",H41/TrRoad_act!H27*1000)</f>
        <v>225.07363510927942</v>
      </c>
      <c r="I105" s="75">
        <f>IF(TrRoad_act!I27=0,"",I41/TrRoad_act!I27*1000)</f>
        <v>241.79856051988156</v>
      </c>
      <c r="J105" s="75">
        <f>IF(TrRoad_act!J27=0,"",J41/TrRoad_act!J27*1000)</f>
        <v>266.60023108798282</v>
      </c>
      <c r="K105" s="75">
        <f>IF(TrRoad_act!K27=0,"",K41/TrRoad_act!K27*1000)</f>
        <v>294.54112681822966</v>
      </c>
      <c r="L105" s="75">
        <f>IF(TrRoad_act!L27=0,"",L41/TrRoad_act!L27*1000)</f>
        <v>213.01007103992416</v>
      </c>
      <c r="M105" s="75">
        <f>IF(TrRoad_act!M27=0,"",M41/TrRoad_act!M27*1000)</f>
        <v>162.70504366397194</v>
      </c>
      <c r="N105" s="75">
        <f>IF(TrRoad_act!N27=0,"",N41/TrRoad_act!N27*1000)</f>
        <v>136.91453731407327</v>
      </c>
      <c r="O105" s="75">
        <f>IF(TrRoad_act!O27=0,"",O41/TrRoad_act!O27*1000)</f>
        <v>134.91421315324075</v>
      </c>
      <c r="P105" s="75">
        <f>IF(TrRoad_act!P27=0,"",P41/TrRoad_act!P27*1000)</f>
        <v>135.61843001358318</v>
      </c>
      <c r="Q105" s="75">
        <f>IF(TrRoad_act!Q27=0,"",Q41/TrRoad_act!Q27*1000)</f>
        <v>137.7384551519728</v>
      </c>
    </row>
    <row r="106" spans="1:17" ht="11.45" customHeight="1" x14ac:dyDescent="0.25">
      <c r="A106" s="15" t="s">
        <v>22</v>
      </c>
      <c r="B106" s="74">
        <f>IF(TrRoad_act!B28=0,"",B42/TrRoad_act!B28*1000)</f>
        <v>179.73448681565611</v>
      </c>
      <c r="C106" s="74">
        <f>IF(TrRoad_act!C28=0,"",C42/TrRoad_act!C28*1000)</f>
        <v>353.04881517300061</v>
      </c>
      <c r="D106" s="74">
        <f>IF(TrRoad_act!D28=0,"",D42/TrRoad_act!D28*1000)</f>
        <v>286.72339727967091</v>
      </c>
      <c r="E106" s="74">
        <f>IF(TrRoad_act!E28=0,"",E42/TrRoad_act!E28*1000)</f>
        <v>269.34263030853333</v>
      </c>
      <c r="F106" s="74">
        <f>IF(TrRoad_act!F28=0,"",F42/TrRoad_act!F28*1000)</f>
        <v>281.28192224363607</v>
      </c>
      <c r="G106" s="74">
        <f>IF(TrRoad_act!G28=0,"",G42/TrRoad_act!G28*1000)</f>
        <v>310.21572685143559</v>
      </c>
      <c r="H106" s="74">
        <f>IF(TrRoad_act!H28=0,"",H42/TrRoad_act!H28*1000)</f>
        <v>335.27443921283816</v>
      </c>
      <c r="I106" s="74">
        <f>IF(TrRoad_act!I28=0,"",I42/TrRoad_act!I28*1000)</f>
        <v>365.00863718777282</v>
      </c>
      <c r="J106" s="74">
        <f>IF(TrRoad_act!J28=0,"",J42/TrRoad_act!J28*1000)</f>
        <v>334.32841287513776</v>
      </c>
      <c r="K106" s="74">
        <f>IF(TrRoad_act!K28=0,"",K42/TrRoad_act!K28*1000)</f>
        <v>275.11653844041371</v>
      </c>
      <c r="L106" s="74">
        <f>IF(TrRoad_act!L28=0,"",L42/TrRoad_act!L28*1000)</f>
        <v>443.44559077132129</v>
      </c>
      <c r="M106" s="74">
        <f>IF(TrRoad_act!M28=0,"",M42/TrRoad_act!M28*1000)</f>
        <v>244.32359193749051</v>
      </c>
      <c r="N106" s="74">
        <f>IF(TrRoad_act!N28=0,"",N42/TrRoad_act!N28*1000)</f>
        <v>220.9462683921723</v>
      </c>
      <c r="O106" s="74">
        <f>IF(TrRoad_act!O28=0,"",O42/TrRoad_act!O28*1000)</f>
        <v>200.02964296539272</v>
      </c>
      <c r="P106" s="74">
        <f>IF(TrRoad_act!P28=0,"",P42/TrRoad_act!P28*1000)</f>
        <v>196.02967867331779</v>
      </c>
      <c r="Q106" s="74">
        <f>IF(TrRoad_act!Q28=0,"",Q42/TrRoad_act!Q28*1000)</f>
        <v>197.34388186886781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256.49524367829656</v>
      </c>
      <c r="C110" s="78">
        <f>IF(TrRoad_act!C86=0,"",1000000*C19/TrRoad_act!C86)</f>
        <v>259.73174902770432</v>
      </c>
      <c r="D110" s="78">
        <f>IF(TrRoad_act!D86=0,"",1000000*D19/TrRoad_act!D86)</f>
        <v>258.93782574077613</v>
      </c>
      <c r="E110" s="78">
        <f>IF(TrRoad_act!E86=0,"",1000000*E19/TrRoad_act!E86)</f>
        <v>258.01510967922525</v>
      </c>
      <c r="F110" s="78">
        <f>IF(TrRoad_act!F86=0,"",1000000*F19/TrRoad_act!F86)</f>
        <v>254.57874699470568</v>
      </c>
      <c r="G110" s="78">
        <f>IF(TrRoad_act!G86=0,"",1000000*G19/TrRoad_act!G86)</f>
        <v>250.63690655518269</v>
      </c>
      <c r="H110" s="78">
        <f>IF(TrRoad_act!H86=0,"",1000000*H19/TrRoad_act!H86)</f>
        <v>240.23303274970266</v>
      </c>
      <c r="I110" s="78">
        <f>IF(TrRoad_act!I86=0,"",1000000*I19/TrRoad_act!I86)</f>
        <v>221.11737210226261</v>
      </c>
      <c r="J110" s="78">
        <f>IF(TrRoad_act!J86=0,"",1000000*J19/TrRoad_act!J86)</f>
        <v>204.22299332867877</v>
      </c>
      <c r="K110" s="78">
        <f>IF(TrRoad_act!K86=0,"",1000000*K19/TrRoad_act!K86)</f>
        <v>202.80504669693951</v>
      </c>
      <c r="L110" s="78">
        <f>IF(TrRoad_act!L86=0,"",1000000*L19/TrRoad_act!L86)</f>
        <v>190.1902200984145</v>
      </c>
      <c r="M110" s="78">
        <f>IF(TrRoad_act!M86=0,"",1000000*M19/TrRoad_act!M86)</f>
        <v>179.41973381400473</v>
      </c>
      <c r="N110" s="78">
        <f>IF(TrRoad_act!N86=0,"",1000000*N19/TrRoad_act!N86)</f>
        <v>150.71599848814049</v>
      </c>
      <c r="O110" s="78">
        <f>IF(TrRoad_act!O86=0,"",1000000*O19/TrRoad_act!O86)</f>
        <v>146.69422166620015</v>
      </c>
      <c r="P110" s="78">
        <f>IF(TrRoad_act!P86=0,"",1000000*P19/TrRoad_act!P86)</f>
        <v>160.94796284039953</v>
      </c>
      <c r="Q110" s="78">
        <f>IF(TrRoad_act!Q86=0,"",1000000*Q19/TrRoad_act!Q86)</f>
        <v>188.09691068802752</v>
      </c>
    </row>
    <row r="111" spans="1:17" ht="11.45" customHeight="1" x14ac:dyDescent="0.25">
      <c r="A111" s="19" t="s">
        <v>29</v>
      </c>
      <c r="B111" s="76">
        <f>IF(TrRoad_act!B87=0,"",1000000*B20/TrRoad_act!B87)</f>
        <v>1935.5748686070165</v>
      </c>
      <c r="C111" s="76">
        <f>IF(TrRoad_act!C87=0,"",1000000*C20/TrRoad_act!C87)</f>
        <v>2111.94635160792</v>
      </c>
      <c r="D111" s="76">
        <f>IF(TrRoad_act!D87=0,"",1000000*D20/TrRoad_act!D87)</f>
        <v>2102.1965416470362</v>
      </c>
      <c r="E111" s="76">
        <f>IF(TrRoad_act!E87=0,"",1000000*E20/TrRoad_act!E87)</f>
        <v>2141.6590995384345</v>
      </c>
      <c r="F111" s="76">
        <f>IF(TrRoad_act!F87=0,"",1000000*F20/TrRoad_act!F87)</f>
        <v>2160.5745244043633</v>
      </c>
      <c r="G111" s="76">
        <f>IF(TrRoad_act!G87=0,"",1000000*G20/TrRoad_act!G87)</f>
        <v>2150.3936348956854</v>
      </c>
      <c r="H111" s="76">
        <f>IF(TrRoad_act!H87=0,"",1000000*H20/TrRoad_act!H87)</f>
        <v>2392.1312827980951</v>
      </c>
      <c r="I111" s="76">
        <f>IF(TrRoad_act!I87=0,"",1000000*I20/TrRoad_act!I87)</f>
        <v>2617.7231776197168</v>
      </c>
      <c r="J111" s="76">
        <f>IF(TrRoad_act!J87=0,"",1000000*J20/TrRoad_act!J87)</f>
        <v>2508.5395873285593</v>
      </c>
      <c r="K111" s="76">
        <f>IF(TrRoad_act!K87=0,"",1000000*K20/TrRoad_act!K87)</f>
        <v>2293.7848595771511</v>
      </c>
      <c r="L111" s="76">
        <f>IF(TrRoad_act!L87=0,"",1000000*L20/TrRoad_act!L87)</f>
        <v>2323.5122498839401</v>
      </c>
      <c r="M111" s="76">
        <f>IF(TrRoad_act!M87=0,"",1000000*M20/TrRoad_act!M87)</f>
        <v>2337.2781422843632</v>
      </c>
      <c r="N111" s="76">
        <f>IF(TrRoad_act!N87=0,"",1000000*N20/TrRoad_act!N87)</f>
        <v>2240.8095331203135</v>
      </c>
      <c r="O111" s="76">
        <f>IF(TrRoad_act!O87=0,"",1000000*O20/TrRoad_act!O87)</f>
        <v>2169.8256361530621</v>
      </c>
      <c r="P111" s="76">
        <f>IF(TrRoad_act!P87=0,"",1000000*P20/TrRoad_act!P87)</f>
        <v>2314.1259728563405</v>
      </c>
      <c r="Q111" s="76">
        <f>IF(TrRoad_act!Q87=0,"",1000000*Q20/TrRoad_act!Q87)</f>
        <v>2405.7215762847732</v>
      </c>
    </row>
    <row r="112" spans="1:17" ht="11.45" customHeight="1" x14ac:dyDescent="0.25">
      <c r="A112" s="62" t="s">
        <v>59</v>
      </c>
      <c r="B112" s="77">
        <f>IF(TrRoad_act!B88=0,"",1000000*B21/TrRoad_act!B88)</f>
        <v>1880.2588847026568</v>
      </c>
      <c r="C112" s="77">
        <f>IF(TrRoad_act!C88=0,"",1000000*C21/TrRoad_act!C88)</f>
        <v>2006.126498692073</v>
      </c>
      <c r="D112" s="77">
        <f>IF(TrRoad_act!D88=0,"",1000000*D21/TrRoad_act!D88)</f>
        <v>1991.184772665556</v>
      </c>
      <c r="E112" s="77">
        <f>IF(TrRoad_act!E88=0,"",1000000*E21/TrRoad_act!E88)</f>
        <v>2001.8575792624645</v>
      </c>
      <c r="F112" s="77">
        <f>IF(TrRoad_act!F88=0,"",1000000*F21/TrRoad_act!F88)</f>
        <v>1999.7537858972148</v>
      </c>
      <c r="G112" s="77">
        <f>IF(TrRoad_act!G88=0,"",1000000*G21/TrRoad_act!G88)</f>
        <v>1969.3295575119942</v>
      </c>
      <c r="H112" s="77">
        <f>IF(TrRoad_act!H88=0,"",1000000*H21/TrRoad_act!H88)</f>
        <v>2201.7225197411817</v>
      </c>
      <c r="I112" s="77">
        <f>IF(TrRoad_act!I88=0,"",1000000*I21/TrRoad_act!I88)</f>
        <v>2456.2014538790968</v>
      </c>
      <c r="J112" s="77">
        <f>IF(TrRoad_act!J88=0,"",1000000*J21/TrRoad_act!J88)</f>
        <v>2336.3252588806326</v>
      </c>
      <c r="K112" s="77">
        <f>IF(TrRoad_act!K88=0,"",1000000*K21/TrRoad_act!K88)</f>
        <v>2073.5275198882082</v>
      </c>
      <c r="L112" s="77">
        <f>IF(TrRoad_act!L88=0,"",1000000*L21/TrRoad_act!L88)</f>
        <v>2027.8175507776223</v>
      </c>
      <c r="M112" s="77">
        <f>IF(TrRoad_act!M88=0,"",1000000*M21/TrRoad_act!M88)</f>
        <v>2069.1598045221413</v>
      </c>
      <c r="N112" s="77">
        <f>IF(TrRoad_act!N88=0,"",1000000*N21/TrRoad_act!N88)</f>
        <v>1890.2546571599371</v>
      </c>
      <c r="O112" s="77">
        <f>IF(TrRoad_act!O88=0,"",1000000*O21/TrRoad_act!O88)</f>
        <v>1804.3484421843709</v>
      </c>
      <c r="P112" s="77">
        <f>IF(TrRoad_act!P88=0,"",1000000*P21/TrRoad_act!P88)</f>
        <v>1981.4898781237828</v>
      </c>
      <c r="Q112" s="77">
        <f>IF(TrRoad_act!Q88=0,"",1000000*Q21/TrRoad_act!Q88)</f>
        <v>2063.3831228340355</v>
      </c>
    </row>
    <row r="113" spans="1:17" ht="11.45" customHeight="1" x14ac:dyDescent="0.25">
      <c r="A113" s="62" t="s">
        <v>58</v>
      </c>
      <c r="B113" s="77">
        <f>IF(TrRoad_act!B89=0,"",1000000*B22/TrRoad_act!B89)</f>
        <v>2027.8870505859556</v>
      </c>
      <c r="C113" s="77">
        <f>IF(TrRoad_act!C89=0,"",1000000*C22/TrRoad_act!C89)</f>
        <v>2656.6664072978247</v>
      </c>
      <c r="D113" s="77">
        <f>IF(TrRoad_act!D89=0,"",1000000*D22/TrRoad_act!D89)</f>
        <v>2570.6406105345045</v>
      </c>
      <c r="E113" s="77">
        <f>IF(TrRoad_act!E89=0,"",1000000*E22/TrRoad_act!E89)</f>
        <v>2670.4638290925163</v>
      </c>
      <c r="F113" s="77">
        <f>IF(TrRoad_act!F89=0,"",1000000*F22/TrRoad_act!F89)</f>
        <v>2777.777208827471</v>
      </c>
      <c r="G113" s="77">
        <f>IF(TrRoad_act!G89=0,"",1000000*G22/TrRoad_act!G89)</f>
        <v>2764.5239558332141</v>
      </c>
      <c r="H113" s="77">
        <f>IF(TrRoad_act!H89=0,"",1000000*H22/TrRoad_act!H89)</f>
        <v>2980.302815226743</v>
      </c>
      <c r="I113" s="77">
        <f>IF(TrRoad_act!I89=0,"",1000000*I22/TrRoad_act!I89)</f>
        <v>3099.2407712521208</v>
      </c>
      <c r="J113" s="77">
        <f>IF(TrRoad_act!J89=0,"",1000000*J22/TrRoad_act!J89)</f>
        <v>2964.3264312110464</v>
      </c>
      <c r="K113" s="77">
        <f>IF(TrRoad_act!K89=0,"",1000000*K22/TrRoad_act!K89)</f>
        <v>2788.4537667380459</v>
      </c>
      <c r="L113" s="77">
        <f>IF(TrRoad_act!L89=0,"",1000000*L22/TrRoad_act!L89)</f>
        <v>2877.6022454158651</v>
      </c>
      <c r="M113" s="77">
        <f>IF(TrRoad_act!M89=0,"",1000000*M22/TrRoad_act!M89)</f>
        <v>2746.8753117039832</v>
      </c>
      <c r="N113" s="77">
        <f>IF(TrRoad_act!N89=0,"",1000000*N22/TrRoad_act!N89)</f>
        <v>2683.6896364457434</v>
      </c>
      <c r="O113" s="77">
        <f>IF(TrRoad_act!O89=0,"",1000000*O22/TrRoad_act!O89)</f>
        <v>2541.6318824473101</v>
      </c>
      <c r="P113" s="77">
        <f>IF(TrRoad_act!P89=0,"",1000000*P22/TrRoad_act!P89)</f>
        <v>2573.4790032612823</v>
      </c>
      <c r="Q113" s="77">
        <f>IF(TrRoad_act!Q89=0,"",1000000*Q22/TrRoad_act!Q89)</f>
        <v>2682.953756018097</v>
      </c>
    </row>
    <row r="114" spans="1:17" ht="11.45" customHeight="1" x14ac:dyDescent="0.25">
      <c r="A114" s="62" t="s">
        <v>57</v>
      </c>
      <c r="B114" s="77">
        <f>IF(TrRoad_act!B90=0,"",1000000*B23/TrRoad_act!B90)</f>
        <v>3411.2969382584529</v>
      </c>
      <c r="C114" s="77">
        <f>IF(TrRoad_act!C90=0,"",1000000*C23/TrRoad_act!C90)</f>
        <v>3411.2255035568887</v>
      </c>
      <c r="D114" s="77">
        <f>IF(TrRoad_act!D90=0,"",1000000*D23/TrRoad_act!D90)</f>
        <v>3411.2778976426034</v>
      </c>
      <c r="E114" s="77">
        <f>IF(TrRoad_act!E90=0,"",1000000*E23/TrRoad_act!E90)</f>
        <v>3377.1274498965986</v>
      </c>
      <c r="F114" s="77">
        <f>IF(TrRoad_act!F90=0,"",1000000*F23/TrRoad_act!F90)</f>
        <v>2782.804711573945</v>
      </c>
      <c r="G114" s="77">
        <f>IF(TrRoad_act!G90=0,"",1000000*G23/TrRoad_act!G90)</f>
        <v>2583.9027258319115</v>
      </c>
      <c r="H114" s="77">
        <f>IF(TrRoad_act!H90=0,"",1000000*H23/TrRoad_act!H90)</f>
        <v>2563.1645373275273</v>
      </c>
      <c r="I114" s="77">
        <f>IF(TrRoad_act!I90=0,"",1000000*I23/TrRoad_act!I90)</f>
        <v>2466.3320264779109</v>
      </c>
      <c r="J114" s="77">
        <f>IF(TrRoad_act!J90=0,"",1000000*J23/TrRoad_act!J90)</f>
        <v>2264.4314599103832</v>
      </c>
      <c r="K114" s="77">
        <f>IF(TrRoad_act!K90=0,"",1000000*K23/TrRoad_act!K90)</f>
        <v>2179.3765228604684</v>
      </c>
      <c r="L114" s="77">
        <f>IF(TrRoad_act!L90=0,"",1000000*L23/TrRoad_act!L90)</f>
        <v>2728.6643127163329</v>
      </c>
      <c r="M114" s="77">
        <f>IF(TrRoad_act!M90=0,"",1000000*M23/TrRoad_act!M90)</f>
        <v>2863.5167763100785</v>
      </c>
      <c r="N114" s="77">
        <f>IF(TrRoad_act!N90=0,"",1000000*N23/TrRoad_act!N90)</f>
        <v>2734.9050230749617</v>
      </c>
      <c r="O114" s="77">
        <f>IF(TrRoad_act!O90=0,"",1000000*O23/TrRoad_act!O90)</f>
        <v>2671.0102005618874</v>
      </c>
      <c r="P114" s="77">
        <f>IF(TrRoad_act!P90=0,"",1000000*P23/TrRoad_act!P90)</f>
        <v>2641.8483120150195</v>
      </c>
      <c r="Q114" s="77">
        <f>IF(TrRoad_act!Q90=0,"",1000000*Q23/TrRoad_act!Q90)</f>
        <v>2482.7262611374485</v>
      </c>
    </row>
    <row r="115" spans="1:17" ht="11.45" customHeight="1" x14ac:dyDescent="0.25">
      <c r="A115" s="62" t="s">
        <v>56</v>
      </c>
      <c r="B115" s="77">
        <f>IF(TrRoad_act!B91=0,"",1000000*B24/TrRoad_act!B91)</f>
        <v>1136.593280325483</v>
      </c>
      <c r="C115" s="77">
        <f>IF(TrRoad_act!C91=0,"",1000000*C24/TrRoad_act!C91)</f>
        <v>1364.0710565645529</v>
      </c>
      <c r="D115" s="77">
        <f>IF(TrRoad_act!D91=0,"",1000000*D24/TrRoad_act!D91)</f>
        <v>1379.5621842566757</v>
      </c>
      <c r="E115" s="77">
        <f>IF(TrRoad_act!E91=0,"",1000000*E24/TrRoad_act!E91)</f>
        <v>1457.2776502204042</v>
      </c>
      <c r="F115" s="77">
        <f>IF(TrRoad_act!F91=0,"",1000000*F24/TrRoad_act!F91)</f>
        <v>1529.1478286990812</v>
      </c>
      <c r="G115" s="77">
        <f>IF(TrRoad_act!G91=0,"",1000000*G24/TrRoad_act!G91)</f>
        <v>1571.7052125242576</v>
      </c>
      <c r="H115" s="77">
        <f>IF(TrRoad_act!H91=0,"",1000000*H24/TrRoad_act!H91)</f>
        <v>1783.825819261747</v>
      </c>
      <c r="I115" s="77">
        <f>IF(TrRoad_act!I91=0,"",1000000*I24/TrRoad_act!I91)</f>
        <v>2068.013091185238</v>
      </c>
      <c r="J115" s="77">
        <f>IF(TrRoad_act!J91=0,"",1000000*J24/TrRoad_act!J91)</f>
        <v>1994.9598938467645</v>
      </c>
      <c r="K115" s="77">
        <f>IF(TrRoad_act!K91=0,"",1000000*K24/TrRoad_act!K91)</f>
        <v>1813.0958993383522</v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 t="str">
        <f>IF(TrRoad_act!N91=0,"",1000000*N24/TrRoad_act!N91)</f>
        <v/>
      </c>
      <c r="O115" s="77" t="str">
        <f>IF(TrRoad_act!O91=0,"",1000000*O24/TrRoad_act!O91)</f>
        <v/>
      </c>
      <c r="P115" s="77" t="str">
        <f>IF(TrRoad_act!P91=0,"",1000000*P24/TrRoad_act!P91)</f>
        <v/>
      </c>
      <c r="Q115" s="77" t="str">
        <f>IF(TrRoad_act!Q91=0,"",1000000*Q24/TrRoad_act!Q91)</f>
        <v/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>
        <f>IF(TrRoad_act!N92=0,"",1000000*N25/TrRoad_act!N92)</f>
        <v>615.90634586342458</v>
      </c>
      <c r="O116" s="77">
        <f>IF(TrRoad_act!O92=0,"",1000000*O25/TrRoad_act!O92)</f>
        <v>584.00657001558386</v>
      </c>
      <c r="P116" s="77">
        <f>IF(TrRoad_act!P92=0,"",1000000*P25/TrRoad_act!P92)</f>
        <v>681.88493165782165</v>
      </c>
      <c r="Q116" s="77">
        <f>IF(TrRoad_act!Q92=0,"",1000000*Q25/TrRoad_act!Q92)</f>
        <v>688.90325137596506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 t="str">
        <f>IF(TrRoad_act!L93=0,"",1000000*L26/TrRoad_act!L93)</f>
        <v/>
      </c>
      <c r="M117" s="77" t="str">
        <f>IF(TrRoad_act!M93=0,"",1000000*M26/TrRoad_act!M93)</f>
        <v/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62538.838512664785</v>
      </c>
      <c r="C118" s="76">
        <f>IF(TrRoad_act!C94=0,"",1000000*C27/TrRoad_act!C94)</f>
        <v>69068.86293858783</v>
      </c>
      <c r="D118" s="76">
        <f>IF(TrRoad_act!D94=0,"",1000000*D27/TrRoad_act!D94)</f>
        <v>67020.250803998628</v>
      </c>
      <c r="E118" s="76">
        <f>IF(TrRoad_act!E94=0,"",1000000*E27/TrRoad_act!E94)</f>
        <v>67225.714922593281</v>
      </c>
      <c r="F118" s="76">
        <f>IF(TrRoad_act!F94=0,"",1000000*F27/TrRoad_act!F94)</f>
        <v>69053.116726282155</v>
      </c>
      <c r="G118" s="76">
        <f>IF(TrRoad_act!G94=0,"",1000000*G27/TrRoad_act!G94)</f>
        <v>69510.19551544459</v>
      </c>
      <c r="H118" s="76">
        <f>IF(TrRoad_act!H94=0,"",1000000*H27/TrRoad_act!H94)</f>
        <v>69124.383312275226</v>
      </c>
      <c r="I118" s="76">
        <f>IF(TrRoad_act!I94=0,"",1000000*I27/TrRoad_act!I94)</f>
        <v>68008.677300009833</v>
      </c>
      <c r="J118" s="76">
        <f>IF(TrRoad_act!J94=0,"",1000000*J27/TrRoad_act!J94)</f>
        <v>63950.844236495846</v>
      </c>
      <c r="K118" s="76">
        <f>IF(TrRoad_act!K94=0,"",1000000*K27/TrRoad_act!K94)</f>
        <v>61366.229438498536</v>
      </c>
      <c r="L118" s="76">
        <f>IF(TrRoad_act!L94=0,"",1000000*L27/TrRoad_act!L94)</f>
        <v>65422.610101072038</v>
      </c>
      <c r="M118" s="76">
        <f>IF(TrRoad_act!M94=0,"",1000000*M27/TrRoad_act!M94)</f>
        <v>62352.282739555085</v>
      </c>
      <c r="N118" s="76">
        <f>IF(TrRoad_act!N94=0,"",1000000*N27/TrRoad_act!N94)</f>
        <v>63628.027944210604</v>
      </c>
      <c r="O118" s="76">
        <f>IF(TrRoad_act!O94=0,"",1000000*O27/TrRoad_act!O94)</f>
        <v>64622.346479564098</v>
      </c>
      <c r="P118" s="76">
        <f>IF(TrRoad_act!P94=0,"",1000000*P27/TrRoad_act!P94)</f>
        <v>64951.987312326914</v>
      </c>
      <c r="Q118" s="76">
        <f>IF(TrRoad_act!Q94=0,"",1000000*Q27/TrRoad_act!Q94)</f>
        <v>65232.81347594229</v>
      </c>
    </row>
    <row r="119" spans="1:17" ht="11.45" customHeight="1" x14ac:dyDescent="0.25">
      <c r="A119" s="62" t="s">
        <v>59</v>
      </c>
      <c r="B119" s="75">
        <f>IF(TrRoad_act!B95=0,"",1000000*B28/TrRoad_act!B95)</f>
        <v>22078.661011692511</v>
      </c>
      <c r="C119" s="75">
        <f>IF(TrRoad_act!C95=0,"",1000000*C28/TrRoad_act!C95)</f>
        <v>21309.686438638986</v>
      </c>
      <c r="D119" s="75">
        <f>IF(TrRoad_act!D95=0,"",1000000*D28/TrRoad_act!D95)</f>
        <v>21316.243408267557</v>
      </c>
      <c r="E119" s="75">
        <f>IF(TrRoad_act!E95=0,"",1000000*E28/TrRoad_act!E95)</f>
        <v>21375.363353771147</v>
      </c>
      <c r="F119" s="75">
        <f>IF(TrRoad_act!F95=0,"",1000000*F28/TrRoad_act!F95)</f>
        <v>21376.826322059002</v>
      </c>
      <c r="G119" s="75">
        <f>IF(TrRoad_act!G95=0,"",1000000*G28/TrRoad_act!G95)</f>
        <v>21356.492099320218</v>
      </c>
      <c r="H119" s="75">
        <f>IF(TrRoad_act!H95=0,"",1000000*H28/TrRoad_act!H95)</f>
        <v>20154.240061242435</v>
      </c>
      <c r="I119" s="75">
        <f>IF(TrRoad_act!I95=0,"",1000000*I28/TrRoad_act!I95)</f>
        <v>19531.833775051447</v>
      </c>
      <c r="J119" s="75">
        <f>IF(TrRoad_act!J95=0,"",1000000*J28/TrRoad_act!J95)</f>
        <v>18654.743425105684</v>
      </c>
      <c r="K119" s="75">
        <f>IF(TrRoad_act!K95=0,"",1000000*K28/TrRoad_act!K95)</f>
        <v>17801.542556176591</v>
      </c>
      <c r="L119" s="75">
        <f>IF(TrRoad_act!L95=0,"",1000000*L28/TrRoad_act!L95)</f>
        <v>16737.497437316724</v>
      </c>
      <c r="M119" s="75">
        <f>IF(TrRoad_act!M95=0,"",1000000*M28/TrRoad_act!M95)</f>
        <v>16819.426865389854</v>
      </c>
      <c r="N119" s="75">
        <f>IF(TrRoad_act!N95=0,"",1000000*N28/TrRoad_act!N95)</f>
        <v>16487.768402021593</v>
      </c>
      <c r="O119" s="75">
        <f>IF(TrRoad_act!O95=0,"",1000000*O28/TrRoad_act!O95)</f>
        <v>15684.450618781344</v>
      </c>
      <c r="P119" s="75">
        <f>IF(TrRoad_act!P95=0,"",1000000*P28/TrRoad_act!P95)</f>
        <v>15301.586732021226</v>
      </c>
      <c r="Q119" s="75">
        <f>IF(TrRoad_act!Q95=0,"",1000000*Q28/TrRoad_act!Q95)</f>
        <v>14506.95565130288</v>
      </c>
    </row>
    <row r="120" spans="1:17" ht="11.45" customHeight="1" x14ac:dyDescent="0.25">
      <c r="A120" s="62" t="s">
        <v>58</v>
      </c>
      <c r="B120" s="75">
        <f>IF(TrRoad_act!B96=0,"",1000000*B29/TrRoad_act!B96)</f>
        <v>68397.282346214692</v>
      </c>
      <c r="C120" s="75">
        <f>IF(TrRoad_act!C96=0,"",1000000*C29/TrRoad_act!C96)</f>
        <v>76222.910344792253</v>
      </c>
      <c r="D120" s="75">
        <f>IF(TrRoad_act!D96=0,"",1000000*D29/TrRoad_act!D96)</f>
        <v>73805.704907601452</v>
      </c>
      <c r="E120" s="75">
        <f>IF(TrRoad_act!E96=0,"",1000000*E29/TrRoad_act!E96)</f>
        <v>73340.113172743804</v>
      </c>
      <c r="F120" s="75">
        <f>IF(TrRoad_act!F96=0,"",1000000*F29/TrRoad_act!F96)</f>
        <v>75326.256364729808</v>
      </c>
      <c r="G120" s="75">
        <f>IF(TrRoad_act!G96=0,"",1000000*G29/TrRoad_act!G96)</f>
        <v>76508.009529826522</v>
      </c>
      <c r="H120" s="75">
        <f>IF(TrRoad_act!H96=0,"",1000000*H29/TrRoad_act!H96)</f>
        <v>76078.844198996987</v>
      </c>
      <c r="I120" s="75">
        <f>IF(TrRoad_act!I96=0,"",1000000*I29/TrRoad_act!I96)</f>
        <v>75358.855175389166</v>
      </c>
      <c r="J120" s="75">
        <f>IF(TrRoad_act!J96=0,"",1000000*J29/TrRoad_act!J96)</f>
        <v>71606.561523196477</v>
      </c>
      <c r="K120" s="75">
        <f>IF(TrRoad_act!K96=0,"",1000000*K29/TrRoad_act!K96)</f>
        <v>69025.095026411203</v>
      </c>
      <c r="L120" s="75">
        <f>IF(TrRoad_act!L96=0,"",1000000*L29/TrRoad_act!L96)</f>
        <v>74857.163503481483</v>
      </c>
      <c r="M120" s="75">
        <f>IF(TrRoad_act!M96=0,"",1000000*M29/TrRoad_act!M96)</f>
        <v>70041.160397487067</v>
      </c>
      <c r="N120" s="75">
        <f>IF(TrRoad_act!N96=0,"",1000000*N29/TrRoad_act!N96)</f>
        <v>71048.713220163685</v>
      </c>
      <c r="O120" s="75">
        <f>IF(TrRoad_act!O96=0,"",1000000*O29/TrRoad_act!O96)</f>
        <v>71562.238715246407</v>
      </c>
      <c r="P120" s="75">
        <f>IF(TrRoad_act!P96=0,"",1000000*P29/TrRoad_act!P96)</f>
        <v>71852.983219754024</v>
      </c>
      <c r="Q120" s="75">
        <f>IF(TrRoad_act!Q96=0,"",1000000*Q29/TrRoad_act!Q96)</f>
        <v>72417.544521824108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>
        <f>IF(TrRoad_act!B98=0,"",1000000*B31/TrRoad_act!B98)</f>
        <v>35870.19392552723</v>
      </c>
      <c r="C122" s="75">
        <f>IF(TrRoad_act!C98=0,"",1000000*C31/TrRoad_act!C98)</f>
        <v>45025.439825795511</v>
      </c>
      <c r="D122" s="75">
        <f>IF(TrRoad_act!D98=0,"",1000000*D31/TrRoad_act!D98)</f>
        <v>34697.260664894013</v>
      </c>
      <c r="E122" s="75">
        <f>IF(TrRoad_act!E98=0,"",1000000*E31/TrRoad_act!E98)</f>
        <v>36180.219002936952</v>
      </c>
      <c r="F122" s="75">
        <f>IF(TrRoad_act!F98=0,"",1000000*F31/TrRoad_act!F98)</f>
        <v>35553.786004837217</v>
      </c>
      <c r="G122" s="75">
        <f>IF(TrRoad_act!G98=0,"",1000000*G31/TrRoad_act!G98)</f>
        <v>34562.364442701197</v>
      </c>
      <c r="H122" s="75">
        <f>IF(TrRoad_act!H98=0,"",1000000*H31/TrRoad_act!H98)</f>
        <v>34022.532297264559</v>
      </c>
      <c r="I122" s="75">
        <f>IF(TrRoad_act!I98=0,"",1000000*I31/TrRoad_act!I98)</f>
        <v>32488.515086441043</v>
      </c>
      <c r="J122" s="75">
        <f>IF(TrRoad_act!J98=0,"",1000000*J31/TrRoad_act!J98)</f>
        <v>25430.829532669013</v>
      </c>
      <c r="K122" s="75">
        <f>IF(TrRoad_act!K98=0,"",1000000*K31/TrRoad_act!K98)</f>
        <v>24493.506848204441</v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 t="str">
        <f>IF(TrRoad_act!Q98=0,"",1000000*Q31/TrRoad_act!Q98)</f>
        <v/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3467.489419097888</v>
      </c>
      <c r="C125" s="78">
        <f>IF(TrRoad_act!C101=0,"",1000000*C34/TrRoad_act!C101)</f>
        <v>3717.0186746380582</v>
      </c>
      <c r="D125" s="78">
        <f>IF(TrRoad_act!D101=0,"",1000000*D34/TrRoad_act!D101)</f>
        <v>3827.930205401085</v>
      </c>
      <c r="E125" s="78">
        <f>IF(TrRoad_act!E101=0,"",1000000*E34/TrRoad_act!E101)</f>
        <v>3604.0426172103298</v>
      </c>
      <c r="F125" s="78">
        <f>IF(TrRoad_act!F101=0,"",1000000*F34/TrRoad_act!F101)</f>
        <v>3857.9805520256641</v>
      </c>
      <c r="G125" s="78">
        <f>IF(TrRoad_act!G101=0,"",1000000*G34/TrRoad_act!G101)</f>
        <v>3791.9789066959347</v>
      </c>
      <c r="H125" s="78">
        <f>IF(TrRoad_act!H101=0,"",1000000*H34/TrRoad_act!H101)</f>
        <v>3773.3929453562055</v>
      </c>
      <c r="I125" s="78">
        <f>IF(TrRoad_act!I101=0,"",1000000*I34/TrRoad_act!I101)</f>
        <v>4031.9795343002093</v>
      </c>
      <c r="J125" s="78">
        <f>IF(TrRoad_act!J101=0,"",1000000*J34/TrRoad_act!J101)</f>
        <v>4054.2216570064547</v>
      </c>
      <c r="K125" s="78">
        <f>IF(TrRoad_act!K101=0,"",1000000*K34/TrRoad_act!K101)</f>
        <v>3937.4100308616084</v>
      </c>
      <c r="L125" s="78">
        <f>IF(TrRoad_act!L101=0,"",1000000*L34/TrRoad_act!L101)</f>
        <v>4365.4767137755407</v>
      </c>
      <c r="M125" s="78">
        <f>IF(TrRoad_act!M101=0,"",1000000*M34/TrRoad_act!M101)</f>
        <v>4054.541003483906</v>
      </c>
      <c r="N125" s="78">
        <f>IF(TrRoad_act!N101=0,"",1000000*N34/TrRoad_act!N101)</f>
        <v>4033.6911814387609</v>
      </c>
      <c r="O125" s="78">
        <f>IF(TrRoad_act!O101=0,"",1000000*O34/TrRoad_act!O101)</f>
        <v>4025.6623778257981</v>
      </c>
      <c r="P125" s="78">
        <f>IF(TrRoad_act!P101=0,"",1000000*P34/TrRoad_act!P101)</f>
        <v>3988.6414864632252</v>
      </c>
      <c r="Q125" s="78">
        <f>IF(TrRoad_act!Q101=0,"",1000000*Q34/TrRoad_act!Q101)</f>
        <v>3929.8073475166066</v>
      </c>
    </row>
    <row r="126" spans="1:17" ht="11.45" customHeight="1" x14ac:dyDescent="0.25">
      <c r="A126" s="62" t="s">
        <v>59</v>
      </c>
      <c r="B126" s="77">
        <f>IF(TrRoad_act!B102=0,"",1000000*B35/TrRoad_act!B102)</f>
        <v>2298.6172882470246</v>
      </c>
      <c r="C126" s="77">
        <f>IF(TrRoad_act!C102=0,"",1000000*C35/TrRoad_act!C102)</f>
        <v>2268.1366086699441</v>
      </c>
      <c r="D126" s="77">
        <f>IF(TrRoad_act!D102=0,"",1000000*D35/TrRoad_act!D102)</f>
        <v>2238.8512873683708</v>
      </c>
      <c r="E126" s="77">
        <f>IF(TrRoad_act!E102=0,"",1000000*E35/TrRoad_act!E102)</f>
        <v>2174.4746974786199</v>
      </c>
      <c r="F126" s="77">
        <f>IF(TrRoad_act!F102=0,"",1000000*F35/TrRoad_act!F102)</f>
        <v>2161.8281758851681</v>
      </c>
      <c r="G126" s="77">
        <f>IF(TrRoad_act!G102=0,"",1000000*G35/TrRoad_act!G102)</f>
        <v>2162.0425448063124</v>
      </c>
      <c r="H126" s="77">
        <f>IF(TrRoad_act!H102=0,"",1000000*H35/TrRoad_act!H102)</f>
        <v>2122.8744420505341</v>
      </c>
      <c r="I126" s="77">
        <f>IF(TrRoad_act!I102=0,"",1000000*I35/TrRoad_act!I102)</f>
        <v>2093.1413563173669</v>
      </c>
      <c r="J126" s="77">
        <f>IF(TrRoad_act!J102=0,"",1000000*J35/TrRoad_act!J102)</f>
        <v>2044.2607219163565</v>
      </c>
      <c r="K126" s="77">
        <f>IF(TrRoad_act!K102=0,"",1000000*K35/TrRoad_act!K102)</f>
        <v>1986.5037650400272</v>
      </c>
      <c r="L126" s="77">
        <f>IF(TrRoad_act!L102=0,"",1000000*L35/TrRoad_act!L102)</f>
        <v>1852.0918711873117</v>
      </c>
      <c r="M126" s="77">
        <f>IF(TrRoad_act!M102=0,"",1000000*M35/TrRoad_act!M102)</f>
        <v>1830.4817877902065</v>
      </c>
      <c r="N126" s="77">
        <f>IF(TrRoad_act!N102=0,"",1000000*N35/TrRoad_act!N102)</f>
        <v>1812.2047821522131</v>
      </c>
      <c r="O126" s="77">
        <f>IF(TrRoad_act!O102=0,"",1000000*O35/TrRoad_act!O102)</f>
        <v>1790.5570130426051</v>
      </c>
      <c r="P126" s="77">
        <f>IF(TrRoad_act!P102=0,"",1000000*P35/TrRoad_act!P102)</f>
        <v>1762.1872380926488</v>
      </c>
      <c r="Q126" s="77">
        <f>IF(TrRoad_act!Q102=0,"",1000000*Q35/TrRoad_act!Q102)</f>
        <v>1711.8241514963477</v>
      </c>
    </row>
    <row r="127" spans="1:17" ht="11.45" customHeight="1" x14ac:dyDescent="0.25">
      <c r="A127" s="62" t="s">
        <v>58</v>
      </c>
      <c r="B127" s="77">
        <f>IF(TrRoad_act!B103=0,"",1000000*B36/TrRoad_act!B103)</f>
        <v>5092.4231748435559</v>
      </c>
      <c r="C127" s="77">
        <f>IF(TrRoad_act!C103=0,"",1000000*C36/TrRoad_act!C103)</f>
        <v>5361.8371628804052</v>
      </c>
      <c r="D127" s="77">
        <f>IF(TrRoad_act!D103=0,"",1000000*D36/TrRoad_act!D103)</f>
        <v>5016.2003292770414</v>
      </c>
      <c r="E127" s="77">
        <f>IF(TrRoad_act!E103=0,"",1000000*E36/TrRoad_act!E103)</f>
        <v>4786.0355735921557</v>
      </c>
      <c r="F127" s="77">
        <f>IF(TrRoad_act!F103=0,"",1000000*F36/TrRoad_act!F103)</f>
        <v>4826.4222211686756</v>
      </c>
      <c r="G127" s="77">
        <f>IF(TrRoad_act!G103=0,"",1000000*G36/TrRoad_act!G103)</f>
        <v>4794.0557659052065</v>
      </c>
      <c r="H127" s="77">
        <f>IF(TrRoad_act!H103=0,"",1000000*H36/TrRoad_act!H103)</f>
        <v>4647.8496846301023</v>
      </c>
      <c r="I127" s="77">
        <f>IF(TrRoad_act!I103=0,"",1000000*I36/TrRoad_act!I103)</f>
        <v>4946.6768269799049</v>
      </c>
      <c r="J127" s="77">
        <f>IF(TrRoad_act!J103=0,"",1000000*J36/TrRoad_act!J103)</f>
        <v>4805.1796190783461</v>
      </c>
      <c r="K127" s="77">
        <f>IF(TrRoad_act!K103=0,"",1000000*K36/TrRoad_act!K103)</f>
        <v>4536.1169983043255</v>
      </c>
      <c r="L127" s="77">
        <f>IF(TrRoad_act!L103=0,"",1000000*L36/TrRoad_act!L103)</f>
        <v>4751.5632692138406</v>
      </c>
      <c r="M127" s="77">
        <f>IF(TrRoad_act!M103=0,"",1000000*M36/TrRoad_act!M103)</f>
        <v>4349.4647855609528</v>
      </c>
      <c r="N127" s="77">
        <f>IF(TrRoad_act!N103=0,"",1000000*N36/TrRoad_act!N103)</f>
        <v>4303.2291534031947</v>
      </c>
      <c r="O127" s="77">
        <f>IF(TrRoad_act!O103=0,"",1000000*O36/TrRoad_act!O103)</f>
        <v>4226.1072576090291</v>
      </c>
      <c r="P127" s="77">
        <f>IF(TrRoad_act!P103=0,"",1000000*P36/TrRoad_act!P103)</f>
        <v>4126.263178717898</v>
      </c>
      <c r="Q127" s="77">
        <f>IF(TrRoad_act!Q103=0,"",1000000*Q36/TrRoad_act!Q103)</f>
        <v>4053.8477350601484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>
        <f>IF(TrRoad_act!N104=0,"",1000000*N37/TrRoad_act!N104)</f>
        <v>2562.285487476538</v>
      </c>
      <c r="O128" s="77">
        <f>IF(TrRoad_act!O104=0,"",1000000*O37/TrRoad_act!O104)</f>
        <v>2510.4084798377539</v>
      </c>
      <c r="P128" s="77">
        <f>IF(TrRoad_act!P104=0,"",1000000*P37/TrRoad_act!P104)</f>
        <v>2334.2535613536879</v>
      </c>
      <c r="Q128" s="77">
        <f>IF(TrRoad_act!Q104=0,"",1000000*Q37/TrRoad_act!Q104)</f>
        <v>2300.342342832208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8883.8883852445488</v>
      </c>
      <c r="C131" s="76">
        <f>IF(TrRoad_act!C107=0,"",1000000*C40/TrRoad_act!C107)</f>
        <v>12982.742903440578</v>
      </c>
      <c r="D131" s="76">
        <f>IF(TrRoad_act!D107=0,"",1000000*D40/TrRoad_act!D107)</f>
        <v>13364.122198936684</v>
      </c>
      <c r="E131" s="76">
        <f>IF(TrRoad_act!E107=0,"",1000000*E40/TrRoad_act!E107)</f>
        <v>14245.546735262107</v>
      </c>
      <c r="F131" s="76">
        <f>IF(TrRoad_act!F107=0,"",1000000*F40/TrRoad_act!F107)</f>
        <v>14616.781247983736</v>
      </c>
      <c r="G131" s="76">
        <f>IF(TrRoad_act!G107=0,"",1000000*G40/TrRoad_act!G107)</f>
        <v>17239.187381366613</v>
      </c>
      <c r="H131" s="76">
        <f>IF(TrRoad_act!H107=0,"",1000000*H40/TrRoad_act!H107)</f>
        <v>20047.996066049785</v>
      </c>
      <c r="I131" s="76">
        <f>IF(TrRoad_act!I107=0,"",1000000*I40/TrRoad_act!I107)</f>
        <v>25289.88999251516</v>
      </c>
      <c r="J131" s="76">
        <f>IF(TrRoad_act!J107=0,"",1000000*J40/TrRoad_act!J107)</f>
        <v>24003.578596062005</v>
      </c>
      <c r="K131" s="76">
        <f>IF(TrRoad_act!K107=0,"",1000000*K40/TrRoad_act!K107)</f>
        <v>19600.631464258979</v>
      </c>
      <c r="L131" s="76">
        <f>IF(TrRoad_act!L107=0,"",1000000*L40/TrRoad_act!L107)</f>
        <v>32400.853513283309</v>
      </c>
      <c r="M131" s="76">
        <f>IF(TrRoad_act!M107=0,"",1000000*M40/TrRoad_act!M107)</f>
        <v>24234.067762812465</v>
      </c>
      <c r="N131" s="76">
        <f>IF(TrRoad_act!N107=0,"",1000000*N40/TrRoad_act!N107)</f>
        <v>22030.883089566789</v>
      </c>
      <c r="O131" s="76">
        <f>IF(TrRoad_act!O107=0,"",1000000*O40/TrRoad_act!O107)</f>
        <v>24639.339947223205</v>
      </c>
      <c r="P131" s="76">
        <f>IF(TrRoad_act!P107=0,"",1000000*P40/TrRoad_act!P107)</f>
        <v>26648.307519224898</v>
      </c>
      <c r="Q131" s="76">
        <f>IF(TrRoad_act!Q107=0,"",1000000*Q40/TrRoad_act!Q107)</f>
        <v>30857.107665025545</v>
      </c>
    </row>
    <row r="132" spans="1:17" ht="11.45" customHeight="1" x14ac:dyDescent="0.25">
      <c r="A132" s="17" t="s">
        <v>23</v>
      </c>
      <c r="B132" s="75">
        <f>IF(TrRoad_act!B108=0,"",1000000*B41/TrRoad_act!B108)</f>
        <v>6432.4506131839826</v>
      </c>
      <c r="C132" s="75">
        <f>IF(TrRoad_act!C108=0,"",1000000*C41/TrRoad_act!C108)</f>
        <v>7927.2126003865933</v>
      </c>
      <c r="D132" s="75">
        <f>IF(TrRoad_act!D108=0,"",1000000*D41/TrRoad_act!D108)</f>
        <v>9153.5349228057275</v>
      </c>
      <c r="E132" s="75">
        <f>IF(TrRoad_act!E108=0,"",1000000*E41/TrRoad_act!E108)</f>
        <v>10282.540563325154</v>
      </c>
      <c r="F132" s="75">
        <f>IF(TrRoad_act!F108=0,"",1000000*F41/TrRoad_act!F108)</f>
        <v>9832.4200866560495</v>
      </c>
      <c r="G132" s="75">
        <f>IF(TrRoad_act!G108=0,"",1000000*G41/TrRoad_act!G108)</f>
        <v>11545.376914643468</v>
      </c>
      <c r="H132" s="75">
        <f>IF(TrRoad_act!H108=0,"",1000000*H41/TrRoad_act!H108)</f>
        <v>12222.047434260114</v>
      </c>
      <c r="I132" s="75">
        <f>IF(TrRoad_act!I108=0,"",1000000*I41/TrRoad_act!I108)</f>
        <v>15210.766410437667</v>
      </c>
      <c r="J132" s="75">
        <f>IF(TrRoad_act!J108=0,"",1000000*J41/TrRoad_act!J108)</f>
        <v>14757.136004346274</v>
      </c>
      <c r="K132" s="75">
        <f>IF(TrRoad_act!K108=0,"",1000000*K41/TrRoad_act!K108)</f>
        <v>13676.942124727213</v>
      </c>
      <c r="L132" s="75">
        <f>IF(TrRoad_act!L108=0,"",1000000*L41/TrRoad_act!L108)</f>
        <v>17038.410592286778</v>
      </c>
      <c r="M132" s="75">
        <f>IF(TrRoad_act!M108=0,"",1000000*M41/TrRoad_act!M108)</f>
        <v>14185.092109880386</v>
      </c>
      <c r="N132" s="75">
        <f>IF(TrRoad_act!N108=0,"",1000000*N41/TrRoad_act!N108)</f>
        <v>11900.469469170206</v>
      </c>
      <c r="O132" s="75">
        <f>IF(TrRoad_act!O108=0,"",1000000*O41/TrRoad_act!O108)</f>
        <v>13527.617222984578</v>
      </c>
      <c r="P132" s="75">
        <f>IF(TrRoad_act!P108=0,"",1000000*P41/TrRoad_act!P108)</f>
        <v>14636.619593399158</v>
      </c>
      <c r="Q132" s="75">
        <f>IF(TrRoad_act!Q108=0,"",1000000*Q41/TrRoad_act!Q108)</f>
        <v>16045.105024050315</v>
      </c>
    </row>
    <row r="133" spans="1:17" ht="11.45" customHeight="1" x14ac:dyDescent="0.25">
      <c r="A133" s="15" t="s">
        <v>22</v>
      </c>
      <c r="B133" s="74">
        <f>IF(TrRoad_act!B109=0,"",1000000*B42/TrRoad_act!B109)</f>
        <v>212565.48617500934</v>
      </c>
      <c r="C133" s="74">
        <f>IF(TrRoad_act!C109=0,"",1000000*C42/TrRoad_act!C109)</f>
        <v>417699.58075806423</v>
      </c>
      <c r="D133" s="74">
        <f>IF(TrRoad_act!D109=0,"",1000000*D42/TrRoad_act!D109)</f>
        <v>341797.38815069693</v>
      </c>
      <c r="E133" s="74">
        <f>IF(TrRoad_act!E109=0,"",1000000*E42/TrRoad_act!E109)</f>
        <v>319868.01689899713</v>
      </c>
      <c r="F133" s="74">
        <f>IF(TrRoad_act!F109=0,"",1000000*F42/TrRoad_act!F109)</f>
        <v>330302.36870807811</v>
      </c>
      <c r="G133" s="74">
        <f>IF(TrRoad_act!G109=0,"",1000000*G42/TrRoad_act!G109)</f>
        <v>364503.12942299229</v>
      </c>
      <c r="H133" s="74">
        <f>IF(TrRoad_act!H109=0,"",1000000*H42/TrRoad_act!H109)</f>
        <v>397250.0796437675</v>
      </c>
      <c r="I133" s="74">
        <f>IF(TrRoad_act!I109=0,"",1000000*I42/TrRoad_act!I109)</f>
        <v>433221.90745832649</v>
      </c>
      <c r="J133" s="74">
        <f>IF(TrRoad_act!J109=0,"",1000000*J42/TrRoad_act!J109)</f>
        <v>391802.73931356054</v>
      </c>
      <c r="K133" s="74">
        <f>IF(TrRoad_act!K109=0,"",1000000*K42/TrRoad_act!K109)</f>
        <v>318495.78779736435</v>
      </c>
      <c r="L133" s="74">
        <f>IF(TrRoad_act!L109=0,"",1000000*L42/TrRoad_act!L109)</f>
        <v>530066.34061008075</v>
      </c>
      <c r="M133" s="74">
        <f>IF(TrRoad_act!M109=0,"",1000000*M42/TrRoad_act!M109)</f>
        <v>291030.73820361251</v>
      </c>
      <c r="N133" s="74">
        <f>IF(TrRoad_act!N109=0,"",1000000*N42/TrRoad_act!N109)</f>
        <v>262325.9481680991</v>
      </c>
      <c r="O133" s="74">
        <f>IF(TrRoad_act!O109=0,"",1000000*O42/TrRoad_act!O109)</f>
        <v>237859.82956718223</v>
      </c>
      <c r="P133" s="74">
        <f>IF(TrRoad_act!P109=0,"",1000000*P42/TrRoad_act!P109)</f>
        <v>233562.79262413611</v>
      </c>
      <c r="Q133" s="74">
        <f>IF(TrRoad_act!Q109=0,"",1000000*Q42/TrRoad_act!Q109)</f>
        <v>233298.65580107633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0.70777071673013814</v>
      </c>
      <c r="C136" s="56">
        <f t="shared" si="16"/>
        <v>0.64740517116206642</v>
      </c>
      <c r="D136" s="56">
        <f t="shared" si="16"/>
        <v>0.63194871281223008</v>
      </c>
      <c r="E136" s="56">
        <f t="shared" si="16"/>
        <v>0.63183838497463685</v>
      </c>
      <c r="F136" s="56">
        <f t="shared" si="16"/>
        <v>0.62856060197124342</v>
      </c>
      <c r="G136" s="56">
        <f t="shared" si="16"/>
        <v>0.61245639077442171</v>
      </c>
      <c r="H136" s="56">
        <f t="shared" si="16"/>
        <v>0.61326813145283776</v>
      </c>
      <c r="I136" s="56">
        <f t="shared" si="16"/>
        <v>0.59219966460134776</v>
      </c>
      <c r="J136" s="56">
        <f t="shared" si="16"/>
        <v>0.59971261530993802</v>
      </c>
      <c r="K136" s="56">
        <f t="shared" si="16"/>
        <v>0.6167414199639325</v>
      </c>
      <c r="L136" s="56">
        <f t="shared" si="16"/>
        <v>0.58533985542546141</v>
      </c>
      <c r="M136" s="56">
        <f t="shared" si="16"/>
        <v>0.64492436454492985</v>
      </c>
      <c r="N136" s="56">
        <f t="shared" si="16"/>
        <v>0.65311130218515545</v>
      </c>
      <c r="O136" s="56">
        <f t="shared" si="16"/>
        <v>0.63663297136667363</v>
      </c>
      <c r="P136" s="56">
        <f t="shared" si="16"/>
        <v>0.65410974847784598</v>
      </c>
      <c r="Q136" s="56">
        <f t="shared" si="16"/>
        <v>0.64994968536681774</v>
      </c>
    </row>
    <row r="137" spans="1:17" ht="11.45" customHeight="1" x14ac:dyDescent="0.25">
      <c r="A137" s="55" t="s">
        <v>30</v>
      </c>
      <c r="B137" s="54">
        <f t="shared" ref="B137:Q137" si="17">IF(B19=0,0,B19/B$17)</f>
        <v>4.3735991011094816E-3</v>
      </c>
      <c r="C137" s="54">
        <f t="shared" si="17"/>
        <v>3.6706077749207706E-3</v>
      </c>
      <c r="D137" s="54">
        <f t="shared" si="17"/>
        <v>3.5591274319292147E-3</v>
      </c>
      <c r="E137" s="54">
        <f t="shared" si="17"/>
        <v>3.393032602804998E-3</v>
      </c>
      <c r="F137" s="54">
        <f t="shared" si="17"/>
        <v>3.1996371353638247E-3</v>
      </c>
      <c r="G137" s="54">
        <f t="shared" si="17"/>
        <v>3.0260564044676682E-3</v>
      </c>
      <c r="H137" s="54">
        <f t="shared" si="17"/>
        <v>2.6256808899279317E-3</v>
      </c>
      <c r="I137" s="54">
        <f t="shared" si="17"/>
        <v>2.2154303026911573E-3</v>
      </c>
      <c r="J137" s="54">
        <f t="shared" si="17"/>
        <v>2.2647713989831769E-3</v>
      </c>
      <c r="K137" s="54">
        <f t="shared" si="17"/>
        <v>2.5939243717429099E-3</v>
      </c>
      <c r="L137" s="54">
        <f t="shared" si="17"/>
        <v>2.3641458124571829E-3</v>
      </c>
      <c r="M137" s="54">
        <f t="shared" si="17"/>
        <v>2.6994525992968719E-3</v>
      </c>
      <c r="N137" s="54">
        <f t="shared" si="17"/>
        <v>2.5206767151965057E-3</v>
      </c>
      <c r="O137" s="54">
        <f t="shared" si="17"/>
        <v>2.5544339323840979E-3</v>
      </c>
      <c r="P137" s="54">
        <f t="shared" si="17"/>
        <v>2.8230406994794086E-3</v>
      </c>
      <c r="Q137" s="54">
        <f t="shared" si="17"/>
        <v>3.2696907758230542E-3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0.5790499888655718</v>
      </c>
      <c r="C138" s="50">
        <f t="shared" si="18"/>
        <v>0.52940276454783564</v>
      </c>
      <c r="D138" s="50">
        <f t="shared" si="18"/>
        <v>0.51868580475398618</v>
      </c>
      <c r="E138" s="50">
        <f t="shared" si="18"/>
        <v>0.51742007085617714</v>
      </c>
      <c r="F138" s="50">
        <f t="shared" si="18"/>
        <v>0.51820135616153506</v>
      </c>
      <c r="G138" s="50">
        <f t="shared" si="18"/>
        <v>0.50871065871387389</v>
      </c>
      <c r="H138" s="50">
        <f t="shared" si="18"/>
        <v>0.52205994193400485</v>
      </c>
      <c r="I138" s="50">
        <f t="shared" si="18"/>
        <v>0.51296549429718408</v>
      </c>
      <c r="J138" s="50">
        <f t="shared" si="18"/>
        <v>0.52169981207733529</v>
      </c>
      <c r="K138" s="50">
        <f t="shared" si="18"/>
        <v>0.53282190130525464</v>
      </c>
      <c r="L138" s="50">
        <f t="shared" si="18"/>
        <v>0.50139538073939782</v>
      </c>
      <c r="M138" s="50">
        <f t="shared" si="18"/>
        <v>0.5575044475206361</v>
      </c>
      <c r="N138" s="50">
        <f t="shared" si="18"/>
        <v>0.56393092327931904</v>
      </c>
      <c r="O138" s="50">
        <f t="shared" si="18"/>
        <v>0.5500974464898617</v>
      </c>
      <c r="P138" s="50">
        <f t="shared" si="18"/>
        <v>0.57515912414087511</v>
      </c>
      <c r="Q138" s="50">
        <f t="shared" si="18"/>
        <v>0.57614216637929205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0.49778638546159942</v>
      </c>
      <c r="C139" s="52">
        <f t="shared" si="19"/>
        <v>0.43698182365833155</v>
      </c>
      <c r="D139" s="52">
        <f t="shared" si="19"/>
        <v>0.41642091882718552</v>
      </c>
      <c r="E139" s="52">
        <f t="shared" si="19"/>
        <v>0.3975574198027772</v>
      </c>
      <c r="F139" s="52">
        <f t="shared" si="19"/>
        <v>0.38044319625845124</v>
      </c>
      <c r="G139" s="52">
        <f t="shared" si="19"/>
        <v>0.35530837934762466</v>
      </c>
      <c r="H139" s="52">
        <f t="shared" si="19"/>
        <v>0.35170657750363038</v>
      </c>
      <c r="I139" s="52">
        <f t="shared" si="19"/>
        <v>0.34100992890520376</v>
      </c>
      <c r="J139" s="52">
        <f t="shared" si="19"/>
        <v>0.3314635414317943</v>
      </c>
      <c r="K139" s="52">
        <f t="shared" si="19"/>
        <v>0.31770708332662451</v>
      </c>
      <c r="L139" s="52">
        <f t="shared" si="19"/>
        <v>0.28253100784945967</v>
      </c>
      <c r="M139" s="52">
        <f t="shared" si="19"/>
        <v>0.30191143421758726</v>
      </c>
      <c r="N139" s="52">
        <f t="shared" si="19"/>
        <v>0.26763867694393795</v>
      </c>
      <c r="O139" s="52">
        <f t="shared" si="19"/>
        <v>0.23771512430936467</v>
      </c>
      <c r="P139" s="52">
        <f t="shared" si="19"/>
        <v>0.22058832761505132</v>
      </c>
      <c r="Q139" s="52">
        <f t="shared" si="19"/>
        <v>0.20436459128561188</v>
      </c>
    </row>
    <row r="140" spans="1:17" ht="11.45" customHeight="1" x14ac:dyDescent="0.25">
      <c r="A140" s="53" t="s">
        <v>58</v>
      </c>
      <c r="B140" s="52">
        <f t="shared" ref="B140:Q140" si="20">IF(B22=0,0,B22/B$17)</f>
        <v>5.2638465985500343E-2</v>
      </c>
      <c r="C140" s="52">
        <f t="shared" si="20"/>
        <v>6.8567684081192293E-2</v>
      </c>
      <c r="D140" s="52">
        <f t="shared" si="20"/>
        <v>7.911783052657996E-2</v>
      </c>
      <c r="E140" s="52">
        <f t="shared" si="20"/>
        <v>9.542905035440595E-2</v>
      </c>
      <c r="F140" s="52">
        <f t="shared" si="20"/>
        <v>0.11237974527643707</v>
      </c>
      <c r="G140" s="52">
        <f t="shared" si="20"/>
        <v>0.12813721484697579</v>
      </c>
      <c r="H140" s="52">
        <f t="shared" si="20"/>
        <v>0.14601677668944477</v>
      </c>
      <c r="I140" s="52">
        <f t="shared" si="20"/>
        <v>0.15220807888364357</v>
      </c>
      <c r="J140" s="52">
        <f t="shared" si="20"/>
        <v>0.17184388886425095</v>
      </c>
      <c r="K140" s="52">
        <f t="shared" si="20"/>
        <v>0.1959545886595159</v>
      </c>
      <c r="L140" s="52">
        <f t="shared" si="20"/>
        <v>0.19743434751342562</v>
      </c>
      <c r="M140" s="52">
        <f t="shared" si="20"/>
        <v>0.22648919633858894</v>
      </c>
      <c r="N140" s="52">
        <f t="shared" si="20"/>
        <v>0.24834243622333366</v>
      </c>
      <c r="O140" s="52">
        <f t="shared" si="20"/>
        <v>0.25270502797085409</v>
      </c>
      <c r="P140" s="52">
        <f t="shared" si="20"/>
        <v>0.29162528511904945</v>
      </c>
      <c r="Q140" s="52">
        <f t="shared" si="20"/>
        <v>0.31200063169225645</v>
      </c>
    </row>
    <row r="141" spans="1:17" ht="11.45" customHeight="1" x14ac:dyDescent="0.25">
      <c r="A141" s="53" t="s">
        <v>57</v>
      </c>
      <c r="B141" s="52">
        <f t="shared" ref="B141:Q141" si="21">IF(B23=0,0,B23/B$17)</f>
        <v>2.8506413518742689E-2</v>
      </c>
      <c r="C141" s="52">
        <f t="shared" si="21"/>
        <v>2.3751780847192271E-2</v>
      </c>
      <c r="D141" s="52">
        <f t="shared" si="21"/>
        <v>2.3054397544723184E-2</v>
      </c>
      <c r="E141" s="52">
        <f t="shared" si="21"/>
        <v>2.4347771753781677E-2</v>
      </c>
      <c r="F141" s="52">
        <f t="shared" si="21"/>
        <v>2.5301091573500994E-2</v>
      </c>
      <c r="G141" s="52">
        <f t="shared" si="21"/>
        <v>2.5197305642304289E-2</v>
      </c>
      <c r="H141" s="52">
        <f t="shared" si="21"/>
        <v>2.4276339355985263E-2</v>
      </c>
      <c r="I141" s="52">
        <f t="shared" si="21"/>
        <v>1.969482423759036E-2</v>
      </c>
      <c r="J141" s="52">
        <f t="shared" si="21"/>
        <v>1.8346811410708548E-2</v>
      </c>
      <c r="K141" s="52">
        <f t="shared" si="21"/>
        <v>1.9120922213895525E-2</v>
      </c>
      <c r="L141" s="52">
        <f t="shared" si="21"/>
        <v>2.1430025376512413E-2</v>
      </c>
      <c r="M141" s="52">
        <f t="shared" si="21"/>
        <v>2.9103816964459989E-2</v>
      </c>
      <c r="N141" s="52">
        <f t="shared" si="21"/>
        <v>4.7949058006614344E-2</v>
      </c>
      <c r="O141" s="52">
        <f t="shared" si="21"/>
        <v>5.9676594281086334E-2</v>
      </c>
      <c r="P141" s="52">
        <f t="shared" si="21"/>
        <v>6.2944223190130863E-2</v>
      </c>
      <c r="Q141" s="52">
        <f t="shared" si="21"/>
        <v>5.9773784868484399E-2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1.1872389972933397E-4</v>
      </c>
      <c r="C142" s="52">
        <f t="shared" si="22"/>
        <v>1.0147596111950698E-4</v>
      </c>
      <c r="D142" s="52">
        <f t="shared" si="22"/>
        <v>9.2657855497478879E-5</v>
      </c>
      <c r="E142" s="52">
        <f t="shared" si="22"/>
        <v>8.5828945212325502E-5</v>
      </c>
      <c r="F142" s="52">
        <f t="shared" si="22"/>
        <v>7.732305314579887E-5</v>
      </c>
      <c r="G142" s="52">
        <f t="shared" si="22"/>
        <v>6.7758876969221225E-5</v>
      </c>
      <c r="H142" s="52">
        <f t="shared" si="22"/>
        <v>6.0248384944485016E-5</v>
      </c>
      <c r="I142" s="52">
        <f t="shared" si="22"/>
        <v>5.2662270746416096E-5</v>
      </c>
      <c r="J142" s="52">
        <f t="shared" si="22"/>
        <v>4.5570370581419371E-5</v>
      </c>
      <c r="K142" s="52">
        <f t="shared" si="22"/>
        <v>3.9307105218703055E-5</v>
      </c>
      <c r="L142" s="52">
        <f t="shared" si="22"/>
        <v>0</v>
      </c>
      <c r="M142" s="52">
        <f t="shared" si="22"/>
        <v>0</v>
      </c>
      <c r="N142" s="52">
        <f t="shared" si="22"/>
        <v>0</v>
      </c>
      <c r="O142" s="52">
        <f t="shared" si="22"/>
        <v>0</v>
      </c>
      <c r="P142" s="52">
        <f t="shared" si="22"/>
        <v>0</v>
      </c>
      <c r="Q142" s="52">
        <f t="shared" si="22"/>
        <v>0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7.5210543309422202E-7</v>
      </c>
      <c r="O143" s="52">
        <f t="shared" si="23"/>
        <v>6.9992855668683307E-7</v>
      </c>
      <c r="P143" s="52">
        <f t="shared" si="23"/>
        <v>1.2882166435328893E-6</v>
      </c>
      <c r="Q143" s="52">
        <f t="shared" si="23"/>
        <v>3.1585329392693294E-6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0.12434712876345691</v>
      </c>
      <c r="C145" s="50">
        <f t="shared" si="25"/>
        <v>0.11433179883931001</v>
      </c>
      <c r="D145" s="50">
        <f t="shared" si="25"/>
        <v>0.10970378062631475</v>
      </c>
      <c r="E145" s="50">
        <f t="shared" si="25"/>
        <v>0.11102528151565468</v>
      </c>
      <c r="F145" s="50">
        <f t="shared" si="25"/>
        <v>0.10715960867434446</v>
      </c>
      <c r="G145" s="50">
        <f t="shared" si="25"/>
        <v>0.10071967565608012</v>
      </c>
      <c r="H145" s="50">
        <f t="shared" si="25"/>
        <v>8.8582508628904919E-2</v>
      </c>
      <c r="I145" s="50">
        <f t="shared" si="25"/>
        <v>7.7018740001472574E-2</v>
      </c>
      <c r="J145" s="50">
        <f t="shared" si="25"/>
        <v>7.574803183361957E-2</v>
      </c>
      <c r="K145" s="50">
        <f t="shared" si="25"/>
        <v>8.1325594286934963E-2</v>
      </c>
      <c r="L145" s="50">
        <f t="shared" si="25"/>
        <v>8.1580328873606486E-2</v>
      </c>
      <c r="M145" s="50">
        <f t="shared" si="25"/>
        <v>8.4720464424996769E-2</v>
      </c>
      <c r="N145" s="50">
        <f t="shared" si="25"/>
        <v>8.6659702190639856E-2</v>
      </c>
      <c r="O145" s="50">
        <f t="shared" si="25"/>
        <v>8.3981090944427739E-2</v>
      </c>
      <c r="P145" s="50">
        <f t="shared" si="25"/>
        <v>7.6127583637491503E-2</v>
      </c>
      <c r="Q145" s="50">
        <f t="shared" si="25"/>
        <v>7.0537828211702666E-2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4.5894313429034102E-3</v>
      </c>
      <c r="C146" s="52">
        <f t="shared" si="26"/>
        <v>3.6804221444695518E-3</v>
      </c>
      <c r="D146" s="52">
        <f t="shared" si="26"/>
        <v>3.5477313980170713E-3</v>
      </c>
      <c r="E146" s="52">
        <f t="shared" si="26"/>
        <v>3.2939384825714365E-3</v>
      </c>
      <c r="F146" s="52">
        <f t="shared" si="26"/>
        <v>3.0135377623220407E-3</v>
      </c>
      <c r="G146" s="52">
        <f t="shared" si="26"/>
        <v>2.7621437705761562E-3</v>
      </c>
      <c r="H146" s="52">
        <f t="shared" si="26"/>
        <v>2.2319292856363537E-3</v>
      </c>
      <c r="I146" s="52">
        <f t="shared" si="26"/>
        <v>1.8442222217195589E-3</v>
      </c>
      <c r="J146" s="52">
        <f t="shared" si="26"/>
        <v>1.7897277078816165E-3</v>
      </c>
      <c r="K146" s="52">
        <f t="shared" si="26"/>
        <v>1.7304578640734136E-3</v>
      </c>
      <c r="L146" s="52">
        <f t="shared" si="26"/>
        <v>1.3274989251151287E-3</v>
      </c>
      <c r="M146" s="52">
        <f t="shared" si="26"/>
        <v>9.30377140098567E-4</v>
      </c>
      <c r="N146" s="52">
        <f t="shared" si="26"/>
        <v>7.3823963149858554E-4</v>
      </c>
      <c r="O146" s="52">
        <f t="shared" si="26"/>
        <v>5.0127266587596058E-4</v>
      </c>
      <c r="P146" s="52">
        <f t="shared" si="26"/>
        <v>3.0064059340389001E-4</v>
      </c>
      <c r="Q146" s="52">
        <f t="shared" si="26"/>
        <v>2.2511932788063272E-4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0.1178842703201986</v>
      </c>
      <c r="C147" s="52">
        <f t="shared" si="27"/>
        <v>0.1083008278576188</v>
      </c>
      <c r="D147" s="52">
        <f t="shared" si="27"/>
        <v>0.10466105608944094</v>
      </c>
      <c r="E147" s="52">
        <f t="shared" si="27"/>
        <v>0.10630101423659423</v>
      </c>
      <c r="F147" s="52">
        <f t="shared" si="27"/>
        <v>0.10278408867174675</v>
      </c>
      <c r="G147" s="52">
        <f t="shared" si="27"/>
        <v>9.6631646929445675E-2</v>
      </c>
      <c r="H147" s="52">
        <f t="shared" si="27"/>
        <v>8.5190425565423541E-2</v>
      </c>
      <c r="I147" s="52">
        <f t="shared" si="27"/>
        <v>7.4151981234829481E-2</v>
      </c>
      <c r="J147" s="52">
        <f t="shared" si="27"/>
        <v>7.3431612313297104E-2</v>
      </c>
      <c r="K147" s="52">
        <f t="shared" si="27"/>
        <v>7.9552313178216288E-2</v>
      </c>
      <c r="L147" s="52">
        <f t="shared" si="27"/>
        <v>8.0252829948491367E-2</v>
      </c>
      <c r="M147" s="52">
        <f t="shared" si="27"/>
        <v>8.3790087284898201E-2</v>
      </c>
      <c r="N147" s="52">
        <f t="shared" si="27"/>
        <v>8.5921462559141265E-2</v>
      </c>
      <c r="O147" s="52">
        <f t="shared" si="27"/>
        <v>8.347981827855179E-2</v>
      </c>
      <c r="P147" s="52">
        <f t="shared" si="27"/>
        <v>7.5826943044087616E-2</v>
      </c>
      <c r="Q147" s="52">
        <f t="shared" si="27"/>
        <v>7.0312708883822031E-2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1.8734271003548969E-3</v>
      </c>
      <c r="C149" s="52">
        <f t="shared" si="29"/>
        <v>2.3505488372216575E-3</v>
      </c>
      <c r="D149" s="52">
        <f t="shared" si="29"/>
        <v>1.4949931388567458E-3</v>
      </c>
      <c r="E149" s="52">
        <f t="shared" si="29"/>
        <v>1.4303287964890251E-3</v>
      </c>
      <c r="F149" s="52">
        <f t="shared" si="29"/>
        <v>1.3619822402756584E-3</v>
      </c>
      <c r="G149" s="52">
        <f t="shared" si="29"/>
        <v>1.3258849560582949E-3</v>
      </c>
      <c r="H149" s="52">
        <f t="shared" si="29"/>
        <v>1.1601537778450166E-3</v>
      </c>
      <c r="I149" s="52">
        <f t="shared" si="29"/>
        <v>1.0225365449235346E-3</v>
      </c>
      <c r="J149" s="52">
        <f t="shared" si="29"/>
        <v>5.2669181244084369E-4</v>
      </c>
      <c r="K149" s="52">
        <f t="shared" si="29"/>
        <v>4.2823244645265099E-5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0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0.29222928326986181</v>
      </c>
      <c r="C151" s="56">
        <f t="shared" si="31"/>
        <v>0.35259482883793358</v>
      </c>
      <c r="D151" s="56">
        <f t="shared" si="31"/>
        <v>0.36805128718776986</v>
      </c>
      <c r="E151" s="56">
        <f t="shared" si="31"/>
        <v>0.36816161502536315</v>
      </c>
      <c r="F151" s="56">
        <f t="shared" si="31"/>
        <v>0.37143939802875664</v>
      </c>
      <c r="G151" s="56">
        <f t="shared" si="31"/>
        <v>0.38754360922557829</v>
      </c>
      <c r="H151" s="56">
        <f t="shared" si="31"/>
        <v>0.38673186854716224</v>
      </c>
      <c r="I151" s="56">
        <f t="shared" si="31"/>
        <v>0.40780033539865213</v>
      </c>
      <c r="J151" s="56">
        <f t="shared" si="31"/>
        <v>0.40028738469006198</v>
      </c>
      <c r="K151" s="56">
        <f t="shared" si="31"/>
        <v>0.3832585800360675</v>
      </c>
      <c r="L151" s="56">
        <f t="shared" si="31"/>
        <v>0.41466014457453859</v>
      </c>
      <c r="M151" s="56">
        <f t="shared" si="31"/>
        <v>0.35507563545507026</v>
      </c>
      <c r="N151" s="56">
        <f t="shared" si="31"/>
        <v>0.34688869781484455</v>
      </c>
      <c r="O151" s="56">
        <f t="shared" si="31"/>
        <v>0.36336702863332637</v>
      </c>
      <c r="P151" s="56">
        <f t="shared" si="31"/>
        <v>0.34589025152215397</v>
      </c>
      <c r="Q151" s="56">
        <f t="shared" si="31"/>
        <v>0.35005031463318226</v>
      </c>
    </row>
    <row r="152" spans="1:17" ht="11.45" customHeight="1" x14ac:dyDescent="0.25">
      <c r="A152" s="55" t="s">
        <v>27</v>
      </c>
      <c r="B152" s="54">
        <f t="shared" ref="B152:Q152" si="32">IF(B34=0,0,B34/B$17)</f>
        <v>4.8714062963669987E-2</v>
      </c>
      <c r="C152" s="54">
        <f t="shared" si="32"/>
        <v>4.8715401226654124E-2</v>
      </c>
      <c r="D152" s="54">
        <f t="shared" si="32"/>
        <v>5.7737930474201282E-2</v>
      </c>
      <c r="E152" s="54">
        <f t="shared" si="32"/>
        <v>4.9735777566103707E-2</v>
      </c>
      <c r="F152" s="54">
        <f t="shared" si="32"/>
        <v>6.1377268316927289E-2</v>
      </c>
      <c r="G152" s="54">
        <f t="shared" si="32"/>
        <v>5.4586626562348479E-2</v>
      </c>
      <c r="H152" s="54">
        <f t="shared" si="32"/>
        <v>5.4088421584079178E-2</v>
      </c>
      <c r="I152" s="54">
        <f t="shared" si="32"/>
        <v>5.3480973180295467E-2</v>
      </c>
      <c r="J152" s="54">
        <f t="shared" si="32"/>
        <v>5.6924017354847936E-2</v>
      </c>
      <c r="K152" s="54">
        <f t="shared" si="32"/>
        <v>5.9780433303518128E-2</v>
      </c>
      <c r="L152" s="54">
        <f t="shared" si="32"/>
        <v>5.2193231143461229E-2</v>
      </c>
      <c r="M152" s="54">
        <f t="shared" si="32"/>
        <v>5.7770918559867546E-2</v>
      </c>
      <c r="N152" s="54">
        <f t="shared" si="32"/>
        <v>6.5613416722420465E-2</v>
      </c>
      <c r="O152" s="54">
        <f t="shared" si="32"/>
        <v>7.385541204888578E-2</v>
      </c>
      <c r="P152" s="54">
        <f t="shared" si="32"/>
        <v>7.5424225546834853E-2</v>
      </c>
      <c r="Q152" s="54">
        <f t="shared" si="32"/>
        <v>7.4040117162089733E-2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1.8782150229298761E-2</v>
      </c>
      <c r="C153" s="52">
        <f t="shared" si="33"/>
        <v>1.5804488795824571E-2</v>
      </c>
      <c r="D153" s="52">
        <f t="shared" si="33"/>
        <v>1.4447981095892092E-2</v>
      </c>
      <c r="E153" s="52">
        <f t="shared" si="33"/>
        <v>1.35815109316288E-2</v>
      </c>
      <c r="F153" s="52">
        <f t="shared" si="33"/>
        <v>1.2500031544858852E-2</v>
      </c>
      <c r="G153" s="52">
        <f t="shared" si="33"/>
        <v>1.1849432338661557E-2</v>
      </c>
      <c r="H153" s="52">
        <f t="shared" si="33"/>
        <v>1.0538475451250463E-2</v>
      </c>
      <c r="I153" s="52">
        <f t="shared" si="33"/>
        <v>8.8996649988139654E-3</v>
      </c>
      <c r="J153" s="52">
        <f t="shared" si="33"/>
        <v>7.8070383798380574E-3</v>
      </c>
      <c r="K153" s="52">
        <f t="shared" si="33"/>
        <v>7.0823570161902775E-3</v>
      </c>
      <c r="L153" s="52">
        <f t="shared" si="33"/>
        <v>2.9485662010479172E-3</v>
      </c>
      <c r="M153" s="52">
        <f t="shared" si="33"/>
        <v>3.0511755287007491E-3</v>
      </c>
      <c r="N153" s="52">
        <f t="shared" si="33"/>
        <v>3.1777941353371276E-3</v>
      </c>
      <c r="O153" s="52">
        <f t="shared" si="33"/>
        <v>2.6924800488927576E-3</v>
      </c>
      <c r="P153" s="52">
        <f t="shared" si="33"/>
        <v>1.9202382477349119E-3</v>
      </c>
      <c r="Q153" s="52">
        <f t="shared" si="33"/>
        <v>1.6886336499193722E-3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2.9931912734371218E-2</v>
      </c>
      <c r="C154" s="52">
        <f t="shared" si="34"/>
        <v>3.2910912430829546E-2</v>
      </c>
      <c r="D154" s="52">
        <f t="shared" si="34"/>
        <v>4.3289949378309191E-2</v>
      </c>
      <c r="E154" s="52">
        <f t="shared" si="34"/>
        <v>3.6154266634474914E-2</v>
      </c>
      <c r="F154" s="52">
        <f t="shared" si="34"/>
        <v>4.8877236772068441E-2</v>
      </c>
      <c r="G154" s="52">
        <f t="shared" si="34"/>
        <v>4.2737194223686922E-2</v>
      </c>
      <c r="H154" s="52">
        <f t="shared" si="34"/>
        <v>4.3549946132828712E-2</v>
      </c>
      <c r="I154" s="52">
        <f t="shared" si="34"/>
        <v>4.4581308181481503E-2</v>
      </c>
      <c r="J154" s="52">
        <f t="shared" si="34"/>
        <v>4.9116978975009877E-2</v>
      </c>
      <c r="K154" s="52">
        <f t="shared" si="34"/>
        <v>5.2698076287327845E-2</v>
      </c>
      <c r="L154" s="52">
        <f t="shared" si="34"/>
        <v>4.9244664942413315E-2</v>
      </c>
      <c r="M154" s="52">
        <f t="shared" si="34"/>
        <v>5.47197430311668E-2</v>
      </c>
      <c r="N154" s="52">
        <f t="shared" si="34"/>
        <v>6.2416849192239672E-2</v>
      </c>
      <c r="O154" s="52">
        <f t="shared" si="34"/>
        <v>7.1145882641611674E-2</v>
      </c>
      <c r="P154" s="52">
        <f t="shared" si="34"/>
        <v>7.3481937946281328E-2</v>
      </c>
      <c r="Q154" s="52">
        <f t="shared" si="34"/>
        <v>7.2329578673376374E-2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1.877339484367234E-5</v>
      </c>
      <c r="O155" s="52">
        <f t="shared" si="35"/>
        <v>1.7049358381353916E-5</v>
      </c>
      <c r="P155" s="52">
        <f t="shared" si="35"/>
        <v>2.2049352818597724E-5</v>
      </c>
      <c r="Q155" s="52">
        <f t="shared" si="35"/>
        <v>2.1904838793995767E-5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0.24351522030619185</v>
      </c>
      <c r="C158" s="50">
        <f t="shared" si="38"/>
        <v>0.30387942761127945</v>
      </c>
      <c r="D158" s="50">
        <f t="shared" si="38"/>
        <v>0.31031335671356858</v>
      </c>
      <c r="E158" s="50">
        <f t="shared" si="38"/>
        <v>0.31842583745925945</v>
      </c>
      <c r="F158" s="50">
        <f t="shared" si="38"/>
        <v>0.31006212971182934</v>
      </c>
      <c r="G158" s="50">
        <f t="shared" si="38"/>
        <v>0.33295698266322982</v>
      </c>
      <c r="H158" s="50">
        <f t="shared" si="38"/>
        <v>0.33264344696308307</v>
      </c>
      <c r="I158" s="50">
        <f t="shared" si="38"/>
        <v>0.35431936221835664</v>
      </c>
      <c r="J158" s="50">
        <f t="shared" si="38"/>
        <v>0.343363367335214</v>
      </c>
      <c r="K158" s="50">
        <f t="shared" si="38"/>
        <v>0.32347814673254938</v>
      </c>
      <c r="L158" s="50">
        <f t="shared" si="38"/>
        <v>0.36246691343107734</v>
      </c>
      <c r="M158" s="50">
        <f t="shared" si="38"/>
        <v>0.29730471689520266</v>
      </c>
      <c r="N158" s="50">
        <f t="shared" si="38"/>
        <v>0.28127528109242406</v>
      </c>
      <c r="O158" s="50">
        <f t="shared" si="38"/>
        <v>0.28951161658444063</v>
      </c>
      <c r="P158" s="50">
        <f t="shared" si="38"/>
        <v>0.2704660259753191</v>
      </c>
      <c r="Q158" s="50">
        <f t="shared" si="38"/>
        <v>0.27601019747109251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0.17422227166394874</v>
      </c>
      <c r="C159" s="52">
        <f t="shared" si="39"/>
        <v>0.18325842599097475</v>
      </c>
      <c r="D159" s="52">
        <f t="shared" si="39"/>
        <v>0.20985364169393442</v>
      </c>
      <c r="E159" s="52">
        <f t="shared" si="39"/>
        <v>0.22689990417686409</v>
      </c>
      <c r="F159" s="52">
        <f t="shared" si="39"/>
        <v>0.20545884749895466</v>
      </c>
      <c r="G159" s="52">
        <f t="shared" si="39"/>
        <v>0.21938979288152971</v>
      </c>
      <c r="H159" s="52">
        <f t="shared" si="39"/>
        <v>0.19867064513950278</v>
      </c>
      <c r="I159" s="52">
        <f t="shared" si="39"/>
        <v>0.20796917957981667</v>
      </c>
      <c r="J159" s="52">
        <f t="shared" si="39"/>
        <v>0.20591922662878942</v>
      </c>
      <c r="K159" s="52">
        <f t="shared" si="39"/>
        <v>0.22133034223874559</v>
      </c>
      <c r="L159" s="52">
        <f t="shared" si="39"/>
        <v>0.18490025616775704</v>
      </c>
      <c r="M159" s="52">
        <f t="shared" si="39"/>
        <v>0.16770667532112329</v>
      </c>
      <c r="N159" s="52">
        <f t="shared" si="39"/>
        <v>0.14579079199537917</v>
      </c>
      <c r="O159" s="52">
        <f t="shared" si="39"/>
        <v>0.15107601745718305</v>
      </c>
      <c r="P159" s="52">
        <f t="shared" si="39"/>
        <v>0.14040322495780025</v>
      </c>
      <c r="Q159" s="52">
        <f t="shared" si="39"/>
        <v>0.13373504947118711</v>
      </c>
    </row>
    <row r="160" spans="1:17" ht="11.45" customHeight="1" x14ac:dyDescent="0.25">
      <c r="A160" s="47" t="s">
        <v>22</v>
      </c>
      <c r="B160" s="46">
        <f t="shared" ref="B160:Q160" si="40">IF(B42=0,0,B42/B$17)</f>
        <v>6.9292948642243127E-2</v>
      </c>
      <c r="C160" s="46">
        <f t="shared" si="40"/>
        <v>0.1206210016203047</v>
      </c>
      <c r="D160" s="46">
        <f t="shared" si="40"/>
        <v>0.10045971501963417</v>
      </c>
      <c r="E160" s="46">
        <f t="shared" si="40"/>
        <v>9.1525933282395389E-2</v>
      </c>
      <c r="F160" s="46">
        <f t="shared" si="40"/>
        <v>0.10460328221287468</v>
      </c>
      <c r="G160" s="46">
        <f t="shared" si="40"/>
        <v>0.11356718978170011</v>
      </c>
      <c r="H160" s="46">
        <f t="shared" si="40"/>
        <v>0.13397280182358029</v>
      </c>
      <c r="I160" s="46">
        <f t="shared" si="40"/>
        <v>0.14635018263853999</v>
      </c>
      <c r="J160" s="46">
        <f t="shared" si="40"/>
        <v>0.13744414070642458</v>
      </c>
      <c r="K160" s="46">
        <f t="shared" si="40"/>
        <v>0.10214780449380381</v>
      </c>
      <c r="L160" s="46">
        <f t="shared" si="40"/>
        <v>0.17756665726332027</v>
      </c>
      <c r="M160" s="46">
        <f t="shared" si="40"/>
        <v>0.12959804157407936</v>
      </c>
      <c r="N160" s="46">
        <f t="shared" si="40"/>
        <v>0.13548448909704486</v>
      </c>
      <c r="O160" s="46">
        <f t="shared" si="40"/>
        <v>0.13843559912725756</v>
      </c>
      <c r="P160" s="46">
        <f t="shared" si="40"/>
        <v>0.13006280101751885</v>
      </c>
      <c r="Q160" s="46">
        <f t="shared" si="40"/>
        <v>0.14227514799990543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688637.15609854215</v>
      </c>
      <c r="C3" s="41">
        <f>TrRoad_act!C57</f>
        <v>696418.78712138114</v>
      </c>
      <c r="D3" s="41">
        <f>TrRoad_act!D57</f>
        <v>711189.7918911631</v>
      </c>
      <c r="E3" s="41">
        <f>TrRoad_act!E57</f>
        <v>725212.30779564404</v>
      </c>
      <c r="F3" s="41">
        <f>TrRoad_act!F57</f>
        <v>759864.70018206351</v>
      </c>
      <c r="G3" s="41">
        <f>TrRoad_act!G57</f>
        <v>776776.78297091159</v>
      </c>
      <c r="H3" s="41">
        <f>TrRoad_act!H57</f>
        <v>804840.46777078114</v>
      </c>
      <c r="I3" s="41">
        <f>TrRoad_act!I57</f>
        <v>819168.66466898483</v>
      </c>
      <c r="J3" s="41">
        <f>TrRoad_act!J57</f>
        <v>816196.78557371651</v>
      </c>
      <c r="K3" s="41">
        <f>TrRoad_act!K57</f>
        <v>795295.20570516039</v>
      </c>
      <c r="L3" s="41">
        <f>TrRoad_act!L57</f>
        <v>745292.33322332811</v>
      </c>
      <c r="M3" s="41">
        <f>TrRoad_act!M57</f>
        <v>722501.14174372039</v>
      </c>
      <c r="N3" s="41">
        <f>TrRoad_act!N57</f>
        <v>734031.83612292842</v>
      </c>
      <c r="O3" s="41">
        <f>TrRoad_act!O57</f>
        <v>756775.84033138538</v>
      </c>
      <c r="P3" s="41">
        <f>TrRoad_act!P57</f>
        <v>784231.81046284048</v>
      </c>
      <c r="Q3" s="41">
        <f>TrRoad_act!Q57</f>
        <v>810185.151261869</v>
      </c>
    </row>
    <row r="4" spans="1:17" ht="11.45" customHeight="1" x14ac:dyDescent="0.25">
      <c r="A4" s="25" t="s">
        <v>39</v>
      </c>
      <c r="B4" s="40">
        <f>TrRoad_act!B58</f>
        <v>609255</v>
      </c>
      <c r="C4" s="40">
        <f>TrRoad_act!C58</f>
        <v>612490</v>
      </c>
      <c r="D4" s="40">
        <f>TrRoad_act!D58</f>
        <v>620514</v>
      </c>
      <c r="E4" s="40">
        <f>TrRoad_act!E58</f>
        <v>635593</v>
      </c>
      <c r="F4" s="40">
        <f>TrRoad_act!F58</f>
        <v>662960</v>
      </c>
      <c r="G4" s="40">
        <f>TrRoad_act!G58</f>
        <v>684512</v>
      </c>
      <c r="H4" s="40">
        <f>TrRoad_act!H58</f>
        <v>709611</v>
      </c>
      <c r="I4" s="40">
        <f>TrRoad_act!I58</f>
        <v>723845</v>
      </c>
      <c r="J4" s="40">
        <f>TrRoad_act!J58</f>
        <v>723130</v>
      </c>
      <c r="K4" s="40">
        <f>TrRoad_act!K58</f>
        <v>704678</v>
      </c>
      <c r="L4" s="40">
        <f>TrRoad_act!L58</f>
        <v>677013</v>
      </c>
      <c r="M4" s="40">
        <f>TrRoad_act!M58</f>
        <v>654431</v>
      </c>
      <c r="N4" s="40">
        <f>TrRoad_act!N58</f>
        <v>662704</v>
      </c>
      <c r="O4" s="40">
        <f>TrRoad_act!O58</f>
        <v>681441</v>
      </c>
      <c r="P4" s="40">
        <f>TrRoad_act!P58</f>
        <v>707323</v>
      </c>
      <c r="Q4" s="40">
        <f>TrRoad_act!Q58</f>
        <v>731402</v>
      </c>
    </row>
    <row r="5" spans="1:17" ht="11.45" customHeight="1" x14ac:dyDescent="0.25">
      <c r="A5" s="23" t="s">
        <v>30</v>
      </c>
      <c r="B5" s="39">
        <f>TrRoad_act!B59</f>
        <v>32648.000000000004</v>
      </c>
      <c r="C5" s="39">
        <f>TrRoad_act!C59</f>
        <v>32485</v>
      </c>
      <c r="D5" s="39">
        <f>TrRoad_act!D59</f>
        <v>32539</v>
      </c>
      <c r="E5" s="39">
        <f>TrRoad_act!E59</f>
        <v>32598.999999999996</v>
      </c>
      <c r="F5" s="39">
        <f>TrRoad_act!F59</f>
        <v>32809</v>
      </c>
      <c r="G5" s="39">
        <f>TrRoad_act!G59</f>
        <v>33046</v>
      </c>
      <c r="H5" s="39">
        <f>TrRoad_act!H59</f>
        <v>33655</v>
      </c>
      <c r="I5" s="39">
        <f>TrRoad_act!I59</f>
        <v>35017</v>
      </c>
      <c r="J5" s="39">
        <f>TrRoad_act!J59</f>
        <v>36411</v>
      </c>
      <c r="K5" s="39">
        <f>TrRoad_act!K59</f>
        <v>36578</v>
      </c>
      <c r="L5" s="39">
        <f>TrRoad_act!L59</f>
        <v>36674</v>
      </c>
      <c r="M5" s="39">
        <f>TrRoad_act!M59</f>
        <v>38623</v>
      </c>
      <c r="N5" s="39">
        <f>TrRoad_act!N59</f>
        <v>41088</v>
      </c>
      <c r="O5" s="39">
        <f>TrRoad_act!O59</f>
        <v>43588</v>
      </c>
      <c r="P5" s="39">
        <f>TrRoad_act!P59</f>
        <v>46422</v>
      </c>
      <c r="Q5" s="39">
        <f>TrRoad_act!Q59</f>
        <v>49288</v>
      </c>
    </row>
    <row r="6" spans="1:17" ht="11.45" customHeight="1" x14ac:dyDescent="0.25">
      <c r="A6" s="19" t="s">
        <v>29</v>
      </c>
      <c r="B6" s="38">
        <f>TrRoad_act!B60</f>
        <v>572800</v>
      </c>
      <c r="C6" s="38">
        <f>TrRoad_act!C60</f>
        <v>576200</v>
      </c>
      <c r="D6" s="38">
        <f>TrRoad_act!D60</f>
        <v>584100</v>
      </c>
      <c r="E6" s="38">
        <f>TrRoad_act!E60</f>
        <v>598900</v>
      </c>
      <c r="F6" s="38">
        <f>TrRoad_act!F60</f>
        <v>626100</v>
      </c>
      <c r="G6" s="38">
        <f>TrRoad_act!G60</f>
        <v>647500</v>
      </c>
      <c r="H6" s="38">
        <f>TrRoad_act!H60</f>
        <v>672010</v>
      </c>
      <c r="I6" s="38">
        <f>TrRoad_act!I60</f>
        <v>684870</v>
      </c>
      <c r="J6" s="38">
        <f>TrRoad_act!J60</f>
        <v>682830</v>
      </c>
      <c r="K6" s="38">
        <f>TrRoad_act!K60</f>
        <v>664310</v>
      </c>
      <c r="L6" s="38">
        <f>TrRoad_act!L60</f>
        <v>636660</v>
      </c>
      <c r="M6" s="38">
        <f>TrRoad_act!M60</f>
        <v>612320</v>
      </c>
      <c r="N6" s="38">
        <f>TrRoad_act!N60</f>
        <v>618270</v>
      </c>
      <c r="O6" s="38">
        <f>TrRoad_act!O60</f>
        <v>634600</v>
      </c>
      <c r="P6" s="38">
        <f>TrRoad_act!P60</f>
        <v>657799</v>
      </c>
      <c r="Q6" s="38">
        <f>TrRoad_act!Q60</f>
        <v>679048</v>
      </c>
    </row>
    <row r="7" spans="1:17" ht="11.45" customHeight="1" x14ac:dyDescent="0.25">
      <c r="A7" s="62" t="s">
        <v>59</v>
      </c>
      <c r="B7" s="42">
        <f>TrRoad_act!B61</f>
        <v>506900</v>
      </c>
      <c r="C7" s="42">
        <f>TrRoad_act!C61</f>
        <v>500697</v>
      </c>
      <c r="D7" s="42">
        <f>TrRoad_act!D61</f>
        <v>495082</v>
      </c>
      <c r="E7" s="42">
        <f>TrRoad_act!E61</f>
        <v>492298</v>
      </c>
      <c r="F7" s="42">
        <f>TrRoad_act!F61</f>
        <v>496624</v>
      </c>
      <c r="G7" s="42">
        <f>TrRoad_act!G61</f>
        <v>493826</v>
      </c>
      <c r="H7" s="42">
        <f>TrRoad_act!H61</f>
        <v>491879</v>
      </c>
      <c r="I7" s="42">
        <f>TrRoad_act!I61</f>
        <v>485229</v>
      </c>
      <c r="J7" s="42">
        <f>TrRoad_act!J61</f>
        <v>465817</v>
      </c>
      <c r="K7" s="42">
        <f>TrRoad_act!K61</f>
        <v>438186</v>
      </c>
      <c r="L7" s="42">
        <f>TrRoad_act!L61</f>
        <v>411064</v>
      </c>
      <c r="M7" s="42">
        <f>TrRoad_act!M61</f>
        <v>374564</v>
      </c>
      <c r="N7" s="42">
        <f>TrRoad_act!N61</f>
        <v>347845</v>
      </c>
      <c r="O7" s="42">
        <f>TrRoad_act!O61</f>
        <v>329778</v>
      </c>
      <c r="P7" s="42">
        <f>TrRoad_act!P61</f>
        <v>294634</v>
      </c>
      <c r="Q7" s="42">
        <f>TrRoad_act!Q61</f>
        <v>280829</v>
      </c>
    </row>
    <row r="8" spans="1:17" ht="11.45" customHeight="1" x14ac:dyDescent="0.25">
      <c r="A8" s="62" t="s">
        <v>58</v>
      </c>
      <c r="B8" s="42">
        <f>TrRoad_act!B62</f>
        <v>49700</v>
      </c>
      <c r="C8" s="42">
        <f>TrRoad_act!C62</f>
        <v>59327</v>
      </c>
      <c r="D8" s="42">
        <f>TrRoad_act!D62</f>
        <v>72860</v>
      </c>
      <c r="E8" s="42">
        <f>TrRoad_act!E62</f>
        <v>88584</v>
      </c>
      <c r="F8" s="42">
        <f>TrRoad_act!F62</f>
        <v>105610</v>
      </c>
      <c r="G8" s="42">
        <f>TrRoad_act!G62</f>
        <v>126865</v>
      </c>
      <c r="H8" s="42">
        <f>TrRoad_act!H62</f>
        <v>150863</v>
      </c>
      <c r="I8" s="42">
        <f>TrRoad_act!I62</f>
        <v>171643</v>
      </c>
      <c r="J8" s="42">
        <f>TrRoad_act!J62</f>
        <v>190336</v>
      </c>
      <c r="K8" s="42">
        <f>TrRoad_act!K62</f>
        <v>200971</v>
      </c>
      <c r="L8" s="42">
        <f>TrRoad_act!L62</f>
        <v>202425</v>
      </c>
      <c r="M8" s="42">
        <f>TrRoad_act!M62</f>
        <v>211665</v>
      </c>
      <c r="N8" s="42">
        <f>TrRoad_act!N62</f>
        <v>227340</v>
      </c>
      <c r="O8" s="42">
        <f>TrRoad_act!O62</f>
        <v>248878</v>
      </c>
      <c r="P8" s="42">
        <f>TrRoad_act!P62</f>
        <v>299914</v>
      </c>
      <c r="Q8" s="42">
        <f>TrRoad_act!Q62</f>
        <v>329730</v>
      </c>
    </row>
    <row r="9" spans="1:17" ht="11.45" customHeight="1" x14ac:dyDescent="0.25">
      <c r="A9" s="62" t="s">
        <v>57</v>
      </c>
      <c r="B9" s="42">
        <f>TrRoad_act!B63</f>
        <v>16000</v>
      </c>
      <c r="C9" s="42">
        <f>TrRoad_act!C63</f>
        <v>16005</v>
      </c>
      <c r="D9" s="42">
        <f>TrRoad_act!D63</f>
        <v>15999</v>
      </c>
      <c r="E9" s="42">
        <f>TrRoad_act!E63</f>
        <v>17872</v>
      </c>
      <c r="F9" s="42">
        <f>TrRoad_act!F63</f>
        <v>23734</v>
      </c>
      <c r="G9" s="42">
        <f>TrRoad_act!G63</f>
        <v>26691</v>
      </c>
      <c r="H9" s="42">
        <f>TrRoad_act!H63</f>
        <v>29164</v>
      </c>
      <c r="I9" s="42">
        <f>TrRoad_act!I63</f>
        <v>27909</v>
      </c>
      <c r="J9" s="42">
        <f>TrRoad_act!J63</f>
        <v>26602</v>
      </c>
      <c r="K9" s="42">
        <f>TrRoad_act!K63</f>
        <v>25091</v>
      </c>
      <c r="L9" s="42">
        <f>TrRoad_act!L63</f>
        <v>23171</v>
      </c>
      <c r="M9" s="42">
        <f>TrRoad_act!M63</f>
        <v>26091</v>
      </c>
      <c r="N9" s="42">
        <f>TrRoad_act!N63</f>
        <v>43072</v>
      </c>
      <c r="O9" s="42">
        <f>TrRoad_act!O63</f>
        <v>55926</v>
      </c>
      <c r="P9" s="42">
        <f>TrRoad_act!P63</f>
        <v>63058</v>
      </c>
      <c r="Q9" s="42">
        <f>TrRoad_act!Q63</f>
        <v>68265</v>
      </c>
    </row>
    <row r="10" spans="1:17" ht="11.45" customHeight="1" x14ac:dyDescent="0.25">
      <c r="A10" s="62" t="s">
        <v>56</v>
      </c>
      <c r="B10" s="42">
        <f>TrRoad_act!B64</f>
        <v>200</v>
      </c>
      <c r="C10" s="42">
        <f>TrRoad_act!C64</f>
        <v>171</v>
      </c>
      <c r="D10" s="42">
        <f>TrRoad_act!D64</f>
        <v>159</v>
      </c>
      <c r="E10" s="42">
        <f>TrRoad_act!E64</f>
        <v>146</v>
      </c>
      <c r="F10" s="42">
        <f>TrRoad_act!F64</f>
        <v>132</v>
      </c>
      <c r="G10" s="42">
        <f>TrRoad_act!G64</f>
        <v>118</v>
      </c>
      <c r="H10" s="42">
        <f>TrRoad_act!H64</f>
        <v>104</v>
      </c>
      <c r="I10" s="42">
        <f>TrRoad_act!I64</f>
        <v>89</v>
      </c>
      <c r="J10" s="42">
        <f>TrRoad_act!J64</f>
        <v>75</v>
      </c>
      <c r="K10" s="42">
        <f>TrRoad_act!K64</f>
        <v>62</v>
      </c>
      <c r="L10" s="42">
        <f>TrRoad_act!L64</f>
        <v>0</v>
      </c>
      <c r="M10" s="42">
        <f>TrRoad_act!M64</f>
        <v>0</v>
      </c>
      <c r="N10" s="42">
        <f>TrRoad_act!N64</f>
        <v>0</v>
      </c>
      <c r="O10" s="42">
        <f>TrRoad_act!O64</f>
        <v>0</v>
      </c>
      <c r="P10" s="42">
        <f>TrRoad_act!P64</f>
        <v>0</v>
      </c>
      <c r="Q10" s="42">
        <f>TrRoad_act!Q64</f>
        <v>0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3</v>
      </c>
      <c r="O11" s="42">
        <f>TrRoad_act!O65</f>
        <v>3</v>
      </c>
      <c r="P11" s="42">
        <f>TrRoad_act!P65</f>
        <v>5</v>
      </c>
      <c r="Q11" s="42">
        <f>TrRoad_act!Q65</f>
        <v>13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0</v>
      </c>
      <c r="M12" s="42">
        <f>TrRoad_act!M66</f>
        <v>0</v>
      </c>
      <c r="N12" s="42">
        <f>TrRoad_act!N66</f>
        <v>10</v>
      </c>
      <c r="O12" s="42">
        <f>TrRoad_act!O66</f>
        <v>15</v>
      </c>
      <c r="P12" s="42">
        <f>TrRoad_act!P66</f>
        <v>188</v>
      </c>
      <c r="Q12" s="42">
        <f>TrRoad_act!Q66</f>
        <v>211</v>
      </c>
    </row>
    <row r="13" spans="1:17" ht="11.45" customHeight="1" x14ac:dyDescent="0.25">
      <c r="A13" s="19" t="s">
        <v>28</v>
      </c>
      <c r="B13" s="38">
        <f>TrRoad_act!B67</f>
        <v>3807</v>
      </c>
      <c r="C13" s="38">
        <f>TrRoad_act!C67</f>
        <v>3805</v>
      </c>
      <c r="D13" s="38">
        <f>TrRoad_act!D67</f>
        <v>3875</v>
      </c>
      <c r="E13" s="38">
        <f>TrRoad_act!E67</f>
        <v>4094</v>
      </c>
      <c r="F13" s="38">
        <f>TrRoad_act!F67</f>
        <v>4051</v>
      </c>
      <c r="G13" s="38">
        <f>TrRoad_act!G67</f>
        <v>3966</v>
      </c>
      <c r="H13" s="38">
        <f>TrRoad_act!H67</f>
        <v>3946</v>
      </c>
      <c r="I13" s="38">
        <f>TrRoad_act!I67</f>
        <v>3958</v>
      </c>
      <c r="J13" s="38">
        <f>TrRoad_act!J67</f>
        <v>3889</v>
      </c>
      <c r="K13" s="38">
        <f>TrRoad_act!K67</f>
        <v>3790</v>
      </c>
      <c r="L13" s="38">
        <f>TrRoad_act!L67</f>
        <v>3679</v>
      </c>
      <c r="M13" s="38">
        <f>TrRoad_act!M67</f>
        <v>3488</v>
      </c>
      <c r="N13" s="38">
        <f>TrRoad_act!N67</f>
        <v>3346</v>
      </c>
      <c r="O13" s="38">
        <f>TrRoad_act!O67</f>
        <v>3253</v>
      </c>
      <c r="P13" s="38">
        <f>TrRoad_act!P67</f>
        <v>3102</v>
      </c>
      <c r="Q13" s="38">
        <f>TrRoad_act!Q67</f>
        <v>3066</v>
      </c>
    </row>
    <row r="14" spans="1:17" ht="11.45" customHeight="1" x14ac:dyDescent="0.25">
      <c r="A14" s="62" t="s">
        <v>59</v>
      </c>
      <c r="B14" s="37">
        <f>TrRoad_act!B68</f>
        <v>398</v>
      </c>
      <c r="C14" s="37">
        <f>TrRoad_act!C68</f>
        <v>397</v>
      </c>
      <c r="D14" s="37">
        <f>TrRoad_act!D68</f>
        <v>394</v>
      </c>
      <c r="E14" s="37">
        <f>TrRoad_act!E68</f>
        <v>382</v>
      </c>
      <c r="F14" s="37">
        <f>TrRoad_act!F68</f>
        <v>368</v>
      </c>
      <c r="G14" s="37">
        <f>TrRoad_act!G68</f>
        <v>354</v>
      </c>
      <c r="H14" s="37">
        <f>TrRoad_act!H68</f>
        <v>341</v>
      </c>
      <c r="I14" s="37">
        <f>TrRoad_act!I68</f>
        <v>330</v>
      </c>
      <c r="J14" s="37">
        <f>TrRoad_act!J68</f>
        <v>315</v>
      </c>
      <c r="K14" s="37">
        <f>TrRoad_act!K68</f>
        <v>278</v>
      </c>
      <c r="L14" s="37">
        <f>TrRoad_act!L68</f>
        <v>234</v>
      </c>
      <c r="M14" s="37">
        <f>TrRoad_act!M68</f>
        <v>142</v>
      </c>
      <c r="N14" s="37">
        <f>TrRoad_act!N68</f>
        <v>110</v>
      </c>
      <c r="O14" s="37">
        <f>TrRoad_act!O68</f>
        <v>80</v>
      </c>
      <c r="P14" s="37">
        <f>TrRoad_act!P68</f>
        <v>52</v>
      </c>
      <c r="Q14" s="37">
        <f>TrRoad_act!Q68</f>
        <v>44</v>
      </c>
    </row>
    <row r="15" spans="1:17" ht="11.45" customHeight="1" x14ac:dyDescent="0.25">
      <c r="A15" s="62" t="s">
        <v>58</v>
      </c>
      <c r="B15" s="37">
        <f>TrRoad_act!B69</f>
        <v>3300</v>
      </c>
      <c r="C15" s="37">
        <f>TrRoad_act!C69</f>
        <v>3266</v>
      </c>
      <c r="D15" s="37">
        <f>TrRoad_act!D69</f>
        <v>3357</v>
      </c>
      <c r="E15" s="37">
        <f>TrRoad_act!E69</f>
        <v>3593</v>
      </c>
      <c r="F15" s="37">
        <f>TrRoad_act!F69</f>
        <v>3562</v>
      </c>
      <c r="G15" s="37">
        <f>TrRoad_act!G69</f>
        <v>3457</v>
      </c>
      <c r="H15" s="37">
        <f>TrRoad_act!H69</f>
        <v>3448</v>
      </c>
      <c r="I15" s="37">
        <f>TrRoad_act!I69</f>
        <v>3439</v>
      </c>
      <c r="J15" s="37">
        <f>TrRoad_act!J69</f>
        <v>3367</v>
      </c>
      <c r="K15" s="37">
        <f>TrRoad_act!K69</f>
        <v>3296</v>
      </c>
      <c r="L15" s="37">
        <f>TrRoad_act!L69</f>
        <v>3163</v>
      </c>
      <c r="M15" s="37">
        <f>TrRoad_act!M69</f>
        <v>3071</v>
      </c>
      <c r="N15" s="37">
        <f>TrRoad_act!N69</f>
        <v>2971</v>
      </c>
      <c r="O15" s="37">
        <f>TrRoad_act!O69</f>
        <v>2920</v>
      </c>
      <c r="P15" s="37">
        <f>TrRoad_act!P69</f>
        <v>2793</v>
      </c>
      <c r="Q15" s="37">
        <f>TrRoad_act!Q69</f>
        <v>2753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100</v>
      </c>
      <c r="C17" s="37">
        <f>TrRoad_act!C71</f>
        <v>120</v>
      </c>
      <c r="D17" s="37">
        <f>TrRoad_act!D71</f>
        <v>102</v>
      </c>
      <c r="E17" s="37">
        <f>TrRoad_act!E71</f>
        <v>98</v>
      </c>
      <c r="F17" s="37">
        <f>TrRoad_act!F71</f>
        <v>100</v>
      </c>
      <c r="G17" s="37">
        <f>TrRoad_act!G71</f>
        <v>105</v>
      </c>
      <c r="H17" s="37">
        <f>TrRoad_act!H71</f>
        <v>105</v>
      </c>
      <c r="I17" s="37">
        <f>TrRoad_act!I71</f>
        <v>110</v>
      </c>
      <c r="J17" s="37">
        <f>TrRoad_act!J71</f>
        <v>68</v>
      </c>
      <c r="K17" s="37">
        <f>TrRoad_act!K71</f>
        <v>5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0</v>
      </c>
    </row>
    <row r="18" spans="1:17" ht="11.45" customHeight="1" x14ac:dyDescent="0.25">
      <c r="A18" s="62" t="s">
        <v>55</v>
      </c>
      <c r="B18" s="37">
        <f>TrRoad_act!B72</f>
        <v>9</v>
      </c>
      <c r="C18" s="37">
        <f>TrRoad_act!C72</f>
        <v>22</v>
      </c>
      <c r="D18" s="37">
        <f>TrRoad_act!D72</f>
        <v>22</v>
      </c>
      <c r="E18" s="37">
        <f>TrRoad_act!E72</f>
        <v>21</v>
      </c>
      <c r="F18" s="37">
        <f>TrRoad_act!F72</f>
        <v>21</v>
      </c>
      <c r="G18" s="37">
        <f>TrRoad_act!G72</f>
        <v>50</v>
      </c>
      <c r="H18" s="37">
        <f>TrRoad_act!H72</f>
        <v>52</v>
      </c>
      <c r="I18" s="37">
        <f>TrRoad_act!I72</f>
        <v>79</v>
      </c>
      <c r="J18" s="37">
        <f>TrRoad_act!J72</f>
        <v>139</v>
      </c>
      <c r="K18" s="37">
        <f>TrRoad_act!K72</f>
        <v>211</v>
      </c>
      <c r="L18" s="37">
        <f>TrRoad_act!L72</f>
        <v>282</v>
      </c>
      <c r="M18" s="37">
        <f>TrRoad_act!M72</f>
        <v>275</v>
      </c>
      <c r="N18" s="37">
        <f>TrRoad_act!N72</f>
        <v>265</v>
      </c>
      <c r="O18" s="37">
        <f>TrRoad_act!O72</f>
        <v>253</v>
      </c>
      <c r="P18" s="37">
        <f>TrRoad_act!P72</f>
        <v>257</v>
      </c>
      <c r="Q18" s="37">
        <f>TrRoad_act!Q72</f>
        <v>269</v>
      </c>
    </row>
    <row r="19" spans="1:17" ht="11.45" customHeight="1" x14ac:dyDescent="0.25">
      <c r="A19" s="25" t="s">
        <v>18</v>
      </c>
      <c r="B19" s="40">
        <f>TrRoad_act!B73</f>
        <v>79382.156098542138</v>
      </c>
      <c r="C19" s="40">
        <f>TrRoad_act!C73</f>
        <v>83928.787121381116</v>
      </c>
      <c r="D19" s="40">
        <f>TrRoad_act!D73</f>
        <v>90675.791891163128</v>
      </c>
      <c r="E19" s="40">
        <f>TrRoad_act!E73</f>
        <v>89619.307795644039</v>
      </c>
      <c r="F19" s="40">
        <f>TrRoad_act!F73</f>
        <v>96904.700182063563</v>
      </c>
      <c r="G19" s="40">
        <f>TrRoad_act!G73</f>
        <v>92264.782970911619</v>
      </c>
      <c r="H19" s="40">
        <f>TrRoad_act!H73</f>
        <v>95229.467770781179</v>
      </c>
      <c r="I19" s="40">
        <f>TrRoad_act!I73</f>
        <v>95323.664668984798</v>
      </c>
      <c r="J19" s="40">
        <f>TrRoad_act!J73</f>
        <v>93066.785573716508</v>
      </c>
      <c r="K19" s="40">
        <f>TrRoad_act!K73</f>
        <v>90617.205705160392</v>
      </c>
      <c r="L19" s="40">
        <f>TrRoad_act!L73</f>
        <v>68279.33322332814</v>
      </c>
      <c r="M19" s="40">
        <f>TrRoad_act!M73</f>
        <v>68070.141743720378</v>
      </c>
      <c r="N19" s="40">
        <f>TrRoad_act!N73</f>
        <v>71327.83612292842</v>
      </c>
      <c r="O19" s="40">
        <f>TrRoad_act!O73</f>
        <v>75334.840331385363</v>
      </c>
      <c r="P19" s="40">
        <f>TrRoad_act!P73</f>
        <v>76908.810462840454</v>
      </c>
      <c r="Q19" s="40">
        <f>TrRoad_act!Q73</f>
        <v>78783.151261869003</v>
      </c>
    </row>
    <row r="20" spans="1:17" ht="11.45" customHeight="1" x14ac:dyDescent="0.25">
      <c r="A20" s="23" t="s">
        <v>27</v>
      </c>
      <c r="B20" s="39">
        <f>TrRoad_act!B74</f>
        <v>26899</v>
      </c>
      <c r="C20" s="39">
        <f>TrRoad_act!C74</f>
        <v>30126</v>
      </c>
      <c r="D20" s="39">
        <f>TrRoad_act!D74</f>
        <v>35707</v>
      </c>
      <c r="E20" s="39">
        <f>TrRoad_act!E74</f>
        <v>34209</v>
      </c>
      <c r="F20" s="39">
        <f>TrRoad_act!F74</f>
        <v>41530</v>
      </c>
      <c r="G20" s="39">
        <f>TrRoad_act!G74</f>
        <v>39401</v>
      </c>
      <c r="H20" s="39">
        <f>TrRoad_act!H74</f>
        <v>44138</v>
      </c>
      <c r="I20" s="39">
        <f>TrRoad_act!I74</f>
        <v>46358</v>
      </c>
      <c r="J20" s="39">
        <f>TrRoad_act!J74</f>
        <v>46100</v>
      </c>
      <c r="K20" s="39">
        <f>TrRoad_act!K74</f>
        <v>43420</v>
      </c>
      <c r="L20" s="39">
        <f>TrRoad_act!L74</f>
        <v>35274</v>
      </c>
      <c r="M20" s="39">
        <f>TrRoad_act!M74</f>
        <v>36577</v>
      </c>
      <c r="N20" s="39">
        <f>TrRoad_act!N74</f>
        <v>39962</v>
      </c>
      <c r="O20" s="39">
        <f>TrRoad_act!O74</f>
        <v>45923</v>
      </c>
      <c r="P20" s="39">
        <f>TrRoad_act!P74</f>
        <v>50047</v>
      </c>
      <c r="Q20" s="39">
        <f>TrRoad_act!Q74</f>
        <v>53421</v>
      </c>
    </row>
    <row r="21" spans="1:17" ht="11.45" customHeight="1" x14ac:dyDescent="0.25">
      <c r="A21" s="62" t="s">
        <v>59</v>
      </c>
      <c r="B21" s="42">
        <f>TrRoad_act!B75</f>
        <v>15645</v>
      </c>
      <c r="C21" s="42">
        <f>TrRoad_act!C75</f>
        <v>16017</v>
      </c>
      <c r="D21" s="42">
        <f>TrRoad_act!D75</f>
        <v>15277</v>
      </c>
      <c r="E21" s="42">
        <f>TrRoad_act!E75</f>
        <v>15483</v>
      </c>
      <c r="F21" s="42">
        <f>TrRoad_act!F75</f>
        <v>15094</v>
      </c>
      <c r="G21" s="42">
        <f>TrRoad_act!G75</f>
        <v>15001</v>
      </c>
      <c r="H21" s="42">
        <f>TrRoad_act!H75</f>
        <v>15286</v>
      </c>
      <c r="I21" s="42">
        <f>TrRoad_act!I75</f>
        <v>14860</v>
      </c>
      <c r="J21" s="42">
        <f>TrRoad_act!J75</f>
        <v>12539</v>
      </c>
      <c r="K21" s="42">
        <f>TrRoad_act!K75</f>
        <v>10196</v>
      </c>
      <c r="L21" s="42">
        <f>TrRoad_act!L75</f>
        <v>4697</v>
      </c>
      <c r="M21" s="42">
        <f>TrRoad_act!M75</f>
        <v>4279</v>
      </c>
      <c r="N21" s="42">
        <f>TrRoad_act!N75</f>
        <v>4308</v>
      </c>
      <c r="O21" s="42">
        <f>TrRoad_act!O75</f>
        <v>3764</v>
      </c>
      <c r="P21" s="42">
        <f>TrRoad_act!P75</f>
        <v>2884</v>
      </c>
      <c r="Q21" s="42">
        <f>TrRoad_act!Q75</f>
        <v>2797</v>
      </c>
    </row>
    <row r="22" spans="1:17" ht="11.45" customHeight="1" x14ac:dyDescent="0.25">
      <c r="A22" s="62" t="s">
        <v>58</v>
      </c>
      <c r="B22" s="42">
        <f>TrRoad_act!B76</f>
        <v>11254</v>
      </c>
      <c r="C22" s="42">
        <f>TrRoad_act!C76</f>
        <v>14109</v>
      </c>
      <c r="D22" s="42">
        <f>TrRoad_act!D76</f>
        <v>20430</v>
      </c>
      <c r="E22" s="42">
        <f>TrRoad_act!E76</f>
        <v>18726</v>
      </c>
      <c r="F22" s="42">
        <f>TrRoad_act!F76</f>
        <v>26436</v>
      </c>
      <c r="G22" s="42">
        <f>TrRoad_act!G76</f>
        <v>24400</v>
      </c>
      <c r="H22" s="42">
        <f>TrRoad_act!H76</f>
        <v>28852</v>
      </c>
      <c r="I22" s="42">
        <f>TrRoad_act!I76</f>
        <v>31498</v>
      </c>
      <c r="J22" s="42">
        <f>TrRoad_act!J76</f>
        <v>33561</v>
      </c>
      <c r="K22" s="42">
        <f>TrRoad_act!K76</f>
        <v>33224</v>
      </c>
      <c r="L22" s="42">
        <f>TrRoad_act!L76</f>
        <v>30577</v>
      </c>
      <c r="M22" s="42">
        <f>TrRoad_act!M76</f>
        <v>32296</v>
      </c>
      <c r="N22" s="42">
        <f>TrRoad_act!N76</f>
        <v>35634</v>
      </c>
      <c r="O22" s="42">
        <f>TrRoad_act!O76</f>
        <v>42140</v>
      </c>
      <c r="P22" s="42">
        <f>TrRoad_act!P76</f>
        <v>47132</v>
      </c>
      <c r="Q22" s="42">
        <f>TrRoad_act!Q76</f>
        <v>50590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18</v>
      </c>
      <c r="O23" s="42">
        <f>TrRoad_act!O77</f>
        <v>17</v>
      </c>
      <c r="P23" s="42">
        <f>TrRoad_act!P77</f>
        <v>25</v>
      </c>
      <c r="Q23" s="42">
        <f>TrRoad_act!Q77</f>
        <v>27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2</v>
      </c>
      <c r="N25" s="42">
        <f>TrRoad_act!N79</f>
        <v>2</v>
      </c>
      <c r="O25" s="42">
        <f>TrRoad_act!O79</f>
        <v>2</v>
      </c>
      <c r="P25" s="42">
        <f>TrRoad_act!P79</f>
        <v>6</v>
      </c>
      <c r="Q25" s="42">
        <f>TrRoad_act!Q79</f>
        <v>7</v>
      </c>
    </row>
    <row r="26" spans="1:17" ht="11.45" customHeight="1" x14ac:dyDescent="0.25">
      <c r="A26" s="19" t="s">
        <v>24</v>
      </c>
      <c r="B26" s="38">
        <f>TrRoad_act!B80</f>
        <v>52483.156098542138</v>
      </c>
      <c r="C26" s="38">
        <f>TrRoad_act!C80</f>
        <v>53802.787121381109</v>
      </c>
      <c r="D26" s="38">
        <f>TrRoad_act!D80</f>
        <v>54968.79189116312</v>
      </c>
      <c r="E26" s="38">
        <f>TrRoad_act!E80</f>
        <v>55410.307795644032</v>
      </c>
      <c r="F26" s="38">
        <f>TrRoad_act!F80</f>
        <v>55374.700182063563</v>
      </c>
      <c r="G26" s="38">
        <f>TrRoad_act!G80</f>
        <v>52863.782970911619</v>
      </c>
      <c r="H26" s="38">
        <f>TrRoad_act!H80</f>
        <v>51091.467770781179</v>
      </c>
      <c r="I26" s="38">
        <f>TrRoad_act!I80</f>
        <v>48965.664668984798</v>
      </c>
      <c r="J26" s="38">
        <f>TrRoad_act!J80</f>
        <v>46966.785573716516</v>
      </c>
      <c r="K26" s="38">
        <f>TrRoad_act!K80</f>
        <v>47197.205705160384</v>
      </c>
      <c r="L26" s="38">
        <f>TrRoad_act!L80</f>
        <v>33005.33322332814</v>
      </c>
      <c r="M26" s="38">
        <f>TrRoad_act!M80</f>
        <v>31493.141743720382</v>
      </c>
      <c r="N26" s="38">
        <f>TrRoad_act!N80</f>
        <v>31365.836122928413</v>
      </c>
      <c r="O26" s="38">
        <f>TrRoad_act!O80</f>
        <v>29411.840331385367</v>
      </c>
      <c r="P26" s="38">
        <f>TrRoad_act!P80</f>
        <v>26861.810462840458</v>
      </c>
      <c r="Q26" s="38">
        <f>TrRoad_act!Q80</f>
        <v>25362.151261869007</v>
      </c>
    </row>
    <row r="27" spans="1:17" ht="11.45" customHeight="1" x14ac:dyDescent="0.25">
      <c r="A27" s="17" t="s">
        <v>23</v>
      </c>
      <c r="B27" s="37">
        <f>TrRoad_act!B81</f>
        <v>51859</v>
      </c>
      <c r="C27" s="37">
        <f>TrRoad_act!C81</f>
        <v>53139</v>
      </c>
      <c r="D27" s="37">
        <f>TrRoad_act!D81</f>
        <v>54273</v>
      </c>
      <c r="E27" s="37">
        <f>TrRoad_act!E81</f>
        <v>54701</v>
      </c>
      <c r="F27" s="37">
        <f>TrRoad_act!F81</f>
        <v>54548</v>
      </c>
      <c r="G27" s="37">
        <f>TrRoad_act!G81</f>
        <v>52011</v>
      </c>
      <c r="H27" s="37">
        <f>TrRoad_act!H81</f>
        <v>50053</v>
      </c>
      <c r="I27" s="37">
        <f>TrRoad_act!I81</f>
        <v>47785</v>
      </c>
      <c r="J27" s="37">
        <f>TrRoad_act!J81</f>
        <v>45815</v>
      </c>
      <c r="K27" s="37">
        <f>TrRoad_act!K81</f>
        <v>46280</v>
      </c>
      <c r="L27" s="37">
        <f>TrRoad_act!L81</f>
        <v>32017</v>
      </c>
      <c r="M27" s="37">
        <f>TrRoad_act!M81</f>
        <v>30350</v>
      </c>
      <c r="N27" s="37">
        <f>TrRoad_act!N81</f>
        <v>30097</v>
      </c>
      <c r="O27" s="37">
        <f>TrRoad_act!O81</f>
        <v>27955</v>
      </c>
      <c r="P27" s="37">
        <f>TrRoad_act!P81</f>
        <v>25388</v>
      </c>
      <c r="Q27" s="37">
        <f>TrRoad_act!Q81</f>
        <v>23633</v>
      </c>
    </row>
    <row r="28" spans="1:17" ht="11.45" customHeight="1" x14ac:dyDescent="0.25">
      <c r="A28" s="15" t="s">
        <v>22</v>
      </c>
      <c r="B28" s="36">
        <f>TrRoad_act!B82</f>
        <v>624.15609854213983</v>
      </c>
      <c r="C28" s="36">
        <f>TrRoad_act!C82</f>
        <v>663.78712138110905</v>
      </c>
      <c r="D28" s="36">
        <f>TrRoad_act!D82</f>
        <v>695.79189116312068</v>
      </c>
      <c r="E28" s="36">
        <f>TrRoad_act!E82</f>
        <v>709.3077956440336</v>
      </c>
      <c r="F28" s="36">
        <f>TrRoad_act!F82</f>
        <v>826.70018206356258</v>
      </c>
      <c r="G28" s="36">
        <f>TrRoad_act!G82</f>
        <v>852.78297091161801</v>
      </c>
      <c r="H28" s="36">
        <f>TrRoad_act!H82</f>
        <v>1038.4677707811793</v>
      </c>
      <c r="I28" s="36">
        <f>TrRoad_act!I82</f>
        <v>1180.664668984798</v>
      </c>
      <c r="J28" s="36">
        <f>TrRoad_act!J82</f>
        <v>1151.7855737165137</v>
      </c>
      <c r="K28" s="36">
        <f>TrRoad_act!K82</f>
        <v>917.20570516038674</v>
      </c>
      <c r="L28" s="36">
        <f>TrRoad_act!L82</f>
        <v>988.33322332813862</v>
      </c>
      <c r="M28" s="36">
        <f>TrRoad_act!M82</f>
        <v>1143.1417437203827</v>
      </c>
      <c r="N28" s="36">
        <f>TrRoad_act!N82</f>
        <v>1268.8361229284142</v>
      </c>
      <c r="O28" s="36">
        <f>TrRoad_act!O82</f>
        <v>1456.8403313853653</v>
      </c>
      <c r="P28" s="36">
        <f>TrRoad_act!P82</f>
        <v>1473.8104628404565</v>
      </c>
      <c r="Q28" s="36">
        <f>TrRoad_act!Q82</f>
        <v>1729.1512618690076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74546</v>
      </c>
      <c r="D30" s="41">
        <f>TrRoad_act!D111</f>
        <v>69167</v>
      </c>
      <c r="E30" s="41">
        <f>TrRoad_act!E111</f>
        <v>73493</v>
      </c>
      <c r="F30" s="41">
        <f>TrRoad_act!F111</f>
        <v>92402</v>
      </c>
      <c r="G30" s="41">
        <f>TrRoad_act!G111</f>
        <v>87461</v>
      </c>
      <c r="H30" s="41">
        <f>TrRoad_act!H111</f>
        <v>113447</v>
      </c>
      <c r="I30" s="41">
        <f>TrRoad_act!I111</f>
        <v>121568</v>
      </c>
      <c r="J30" s="41">
        <f>TrRoad_act!J111</f>
        <v>63794</v>
      </c>
      <c r="K30" s="41">
        <f>TrRoad_act!K111</f>
        <v>22790</v>
      </c>
      <c r="L30" s="41">
        <f>TrRoad_act!L111</f>
        <v>32832</v>
      </c>
      <c r="M30" s="41">
        <f>TrRoad_act!M111</f>
        <v>57822</v>
      </c>
      <c r="N30" s="41">
        <f>TrRoad_act!N111</f>
        <v>80921</v>
      </c>
      <c r="O30" s="41">
        <f>TrRoad_act!O111</f>
        <v>89058</v>
      </c>
      <c r="P30" s="41">
        <f>TrRoad_act!P111</f>
        <v>79028</v>
      </c>
      <c r="Q30" s="41">
        <f>TrRoad_act!Q111</f>
        <v>70867</v>
      </c>
    </row>
    <row r="31" spans="1:17" ht="11.45" customHeight="1" x14ac:dyDescent="0.25">
      <c r="A31" s="25" t="s">
        <v>39</v>
      </c>
      <c r="B31" s="40"/>
      <c r="C31" s="40">
        <f>TrRoad_act!C112</f>
        <v>67009</v>
      </c>
      <c r="D31" s="40">
        <f>TrRoad_act!D112</f>
        <v>58580</v>
      </c>
      <c r="E31" s="40">
        <f>TrRoad_act!E112</f>
        <v>66401</v>
      </c>
      <c r="F31" s="40">
        <f>TrRoad_act!F112</f>
        <v>80808</v>
      </c>
      <c r="G31" s="40">
        <f>TrRoad_act!G112</f>
        <v>79426</v>
      </c>
      <c r="H31" s="40">
        <f>TrRoad_act!H112</f>
        <v>103367</v>
      </c>
      <c r="I31" s="40">
        <f>TrRoad_act!I112</f>
        <v>110522</v>
      </c>
      <c r="J31" s="40">
        <f>TrRoad_act!J112</f>
        <v>58345</v>
      </c>
      <c r="K31" s="40">
        <f>TrRoad_act!K112</f>
        <v>21053</v>
      </c>
      <c r="L31" s="40">
        <f>TrRoad_act!L112</f>
        <v>30216</v>
      </c>
      <c r="M31" s="40">
        <f>TrRoad_act!M112</f>
        <v>52225</v>
      </c>
      <c r="N31" s="40">
        <f>TrRoad_act!N112</f>
        <v>73915</v>
      </c>
      <c r="O31" s="40">
        <f>TrRoad_act!O112</f>
        <v>79210</v>
      </c>
      <c r="P31" s="40">
        <f>TrRoad_act!P112</f>
        <v>72872</v>
      </c>
      <c r="Q31" s="40">
        <f>TrRoad_act!Q112</f>
        <v>63625</v>
      </c>
    </row>
    <row r="32" spans="1:17" ht="11.45" customHeight="1" x14ac:dyDescent="0.25">
      <c r="A32" s="23" t="s">
        <v>30</v>
      </c>
      <c r="B32" s="39"/>
      <c r="C32" s="39">
        <f>TrRoad_act!C113</f>
        <v>491</v>
      </c>
      <c r="D32" s="39">
        <f>TrRoad_act!D113</f>
        <v>813</v>
      </c>
      <c r="E32" s="39">
        <f>TrRoad_act!E113</f>
        <v>821</v>
      </c>
      <c r="F32" s="39">
        <f>TrRoad_act!F113</f>
        <v>1050</v>
      </c>
      <c r="G32" s="39">
        <f>TrRoad_act!G113</f>
        <v>1094</v>
      </c>
      <c r="H32" s="39">
        <f>TrRoad_act!H113</f>
        <v>1656</v>
      </c>
      <c r="I32" s="39">
        <f>TrRoad_act!I113</f>
        <v>2801</v>
      </c>
      <c r="J32" s="39">
        <f>TrRoad_act!J113</f>
        <v>2879</v>
      </c>
      <c r="K32" s="39">
        <f>TrRoad_act!K113</f>
        <v>1070</v>
      </c>
      <c r="L32" s="39">
        <f>TrRoad_act!L113</f>
        <v>968</v>
      </c>
      <c r="M32" s="39">
        <f>TrRoad_act!M113</f>
        <v>3749</v>
      </c>
      <c r="N32" s="39">
        <f>TrRoad_act!N113</f>
        <v>4566</v>
      </c>
      <c r="O32" s="39">
        <f>TrRoad_act!O113</f>
        <v>4674</v>
      </c>
      <c r="P32" s="39">
        <f>TrRoad_act!P113</f>
        <v>5232</v>
      </c>
      <c r="Q32" s="39">
        <f>TrRoad_act!Q113</f>
        <v>5343</v>
      </c>
    </row>
    <row r="33" spans="1:17" ht="11.45" customHeight="1" x14ac:dyDescent="0.25">
      <c r="A33" s="19" t="s">
        <v>29</v>
      </c>
      <c r="B33" s="38"/>
      <c r="C33" s="38">
        <f>TrRoad_act!C114</f>
        <v>65939</v>
      </c>
      <c r="D33" s="38">
        <f>TrRoad_act!D114</f>
        <v>57147</v>
      </c>
      <c r="E33" s="38">
        <f>TrRoad_act!E114</f>
        <v>64847</v>
      </c>
      <c r="F33" s="38">
        <f>TrRoad_act!F114</f>
        <v>79330</v>
      </c>
      <c r="G33" s="38">
        <f>TrRoad_act!G114</f>
        <v>77986</v>
      </c>
      <c r="H33" s="38">
        <f>TrRoad_act!H114</f>
        <v>101344</v>
      </c>
      <c r="I33" s="38">
        <f>TrRoad_act!I114</f>
        <v>107352</v>
      </c>
      <c r="J33" s="38">
        <f>TrRoad_act!J114</f>
        <v>55177</v>
      </c>
      <c r="K33" s="38">
        <f>TrRoad_act!K114</f>
        <v>19703</v>
      </c>
      <c r="L33" s="38">
        <f>TrRoad_act!L114</f>
        <v>29041</v>
      </c>
      <c r="M33" s="38">
        <f>TrRoad_act!M114</f>
        <v>48307</v>
      </c>
      <c r="N33" s="38">
        <f>TrRoad_act!N114</f>
        <v>69185</v>
      </c>
      <c r="O33" s="38">
        <f>TrRoad_act!O114</f>
        <v>74313</v>
      </c>
      <c r="P33" s="38">
        <f>TrRoad_act!P114</f>
        <v>67486</v>
      </c>
      <c r="Q33" s="38">
        <f>TrRoad_act!Q114</f>
        <v>58014</v>
      </c>
    </row>
    <row r="34" spans="1:17" ht="11.45" customHeight="1" x14ac:dyDescent="0.25">
      <c r="A34" s="62" t="s">
        <v>59</v>
      </c>
      <c r="B34" s="42"/>
      <c r="C34" s="42">
        <f>TrRoad_act!C115</f>
        <v>53363</v>
      </c>
      <c r="D34" s="42">
        <f>TrRoad_act!D115</f>
        <v>41079</v>
      </c>
      <c r="E34" s="42">
        <f>TrRoad_act!E115</f>
        <v>43867</v>
      </c>
      <c r="F34" s="42">
        <f>TrRoad_act!F115</f>
        <v>52234</v>
      </c>
      <c r="G34" s="42">
        <f>TrRoad_act!G115</f>
        <v>49434</v>
      </c>
      <c r="H34" s="42">
        <f>TrRoad_act!H115</f>
        <v>59962</v>
      </c>
      <c r="I34" s="42">
        <f>TrRoad_act!I115</f>
        <v>62475</v>
      </c>
      <c r="J34" s="42">
        <f>TrRoad_act!J115</f>
        <v>31542</v>
      </c>
      <c r="K34" s="42">
        <f>TrRoad_act!K115</f>
        <v>8757</v>
      </c>
      <c r="L34" s="42">
        <f>TrRoad_act!L115</f>
        <v>13432</v>
      </c>
      <c r="M34" s="42">
        <f>TrRoad_act!M115</f>
        <v>14502</v>
      </c>
      <c r="N34" s="42">
        <f>TrRoad_act!N115</f>
        <v>14055</v>
      </c>
      <c r="O34" s="42">
        <f>TrRoad_act!O115</f>
        <v>17886</v>
      </c>
      <c r="P34" s="42">
        <f>TrRoad_act!P115</f>
        <v>6873</v>
      </c>
      <c r="Q34" s="42">
        <f>TrRoad_act!Q115</f>
        <v>20412</v>
      </c>
    </row>
    <row r="35" spans="1:17" ht="11.45" customHeight="1" x14ac:dyDescent="0.25">
      <c r="A35" s="62" t="s">
        <v>58</v>
      </c>
      <c r="B35" s="42"/>
      <c r="C35" s="42">
        <f>TrRoad_act!C116</f>
        <v>10927</v>
      </c>
      <c r="D35" s="42">
        <f>TrRoad_act!D116</f>
        <v>15065</v>
      </c>
      <c r="E35" s="42">
        <f>TrRoad_act!E116</f>
        <v>17986</v>
      </c>
      <c r="F35" s="42">
        <f>TrRoad_act!F116</f>
        <v>20008</v>
      </c>
      <c r="G35" s="42">
        <f>TrRoad_act!G116</f>
        <v>24254</v>
      </c>
      <c r="H35" s="42">
        <f>TrRoad_act!H116</f>
        <v>37437</v>
      </c>
      <c r="I35" s="42">
        <f>TrRoad_act!I116</f>
        <v>44528</v>
      </c>
      <c r="J35" s="42">
        <f>TrRoad_act!J116</f>
        <v>23217</v>
      </c>
      <c r="K35" s="42">
        <f>TrRoad_act!K116</f>
        <v>10635</v>
      </c>
      <c r="L35" s="42">
        <f>TrRoad_act!L116</f>
        <v>15609</v>
      </c>
      <c r="M35" s="42">
        <f>TrRoad_act!M116</f>
        <v>28976</v>
      </c>
      <c r="N35" s="42">
        <f>TrRoad_act!N116</f>
        <v>36165</v>
      </c>
      <c r="O35" s="42">
        <f>TrRoad_act!O116</f>
        <v>41502</v>
      </c>
      <c r="P35" s="42">
        <f>TrRoad_act!P116</f>
        <v>51036</v>
      </c>
      <c r="Q35" s="42">
        <f>TrRoad_act!Q116</f>
        <v>29816</v>
      </c>
    </row>
    <row r="36" spans="1:17" ht="11.45" customHeight="1" x14ac:dyDescent="0.25">
      <c r="A36" s="62" t="s">
        <v>57</v>
      </c>
      <c r="B36" s="42"/>
      <c r="C36" s="42">
        <f>TrRoad_act!C117</f>
        <v>1649</v>
      </c>
      <c r="D36" s="42">
        <f>TrRoad_act!D117</f>
        <v>1003</v>
      </c>
      <c r="E36" s="42">
        <f>TrRoad_act!E117</f>
        <v>2994</v>
      </c>
      <c r="F36" s="42">
        <f>TrRoad_act!F117</f>
        <v>7088</v>
      </c>
      <c r="G36" s="42">
        <f>TrRoad_act!G117</f>
        <v>4298</v>
      </c>
      <c r="H36" s="42">
        <f>TrRoad_act!H117</f>
        <v>3945</v>
      </c>
      <c r="I36" s="42">
        <f>TrRoad_act!I117</f>
        <v>349</v>
      </c>
      <c r="J36" s="42">
        <f>TrRoad_act!J117</f>
        <v>418</v>
      </c>
      <c r="K36" s="42">
        <f>TrRoad_act!K117</f>
        <v>311</v>
      </c>
      <c r="L36" s="42">
        <f>TrRoad_act!L117</f>
        <v>0</v>
      </c>
      <c r="M36" s="42">
        <f>TrRoad_act!M117</f>
        <v>4829</v>
      </c>
      <c r="N36" s="42">
        <f>TrRoad_act!N117</f>
        <v>18952</v>
      </c>
      <c r="O36" s="42">
        <f>TrRoad_act!O117</f>
        <v>14920</v>
      </c>
      <c r="P36" s="42">
        <f>TrRoad_act!P117</f>
        <v>9401</v>
      </c>
      <c r="Q36" s="42">
        <f>TrRoad_act!Q117</f>
        <v>7755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0</v>
      </c>
      <c r="O37" s="42">
        <f>TrRoad_act!O118</f>
        <v>0</v>
      </c>
      <c r="P37" s="42">
        <f>TrRoad_act!P118</f>
        <v>0</v>
      </c>
      <c r="Q37" s="42">
        <f>TrRoad_act!Q118</f>
        <v>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3</v>
      </c>
      <c r="O38" s="42">
        <f>TrRoad_act!O119</f>
        <v>0</v>
      </c>
      <c r="P38" s="42">
        <f>TrRoad_act!P119</f>
        <v>2</v>
      </c>
      <c r="Q38" s="42">
        <f>TrRoad_act!Q119</f>
        <v>8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0</v>
      </c>
      <c r="M39" s="42">
        <f>TrRoad_act!M120</f>
        <v>0</v>
      </c>
      <c r="N39" s="42">
        <f>TrRoad_act!N120</f>
        <v>10</v>
      </c>
      <c r="O39" s="42">
        <f>TrRoad_act!O120</f>
        <v>5</v>
      </c>
      <c r="P39" s="42">
        <f>TrRoad_act!P120</f>
        <v>174</v>
      </c>
      <c r="Q39" s="42">
        <f>TrRoad_act!Q120</f>
        <v>23</v>
      </c>
    </row>
    <row r="40" spans="1:17" ht="11.45" customHeight="1" x14ac:dyDescent="0.25">
      <c r="A40" s="19" t="s">
        <v>28</v>
      </c>
      <c r="B40" s="38"/>
      <c r="C40" s="38">
        <f>TrRoad_act!C121</f>
        <v>579</v>
      </c>
      <c r="D40" s="38">
        <f>TrRoad_act!D121</f>
        <v>620</v>
      </c>
      <c r="E40" s="38">
        <f>TrRoad_act!E121</f>
        <v>733</v>
      </c>
      <c r="F40" s="38">
        <f>TrRoad_act!F121</f>
        <v>428</v>
      </c>
      <c r="G40" s="38">
        <f>TrRoad_act!G121</f>
        <v>346</v>
      </c>
      <c r="H40" s="38">
        <f>TrRoad_act!H121</f>
        <v>367</v>
      </c>
      <c r="I40" s="38">
        <f>TrRoad_act!I121</f>
        <v>369</v>
      </c>
      <c r="J40" s="38">
        <f>TrRoad_act!J121</f>
        <v>289</v>
      </c>
      <c r="K40" s="38">
        <f>TrRoad_act!K121</f>
        <v>280</v>
      </c>
      <c r="L40" s="38">
        <f>TrRoad_act!L121</f>
        <v>207</v>
      </c>
      <c r="M40" s="38">
        <f>TrRoad_act!M121</f>
        <v>169</v>
      </c>
      <c r="N40" s="38">
        <f>TrRoad_act!N121</f>
        <v>164</v>
      </c>
      <c r="O40" s="38">
        <f>TrRoad_act!O121</f>
        <v>223</v>
      </c>
      <c r="P40" s="38">
        <f>TrRoad_act!P121</f>
        <v>154</v>
      </c>
      <c r="Q40" s="38">
        <f>TrRoad_act!Q121</f>
        <v>268</v>
      </c>
    </row>
    <row r="41" spans="1:17" ht="11.45" customHeight="1" x14ac:dyDescent="0.25">
      <c r="A41" s="62" t="s">
        <v>59</v>
      </c>
      <c r="B41" s="37"/>
      <c r="C41" s="37">
        <f>TrRoad_act!C122</f>
        <v>21</v>
      </c>
      <c r="D41" s="37">
        <f>TrRoad_act!D122</f>
        <v>12</v>
      </c>
      <c r="E41" s="37">
        <f>TrRoad_act!E122</f>
        <v>7</v>
      </c>
      <c r="F41" s="37">
        <f>TrRoad_act!F122</f>
        <v>4</v>
      </c>
      <c r="G41" s="37">
        <f>TrRoad_act!G122</f>
        <v>5</v>
      </c>
      <c r="H41" s="37">
        <f>TrRoad_act!H122</f>
        <v>5</v>
      </c>
      <c r="I41" s="37">
        <f>TrRoad_act!I122</f>
        <v>14</v>
      </c>
      <c r="J41" s="37">
        <f>TrRoad_act!J122</f>
        <v>7</v>
      </c>
      <c r="K41" s="37">
        <f>TrRoad_act!K122</f>
        <v>2</v>
      </c>
      <c r="L41" s="37">
        <f>TrRoad_act!L122</f>
        <v>1</v>
      </c>
      <c r="M41" s="37">
        <f>TrRoad_act!M122</f>
        <v>0</v>
      </c>
      <c r="N41" s="37">
        <f>TrRoad_act!N122</f>
        <v>0</v>
      </c>
      <c r="O41" s="37">
        <f>TrRoad_act!O122</f>
        <v>4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509</v>
      </c>
      <c r="D42" s="37">
        <f>TrRoad_act!D123</f>
        <v>608</v>
      </c>
      <c r="E42" s="37">
        <f>TrRoad_act!E123</f>
        <v>717</v>
      </c>
      <c r="F42" s="37">
        <f>TrRoad_act!F123</f>
        <v>409</v>
      </c>
      <c r="G42" s="37">
        <f>TrRoad_act!G123</f>
        <v>293</v>
      </c>
      <c r="H42" s="37">
        <f>TrRoad_act!H123</f>
        <v>348</v>
      </c>
      <c r="I42" s="37">
        <f>TrRoad_act!I123</f>
        <v>312</v>
      </c>
      <c r="J42" s="37">
        <f>TrRoad_act!J123</f>
        <v>220</v>
      </c>
      <c r="K42" s="37">
        <f>TrRoad_act!K123</f>
        <v>202</v>
      </c>
      <c r="L42" s="37">
        <f>TrRoad_act!L123</f>
        <v>130</v>
      </c>
      <c r="M42" s="37">
        <f>TrRoad_act!M123</f>
        <v>169</v>
      </c>
      <c r="N42" s="37">
        <f>TrRoad_act!N123</f>
        <v>164</v>
      </c>
      <c r="O42" s="37">
        <f>TrRoad_act!O123</f>
        <v>219</v>
      </c>
      <c r="P42" s="37">
        <f>TrRoad_act!P123</f>
        <v>150</v>
      </c>
      <c r="Q42" s="37">
        <f>TrRoad_act!Q123</f>
        <v>243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36</v>
      </c>
      <c r="D44" s="37">
        <f>TrRoad_act!D125</f>
        <v>0</v>
      </c>
      <c r="E44" s="37">
        <f>TrRoad_act!E125</f>
        <v>9</v>
      </c>
      <c r="F44" s="37">
        <f>TrRoad_act!F125</f>
        <v>15</v>
      </c>
      <c r="G44" s="37">
        <f>TrRoad_act!G125</f>
        <v>18</v>
      </c>
      <c r="H44" s="37">
        <f>TrRoad_act!H125</f>
        <v>11</v>
      </c>
      <c r="I44" s="37">
        <f>TrRoad_act!I125</f>
        <v>14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13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30</v>
      </c>
      <c r="H45" s="37">
        <f>TrRoad_act!H126</f>
        <v>3</v>
      </c>
      <c r="I45" s="37">
        <f>TrRoad_act!I126</f>
        <v>29</v>
      </c>
      <c r="J45" s="37">
        <f>TrRoad_act!J126</f>
        <v>62</v>
      </c>
      <c r="K45" s="37">
        <f>TrRoad_act!K126</f>
        <v>76</v>
      </c>
      <c r="L45" s="37">
        <f>TrRoad_act!L126</f>
        <v>76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4</v>
      </c>
      <c r="Q45" s="37">
        <f>TrRoad_act!Q126</f>
        <v>25</v>
      </c>
    </row>
    <row r="46" spans="1:17" ht="11.45" customHeight="1" x14ac:dyDescent="0.25">
      <c r="A46" s="25" t="s">
        <v>18</v>
      </c>
      <c r="B46" s="40"/>
      <c r="C46" s="40">
        <f>TrRoad_act!C127</f>
        <v>7537</v>
      </c>
      <c r="D46" s="40">
        <f>TrRoad_act!D127</f>
        <v>10587</v>
      </c>
      <c r="E46" s="40">
        <f>TrRoad_act!E127</f>
        <v>7092</v>
      </c>
      <c r="F46" s="40">
        <f>TrRoad_act!F127</f>
        <v>11594</v>
      </c>
      <c r="G46" s="40">
        <f>TrRoad_act!G127</f>
        <v>8035</v>
      </c>
      <c r="H46" s="40">
        <f>TrRoad_act!H127</f>
        <v>10080</v>
      </c>
      <c r="I46" s="40">
        <f>TrRoad_act!I127</f>
        <v>11046</v>
      </c>
      <c r="J46" s="40">
        <f>TrRoad_act!J127</f>
        <v>5449</v>
      </c>
      <c r="K46" s="40">
        <f>TrRoad_act!K127</f>
        <v>1737</v>
      </c>
      <c r="L46" s="40">
        <f>TrRoad_act!L127</f>
        <v>2616</v>
      </c>
      <c r="M46" s="40">
        <f>TrRoad_act!M127</f>
        <v>5597</v>
      </c>
      <c r="N46" s="40">
        <f>TrRoad_act!N127</f>
        <v>7006</v>
      </c>
      <c r="O46" s="40">
        <f>TrRoad_act!O127</f>
        <v>9848</v>
      </c>
      <c r="P46" s="40">
        <f>TrRoad_act!P127</f>
        <v>6156</v>
      </c>
      <c r="Q46" s="40">
        <f>TrRoad_act!Q127</f>
        <v>7242</v>
      </c>
    </row>
    <row r="47" spans="1:17" ht="11.45" customHeight="1" x14ac:dyDescent="0.25">
      <c r="A47" s="23" t="s">
        <v>27</v>
      </c>
      <c r="B47" s="39"/>
      <c r="C47" s="39">
        <f>TrRoad_act!C128</f>
        <v>4327</v>
      </c>
      <c r="D47" s="39">
        <f>TrRoad_act!D128</f>
        <v>7307</v>
      </c>
      <c r="E47" s="39">
        <f>TrRoad_act!E128</f>
        <v>3726</v>
      </c>
      <c r="F47" s="39">
        <f>TrRoad_act!F128</f>
        <v>8673</v>
      </c>
      <c r="G47" s="39">
        <f>TrRoad_act!G128</f>
        <v>4742</v>
      </c>
      <c r="H47" s="39">
        <f>TrRoad_act!H128</f>
        <v>6241</v>
      </c>
      <c r="I47" s="39">
        <f>TrRoad_act!I128</f>
        <v>7382</v>
      </c>
      <c r="J47" s="39">
        <f>TrRoad_act!J128</f>
        <v>3527</v>
      </c>
      <c r="K47" s="39">
        <f>TrRoad_act!K128</f>
        <v>1096</v>
      </c>
      <c r="L47" s="39">
        <f>TrRoad_act!L128</f>
        <v>1672</v>
      </c>
      <c r="M47" s="39">
        <f>TrRoad_act!M128</f>
        <v>4085</v>
      </c>
      <c r="N47" s="39">
        <f>TrRoad_act!N128</f>
        <v>5407</v>
      </c>
      <c r="O47" s="39">
        <f>TrRoad_act!O128</f>
        <v>6720</v>
      </c>
      <c r="P47" s="39">
        <f>TrRoad_act!P128</f>
        <v>5102</v>
      </c>
      <c r="Q47" s="39">
        <f>TrRoad_act!Q128</f>
        <v>5969</v>
      </c>
    </row>
    <row r="48" spans="1:17" ht="11.45" customHeight="1" x14ac:dyDescent="0.25">
      <c r="A48" s="62" t="s">
        <v>59</v>
      </c>
      <c r="B48" s="42"/>
      <c r="C48" s="42">
        <f>TrRoad_act!C129</f>
        <v>1060</v>
      </c>
      <c r="D48" s="42">
        <f>TrRoad_act!D129</f>
        <v>486</v>
      </c>
      <c r="E48" s="42">
        <f>TrRoad_act!E129</f>
        <v>1218</v>
      </c>
      <c r="F48" s="42">
        <f>TrRoad_act!F129</f>
        <v>963</v>
      </c>
      <c r="G48" s="42">
        <f>TrRoad_act!G129</f>
        <v>1206</v>
      </c>
      <c r="H48" s="42">
        <f>TrRoad_act!H129</f>
        <v>1592</v>
      </c>
      <c r="I48" s="42">
        <f>TrRoad_act!I129</f>
        <v>1118</v>
      </c>
      <c r="J48" s="42">
        <f>TrRoad_act!J129</f>
        <v>227</v>
      </c>
      <c r="K48" s="42">
        <f>TrRoad_act!K129</f>
        <v>49</v>
      </c>
      <c r="L48" s="42">
        <f>TrRoad_act!L129</f>
        <v>136</v>
      </c>
      <c r="M48" s="42">
        <f>TrRoad_act!M129</f>
        <v>166</v>
      </c>
      <c r="N48" s="42">
        <f>TrRoad_act!N129</f>
        <v>330</v>
      </c>
      <c r="O48" s="42">
        <f>TrRoad_act!O129</f>
        <v>214</v>
      </c>
      <c r="P48" s="42">
        <f>TrRoad_act!P129</f>
        <v>98</v>
      </c>
      <c r="Q48" s="42">
        <f>TrRoad_act!Q129</f>
        <v>108</v>
      </c>
    </row>
    <row r="49" spans="1:18" ht="11.45" customHeight="1" x14ac:dyDescent="0.25">
      <c r="A49" s="62" t="s">
        <v>58</v>
      </c>
      <c r="B49" s="42"/>
      <c r="C49" s="42">
        <f>TrRoad_act!C130</f>
        <v>3267</v>
      </c>
      <c r="D49" s="42">
        <f>TrRoad_act!D130</f>
        <v>6821</v>
      </c>
      <c r="E49" s="42">
        <f>TrRoad_act!E130</f>
        <v>2508</v>
      </c>
      <c r="F49" s="42">
        <f>TrRoad_act!F130</f>
        <v>7710</v>
      </c>
      <c r="G49" s="42">
        <f>TrRoad_act!G130</f>
        <v>3536</v>
      </c>
      <c r="H49" s="42">
        <f>TrRoad_act!H130</f>
        <v>4649</v>
      </c>
      <c r="I49" s="42">
        <f>TrRoad_act!I130</f>
        <v>6264</v>
      </c>
      <c r="J49" s="42">
        <f>TrRoad_act!J130</f>
        <v>3300</v>
      </c>
      <c r="K49" s="42">
        <f>TrRoad_act!K130</f>
        <v>1047</v>
      </c>
      <c r="L49" s="42">
        <f>TrRoad_act!L130</f>
        <v>1536</v>
      </c>
      <c r="M49" s="42">
        <f>TrRoad_act!M130</f>
        <v>3917</v>
      </c>
      <c r="N49" s="42">
        <f>TrRoad_act!N130</f>
        <v>5059</v>
      </c>
      <c r="O49" s="42">
        <f>TrRoad_act!O130</f>
        <v>6506</v>
      </c>
      <c r="P49" s="42">
        <f>TrRoad_act!P130</f>
        <v>4992</v>
      </c>
      <c r="Q49" s="42">
        <f>TrRoad_act!Q130</f>
        <v>5857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18</v>
      </c>
      <c r="O50" s="42">
        <f>TrRoad_act!O131</f>
        <v>0</v>
      </c>
      <c r="P50" s="42">
        <f>TrRoad_act!P131</f>
        <v>8</v>
      </c>
      <c r="Q50" s="42">
        <f>TrRoad_act!Q131</f>
        <v>3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2</v>
      </c>
      <c r="N52" s="42">
        <f>TrRoad_act!N133</f>
        <v>0</v>
      </c>
      <c r="O52" s="42">
        <f>TrRoad_act!O133</f>
        <v>0</v>
      </c>
      <c r="P52" s="42">
        <f>TrRoad_act!P133</f>
        <v>4</v>
      </c>
      <c r="Q52" s="42">
        <f>TrRoad_act!Q133</f>
        <v>1</v>
      </c>
    </row>
    <row r="53" spans="1:18" ht="11.45" customHeight="1" x14ac:dyDescent="0.25">
      <c r="A53" s="19" t="s">
        <v>24</v>
      </c>
      <c r="B53" s="38"/>
      <c r="C53" s="38">
        <f>TrRoad_act!C134</f>
        <v>3210</v>
      </c>
      <c r="D53" s="38">
        <f>TrRoad_act!D134</f>
        <v>3280</v>
      </c>
      <c r="E53" s="38">
        <f>TrRoad_act!E134</f>
        <v>3366</v>
      </c>
      <c r="F53" s="38">
        <f>TrRoad_act!F134</f>
        <v>2921</v>
      </c>
      <c r="G53" s="38">
        <f>TrRoad_act!G134</f>
        <v>3293</v>
      </c>
      <c r="H53" s="38">
        <f>TrRoad_act!H134</f>
        <v>3839</v>
      </c>
      <c r="I53" s="38">
        <f>TrRoad_act!I134</f>
        <v>3664</v>
      </c>
      <c r="J53" s="38">
        <f>TrRoad_act!J134</f>
        <v>1922</v>
      </c>
      <c r="K53" s="38">
        <f>TrRoad_act!K134</f>
        <v>641</v>
      </c>
      <c r="L53" s="38">
        <f>TrRoad_act!L134</f>
        <v>944</v>
      </c>
      <c r="M53" s="38">
        <f>TrRoad_act!M134</f>
        <v>1512</v>
      </c>
      <c r="N53" s="38">
        <f>TrRoad_act!N134</f>
        <v>1599</v>
      </c>
      <c r="O53" s="38">
        <f>TrRoad_act!O134</f>
        <v>3128</v>
      </c>
      <c r="P53" s="38">
        <f>TrRoad_act!P134</f>
        <v>1054</v>
      </c>
      <c r="Q53" s="38">
        <f>TrRoad_act!Q134</f>
        <v>1273</v>
      </c>
    </row>
    <row r="54" spans="1:18" ht="11.45" customHeight="1" x14ac:dyDescent="0.25">
      <c r="A54" s="17" t="s">
        <v>23</v>
      </c>
      <c r="B54" s="37"/>
      <c r="C54" s="37">
        <f>TrRoad_act!C135</f>
        <v>2980</v>
      </c>
      <c r="D54" s="37">
        <f>TrRoad_act!D135</f>
        <v>3069</v>
      </c>
      <c r="E54" s="37">
        <f>TrRoad_act!E135</f>
        <v>3193</v>
      </c>
      <c r="F54" s="37">
        <f>TrRoad_act!F135</f>
        <v>2657</v>
      </c>
      <c r="G54" s="37">
        <f>TrRoad_act!G135</f>
        <v>3117</v>
      </c>
      <c r="H54" s="37">
        <f>TrRoad_act!H135</f>
        <v>3492</v>
      </c>
      <c r="I54" s="37">
        <f>TrRoad_act!I135</f>
        <v>3334</v>
      </c>
      <c r="J54" s="37">
        <f>TrRoad_act!J135</f>
        <v>1733</v>
      </c>
      <c r="K54" s="37">
        <f>TrRoad_act!K135</f>
        <v>641</v>
      </c>
      <c r="L54" s="37">
        <f>TrRoad_act!L135</f>
        <v>641</v>
      </c>
      <c r="M54" s="37">
        <f>TrRoad_act!M135</f>
        <v>1128</v>
      </c>
      <c r="N54" s="37">
        <f>TrRoad_act!N135</f>
        <v>1239</v>
      </c>
      <c r="O54" s="37">
        <f>TrRoad_act!O135</f>
        <v>2695</v>
      </c>
      <c r="P54" s="37">
        <f>TrRoad_act!P135</f>
        <v>772</v>
      </c>
      <c r="Q54" s="37">
        <f>TrRoad_act!Q135</f>
        <v>730</v>
      </c>
    </row>
    <row r="55" spans="1:18" ht="11.45" customHeight="1" x14ac:dyDescent="0.25">
      <c r="A55" s="15" t="s">
        <v>22</v>
      </c>
      <c r="B55" s="36"/>
      <c r="C55" s="36">
        <f>TrRoad_act!C136</f>
        <v>230</v>
      </c>
      <c r="D55" s="36">
        <f>TrRoad_act!D136</f>
        <v>211</v>
      </c>
      <c r="E55" s="36">
        <f>TrRoad_act!E136</f>
        <v>173</v>
      </c>
      <c r="F55" s="36">
        <f>TrRoad_act!F136</f>
        <v>264</v>
      </c>
      <c r="G55" s="36">
        <f>TrRoad_act!G136</f>
        <v>176</v>
      </c>
      <c r="H55" s="36">
        <f>TrRoad_act!H136</f>
        <v>347</v>
      </c>
      <c r="I55" s="36">
        <f>TrRoad_act!I136</f>
        <v>330</v>
      </c>
      <c r="J55" s="36">
        <f>TrRoad_act!J136</f>
        <v>189</v>
      </c>
      <c r="K55" s="36">
        <f>TrRoad_act!K136</f>
        <v>0</v>
      </c>
      <c r="L55" s="36">
        <f>TrRoad_act!L136</f>
        <v>303</v>
      </c>
      <c r="M55" s="36">
        <f>TrRoad_act!M136</f>
        <v>384</v>
      </c>
      <c r="N55" s="36">
        <f>TrRoad_act!N136</f>
        <v>360</v>
      </c>
      <c r="O55" s="36">
        <f>TrRoad_act!O136</f>
        <v>433</v>
      </c>
      <c r="P55" s="36">
        <f>TrRoad_act!P136</f>
        <v>282</v>
      </c>
      <c r="Q55" s="36">
        <f>TrRoad_act!Q136</f>
        <v>543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12473</v>
      </c>
      <c r="C59" s="41">
        <f t="shared" ref="C59:Q59" si="1">C60+C75</f>
        <v>722</v>
      </c>
      <c r="D59" s="41">
        <f t="shared" si="1"/>
        <v>1318</v>
      </c>
      <c r="E59" s="41">
        <f t="shared" si="1"/>
        <v>5387</v>
      </c>
      <c r="F59" s="41">
        <f t="shared" si="1"/>
        <v>34547.15126186901</v>
      </c>
      <c r="G59" s="41">
        <f t="shared" si="1"/>
        <v>62062</v>
      </c>
      <c r="H59" s="41">
        <f t="shared" si="1"/>
        <v>92495</v>
      </c>
      <c r="I59" s="41">
        <f t="shared" si="1"/>
        <v>109223</v>
      </c>
      <c r="J59" s="41">
        <f t="shared" si="1"/>
        <v>60371</v>
      </c>
      <c r="K59" s="41">
        <f t="shared" si="1"/>
        <v>22264</v>
      </c>
      <c r="L59" s="41">
        <f t="shared" si="1"/>
        <v>32330</v>
      </c>
      <c r="M59" s="41">
        <f t="shared" si="1"/>
        <v>57450</v>
      </c>
      <c r="N59" s="41">
        <f t="shared" si="1"/>
        <v>80708</v>
      </c>
      <c r="O59" s="41">
        <f t="shared" si="1"/>
        <v>88962</v>
      </c>
      <c r="P59" s="41">
        <f t="shared" si="1"/>
        <v>79006</v>
      </c>
      <c r="Q59" s="41">
        <f t="shared" si="1"/>
        <v>70867</v>
      </c>
    </row>
    <row r="60" spans="1:18" ht="11.45" customHeight="1" x14ac:dyDescent="0.25">
      <c r="A60" s="25" t="s">
        <v>39</v>
      </c>
      <c r="B60" s="40">
        <f t="shared" ref="B60" si="2">B61+B62+B69</f>
        <v>12386</v>
      </c>
      <c r="C60" s="40">
        <f t="shared" ref="C60:Q60" si="3">C61+C62+C69</f>
        <v>376</v>
      </c>
      <c r="D60" s="40">
        <f t="shared" si="3"/>
        <v>723</v>
      </c>
      <c r="E60" s="40">
        <f t="shared" si="3"/>
        <v>2343</v>
      </c>
      <c r="F60" s="40">
        <f t="shared" si="3"/>
        <v>27271</v>
      </c>
      <c r="G60" s="40">
        <f t="shared" si="3"/>
        <v>56643</v>
      </c>
      <c r="H60" s="40">
        <f t="shared" si="3"/>
        <v>84869</v>
      </c>
      <c r="I60" s="40">
        <f t="shared" si="3"/>
        <v>99335</v>
      </c>
      <c r="J60" s="40">
        <f t="shared" si="3"/>
        <v>55333</v>
      </c>
      <c r="K60" s="40">
        <f t="shared" si="3"/>
        <v>20573</v>
      </c>
      <c r="L60" s="40">
        <f t="shared" si="3"/>
        <v>29946</v>
      </c>
      <c r="M60" s="40">
        <f t="shared" si="3"/>
        <v>52075</v>
      </c>
      <c r="N60" s="40">
        <f t="shared" si="3"/>
        <v>73840</v>
      </c>
      <c r="O60" s="40">
        <f t="shared" si="3"/>
        <v>79195</v>
      </c>
      <c r="P60" s="40">
        <f t="shared" si="3"/>
        <v>72869</v>
      </c>
      <c r="Q60" s="40">
        <f t="shared" si="3"/>
        <v>63625</v>
      </c>
    </row>
    <row r="61" spans="1:18" ht="11.45" customHeight="1" x14ac:dyDescent="0.25">
      <c r="A61" s="23" t="s">
        <v>30</v>
      </c>
      <c r="B61" s="39">
        <v>12386</v>
      </c>
      <c r="C61" s="39">
        <v>376</v>
      </c>
      <c r="D61" s="39">
        <v>652</v>
      </c>
      <c r="E61" s="39">
        <v>821</v>
      </c>
      <c r="F61" s="39">
        <v>1049</v>
      </c>
      <c r="G61" s="39">
        <v>1093</v>
      </c>
      <c r="H61" s="39">
        <v>1654</v>
      </c>
      <c r="I61" s="39">
        <v>2797</v>
      </c>
      <c r="J61" s="39">
        <v>2875</v>
      </c>
      <c r="K61" s="39">
        <v>1069</v>
      </c>
      <c r="L61" s="39">
        <v>967</v>
      </c>
      <c r="M61" s="39">
        <v>3745</v>
      </c>
      <c r="N61" s="39">
        <v>4562</v>
      </c>
      <c r="O61" s="39">
        <v>4670</v>
      </c>
      <c r="P61" s="39">
        <v>5229</v>
      </c>
      <c r="Q61" s="39">
        <v>5343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0</v>
      </c>
      <c r="C62" s="38">
        <f t="shared" ref="C62:Q62" si="5">SUM(C63:C68)</f>
        <v>0</v>
      </c>
      <c r="D62" s="38">
        <f t="shared" si="5"/>
        <v>0</v>
      </c>
      <c r="E62" s="38">
        <f t="shared" si="5"/>
        <v>1263</v>
      </c>
      <c r="F62" s="38">
        <f t="shared" si="5"/>
        <v>26003</v>
      </c>
      <c r="G62" s="38">
        <f t="shared" si="5"/>
        <v>55338</v>
      </c>
      <c r="H62" s="38">
        <f t="shared" si="5"/>
        <v>82933</v>
      </c>
      <c r="I62" s="38">
        <f t="shared" si="5"/>
        <v>96230</v>
      </c>
      <c r="J62" s="38">
        <f t="shared" si="5"/>
        <v>52192</v>
      </c>
      <c r="K62" s="38">
        <f t="shared" si="5"/>
        <v>19235</v>
      </c>
      <c r="L62" s="38">
        <f t="shared" si="5"/>
        <v>28776</v>
      </c>
      <c r="M62" s="38">
        <f t="shared" si="5"/>
        <v>48162</v>
      </c>
      <c r="N62" s="38">
        <f t="shared" si="5"/>
        <v>69114</v>
      </c>
      <c r="O62" s="38">
        <f t="shared" si="5"/>
        <v>74302</v>
      </c>
      <c r="P62" s="38">
        <f t="shared" si="5"/>
        <v>67486</v>
      </c>
      <c r="Q62" s="38">
        <f t="shared" si="5"/>
        <v>58014</v>
      </c>
      <c r="R62" s="112"/>
    </row>
    <row r="63" spans="1:18" ht="11.45" customHeight="1" x14ac:dyDescent="0.25">
      <c r="A63" s="62" t="s">
        <v>59</v>
      </c>
      <c r="B63" s="42">
        <v>0</v>
      </c>
      <c r="C63" s="42">
        <v>0</v>
      </c>
      <c r="D63" s="42">
        <v>0</v>
      </c>
      <c r="E63" s="42">
        <v>0</v>
      </c>
      <c r="F63" s="42">
        <v>15016</v>
      </c>
      <c r="G63" s="42">
        <v>35786</v>
      </c>
      <c r="H63" s="42">
        <v>49284</v>
      </c>
      <c r="I63" s="42">
        <v>55742</v>
      </c>
      <c r="J63" s="42">
        <v>29640</v>
      </c>
      <c r="K63" s="42">
        <v>8489</v>
      </c>
      <c r="L63" s="42">
        <v>13247</v>
      </c>
      <c r="M63" s="42">
        <v>14425</v>
      </c>
      <c r="N63" s="42">
        <v>14034</v>
      </c>
      <c r="O63" s="42">
        <v>17881</v>
      </c>
      <c r="P63" s="42">
        <v>6873</v>
      </c>
      <c r="Q63" s="42">
        <v>20412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0</v>
      </c>
      <c r="F64" s="42">
        <v>6823</v>
      </c>
      <c r="G64" s="42">
        <v>16564</v>
      </c>
      <c r="H64" s="42">
        <v>30543</v>
      </c>
      <c r="I64" s="42">
        <v>40187</v>
      </c>
      <c r="J64" s="42">
        <v>22169</v>
      </c>
      <c r="K64" s="42">
        <v>10450</v>
      </c>
      <c r="L64" s="42">
        <v>15529</v>
      </c>
      <c r="M64" s="42">
        <v>28948</v>
      </c>
      <c r="N64" s="42">
        <v>36163</v>
      </c>
      <c r="O64" s="42">
        <v>41502</v>
      </c>
      <c r="P64" s="42">
        <v>51036</v>
      </c>
      <c r="Q64" s="42">
        <v>29816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1263</v>
      </c>
      <c r="F65" s="42">
        <v>4164</v>
      </c>
      <c r="G65" s="42">
        <v>2988</v>
      </c>
      <c r="H65" s="42">
        <v>3106</v>
      </c>
      <c r="I65" s="42">
        <v>301</v>
      </c>
      <c r="J65" s="42">
        <v>383</v>
      </c>
      <c r="K65" s="42">
        <v>296</v>
      </c>
      <c r="L65" s="42">
        <v>0</v>
      </c>
      <c r="M65" s="42">
        <v>4789</v>
      </c>
      <c r="N65" s="42">
        <v>18905</v>
      </c>
      <c r="O65" s="42">
        <v>14914</v>
      </c>
      <c r="P65" s="42">
        <v>9401</v>
      </c>
      <c r="Q65" s="42">
        <v>7755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3</v>
      </c>
      <c r="O67" s="42">
        <v>0</v>
      </c>
      <c r="P67" s="42">
        <v>2</v>
      </c>
      <c r="Q67" s="42">
        <v>8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9</v>
      </c>
      <c r="O68" s="42">
        <v>5</v>
      </c>
      <c r="P68" s="42">
        <v>174</v>
      </c>
      <c r="Q68" s="42">
        <v>23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0</v>
      </c>
      <c r="C69" s="38">
        <f t="shared" ref="C69:Q69" si="7">SUM(C70:C74)</f>
        <v>0</v>
      </c>
      <c r="D69" s="38">
        <f t="shared" si="7"/>
        <v>71</v>
      </c>
      <c r="E69" s="38">
        <f t="shared" si="7"/>
        <v>259</v>
      </c>
      <c r="F69" s="38">
        <f t="shared" si="7"/>
        <v>219</v>
      </c>
      <c r="G69" s="38">
        <f t="shared" si="7"/>
        <v>212</v>
      </c>
      <c r="H69" s="38">
        <f t="shared" si="7"/>
        <v>282</v>
      </c>
      <c r="I69" s="38">
        <f t="shared" si="7"/>
        <v>308</v>
      </c>
      <c r="J69" s="38">
        <f t="shared" si="7"/>
        <v>266</v>
      </c>
      <c r="K69" s="38">
        <f t="shared" si="7"/>
        <v>269</v>
      </c>
      <c r="L69" s="38">
        <f t="shared" si="7"/>
        <v>203</v>
      </c>
      <c r="M69" s="38">
        <f t="shared" si="7"/>
        <v>168</v>
      </c>
      <c r="N69" s="38">
        <f t="shared" si="7"/>
        <v>164</v>
      </c>
      <c r="O69" s="38">
        <f t="shared" si="7"/>
        <v>223</v>
      </c>
      <c r="P69" s="38">
        <f t="shared" si="7"/>
        <v>154</v>
      </c>
      <c r="Q69" s="38">
        <f t="shared" si="7"/>
        <v>268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5</v>
      </c>
      <c r="F70" s="37">
        <v>3</v>
      </c>
      <c r="G70" s="37">
        <v>4</v>
      </c>
      <c r="H70" s="37">
        <v>5</v>
      </c>
      <c r="I70" s="37">
        <v>13</v>
      </c>
      <c r="J70" s="37">
        <v>7</v>
      </c>
      <c r="K70" s="37">
        <v>2</v>
      </c>
      <c r="L70" s="37">
        <v>1</v>
      </c>
      <c r="M70" s="37">
        <v>0</v>
      </c>
      <c r="N70" s="37">
        <v>0</v>
      </c>
      <c r="O70" s="37">
        <v>4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0</v>
      </c>
      <c r="D71" s="37">
        <v>71</v>
      </c>
      <c r="E71" s="37">
        <v>254</v>
      </c>
      <c r="F71" s="37">
        <v>216</v>
      </c>
      <c r="G71" s="37">
        <v>198</v>
      </c>
      <c r="H71" s="37">
        <v>274</v>
      </c>
      <c r="I71" s="37">
        <v>271</v>
      </c>
      <c r="J71" s="37">
        <v>203</v>
      </c>
      <c r="K71" s="37">
        <v>194</v>
      </c>
      <c r="L71" s="37">
        <v>128</v>
      </c>
      <c r="M71" s="37">
        <v>168</v>
      </c>
      <c r="N71" s="37">
        <v>164</v>
      </c>
      <c r="O71" s="37">
        <v>219</v>
      </c>
      <c r="P71" s="37">
        <v>150</v>
      </c>
      <c r="Q71" s="37">
        <v>243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10</v>
      </c>
      <c r="H74" s="37">
        <v>3</v>
      </c>
      <c r="I74" s="37">
        <v>24</v>
      </c>
      <c r="J74" s="37">
        <v>56</v>
      </c>
      <c r="K74" s="37">
        <v>73</v>
      </c>
      <c r="L74" s="37">
        <v>74</v>
      </c>
      <c r="M74" s="37">
        <v>0</v>
      </c>
      <c r="N74" s="37">
        <v>0</v>
      </c>
      <c r="O74" s="37">
        <v>0</v>
      </c>
      <c r="P74" s="37">
        <v>4</v>
      </c>
      <c r="Q74" s="37">
        <v>25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87</v>
      </c>
      <c r="C75" s="40">
        <f t="shared" ref="C75:Q75" si="9">C76+C82</f>
        <v>346</v>
      </c>
      <c r="D75" s="40">
        <f t="shared" si="9"/>
        <v>595</v>
      </c>
      <c r="E75" s="40">
        <f t="shared" si="9"/>
        <v>3044</v>
      </c>
      <c r="F75" s="40">
        <f t="shared" si="9"/>
        <v>7276.1512618690076</v>
      </c>
      <c r="G75" s="40">
        <f t="shared" si="9"/>
        <v>5419</v>
      </c>
      <c r="H75" s="40">
        <f t="shared" si="9"/>
        <v>7626</v>
      </c>
      <c r="I75" s="40">
        <f t="shared" si="9"/>
        <v>9888</v>
      </c>
      <c r="J75" s="40">
        <f t="shared" si="9"/>
        <v>5038</v>
      </c>
      <c r="K75" s="40">
        <f t="shared" si="9"/>
        <v>1691</v>
      </c>
      <c r="L75" s="40">
        <f t="shared" si="9"/>
        <v>2384</v>
      </c>
      <c r="M75" s="40">
        <f t="shared" si="9"/>
        <v>5375</v>
      </c>
      <c r="N75" s="40">
        <f t="shared" si="9"/>
        <v>6868</v>
      </c>
      <c r="O75" s="40">
        <f t="shared" si="9"/>
        <v>9767</v>
      </c>
      <c r="P75" s="40">
        <f t="shared" si="9"/>
        <v>6137</v>
      </c>
      <c r="Q75" s="40">
        <f t="shared" si="9"/>
        <v>7242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0</v>
      </c>
      <c r="D76" s="39">
        <f t="shared" si="11"/>
        <v>0</v>
      </c>
      <c r="E76" s="39">
        <f t="shared" si="11"/>
        <v>577</v>
      </c>
      <c r="F76" s="39">
        <f t="shared" si="11"/>
        <v>5158</v>
      </c>
      <c r="G76" s="39">
        <f t="shared" si="11"/>
        <v>2832</v>
      </c>
      <c r="H76" s="39">
        <f t="shared" si="11"/>
        <v>4596</v>
      </c>
      <c r="I76" s="39">
        <f t="shared" si="11"/>
        <v>6866</v>
      </c>
      <c r="J76" s="39">
        <f t="shared" si="11"/>
        <v>3402</v>
      </c>
      <c r="K76" s="39">
        <f t="shared" si="11"/>
        <v>1076</v>
      </c>
      <c r="L76" s="39">
        <f t="shared" si="11"/>
        <v>1657</v>
      </c>
      <c r="M76" s="39">
        <f t="shared" si="11"/>
        <v>4070</v>
      </c>
      <c r="N76" s="39">
        <f t="shared" si="11"/>
        <v>5398</v>
      </c>
      <c r="O76" s="39">
        <f t="shared" si="11"/>
        <v>6718</v>
      </c>
      <c r="P76" s="39">
        <f t="shared" si="11"/>
        <v>5102</v>
      </c>
      <c r="Q76" s="39">
        <f t="shared" si="11"/>
        <v>5969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480</v>
      </c>
      <c r="I77" s="42">
        <v>1004</v>
      </c>
      <c r="J77" s="42">
        <v>214</v>
      </c>
      <c r="K77" s="42">
        <v>48</v>
      </c>
      <c r="L77" s="42">
        <v>135</v>
      </c>
      <c r="M77" s="42">
        <v>166</v>
      </c>
      <c r="N77" s="42">
        <v>330</v>
      </c>
      <c r="O77" s="42">
        <v>214</v>
      </c>
      <c r="P77" s="42">
        <v>98</v>
      </c>
      <c r="Q77" s="42">
        <v>108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577</v>
      </c>
      <c r="F78" s="42">
        <v>5158</v>
      </c>
      <c r="G78" s="42">
        <v>2832</v>
      </c>
      <c r="H78" s="42">
        <v>4116</v>
      </c>
      <c r="I78" s="42">
        <v>5862</v>
      </c>
      <c r="J78" s="42">
        <v>3188</v>
      </c>
      <c r="K78" s="42">
        <v>1028</v>
      </c>
      <c r="L78" s="42">
        <v>1522</v>
      </c>
      <c r="M78" s="42">
        <v>3902</v>
      </c>
      <c r="N78" s="42">
        <v>5052</v>
      </c>
      <c r="O78" s="42">
        <v>6504</v>
      </c>
      <c r="P78" s="42">
        <v>4992</v>
      </c>
      <c r="Q78" s="42">
        <v>5857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16</v>
      </c>
      <c r="O79" s="42">
        <v>0</v>
      </c>
      <c r="P79" s="42">
        <v>8</v>
      </c>
      <c r="Q79" s="42">
        <v>3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2</v>
      </c>
      <c r="N81" s="42">
        <v>0</v>
      </c>
      <c r="O81" s="42">
        <v>0</v>
      </c>
      <c r="P81" s="42">
        <v>4</v>
      </c>
      <c r="Q81" s="42">
        <v>1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87</v>
      </c>
      <c r="C82" s="38">
        <f t="shared" ref="C82:Q82" si="13">SUM(C83:C84)</f>
        <v>346</v>
      </c>
      <c r="D82" s="38">
        <f t="shared" si="13"/>
        <v>595</v>
      </c>
      <c r="E82" s="38">
        <f t="shared" si="13"/>
        <v>2467</v>
      </c>
      <c r="F82" s="38">
        <f t="shared" si="13"/>
        <v>2118.1512618690076</v>
      </c>
      <c r="G82" s="38">
        <f t="shared" si="13"/>
        <v>2587</v>
      </c>
      <c r="H82" s="38">
        <f t="shared" si="13"/>
        <v>3030</v>
      </c>
      <c r="I82" s="38">
        <f t="shared" si="13"/>
        <v>3022</v>
      </c>
      <c r="J82" s="38">
        <f t="shared" si="13"/>
        <v>1636</v>
      </c>
      <c r="K82" s="38">
        <f t="shared" si="13"/>
        <v>615</v>
      </c>
      <c r="L82" s="38">
        <f t="shared" si="13"/>
        <v>727</v>
      </c>
      <c r="M82" s="38">
        <f t="shared" si="13"/>
        <v>1305</v>
      </c>
      <c r="N82" s="38">
        <f t="shared" si="13"/>
        <v>1470</v>
      </c>
      <c r="O82" s="38">
        <f t="shared" si="13"/>
        <v>3049</v>
      </c>
      <c r="P82" s="38">
        <f t="shared" si="13"/>
        <v>1035</v>
      </c>
      <c r="Q82" s="38">
        <f t="shared" si="13"/>
        <v>1273</v>
      </c>
      <c r="R82" s="112"/>
    </row>
    <row r="83" spans="1:18" ht="11.45" customHeight="1" x14ac:dyDescent="0.25">
      <c r="A83" s="17" t="s">
        <v>23</v>
      </c>
      <c r="B83" s="37">
        <v>87</v>
      </c>
      <c r="C83" s="37">
        <v>346</v>
      </c>
      <c r="D83" s="37">
        <v>595</v>
      </c>
      <c r="E83" s="37">
        <v>2467</v>
      </c>
      <c r="F83" s="37">
        <v>2118</v>
      </c>
      <c r="G83" s="37">
        <v>2587</v>
      </c>
      <c r="H83" s="37">
        <v>3026</v>
      </c>
      <c r="I83" s="37">
        <v>3009</v>
      </c>
      <c r="J83" s="37">
        <v>1618</v>
      </c>
      <c r="K83" s="37">
        <v>615</v>
      </c>
      <c r="L83" s="37">
        <v>626</v>
      </c>
      <c r="M83" s="37">
        <v>1114</v>
      </c>
      <c r="N83" s="37">
        <v>1229</v>
      </c>
      <c r="O83" s="37">
        <v>2694</v>
      </c>
      <c r="P83" s="37">
        <v>772</v>
      </c>
      <c r="Q83" s="37">
        <v>730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0.1512618690076124</v>
      </c>
      <c r="G84" s="36">
        <v>0</v>
      </c>
      <c r="H84" s="36">
        <v>4</v>
      </c>
      <c r="I84" s="36">
        <v>13</v>
      </c>
      <c r="J84" s="36">
        <v>18</v>
      </c>
      <c r="K84" s="36">
        <v>0</v>
      </c>
      <c r="L84" s="36">
        <v>101</v>
      </c>
      <c r="M84" s="36">
        <v>191</v>
      </c>
      <c r="N84" s="36">
        <v>241</v>
      </c>
      <c r="O84" s="36">
        <v>355</v>
      </c>
      <c r="P84" s="36">
        <v>263</v>
      </c>
      <c r="Q84" s="36">
        <v>543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4.7682600503543737</v>
      </c>
      <c r="C90" s="22">
        <v>4.7718315633588002</v>
      </c>
      <c r="D90" s="22">
        <v>4.7690360695074503</v>
      </c>
      <c r="E90" s="22">
        <v>4.7645353027747959</v>
      </c>
      <c r="F90" s="22">
        <v>4.7552217007209023</v>
      </c>
      <c r="G90" s="22">
        <v>4.7431160015788123</v>
      </c>
      <c r="H90" s="22">
        <v>4.7155520655324104</v>
      </c>
      <c r="I90" s="22">
        <v>4.6599803345303128</v>
      </c>
      <c r="J90" s="22">
        <v>4.5915555913719066</v>
      </c>
      <c r="K90" s="22">
        <v>4.5656239784900672</v>
      </c>
      <c r="L90" s="22">
        <v>4.5392466676698691</v>
      </c>
      <c r="M90" s="22">
        <v>4.4097247730503337</v>
      </c>
      <c r="N90" s="22">
        <v>4.2594603735269265</v>
      </c>
      <c r="O90" s="22">
        <v>4.1159919034147716</v>
      </c>
      <c r="P90" s="22">
        <v>3.9532759619533575</v>
      </c>
      <c r="Q90" s="22">
        <v>3.7955799446291443</v>
      </c>
    </row>
    <row r="91" spans="1:18" ht="11.45" customHeight="1" x14ac:dyDescent="0.25">
      <c r="A91" s="19" t="s">
        <v>29</v>
      </c>
      <c r="B91" s="21">
        <v>7.7964819645985983</v>
      </c>
      <c r="C91" s="21">
        <v>7.636143175168753</v>
      </c>
      <c r="D91" s="21">
        <v>7.5285207201901949</v>
      </c>
      <c r="E91" s="21">
        <v>7.4080120992136234</v>
      </c>
      <c r="F91" s="21">
        <v>7.2759843471358705</v>
      </c>
      <c r="G91" s="21">
        <v>7.1410326867508509</v>
      </c>
      <c r="H91" s="21">
        <v>6.9797443367675154</v>
      </c>
      <c r="I91" s="21">
        <v>6.8119846446430774</v>
      </c>
      <c r="J91" s="21">
        <v>6.6914616653791406</v>
      </c>
      <c r="K91" s="21">
        <v>6.6074496701077425</v>
      </c>
      <c r="L91" s="21">
        <v>6.5505850819089844</v>
      </c>
      <c r="M91" s="21">
        <v>6.4729225473141785</v>
      </c>
      <c r="N91" s="21">
        <v>6.3883081091608727</v>
      </c>
      <c r="O91" s="21">
        <v>6.2805339549686625</v>
      </c>
      <c r="P91" s="21">
        <v>6.1255302128766278</v>
      </c>
      <c r="Q91" s="21">
        <v>5.9893143558861501</v>
      </c>
    </row>
    <row r="92" spans="1:18" ht="11.45" customHeight="1" x14ac:dyDescent="0.25">
      <c r="A92" s="62" t="s">
        <v>59</v>
      </c>
      <c r="B92" s="70">
        <v>7.9471000839239583</v>
      </c>
      <c r="C92" s="70">
        <v>7.8355911175097406</v>
      </c>
      <c r="D92" s="70">
        <v>7.781484011786187</v>
      </c>
      <c r="E92" s="70">
        <v>7.7160364006636488</v>
      </c>
      <c r="F92" s="70">
        <v>7.6344688341319484</v>
      </c>
      <c r="G92" s="70">
        <v>7.5454281371198055</v>
      </c>
      <c r="H92" s="70">
        <v>7.4220716151381572</v>
      </c>
      <c r="I92" s="70">
        <v>7.2734678676095061</v>
      </c>
      <c r="J92" s="70">
        <v>7.1622104744902622</v>
      </c>
      <c r="K92" s="70">
        <v>7.0951206918801688</v>
      </c>
      <c r="L92" s="70">
        <v>7.0504353817640952</v>
      </c>
      <c r="M92" s="70">
        <v>7.0027576232463637</v>
      </c>
      <c r="N92" s="70">
        <v>6.9560357954621956</v>
      </c>
      <c r="O92" s="70">
        <v>6.8899675373193565</v>
      </c>
      <c r="P92" s="70">
        <v>6.820429672298963</v>
      </c>
      <c r="Q92" s="70">
        <v>6.6880758855904139</v>
      </c>
    </row>
    <row r="93" spans="1:18" ht="11.45" customHeight="1" x14ac:dyDescent="0.25">
      <c r="A93" s="62" t="s">
        <v>58</v>
      </c>
      <c r="B93" s="70">
        <v>6.5104561077810432</v>
      </c>
      <c r="C93" s="70">
        <v>6.3025483219376834</v>
      </c>
      <c r="D93" s="70">
        <v>6.2025256283212586</v>
      </c>
      <c r="E93" s="70">
        <v>6.120966483174068</v>
      </c>
      <c r="F93" s="70">
        <v>6.0559896932241548</v>
      </c>
      <c r="G93" s="70">
        <v>6.0031631598129094</v>
      </c>
      <c r="H93" s="70">
        <v>5.9124230202890278</v>
      </c>
      <c r="I93" s="70">
        <v>5.8054544325939537</v>
      </c>
      <c r="J93" s="70">
        <v>5.8082106767787467</v>
      </c>
      <c r="K93" s="70">
        <v>5.8147171195996252</v>
      </c>
      <c r="L93" s="70">
        <v>5.8111311150606459</v>
      </c>
      <c r="M93" s="70">
        <v>5.7925385385834982</v>
      </c>
      <c r="N93" s="70">
        <v>5.7679377582108087</v>
      </c>
      <c r="O93" s="70">
        <v>5.7047029395459479</v>
      </c>
      <c r="P93" s="70">
        <v>5.6281315243631029</v>
      </c>
      <c r="Q93" s="70">
        <v>5.577039959911275</v>
      </c>
    </row>
    <row r="94" spans="1:18" ht="11.45" customHeight="1" x14ac:dyDescent="0.25">
      <c r="A94" s="62" t="s">
        <v>57</v>
      </c>
      <c r="B94" s="70">
        <v>7.0190743761962739</v>
      </c>
      <c r="C94" s="70">
        <v>6.9541476004443572</v>
      </c>
      <c r="D94" s="70">
        <v>6.9201880960268332</v>
      </c>
      <c r="E94" s="70">
        <v>6.8111250509262931</v>
      </c>
      <c r="F94" s="70">
        <v>6.6363169922452476</v>
      </c>
      <c r="G94" s="70">
        <v>6.5623801644493929</v>
      </c>
      <c r="H94" s="70">
        <v>6.5046377592719642</v>
      </c>
      <c r="I94" s="70">
        <v>6.4836769550951656</v>
      </c>
      <c r="J94" s="70">
        <v>6.4562988366041161</v>
      </c>
      <c r="K94" s="70">
        <v>6.4230273682990253</v>
      </c>
      <c r="L94" s="70">
        <v>6.385074061218643</v>
      </c>
      <c r="M94" s="70">
        <v>6.3401414493673496</v>
      </c>
      <c r="N94" s="70">
        <v>6.2687660083261685</v>
      </c>
      <c r="O94" s="70">
        <v>6.1817529933921662</v>
      </c>
      <c r="P94" s="70">
        <v>6.1130964365952432</v>
      </c>
      <c r="Q94" s="70">
        <v>5.9591712721227932</v>
      </c>
    </row>
    <row r="95" spans="1:18" ht="11.45" customHeight="1" x14ac:dyDescent="0.25">
      <c r="A95" s="62" t="s">
        <v>56</v>
      </c>
      <c r="B95" s="70">
        <v>7.8248910258222626</v>
      </c>
      <c r="C95" s="70">
        <v>7.8295222189692648</v>
      </c>
      <c r="D95" s="70">
        <v>7.8479663368183017</v>
      </c>
      <c r="E95" s="70">
        <v>7.8661492812032172</v>
      </c>
      <c r="F95" s="70">
        <v>7.8839459509040495</v>
      </c>
      <c r="G95" s="70">
        <v>7.9013379107974471</v>
      </c>
      <c r="H95" s="70">
        <v>7.9181419443579548</v>
      </c>
      <c r="I95" s="70">
        <v>7.9337371936367358</v>
      </c>
      <c r="J95" s="70">
        <v>7.9481220769658272</v>
      </c>
      <c r="K95" s="70">
        <v>7.9607103690443148</v>
      </c>
      <c r="L95" s="70" t="s">
        <v>181</v>
      </c>
      <c r="M95" s="70" t="s">
        <v>181</v>
      </c>
      <c r="N95" s="70" t="s">
        <v>181</v>
      </c>
      <c r="O95" s="70" t="s">
        <v>181</v>
      </c>
      <c r="P95" s="70" t="s">
        <v>181</v>
      </c>
      <c r="Q95" s="70" t="s">
        <v>181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>
        <v>2.8545738910237879</v>
      </c>
      <c r="O96" s="70">
        <v>2.8617103257513468</v>
      </c>
      <c r="P96" s="70">
        <v>3.0055170200972618</v>
      </c>
      <c r="Q96" s="70">
        <v>2.851792481350544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 t="s">
        <v>181</v>
      </c>
      <c r="K97" s="70" t="s">
        <v>181</v>
      </c>
      <c r="L97" s="70" t="s">
        <v>181</v>
      </c>
      <c r="M97" s="70" t="s">
        <v>181</v>
      </c>
      <c r="N97" s="70">
        <v>2.331529041860763</v>
      </c>
      <c r="O97" s="70">
        <v>2.3276431601243286</v>
      </c>
      <c r="P97" s="70">
        <v>2.2886789020461098</v>
      </c>
      <c r="Q97" s="70">
        <v>2.290899334207416</v>
      </c>
    </row>
    <row r="98" spans="1:17" ht="11.45" customHeight="1" x14ac:dyDescent="0.25">
      <c r="A98" s="19" t="s">
        <v>28</v>
      </c>
      <c r="B98" s="21">
        <v>48.829411553564711</v>
      </c>
      <c r="C98" s="21">
        <v>48.067845714934428</v>
      </c>
      <c r="D98" s="21">
        <v>47.528403556360516</v>
      </c>
      <c r="E98" s="21">
        <v>47.075491460898441</v>
      </c>
      <c r="F98" s="21">
        <v>46.662597101049016</v>
      </c>
      <c r="G98" s="21">
        <v>46.139313996643992</v>
      </c>
      <c r="H98" s="21">
        <v>45.759337791603528</v>
      </c>
      <c r="I98" s="21">
        <v>45.293482649340532</v>
      </c>
      <c r="J98" s="21">
        <v>44.794795420937199</v>
      </c>
      <c r="K98" s="21">
        <v>44.729570873282853</v>
      </c>
      <c r="L98" s="21">
        <v>44.605187900011245</v>
      </c>
      <c r="M98" s="21">
        <v>45.09364079622933</v>
      </c>
      <c r="N98" s="21">
        <v>45.176259081199213</v>
      </c>
      <c r="O98" s="21">
        <v>45.213626364851748</v>
      </c>
      <c r="P98" s="21">
        <v>45.157464685451501</v>
      </c>
      <c r="Q98" s="21">
        <v>44.778606189253821</v>
      </c>
    </row>
    <row r="99" spans="1:17" ht="11.45" customHeight="1" x14ac:dyDescent="0.25">
      <c r="A99" s="62" t="s">
        <v>59</v>
      </c>
      <c r="B99" s="20">
        <v>20.464945151261407</v>
      </c>
      <c r="C99" s="20">
        <v>19.723189218816263</v>
      </c>
      <c r="D99" s="20">
        <v>19.68032567586167</v>
      </c>
      <c r="E99" s="20">
        <v>19.647853944944252</v>
      </c>
      <c r="F99" s="20">
        <v>19.63049573568081</v>
      </c>
      <c r="G99" s="20">
        <v>19.601995030173882</v>
      </c>
      <c r="H99" s="20">
        <v>19.564702761142769</v>
      </c>
      <c r="I99" s="20">
        <v>19.421755710395125</v>
      </c>
      <c r="J99" s="20">
        <v>19.323154074009295</v>
      </c>
      <c r="K99" s="20">
        <v>19.202419399017465</v>
      </c>
      <c r="L99" s="20">
        <v>19.031155599244467</v>
      </c>
      <c r="M99" s="20">
        <v>18.337727108572086</v>
      </c>
      <c r="N99" s="20">
        <v>17.911778326631826</v>
      </c>
      <c r="O99" s="20">
        <v>17.154534033149254</v>
      </c>
      <c r="P99" s="20">
        <v>16.675569883721586</v>
      </c>
      <c r="Q99" s="20">
        <v>16.454084672340073</v>
      </c>
    </row>
    <row r="100" spans="1:17" ht="11.45" customHeight="1" x14ac:dyDescent="0.25">
      <c r="A100" s="62" t="s">
        <v>58</v>
      </c>
      <c r="B100" s="20">
        <v>52.504297944876797</v>
      </c>
      <c r="C100" s="20">
        <v>51.864233146064805</v>
      </c>
      <c r="D100" s="20">
        <v>51.081533682074394</v>
      </c>
      <c r="E100" s="20">
        <v>50.235542586696702</v>
      </c>
      <c r="F100" s="20">
        <v>49.698092735161431</v>
      </c>
      <c r="G100" s="20">
        <v>49.227024497881594</v>
      </c>
      <c r="H100" s="20">
        <v>48.719085966602485</v>
      </c>
      <c r="I100" s="20">
        <v>48.25167019221599</v>
      </c>
      <c r="J100" s="20">
        <v>47.831880983662394</v>
      </c>
      <c r="K100" s="20">
        <v>47.762132405943703</v>
      </c>
      <c r="L100" s="20">
        <v>47.720638389953272</v>
      </c>
      <c r="M100" s="20">
        <v>47.602716494272201</v>
      </c>
      <c r="N100" s="20">
        <v>47.457477550617597</v>
      </c>
      <c r="O100" s="20">
        <v>47.217390485915331</v>
      </c>
      <c r="P100" s="20">
        <v>46.989969132355554</v>
      </c>
      <c r="Q100" s="20">
        <v>46.594266089870167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 t="s">
        <v>181</v>
      </c>
      <c r="E101" s="20" t="s">
        <v>181</v>
      </c>
      <c r="F101" s="20" t="s">
        <v>181</v>
      </c>
      <c r="G101" s="20" t="s">
        <v>181</v>
      </c>
      <c r="H101" s="20" t="s">
        <v>181</v>
      </c>
      <c r="I101" s="20" t="s">
        <v>181</v>
      </c>
      <c r="J101" s="20" t="s">
        <v>181</v>
      </c>
      <c r="K101" s="20" t="s">
        <v>181</v>
      </c>
      <c r="L101" s="20" t="s">
        <v>181</v>
      </c>
      <c r="M101" s="20" t="s">
        <v>181</v>
      </c>
      <c r="N101" s="20" t="s">
        <v>181</v>
      </c>
      <c r="O101" s="20" t="s">
        <v>181</v>
      </c>
      <c r="P101" s="20" t="s">
        <v>181</v>
      </c>
      <c r="Q101" s="20" t="s">
        <v>181</v>
      </c>
    </row>
    <row r="102" spans="1:17" ht="11.45" customHeight="1" x14ac:dyDescent="0.25">
      <c r="A102" s="62" t="s">
        <v>56</v>
      </c>
      <c r="B102" s="20">
        <v>41.782666080712339</v>
      </c>
      <c r="C102" s="20">
        <v>41.242572438562895</v>
      </c>
      <c r="D102" s="20">
        <v>41.231650337344078</v>
      </c>
      <c r="E102" s="20">
        <v>41.070001548731383</v>
      </c>
      <c r="F102" s="20">
        <v>40.793838918809435</v>
      </c>
      <c r="G102" s="20">
        <v>40.465416159424734</v>
      </c>
      <c r="H102" s="20">
        <v>40.230257127900124</v>
      </c>
      <c r="I102" s="20">
        <v>39.989726161142819</v>
      </c>
      <c r="J102" s="20">
        <v>39.648711738880856</v>
      </c>
      <c r="K102" s="20">
        <v>39.253158195117351</v>
      </c>
      <c r="L102" s="20" t="s">
        <v>181</v>
      </c>
      <c r="M102" s="20" t="s">
        <v>181</v>
      </c>
      <c r="N102" s="20" t="s">
        <v>181</v>
      </c>
      <c r="O102" s="20" t="s">
        <v>181</v>
      </c>
      <c r="P102" s="20" t="s">
        <v>181</v>
      </c>
      <c r="Q102" s="20" t="s">
        <v>181</v>
      </c>
    </row>
    <row r="103" spans="1:17" ht="11.45" customHeight="1" x14ac:dyDescent="0.25">
      <c r="A103" s="62" t="s">
        <v>55</v>
      </c>
      <c r="B103" s="20">
        <v>34.007976450467368</v>
      </c>
      <c r="C103" s="20">
        <v>33.197848990010833</v>
      </c>
      <c r="D103" s="20">
        <v>33.28084361248586</v>
      </c>
      <c r="E103" s="20">
        <v>33.353198484410086</v>
      </c>
      <c r="F103" s="20">
        <v>33.436581480621108</v>
      </c>
      <c r="G103" s="20">
        <v>32.454413681845338</v>
      </c>
      <c r="H103" s="20">
        <v>32.446112939287431</v>
      </c>
      <c r="I103" s="20">
        <v>31.975459150669781</v>
      </c>
      <c r="J103" s="20">
        <v>31.468418622134333</v>
      </c>
      <c r="K103" s="20">
        <v>31.121074956630927</v>
      </c>
      <c r="L103" s="20">
        <v>30.882328533673615</v>
      </c>
      <c r="M103" s="20">
        <v>30.889889068802638</v>
      </c>
      <c r="N103" s="20">
        <v>30.918118742936521</v>
      </c>
      <c r="O103" s="20">
        <v>30.959619064577169</v>
      </c>
      <c r="P103" s="20">
        <v>31.005221920809159</v>
      </c>
      <c r="Q103" s="20">
        <v>30.829785521400279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7.7357953030346787</v>
      </c>
      <c r="C105" s="102">
        <v>7.5531863030996957</v>
      </c>
      <c r="D105" s="102">
        <v>7.4281624521915317</v>
      </c>
      <c r="E105" s="102">
        <v>7.3270441791503487</v>
      </c>
      <c r="F105" s="102">
        <v>7.236324622474581</v>
      </c>
      <c r="G105" s="102">
        <v>7.1356255746120132</v>
      </c>
      <c r="H105" s="102">
        <v>7.092051812792338</v>
      </c>
      <c r="I105" s="102">
        <v>7.0524340864779465</v>
      </c>
      <c r="J105" s="102">
        <v>7.0059878987970654</v>
      </c>
      <c r="K105" s="102">
        <v>6.9693816279667065</v>
      </c>
      <c r="L105" s="102">
        <v>6.9060379087050912</v>
      </c>
      <c r="M105" s="102">
        <v>6.8686405940460196</v>
      </c>
      <c r="N105" s="102">
        <v>6.8157018451441491</v>
      </c>
      <c r="O105" s="102">
        <v>6.7483638114754934</v>
      </c>
      <c r="P105" s="102">
        <v>6.6768665843540154</v>
      </c>
      <c r="Q105" s="102">
        <v>6.5761537378084238</v>
      </c>
    </row>
    <row r="106" spans="1:17" ht="11.45" customHeight="1" x14ac:dyDescent="0.25">
      <c r="A106" s="62" t="s">
        <v>59</v>
      </c>
      <c r="B106" s="70">
        <v>7.6957611861658552</v>
      </c>
      <c r="C106" s="70">
        <v>7.6277726793932672</v>
      </c>
      <c r="D106" s="70">
        <v>7.6150808456518417</v>
      </c>
      <c r="E106" s="70">
        <v>7.5611288497574005</v>
      </c>
      <c r="F106" s="70">
        <v>7.5136020520461617</v>
      </c>
      <c r="G106" s="70">
        <v>7.4466142852996278</v>
      </c>
      <c r="H106" s="70">
        <v>7.3510215611369212</v>
      </c>
      <c r="I106" s="70">
        <v>7.2653653680681218</v>
      </c>
      <c r="J106" s="70">
        <v>7.1568149444252533</v>
      </c>
      <c r="K106" s="70">
        <v>7.0175013457053543</v>
      </c>
      <c r="L106" s="70">
        <v>6.6655276031936728</v>
      </c>
      <c r="M106" s="70">
        <v>6.6222044453525317</v>
      </c>
      <c r="N106" s="70">
        <v>6.5636868585506409</v>
      </c>
      <c r="O106" s="70">
        <v>6.4863474313336811</v>
      </c>
      <c r="P106" s="70">
        <v>6.3712572904460432</v>
      </c>
      <c r="Q106" s="70">
        <v>6.3014695293251703</v>
      </c>
    </row>
    <row r="107" spans="1:17" ht="11.45" customHeight="1" x14ac:dyDescent="0.25">
      <c r="A107" s="62" t="s">
        <v>58</v>
      </c>
      <c r="B107" s="70">
        <v>7.7914496266896229</v>
      </c>
      <c r="C107" s="70">
        <v>7.4685134000524096</v>
      </c>
      <c r="D107" s="70">
        <v>7.288389946225152</v>
      </c>
      <c r="E107" s="70">
        <v>7.1334986833151994</v>
      </c>
      <c r="F107" s="70">
        <v>7.078009237319737</v>
      </c>
      <c r="G107" s="70">
        <v>6.9444312447339431</v>
      </c>
      <c r="H107" s="70">
        <v>6.9548477516113012</v>
      </c>
      <c r="I107" s="70">
        <v>6.9519782212030075</v>
      </c>
      <c r="J107" s="70">
        <v>6.9496361713416306</v>
      </c>
      <c r="K107" s="70">
        <v>6.9546143319739526</v>
      </c>
      <c r="L107" s="70">
        <v>6.9429832239743181</v>
      </c>
      <c r="M107" s="70">
        <v>6.9014982953689925</v>
      </c>
      <c r="N107" s="70">
        <v>6.8466061008222541</v>
      </c>
      <c r="O107" s="70">
        <v>6.7720877101686101</v>
      </c>
      <c r="P107" s="70">
        <v>6.6963422299459232</v>
      </c>
      <c r="Q107" s="70">
        <v>6.5920642452852665</v>
      </c>
    </row>
    <row r="108" spans="1:17" ht="11.45" customHeight="1" x14ac:dyDescent="0.25">
      <c r="A108" s="62" t="s">
        <v>57</v>
      </c>
      <c r="B108" s="70" t="s">
        <v>181</v>
      </c>
      <c r="C108" s="70" t="s">
        <v>181</v>
      </c>
      <c r="D108" s="70" t="s">
        <v>181</v>
      </c>
      <c r="E108" s="70" t="s">
        <v>181</v>
      </c>
      <c r="F108" s="70" t="s">
        <v>181</v>
      </c>
      <c r="G108" s="70" t="s">
        <v>181</v>
      </c>
      <c r="H108" s="70" t="s">
        <v>181</v>
      </c>
      <c r="I108" s="70" t="s">
        <v>181</v>
      </c>
      <c r="J108" s="70" t="s">
        <v>181</v>
      </c>
      <c r="K108" s="70" t="s">
        <v>181</v>
      </c>
      <c r="L108" s="70" t="s">
        <v>181</v>
      </c>
      <c r="M108" s="70" t="s">
        <v>181</v>
      </c>
      <c r="N108" s="70">
        <v>6.3149694274728718</v>
      </c>
      <c r="O108" s="70">
        <v>6.3307568510415537</v>
      </c>
      <c r="P108" s="70">
        <v>5.984191544933477</v>
      </c>
      <c r="Q108" s="70">
        <v>6.0256940944773207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 t="s">
        <v>181</v>
      </c>
      <c r="F109" s="70" t="s">
        <v>181</v>
      </c>
      <c r="G109" s="70" t="s">
        <v>181</v>
      </c>
      <c r="H109" s="70" t="s">
        <v>181</v>
      </c>
      <c r="I109" s="70" t="s">
        <v>181</v>
      </c>
      <c r="J109" s="70" t="s">
        <v>181</v>
      </c>
      <c r="K109" s="70" t="s">
        <v>181</v>
      </c>
      <c r="L109" s="70" t="s">
        <v>181</v>
      </c>
      <c r="M109" s="70" t="s">
        <v>181</v>
      </c>
      <c r="N109" s="70" t="s">
        <v>181</v>
      </c>
      <c r="O109" s="70" t="s">
        <v>181</v>
      </c>
      <c r="P109" s="70" t="s">
        <v>181</v>
      </c>
      <c r="Q109" s="70" t="s">
        <v>181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 t="s">
        <v>181</v>
      </c>
      <c r="J110" s="70" t="s">
        <v>181</v>
      </c>
      <c r="K110" s="70" t="s">
        <v>181</v>
      </c>
      <c r="L110" s="70" t="s">
        <v>181</v>
      </c>
      <c r="M110" s="70">
        <v>3.5326197603950953</v>
      </c>
      <c r="N110" s="70">
        <v>3.5414513097960829</v>
      </c>
      <c r="O110" s="70">
        <v>3.5503049380705729</v>
      </c>
      <c r="P110" s="70">
        <v>3.4715251807329834</v>
      </c>
      <c r="Q110" s="70">
        <v>3.4678063441130829</v>
      </c>
    </row>
    <row r="111" spans="1:17" ht="11.45" customHeight="1" x14ac:dyDescent="0.25">
      <c r="A111" s="19" t="s">
        <v>24</v>
      </c>
      <c r="B111" s="21">
        <v>35.146387204791679</v>
      </c>
      <c r="C111" s="21">
        <v>35.058305356400453</v>
      </c>
      <c r="D111" s="21">
        <v>35.029299573614388</v>
      </c>
      <c r="E111" s="21">
        <v>34.989499937645348</v>
      </c>
      <c r="F111" s="21">
        <v>34.975650628667317</v>
      </c>
      <c r="G111" s="21">
        <v>34.903274453914854</v>
      </c>
      <c r="H111" s="21">
        <v>34.814529178475006</v>
      </c>
      <c r="I111" s="21">
        <v>34.697917205848618</v>
      </c>
      <c r="J111" s="21">
        <v>34.633517190591817</v>
      </c>
      <c r="K111" s="21">
        <v>34.650878630618998</v>
      </c>
      <c r="L111" s="21">
        <v>34.266494859598374</v>
      </c>
      <c r="M111" s="21">
        <v>34.17529651588054</v>
      </c>
      <c r="N111" s="21">
        <v>34.116453374484145</v>
      </c>
      <c r="O111" s="21">
        <v>33.768684168172335</v>
      </c>
      <c r="P111" s="21">
        <v>33.667819398061503</v>
      </c>
      <c r="Q111" s="21">
        <v>33.6673864902601</v>
      </c>
    </row>
    <row r="112" spans="1:17" ht="11.45" customHeight="1" x14ac:dyDescent="0.25">
      <c r="A112" s="17" t="s">
        <v>23</v>
      </c>
      <c r="B112" s="20">
        <v>35.01662561230804</v>
      </c>
      <c r="C112" s="20">
        <v>34.944160654678818</v>
      </c>
      <c r="D112" s="20">
        <v>34.924875244481726</v>
      </c>
      <c r="E112" s="20">
        <v>34.892151561567559</v>
      </c>
      <c r="F112" s="20">
        <v>34.869014871710064</v>
      </c>
      <c r="G112" s="20">
        <v>34.789868186896641</v>
      </c>
      <c r="H112" s="20">
        <v>34.67308778226824</v>
      </c>
      <c r="I112" s="20">
        <v>34.529758582670013</v>
      </c>
      <c r="J112" s="20">
        <v>34.462475366795019</v>
      </c>
      <c r="K112" s="20">
        <v>34.515592121647238</v>
      </c>
      <c r="L112" s="20">
        <v>34.052243331515065</v>
      </c>
      <c r="M112" s="20">
        <v>33.922097636590607</v>
      </c>
      <c r="N112" s="20">
        <v>33.841197697975495</v>
      </c>
      <c r="O112" s="20">
        <v>33.42367287056333</v>
      </c>
      <c r="P112" s="20">
        <v>33.286792941263876</v>
      </c>
      <c r="Q112" s="20">
        <v>33.208605864191497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44.196077255568923</v>
      </c>
      <c r="D113" s="69">
        <v>43.174582217744174</v>
      </c>
      <c r="E113" s="69">
        <v>42.496894544800789</v>
      </c>
      <c r="F113" s="69">
        <v>42.011777385026299</v>
      </c>
      <c r="G113" s="69">
        <v>41.819891641496348</v>
      </c>
      <c r="H113" s="69">
        <v>41.63184831300287</v>
      </c>
      <c r="I113" s="69">
        <v>41.503795301192213</v>
      </c>
      <c r="J113" s="69">
        <v>41.43711096366264</v>
      </c>
      <c r="K113" s="69">
        <v>41.477111393876996</v>
      </c>
      <c r="L113" s="69">
        <v>41.207161238842417</v>
      </c>
      <c r="M113" s="69">
        <v>40.897635218550683</v>
      </c>
      <c r="N113" s="69">
        <v>40.645562962537966</v>
      </c>
      <c r="O113" s="69">
        <v>40.389032751938075</v>
      </c>
      <c r="P113" s="69">
        <v>40.231417587298459</v>
      </c>
      <c r="Q113" s="69">
        <v>39.937724299897454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1.0725000000065619</v>
      </c>
      <c r="C117" s="111">
        <f>IF(TrRoad_act!C86=0,"",TrRoad_ene!C62/TrRoad_tech!C90)</f>
        <v>1.0725522266328116</v>
      </c>
      <c r="D117" s="111">
        <f>IF(TrRoad_act!D86=0,"",TrRoad_ene!D62/TrRoad_tech!D90)</f>
        <v>1.0727526451427225</v>
      </c>
      <c r="E117" s="111">
        <f>IF(TrRoad_act!E86=0,"",TrRoad_ene!E62/TrRoad_tech!E90)</f>
        <v>1.0730951208820072</v>
      </c>
      <c r="F117" s="111">
        <f>IF(TrRoad_act!F86=0,"",TrRoad_ene!F62/TrRoad_tech!F90)</f>
        <v>1.0737462009947589</v>
      </c>
      <c r="G117" s="111">
        <f>IF(TrRoad_act!G86=0,"",TrRoad_ene!G62/TrRoad_tech!G90)</f>
        <v>1.0746701503747729</v>
      </c>
      <c r="H117" s="111">
        <f>IF(TrRoad_act!H86=0,"",TrRoad_ene!H62/TrRoad_tech!H90)</f>
        <v>1.0764407498210151</v>
      </c>
      <c r="I117" s="111">
        <f>IF(TrRoad_act!I86=0,"",TrRoad_ene!I62/TrRoad_tech!I90)</f>
        <v>1.0800383151217443</v>
      </c>
      <c r="J117" s="111">
        <f>IF(TrRoad_act!J86=0,"",TrRoad_ene!J62/TrRoad_tech!J90)</f>
        <v>1.0941177310247641</v>
      </c>
      <c r="K117" s="111">
        <f>IF(TrRoad_act!K86=0,"",TrRoad_ene!K62/TrRoad_tech!K90)</f>
        <v>1.1418445642917698</v>
      </c>
      <c r="L117" s="111">
        <f>IF(TrRoad_act!L86=0,"",TrRoad_ene!L62/TrRoad_tech!L90)</f>
        <v>1.0942582860678907</v>
      </c>
      <c r="M117" s="111">
        <f>IF(TrRoad_act!M86=0,"",TrRoad_ene!M62/TrRoad_tech!M90)</f>
        <v>1.1174119245612391</v>
      </c>
      <c r="N117" s="111">
        <f>IF(TrRoad_act!N86=0,"",TrRoad_ene!N62/TrRoad_tech!N90)</f>
        <v>1.1139535739932593</v>
      </c>
      <c r="O117" s="111">
        <f>IF(TrRoad_act!O86=0,"",TrRoad_ene!O62/TrRoad_tech!O90)</f>
        <v>1.132951918665877</v>
      </c>
      <c r="P117" s="111">
        <f>IF(TrRoad_act!P86=0,"",TrRoad_ene!P62/TrRoad_tech!P90)</f>
        <v>1.131791556310267</v>
      </c>
      <c r="Q117" s="111">
        <f>IF(TrRoad_act!Q86=0,"",TrRoad_ene!Q62/TrRoad_tech!Q90)</f>
        <v>1.146725247109089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1.1653551468343324</v>
      </c>
      <c r="C118" s="107">
        <f>IF(TrRoad_act!C87=0,"",TrRoad_ene!C63/TrRoad_tech!C91)</f>
        <v>1.1195003822602891</v>
      </c>
      <c r="D118" s="107">
        <f>IF(TrRoad_act!D87=0,"",TrRoad_ene!D63/TrRoad_tech!D91)</f>
        <v>1.1247805362567924</v>
      </c>
      <c r="E118" s="107">
        <f>IF(TrRoad_act!E87=0,"",TrRoad_ene!E63/TrRoad_tech!E91)</f>
        <v>1.1319115865669656</v>
      </c>
      <c r="F118" s="107">
        <f>IF(TrRoad_act!F87=0,"",TrRoad_ene!F63/TrRoad_tech!F91)</f>
        <v>1.130751868580939</v>
      </c>
      <c r="G118" s="107">
        <f>IF(TrRoad_act!G87=0,"",TrRoad_ene!G63/TrRoad_tech!G91)</f>
        <v>1.1342071771935098</v>
      </c>
      <c r="H118" s="107">
        <f>IF(TrRoad_act!H87=0,"",TrRoad_ene!H63/TrRoad_tech!H91)</f>
        <v>1.1313250827112002</v>
      </c>
      <c r="I118" s="107">
        <f>IF(TrRoad_act!I87=0,"",TrRoad_ene!I63/TrRoad_tech!I91)</f>
        <v>1.1414304522177325</v>
      </c>
      <c r="J118" s="107">
        <f>IF(TrRoad_act!J87=0,"",TrRoad_ene!J63/TrRoad_tech!J91)</f>
        <v>1.1394803721814153</v>
      </c>
      <c r="K118" s="107">
        <f>IF(TrRoad_act!K87=0,"",TrRoad_ene!K63/TrRoad_tech!K91)</f>
        <v>1.1429442372276883</v>
      </c>
      <c r="L118" s="107">
        <f>IF(TrRoad_act!L87=0,"",TrRoad_ene!L63/TrRoad_tech!L91)</f>
        <v>1.1442348179211463</v>
      </c>
      <c r="M118" s="107">
        <f>IF(TrRoad_act!M87=0,"",TrRoad_ene!M63/TrRoad_tech!M91)</f>
        <v>1.1459760892578488</v>
      </c>
      <c r="N118" s="107">
        <f>IF(TrRoad_act!N87=0,"",TrRoad_ene!N63/TrRoad_tech!N91)</f>
        <v>1.1358099485938289</v>
      </c>
      <c r="O118" s="107">
        <f>IF(TrRoad_act!O87=0,"",TrRoad_ene!O63/TrRoad_tech!O91)</f>
        <v>1.1345099903609241</v>
      </c>
      <c r="P118" s="107">
        <f>IF(TrRoad_act!P87=0,"",TrRoad_ene!P63/TrRoad_tech!P91)</f>
        <v>1.1412300217672517</v>
      </c>
      <c r="Q118" s="107">
        <f>IF(TrRoad_act!Q87=0,"",TrRoad_ene!Q63/TrRoad_tech!Q91)</f>
        <v>1.1500690434024898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1.1613283942017012</v>
      </c>
      <c r="C119" s="108">
        <f>IF(TrRoad_act!C88=0,"",TrRoad_ene!C64/TrRoad_tech!C92)</f>
        <v>1.1001375260870205</v>
      </c>
      <c r="D119" s="108">
        <f>IF(TrRoad_act!D88=0,"",TrRoad_ene!D64/TrRoad_tech!D92)</f>
        <v>1.100390445939303</v>
      </c>
      <c r="E119" s="108">
        <f>IF(TrRoad_act!E88=0,"",TrRoad_ene!E64/TrRoad_tech!E92)</f>
        <v>1.1008553854755982</v>
      </c>
      <c r="F119" s="108">
        <f>IF(TrRoad_act!F88=0,"",TrRoad_ene!F64/TrRoad_tech!F92)</f>
        <v>1.1016782763352089</v>
      </c>
      <c r="G119" s="108">
        <f>IF(TrRoad_act!G88=0,"",TrRoad_ene!G64/TrRoad_tech!G92)</f>
        <v>1.1027926730235018</v>
      </c>
      <c r="H119" s="108">
        <f>IF(TrRoad_act!H88=0,"",TrRoad_ene!H64/TrRoad_tech!H92)</f>
        <v>1.1048843898140877</v>
      </c>
      <c r="I119" s="108">
        <f>IF(TrRoad_act!I88=0,"",TrRoad_ene!I64/TrRoad_tech!I92)</f>
        <v>1.1081444868873549</v>
      </c>
      <c r="J119" s="108">
        <f>IF(TrRoad_act!J88=0,"",TrRoad_ene!J64/TrRoad_tech!J92)</f>
        <v>1.1107765304588153</v>
      </c>
      <c r="K119" s="108">
        <f>IF(TrRoad_act!K88=0,"",TrRoad_ene!K64/TrRoad_tech!K92)</f>
        <v>1.1352185576168461</v>
      </c>
      <c r="L119" s="108">
        <f>IF(TrRoad_act!L88=0,"",TrRoad_ene!L64/TrRoad_tech!L92)</f>
        <v>1.114650741237591</v>
      </c>
      <c r="M119" s="108">
        <f>IF(TrRoad_act!M88=0,"",TrRoad_ene!M64/TrRoad_tech!M92)</f>
        <v>1.1399153767000048</v>
      </c>
      <c r="N119" s="108">
        <f>IF(TrRoad_act!N88=0,"",TrRoad_ene!N64/TrRoad_tech!N92)</f>
        <v>1.1219763587277551</v>
      </c>
      <c r="O119" s="108">
        <f>IF(TrRoad_act!O88=0,"",TrRoad_ene!O64/TrRoad_tech!O92)</f>
        <v>1.1156818039272909</v>
      </c>
      <c r="P119" s="108">
        <f>IF(TrRoad_act!P88=0,"",TrRoad_ene!P64/TrRoad_tech!P92)</f>
        <v>1.1320108115037915</v>
      </c>
      <c r="Q119" s="108">
        <f>IF(TrRoad_act!Q88=0,"",TrRoad_ene!Q64/TrRoad_tech!Q92)</f>
        <v>1.1405332423044723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1.1523099778363575</v>
      </c>
      <c r="C120" s="108">
        <f>IF(TrRoad_act!C89=0,"",TrRoad_ene!C65/TrRoad_tech!C93)</f>
        <v>1.300118293085976</v>
      </c>
      <c r="D120" s="108">
        <f>IF(TrRoad_act!D89=0,"",TrRoad_ene!D65/TrRoad_tech!D93)</f>
        <v>1.2669293841221461</v>
      </c>
      <c r="E120" s="108">
        <f>IF(TrRoad_act!E89=0,"",TrRoad_ene!E65/TrRoad_tech!E93)</f>
        <v>1.2654655888922932</v>
      </c>
      <c r="F120" s="108">
        <f>IF(TrRoad_act!F89=0,"",TrRoad_ene!F65/TrRoad_tech!F93)</f>
        <v>1.2707795306247969</v>
      </c>
      <c r="G120" s="108">
        <f>IF(TrRoad_act!G89=0,"",TrRoad_ene!G65/TrRoad_tech!G93)</f>
        <v>1.25635097043495</v>
      </c>
      <c r="H120" s="108">
        <f>IF(TrRoad_act!H89=0,"",TrRoad_ene!H65/TrRoad_tech!H93)</f>
        <v>1.2238913370947531</v>
      </c>
      <c r="I120" s="108">
        <f>IF(TrRoad_act!I89=0,"",TrRoad_ene!I65/TrRoad_tech!I93)</f>
        <v>1.2506921013689682</v>
      </c>
      <c r="J120" s="108">
        <f>IF(TrRoad_act!J89=0,"",TrRoad_ene!J65/TrRoad_tech!J93)</f>
        <v>1.2230107992410462</v>
      </c>
      <c r="K120" s="108">
        <f>IF(TrRoad_act!K89=0,"",TrRoad_ene!K65/TrRoad_tech!K93)</f>
        <v>1.1869635568092618</v>
      </c>
      <c r="L120" s="108">
        <f>IF(TrRoad_act!L89=0,"",TrRoad_ene!L65/TrRoad_tech!L93)</f>
        <v>1.2139016913425871</v>
      </c>
      <c r="M120" s="108">
        <f>IF(TrRoad_act!M89=0,"",TrRoad_ene!M65/TrRoad_tech!M93)</f>
        <v>1.1718036732625188</v>
      </c>
      <c r="N120" s="108">
        <f>IF(TrRoad_act!N89=0,"",TrRoad_ene!N65/TrRoad_tech!N93)</f>
        <v>1.1693235843760128</v>
      </c>
      <c r="O120" s="108">
        <f>IF(TrRoad_act!O89=0,"",TrRoad_ene!O65/TrRoad_tech!O93)</f>
        <v>1.1660917560487583</v>
      </c>
      <c r="P120" s="108">
        <f>IF(TrRoad_act!P89=0,"",TrRoad_ene!P65/TrRoad_tech!P93)</f>
        <v>1.1526862949704479</v>
      </c>
      <c r="Q120" s="108">
        <f>IF(TrRoad_act!Q89=0,"",TrRoad_ene!Q65/TrRoad_tech!Q93)</f>
        <v>1.1560000598263358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1.4145562927215751</v>
      </c>
      <c r="C121" s="108">
        <f>IF(TrRoad_act!C90=0,"",TrRoad_ene!C66/TrRoad_tech!C94)</f>
        <v>1.1903430309689145</v>
      </c>
      <c r="D121" s="108">
        <f>IF(TrRoad_act!D90=0,"",TrRoad_ene!D66/TrRoad_tech!D94)</f>
        <v>1.2809343225331613</v>
      </c>
      <c r="E121" s="108">
        <f>IF(TrRoad_act!E90=0,"",TrRoad_ene!E66/TrRoad_tech!E94)</f>
        <v>1.3447853612934035</v>
      </c>
      <c r="F121" s="108">
        <f>IF(TrRoad_act!F90=0,"",TrRoad_ene!F66/TrRoad_tech!F94)</f>
        <v>1.1949423543354885</v>
      </c>
      <c r="G121" s="108">
        <f>IF(TrRoad_act!G90=0,"",TrRoad_ene!G66/TrRoad_tech!G94)</f>
        <v>1.2093266379605752</v>
      </c>
      <c r="H121" s="108">
        <f>IF(TrRoad_act!H90=0,"",TrRoad_ene!H66/TrRoad_tech!H94)</f>
        <v>1.1873561355711606</v>
      </c>
      <c r="I121" s="108">
        <f>IF(TrRoad_act!I90=0,"",TrRoad_ene!I66/TrRoad_tech!I94)</f>
        <v>1.100700047183337</v>
      </c>
      <c r="J121" s="108">
        <f>IF(TrRoad_act!J90=0,"",TrRoad_ene!J66/TrRoad_tech!J94)</f>
        <v>1.0760322033931595</v>
      </c>
      <c r="K121" s="108">
        <f>IF(TrRoad_act!K90=0,"",TrRoad_ene!K66/TrRoad_tech!K94)</f>
        <v>1.0429181164560193</v>
      </c>
      <c r="L121" s="108">
        <f>IF(TrRoad_act!L90=0,"",TrRoad_ene!L66/TrRoad_tech!L94)</f>
        <v>1.1014587972529366</v>
      </c>
      <c r="M121" s="108">
        <f>IF(TrRoad_act!M90=0,"",TrRoad_ene!M66/TrRoad_tech!M94)</f>
        <v>1.1093278038036865</v>
      </c>
      <c r="N121" s="108">
        <f>IF(TrRoad_act!N90=0,"",TrRoad_ene!N66/TrRoad_tech!N94)</f>
        <v>1.1301319137198209</v>
      </c>
      <c r="O121" s="108">
        <f>IF(TrRoad_act!O90=0,"",TrRoad_ene!O66/TrRoad_tech!O94)</f>
        <v>1.1412984300122393</v>
      </c>
      <c r="P121" s="108">
        <f>IF(TrRoad_act!P90=0,"",TrRoad_ene!P66/TrRoad_tech!P94)</f>
        <v>1.1487596626181937</v>
      </c>
      <c r="Q121" s="108">
        <f>IF(TrRoad_act!Q90=0,"",TrRoad_ene!Q66/TrRoad_tech!Q94)</f>
        <v>1.1552780581165789</v>
      </c>
    </row>
    <row r="122" spans="1:17" ht="11.45" customHeight="1" x14ac:dyDescent="0.25">
      <c r="A122" s="62" t="s">
        <v>56</v>
      </c>
      <c r="B122" s="108">
        <f>IF(TrRoad_act!B91=0,"",TrRoad_ene!B67/TrRoad_tech!B95)</f>
        <v>1.1000000000067303</v>
      </c>
      <c r="C122" s="108">
        <f>IF(TrRoad_act!C91=0,"",TrRoad_ene!C67/TrRoad_tech!C95)</f>
        <v>1.1000000000067303</v>
      </c>
      <c r="D122" s="108">
        <f>IF(TrRoad_act!D91=0,"",TrRoad_ene!D67/TrRoad_tech!D95)</f>
        <v>1.1000000000067303</v>
      </c>
      <c r="E122" s="108">
        <f>IF(TrRoad_act!E91=0,"",TrRoad_ene!E67/TrRoad_tech!E95)</f>
        <v>1.10000000000673</v>
      </c>
      <c r="F122" s="108">
        <f>IF(TrRoad_act!F91=0,"",TrRoad_ene!F67/TrRoad_tech!F95)</f>
        <v>1.10000000000673</v>
      </c>
      <c r="G122" s="108">
        <f>IF(TrRoad_act!G91=0,"",TrRoad_ene!G67/TrRoad_tech!G95)</f>
        <v>1.1000000000067303</v>
      </c>
      <c r="H122" s="108">
        <f>IF(TrRoad_act!H91=0,"",TrRoad_ene!H67/TrRoad_tech!H95)</f>
        <v>1.10000000000673</v>
      </c>
      <c r="I122" s="108">
        <f>IF(TrRoad_act!I91=0,"",TrRoad_ene!I67/TrRoad_tech!I95)</f>
        <v>1.1000000000067303</v>
      </c>
      <c r="J122" s="108">
        <f>IF(TrRoad_act!J91=0,"",TrRoad_ene!J67/TrRoad_tech!J95)</f>
        <v>1.1000000000067303</v>
      </c>
      <c r="K122" s="108">
        <f>IF(TrRoad_act!K91=0,"",TrRoad_ene!K67/TrRoad_tech!K95)</f>
        <v>1.1000000000067305</v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 t="str">
        <f>IF(TrRoad_act!N91=0,"",TrRoad_ene!N67/TrRoad_tech!N95)</f>
        <v/>
      </c>
      <c r="O122" s="108" t="str">
        <f>IF(TrRoad_act!O91=0,"",TrRoad_ene!O67/TrRoad_tech!O95)</f>
        <v/>
      </c>
      <c r="P122" s="108" t="str">
        <f>IF(TrRoad_act!P91=0,"",TrRoad_ene!P67/TrRoad_tech!P95)</f>
        <v/>
      </c>
      <c r="Q122" s="108" t="str">
        <f>IF(TrRoad_act!Q91=0,"",TrRoad_ene!Q67/TrRoad_tech!Q95)</f>
        <v/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>
        <f>IF(TrRoad_act!N92=0,"",TrRoad_ene!N68/TrRoad_tech!N96)</f>
        <v>1.2359975906203609</v>
      </c>
      <c r="O123" s="108">
        <f>IF(TrRoad_act!O92=0,"",TrRoad_ene!O68/TrRoad_tech!O96)</f>
        <v>1.2274519236642987</v>
      </c>
      <c r="P123" s="108">
        <f>IF(TrRoad_act!P92=0,"",TrRoad_ene!P68/TrRoad_tech!P96)</f>
        <v>1.2536558718380753</v>
      </c>
      <c r="Q123" s="108">
        <f>IF(TrRoad_act!Q92=0,"",TrRoad_ene!Q68/TrRoad_tech!Q96)</f>
        <v>1.2811560732182481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 t="str">
        <f>IF(TrRoad_act!L93=0,"",TrRoad_ene!L69/TrRoad_tech!L97)</f>
        <v/>
      </c>
      <c r="M124" s="108" t="str">
        <f>IF(TrRoad_act!M93=0,"",TrRoad_ene!M69/TrRoad_tech!M97)</f>
        <v/>
      </c>
      <c r="N124" s="108">
        <f>IF(TrRoad_act!N93=0,"",TrRoad_ene!N69/TrRoad_tech!N97)</f>
        <v>1.2360000000066977</v>
      </c>
      <c r="O124" s="108">
        <f>IF(TrRoad_act!O93=0,"",TrRoad_ene!O69/TrRoad_tech!O97)</f>
        <v>1.2426110183704813</v>
      </c>
      <c r="P124" s="108">
        <f>IF(TrRoad_act!P93=0,"",TrRoad_ene!P69/TrRoad_tech!P97)</f>
        <v>1.2747338223063682</v>
      </c>
      <c r="Q124" s="108">
        <f>IF(TrRoad_act!Q93=0,"",TrRoad_ene!Q69/TrRoad_tech!Q97)</f>
        <v>1.2774535494409935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1.1522104987130199</v>
      </c>
      <c r="C125" s="107">
        <f>IF(TrRoad_act!C94=0,"",TrRoad_ene!C70/TrRoad_tech!C98)</f>
        <v>1.271364728490272</v>
      </c>
      <c r="D125" s="107">
        <f>IF(TrRoad_act!D94=0,"",TrRoad_ene!D70/TrRoad_tech!D98)</f>
        <v>1.2189952446999937</v>
      </c>
      <c r="E125" s="107">
        <f>IF(TrRoad_act!E94=0,"",TrRoad_ene!E70/TrRoad_tech!E98)</f>
        <v>1.2055126762748667</v>
      </c>
      <c r="F125" s="107">
        <f>IF(TrRoad_act!F94=0,"",TrRoad_ene!F70/TrRoad_tech!F98)</f>
        <v>1.2246470767624678</v>
      </c>
      <c r="G125" s="107">
        <f>IF(TrRoad_act!G94=0,"",TrRoad_ene!G70/TrRoad_tech!G98)</f>
        <v>1.2350292246951473</v>
      </c>
      <c r="H125" s="107">
        <f>IF(TrRoad_act!H94=0,"",TrRoad_ene!H70/TrRoad_tech!H98)</f>
        <v>1.2617747851347627</v>
      </c>
      <c r="I125" s="107">
        <f>IF(TrRoad_act!I94=0,"",TrRoad_ene!I70/TrRoad_tech!I98)</f>
        <v>1.284123626942923</v>
      </c>
      <c r="J125" s="107">
        <f>IF(TrRoad_act!J94=0,"",TrRoad_ene!J70/TrRoad_tech!J98)</f>
        <v>1.2590887059490121</v>
      </c>
      <c r="K125" s="107">
        <f>IF(TrRoad_act!K94=0,"",TrRoad_ene!K70/TrRoad_tech!K98)</f>
        <v>1.2065750637104506</v>
      </c>
      <c r="L125" s="107">
        <f>IF(TrRoad_act!L94=0,"",TrRoad_ene!L70/TrRoad_tech!L98)</f>
        <v>1.3123501547743761</v>
      </c>
      <c r="M125" s="107">
        <f>IF(TrRoad_act!M94=0,"",TrRoad_ene!M70/TrRoad_tech!M98)</f>
        <v>1.2185635895970821</v>
      </c>
      <c r="N125" s="107">
        <f>IF(TrRoad_act!N94=0,"",TrRoad_ene!N70/TrRoad_tech!N98)</f>
        <v>1.2144687435645658</v>
      </c>
      <c r="O125" s="107">
        <f>IF(TrRoad_act!O94=0,"",TrRoad_ene!O70/TrRoad_tech!O98)</f>
        <v>1.2075687489356557</v>
      </c>
      <c r="P125" s="107">
        <f>IF(TrRoad_act!P94=0,"",TrRoad_ene!P70/TrRoad_tech!P98)</f>
        <v>1.1984018444363012</v>
      </c>
      <c r="Q125" s="107">
        <f>IF(TrRoad_act!Q94=0,"",TrRoad_ene!Q70/TrRoad_tech!Q98)</f>
        <v>1.2088360957592099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1.1000944896654943</v>
      </c>
      <c r="D126" s="106">
        <f>IF(TrRoad_act!D95=0,"",TrRoad_ene!D71/TrRoad_tech!D99)</f>
        <v>1.1002221076789269</v>
      </c>
      <c r="E126" s="106">
        <f>IF(TrRoad_act!E95=0,"",TrRoad_ene!E71/TrRoad_tech!E99)</f>
        <v>1.1003590424822172</v>
      </c>
      <c r="F126" s="106">
        <f>IF(TrRoad_act!F95=0,"",TrRoad_ene!F71/TrRoad_tech!F99)</f>
        <v>1.1004651369835259</v>
      </c>
      <c r="G126" s="106">
        <f>IF(TrRoad_act!G95=0,"",TrRoad_ene!G71/TrRoad_tech!G99)</f>
        <v>1.1006900061126916</v>
      </c>
      <c r="H126" s="106">
        <f>IF(TrRoad_act!H95=0,"",TrRoad_ene!H71/TrRoad_tech!H99)</f>
        <v>1.1009946547934648</v>
      </c>
      <c r="I126" s="106">
        <f>IF(TrRoad_act!I95=0,"",TrRoad_ene!I71/TrRoad_tech!I99)</f>
        <v>1.1020382121236392</v>
      </c>
      <c r="J126" s="106">
        <f>IF(TrRoad_act!J95=0,"",TrRoad_ene!J71/TrRoad_tech!J99)</f>
        <v>1.1027694431311965</v>
      </c>
      <c r="K126" s="106">
        <f>IF(TrRoad_act!K95=0,"",TrRoad_ene!K71/TrRoad_tech!K99)</f>
        <v>1.1033760105097556</v>
      </c>
      <c r="L126" s="106">
        <f>IF(TrRoad_act!L95=0,"",TrRoad_ene!L71/TrRoad_tech!L99)</f>
        <v>1.1041820955591786</v>
      </c>
      <c r="M126" s="106">
        <f>IF(TrRoad_act!M95=0,"",TrRoad_ene!M71/TrRoad_tech!M99)</f>
        <v>1.1070504317166006</v>
      </c>
      <c r="N126" s="106">
        <f>IF(TrRoad_act!N95=0,"",TrRoad_ene!N71/TrRoad_tech!N99)</f>
        <v>1.1092619193395017</v>
      </c>
      <c r="O126" s="106">
        <f>IF(TrRoad_act!O95=0,"",TrRoad_ene!O71/TrRoad_tech!O99)</f>
        <v>1.116079329189017</v>
      </c>
      <c r="P126" s="106">
        <f>IF(TrRoad_act!P95=0,"",TrRoad_ene!P71/TrRoad_tech!P99)</f>
        <v>1.1239156240998318</v>
      </c>
      <c r="Q126" s="106">
        <f>IF(TrRoad_act!Q95=0,"",TrRoad_ene!Q71/TrRoad_tech!Q99)</f>
        <v>1.1280480620978475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1.1498675572891741</v>
      </c>
      <c r="C127" s="106">
        <f>IF(TrRoad_act!C96=0,"",TrRoad_ene!C72/TrRoad_tech!C100)</f>
        <v>1.2686301672209042</v>
      </c>
      <c r="D127" s="106">
        <f>IF(TrRoad_act!D96=0,"",TrRoad_ene!D72/TrRoad_tech!D100)</f>
        <v>1.2175229458456782</v>
      </c>
      <c r="E127" s="106">
        <f>IF(TrRoad_act!E96=0,"",TrRoad_ene!E72/TrRoad_tech!E100)</f>
        <v>1.2023740140542158</v>
      </c>
      <c r="F127" s="106">
        <f>IF(TrRoad_act!F96=0,"",TrRoad_ene!F72/TrRoad_tech!F100)</f>
        <v>1.2211735228114293</v>
      </c>
      <c r="G127" s="106">
        <f>IF(TrRoad_act!G96=0,"",TrRoad_ene!G72/TrRoad_tech!G100)</f>
        <v>1.2315177103954578</v>
      </c>
      <c r="H127" s="106">
        <f>IF(TrRoad_act!H96=0,"",TrRoad_ene!H72/TrRoad_tech!H100)</f>
        <v>1.2574556045482028</v>
      </c>
      <c r="I127" s="106">
        <f>IF(TrRoad_act!I96=0,"",TrRoad_ene!I72/TrRoad_tech!I100)</f>
        <v>1.2788559824470356</v>
      </c>
      <c r="J127" s="106">
        <f>IF(TrRoad_act!J96=0,"",TrRoad_ene!J72/TrRoad_tech!J100)</f>
        <v>1.256176555749869</v>
      </c>
      <c r="K127" s="106">
        <f>IF(TrRoad_act!K96=0,"",TrRoad_ene!K72/TrRoad_tech!K100)</f>
        <v>1.2025116352002259</v>
      </c>
      <c r="L127" s="106">
        <f>IF(TrRoad_act!L96=0,"",TrRoad_ene!L72/TrRoad_tech!L100)</f>
        <v>1.3201860587064491</v>
      </c>
      <c r="M127" s="106">
        <f>IF(TrRoad_act!M96=0,"",TrRoad_ene!M72/TrRoad_tech!M100)</f>
        <v>1.2215268049668433</v>
      </c>
      <c r="N127" s="106">
        <f>IF(TrRoad_act!N96=0,"",TrRoad_ene!N72/TrRoad_tech!N100)</f>
        <v>1.2166554539549399</v>
      </c>
      <c r="O127" s="106">
        <f>IF(TrRoad_act!O96=0,"",TrRoad_ene!O72/TrRoad_tech!O100)</f>
        <v>1.2089628797583756</v>
      </c>
      <c r="P127" s="106">
        <f>IF(TrRoad_act!P96=0,"",TrRoad_ene!P72/TrRoad_tech!P100)</f>
        <v>1.1996523058271684</v>
      </c>
      <c r="Q127" s="106">
        <f>IF(TrRoad_act!Q96=0,"",TrRoad_ene!Q72/TrRoad_tech!Q100)</f>
        <v>1.2107170768635431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>
        <f>IF(TrRoad_act!B98=0,"",TrRoad_ene!B74/TrRoad_tech!B102)</f>
        <v>1.1000000000133243</v>
      </c>
      <c r="C129" s="106">
        <f>IF(TrRoad_act!C98=0,"",TrRoad_ene!C74/TrRoad_tech!C102)</f>
        <v>1.3691999176878058</v>
      </c>
      <c r="D129" s="106">
        <f>IF(TrRoad_act!D98=0,"",TrRoad_ene!D74/TrRoad_tech!D102)</f>
        <v>1.1005134479689751</v>
      </c>
      <c r="E129" s="106">
        <f>IF(TrRoad_act!E98=0,"",TrRoad_ene!E74/TrRoad_tech!E102)</f>
        <v>1.1011283800706444</v>
      </c>
      <c r="F129" s="106">
        <f>IF(TrRoad_act!F98=0,"",TrRoad_ene!F74/TrRoad_tech!F102)</f>
        <v>1.1021425883462141</v>
      </c>
      <c r="G129" s="106">
        <f>IF(TrRoad_act!G98=0,"",TrRoad_ene!G74/TrRoad_tech!G102)</f>
        <v>1.1038718075350038</v>
      </c>
      <c r="H129" s="106">
        <f>IF(TrRoad_act!H98=0,"",TrRoad_ene!H74/TrRoad_tech!H102)</f>
        <v>1.1617141145569339</v>
      </c>
      <c r="I129" s="106">
        <f>IF(TrRoad_act!I98=0,"",TrRoad_ene!I74/TrRoad_tech!I102)</f>
        <v>1.2532003409822936</v>
      </c>
      <c r="J129" s="106">
        <f>IF(TrRoad_act!J98=0,"",TrRoad_ene!J74/TrRoad_tech!J102)</f>
        <v>1.1122294003899573</v>
      </c>
      <c r="K129" s="106">
        <f>IF(TrRoad_act!K98=0,"",TrRoad_ene!K74/TrRoad_tech!K102)</f>
        <v>1.1207111486300236</v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 t="str">
        <f>IF(TrRoad_act!Q98=0,"",TrRoad_ene!Q74/TrRoad_tech!Q102)</f>
        <v/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1.1000000000133241</v>
      </c>
      <c r="C130" s="106">
        <f>IF(TrRoad_act!C99=0,"",TrRoad_ene!C75/TrRoad_tech!C103)</f>
        <v>1.10117623208446</v>
      </c>
      <c r="D130" s="106">
        <f>IF(TrRoad_act!D99=0,"",TrRoad_ene!D75/TrRoad_tech!D103)</f>
        <v>1.1011762320844596</v>
      </c>
      <c r="E130" s="106">
        <f>IF(TrRoad_act!E99=0,"",TrRoad_ene!E75/TrRoad_tech!E103)</f>
        <v>1.1012326438896349</v>
      </c>
      <c r="F130" s="106">
        <f>IF(TrRoad_act!F99=0,"",TrRoad_ene!F75/TrRoad_tech!F103)</f>
        <v>1.1012326438896347</v>
      </c>
      <c r="G130" s="106">
        <f>IF(TrRoad_act!G99=0,"",TrRoad_ene!G75/TrRoad_tech!G103)</f>
        <v>1.1102731394842642</v>
      </c>
      <c r="H130" s="106">
        <f>IF(TrRoad_act!H99=0,"",TrRoad_ene!H75/TrRoad_tech!H103)</f>
        <v>1.1111344008846948</v>
      </c>
      <c r="I130" s="106">
        <f>IF(TrRoad_act!I99=0,"",TrRoad_ene!I75/TrRoad_tech!I103)</f>
        <v>1.1174283251474542</v>
      </c>
      <c r="J130" s="106">
        <f>IF(TrRoad_act!J99=0,"",TrRoad_ene!J75/TrRoad_tech!J103)</f>
        <v>1.1252072672385702</v>
      </c>
      <c r="K130" s="106">
        <f>IF(TrRoad_act!K99=0,"",TrRoad_ene!K75/TrRoad_tech!K103)</f>
        <v>1.131632909347591</v>
      </c>
      <c r="L130" s="106">
        <f>IF(TrRoad_act!L99=0,"",TrRoad_ene!L75/TrRoad_tech!L103)</f>
        <v>1.1370044116245153</v>
      </c>
      <c r="M130" s="106">
        <f>IF(TrRoad_act!M99=0,"",TrRoad_ene!M75/TrRoad_tech!M103)</f>
        <v>1.1379288058921857</v>
      </c>
      <c r="N130" s="106">
        <f>IF(TrRoad_act!N99=0,"",TrRoad_ene!N75/TrRoad_tech!N103)</f>
        <v>1.1387150029502595</v>
      </c>
      <c r="O130" s="106">
        <f>IF(TrRoad_act!O99=0,"",TrRoad_ene!O75/TrRoad_tech!O103)</f>
        <v>1.139323764519736</v>
      </c>
      <c r="P130" s="106">
        <f>IF(TrRoad_act!P99=0,"",TrRoad_ene!P75/TrRoad_tech!P103)</f>
        <v>1.1400419333261038</v>
      </c>
      <c r="Q130" s="106">
        <f>IF(TrRoad_act!Q99=0,"",TrRoad_ene!Q75/TrRoad_tech!Q103)</f>
        <v>1.1457904441381286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1.131634339348996</v>
      </c>
      <c r="C132" s="109">
        <f>IF(TrRoad_act!C101=0,"",TrRoad_ene!C77/TrRoad_tech!C105)</f>
        <v>1.2018490593758764</v>
      </c>
      <c r="D132" s="109">
        <f>IF(TrRoad_act!D101=0,"",TrRoad_ene!D77/TrRoad_tech!D105)</f>
        <v>1.1767787231317879</v>
      </c>
      <c r="E132" s="109">
        <f>IF(TrRoad_act!E101=0,"",TrRoad_ene!E77/TrRoad_tech!E105)</f>
        <v>1.1607144772545217</v>
      </c>
      <c r="F132" s="109">
        <f>IF(TrRoad_act!F101=0,"",TrRoad_ene!F77/TrRoad_tech!F105)</f>
        <v>1.1843565517677683</v>
      </c>
      <c r="G132" s="109">
        <f>IF(TrRoad_act!G101=0,"",TrRoad_ene!G77/TrRoad_tech!G105)</f>
        <v>1.1894986972911035</v>
      </c>
      <c r="H132" s="109">
        <f>IF(TrRoad_act!H101=0,"",TrRoad_ene!H77/TrRoad_tech!H105)</f>
        <v>1.2166418669361549</v>
      </c>
      <c r="I132" s="109">
        <f>IF(TrRoad_act!I101=0,"",TrRoad_ene!I77/TrRoad_tech!I105)</f>
        <v>1.2427743926622028</v>
      </c>
      <c r="J132" s="109">
        <f>IF(TrRoad_act!J101=0,"",TrRoad_ene!J77/TrRoad_tech!J105)</f>
        <v>1.2335894904155829</v>
      </c>
      <c r="K132" s="109">
        <f>IF(TrRoad_act!K101=0,"",TrRoad_ene!K77/TrRoad_tech!K105)</f>
        <v>1.1934571011156545</v>
      </c>
      <c r="L132" s="109">
        <f>IF(TrRoad_act!L101=0,"",TrRoad_ene!L77/TrRoad_tech!L105)</f>
        <v>1.3161645547738827</v>
      </c>
      <c r="M132" s="109">
        <f>IF(TrRoad_act!M101=0,"",TrRoad_ene!M77/TrRoad_tech!M105)</f>
        <v>1.2280032286098213</v>
      </c>
      <c r="N132" s="109">
        <f>IF(TrRoad_act!N101=0,"",TrRoad_ene!N77/TrRoad_tech!N105)</f>
        <v>1.2291541075866976</v>
      </c>
      <c r="O132" s="109">
        <f>IF(TrRoad_act!O101=0,"",TrRoad_ene!O77/TrRoad_tech!O105)</f>
        <v>1.2260345409507141</v>
      </c>
      <c r="P132" s="109">
        <f>IF(TrRoad_act!P101=0,"",TrRoad_ene!P77/TrRoad_tech!P105)</f>
        <v>1.2203420332888206</v>
      </c>
      <c r="Q132" s="109">
        <f>IF(TrRoad_act!Q101=0,"",TrRoad_ene!Q77/TrRoad_tech!Q105)</f>
        <v>1.2339250138713755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1.100136715920992</v>
      </c>
      <c r="D133" s="108">
        <f>IF(TrRoad_act!D102=0,"",TrRoad_ene!D78/TrRoad_tech!D106)</f>
        <v>1.1002962003907932</v>
      </c>
      <c r="E133" s="108">
        <f>IF(TrRoad_act!E102=0,"",TrRoad_ene!E78/TrRoad_tech!E106)</f>
        <v>1.1009373406112406</v>
      </c>
      <c r="F133" s="108">
        <f>IF(TrRoad_act!F102=0,"",TrRoad_ene!F78/TrRoad_tech!F106)</f>
        <v>1.1017515667793465</v>
      </c>
      <c r="G133" s="108">
        <f>IF(TrRoad_act!G102=0,"",TrRoad_ene!G78/TrRoad_tech!G106)</f>
        <v>1.1031457482116231</v>
      </c>
      <c r="H133" s="108">
        <f>IF(TrRoad_act!H102=0,"",TrRoad_ene!H78/TrRoad_tech!H106)</f>
        <v>1.105614099771407</v>
      </c>
      <c r="I133" s="108">
        <f>IF(TrRoad_act!I102=0,"",TrRoad_ene!I78/TrRoad_tech!I106)</f>
        <v>1.1082457817748939</v>
      </c>
      <c r="J133" s="108">
        <f>IF(TrRoad_act!J102=0,"",TrRoad_ene!J78/TrRoad_tech!J106)</f>
        <v>1.1106473239504502</v>
      </c>
      <c r="K133" s="108">
        <f>IF(TrRoad_act!K102=0,"",TrRoad_ene!K78/TrRoad_tech!K106)</f>
        <v>1.1135645760675852</v>
      </c>
      <c r="L133" s="108">
        <f>IF(TrRoad_act!L102=0,"",TrRoad_ene!L78/TrRoad_tech!L106)</f>
        <v>1.127767463548806</v>
      </c>
      <c r="M133" s="108">
        <f>IF(TrRoad_act!M102=0,"",TrRoad_ene!M78/TrRoad_tech!M106)</f>
        <v>1.131328499093371</v>
      </c>
      <c r="N133" s="108">
        <f>IF(TrRoad_act!N102=0,"",TrRoad_ene!N78/TrRoad_tech!N106)</f>
        <v>1.1359971198151357</v>
      </c>
      <c r="O133" s="108">
        <f>IF(TrRoad_act!O102=0,"",TrRoad_ene!O78/TrRoad_tech!O106)</f>
        <v>1.1426457780849784</v>
      </c>
      <c r="P133" s="108">
        <f>IF(TrRoad_act!P102=0,"",TrRoad_ene!P78/TrRoad_tech!P106)</f>
        <v>1.1522630441351731</v>
      </c>
      <c r="Q133" s="108">
        <f>IF(TrRoad_act!Q102=0,"",TrRoad_ene!Q78/TrRoad_tech!Q106)</f>
        <v>1.1583117828755831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1.1498675572822812</v>
      </c>
      <c r="C134" s="108">
        <f>IF(TrRoad_act!C103=0,"",TrRoad_ene!C79/TrRoad_tech!C107)</f>
        <v>1.2687475609747476</v>
      </c>
      <c r="D134" s="108">
        <f>IF(TrRoad_act!D103=0,"",TrRoad_ene!D79/TrRoad_tech!D107)</f>
        <v>1.2181516409464515</v>
      </c>
      <c r="E134" s="108">
        <f>IF(TrRoad_act!E103=0,"",TrRoad_ene!E79/TrRoad_tech!E107)</f>
        <v>1.202668797594558</v>
      </c>
      <c r="F134" s="108">
        <f>IF(TrRoad_act!F103=0,"",TrRoad_ene!F79/TrRoad_tech!F107)</f>
        <v>1.2226515548593468</v>
      </c>
      <c r="G134" s="108">
        <f>IF(TrRoad_act!G103=0,"",TrRoad_ene!G79/TrRoad_tech!G107)</f>
        <v>1.234354120353206</v>
      </c>
      <c r="H134" s="108">
        <f>IF(TrRoad_act!H103=0,"",TrRoad_ene!H79/TrRoad_tech!H107)</f>
        <v>1.260761755451719</v>
      </c>
      <c r="I134" s="108">
        <f>IF(TrRoad_act!I103=0,"",TrRoad_ene!I79/TrRoad_tech!I107)</f>
        <v>1.2849506540746995</v>
      </c>
      <c r="J134" s="108">
        <f>IF(TrRoad_act!J103=0,"",TrRoad_ene!J79/TrRoad_tech!J107)</f>
        <v>1.2622676839124787</v>
      </c>
      <c r="K134" s="108">
        <f>IF(TrRoad_act!K103=0,"",TrRoad_ene!K79/TrRoad_tech!K107)</f>
        <v>1.2072203511831843</v>
      </c>
      <c r="L134" s="108">
        <f>IF(TrRoad_act!L103=0,"",TrRoad_ene!L79/TrRoad_tech!L107)</f>
        <v>1.3269301543425343</v>
      </c>
      <c r="M134" s="108">
        <f>IF(TrRoad_act!M103=0,"",TrRoad_ene!M79/TrRoad_tech!M107)</f>
        <v>1.2314241893420326</v>
      </c>
      <c r="N134" s="108">
        <f>IF(TrRoad_act!N103=0,"",TrRoad_ene!N79/TrRoad_tech!N107)</f>
        <v>1.2319658806606539</v>
      </c>
      <c r="O134" s="108">
        <f>IF(TrRoad_act!O103=0,"",TrRoad_ene!O79/TrRoad_tech!O107)</f>
        <v>1.2275837407138896</v>
      </c>
      <c r="P134" s="108">
        <f>IF(TrRoad_act!P103=0,"",TrRoad_ene!P79/TrRoad_tech!P107)</f>
        <v>1.2206396402357382</v>
      </c>
      <c r="Q134" s="108">
        <f>IF(TrRoad_act!Q103=0,"",TrRoad_ene!Q79/TrRoad_tech!Q107)</f>
        <v>1.2345196965513858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>
        <f>IF(TrRoad_act!N104=0,"",TrRoad_ene!N80/TrRoad_tech!N108)</f>
        <v>1.2360000000066975</v>
      </c>
      <c r="O135" s="108">
        <f>IF(TrRoad_act!O104=0,"",TrRoad_ene!O80/TrRoad_tech!O108)</f>
        <v>1.2360000000066975</v>
      </c>
      <c r="P135" s="108">
        <f>IF(TrRoad_act!P104=0,"",TrRoad_ene!P80/TrRoad_tech!P108)</f>
        <v>1.2475245759828679</v>
      </c>
      <c r="Q135" s="108">
        <f>IF(TrRoad_act!Q104=0,"",TrRoad_ene!Q80/TrRoad_tech!Q108)</f>
        <v>1.2541285096988042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>
        <f>IF(TrRoad_act!M106=0,"",TrRoad_ene!M82/TrRoad_tech!M110)</f>
        <v>1.2173333333398659</v>
      </c>
      <c r="N137" s="108">
        <f>IF(TrRoad_act!N106=0,"",TrRoad_ene!N82/TrRoad_tech!N110)</f>
        <v>1.2173333333398659</v>
      </c>
      <c r="O137" s="108">
        <f>IF(TrRoad_act!O106=0,"",TrRoad_ene!O82/TrRoad_tech!O110)</f>
        <v>1.2173333333398657</v>
      </c>
      <c r="P137" s="108">
        <f>IF(TrRoad_act!P106=0,"",TrRoad_ene!P82/TrRoad_tech!P110)</f>
        <v>1.2568283361693111</v>
      </c>
      <c r="Q137" s="108">
        <f>IF(TrRoad_act!Q106=0,"",TrRoad_ene!Q82/TrRoad_tech!Q110)</f>
        <v>1.2628634238236156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1.3012715331709954</v>
      </c>
      <c r="C138" s="107">
        <f>IF(TrRoad_act!C107=0,"",TrRoad_ene!C83/TrRoad_tech!C111)</f>
        <v>1.6253526623679451</v>
      </c>
      <c r="D138" s="107">
        <f>IF(TrRoad_act!D107=0,"",TrRoad_ene!D83/TrRoad_tech!D111)</f>
        <v>1.4563762672211567</v>
      </c>
      <c r="E138" s="107">
        <f>IF(TrRoad_act!E107=0,"",TrRoad_ene!E83/TrRoad_tech!E111)</f>
        <v>1.3949259796944318</v>
      </c>
      <c r="F138" s="107">
        <f>IF(TrRoad_act!F107=0,"",TrRoad_ene!F83/TrRoad_tech!F111)</f>
        <v>1.4704766939176368</v>
      </c>
      <c r="G138" s="107">
        <f>IF(TrRoad_act!G107=0,"",TrRoad_ene!G83/TrRoad_tech!G111)</f>
        <v>1.5010422118113602</v>
      </c>
      <c r="H138" s="107">
        <f>IF(TrRoad_act!H107=0,"",TrRoad_ene!H83/TrRoad_tech!H111)</f>
        <v>1.6305250333485235</v>
      </c>
      <c r="I138" s="107">
        <f>IF(TrRoad_act!I107=0,"",TrRoad_ene!I83/TrRoad_tech!I111)</f>
        <v>1.6778812650114532</v>
      </c>
      <c r="J138" s="107">
        <f>IF(TrRoad_act!J107=0,"",TrRoad_ene!J83/TrRoad_tech!J111)</f>
        <v>1.626289551730294</v>
      </c>
      <c r="K138" s="107">
        <f>IF(TrRoad_act!K107=0,"",TrRoad_ene!K83/TrRoad_tech!K111)</f>
        <v>1.4408186076400342</v>
      </c>
      <c r="L138" s="107">
        <f>IF(TrRoad_act!L107=0,"",TrRoad_ene!L83/TrRoad_tech!L111)</f>
        <v>1.9518864891911185</v>
      </c>
      <c r="M138" s="107">
        <f>IF(TrRoad_act!M107=0,"",TrRoad_ene!M83/TrRoad_tech!M111)</f>
        <v>1.6074068494958893</v>
      </c>
      <c r="N138" s="107">
        <f>IF(TrRoad_act!N107=0,"",TrRoad_ene!N83/TrRoad_tech!N111)</f>
        <v>1.6364846320478428</v>
      </c>
      <c r="O138" s="107">
        <f>IF(TrRoad_act!O107=0,"",TrRoad_ene!O83/TrRoad_tech!O111)</f>
        <v>1.5943375426646902</v>
      </c>
      <c r="P138" s="107">
        <f>IF(TrRoad_act!P107=0,"",TrRoad_ene!P83/TrRoad_tech!P111)</f>
        <v>1.5939513091230353</v>
      </c>
      <c r="Q138" s="107">
        <f>IF(TrRoad_act!Q107=0,"",TrRoad_ene!Q83/TrRoad_tech!Q111)</f>
        <v>1.6407645980857393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1.1143534008108067</v>
      </c>
      <c r="C139" s="106">
        <f>IF(TrRoad_act!C108=0,"",TrRoad_ene!C84/TrRoad_tech!C112)</f>
        <v>1.1472083006031937</v>
      </c>
      <c r="D139" s="106">
        <f>IF(TrRoad_act!D108=0,"",TrRoad_ene!D84/TrRoad_tech!D112)</f>
        <v>1.1320936672517117</v>
      </c>
      <c r="E139" s="106">
        <f>IF(TrRoad_act!E108=0,"",TrRoad_ene!E84/TrRoad_tech!E112)</f>
        <v>1.1271107660181663</v>
      </c>
      <c r="F139" s="106">
        <f>IF(TrRoad_act!F108=0,"",TrRoad_ene!F84/TrRoad_tech!F112)</f>
        <v>1.1345345316731739</v>
      </c>
      <c r="G139" s="106">
        <f>IF(TrRoad_act!G108=0,"",TrRoad_ene!G84/TrRoad_tech!G112)</f>
        <v>1.1387716571112805</v>
      </c>
      <c r="H139" s="106">
        <f>IF(TrRoad_act!H108=0,"",TrRoad_ene!H84/TrRoad_tech!H112)</f>
        <v>1.1521644474493806</v>
      </c>
      <c r="I139" s="106">
        <f>IF(TrRoad_act!I108=0,"",TrRoad_ene!I84/TrRoad_tech!I112)</f>
        <v>1.1588283809034221</v>
      </c>
      <c r="J139" s="106">
        <f>IF(TrRoad_act!J108=0,"",TrRoad_ene!J84/TrRoad_tech!J112)</f>
        <v>1.1549333921014868</v>
      </c>
      <c r="K139" s="106">
        <f>IF(TrRoad_act!K108=0,"",TrRoad_ene!K84/TrRoad_tech!K112)</f>
        <v>1.1378005506718833</v>
      </c>
      <c r="L139" s="106">
        <f>IF(TrRoad_act!L108=0,"",TrRoad_ene!L84/TrRoad_tech!L112)</f>
        <v>1.1906811745409611</v>
      </c>
      <c r="M139" s="106">
        <f>IF(TrRoad_act!M108=0,"",TrRoad_ene!M84/TrRoad_tech!M112)</f>
        <v>1.1580114332565907</v>
      </c>
      <c r="N139" s="106">
        <f>IF(TrRoad_act!N108=0,"",TrRoad_ene!N84/TrRoad_tech!N112)</f>
        <v>1.1615215044680764</v>
      </c>
      <c r="O139" s="106">
        <f>IF(TrRoad_act!O108=0,"",TrRoad_ene!O84/TrRoad_tech!O112)</f>
        <v>1.1648237131852448</v>
      </c>
      <c r="P139" s="106">
        <f>IF(TrRoad_act!P108=0,"",TrRoad_ene!P84/TrRoad_tech!P112)</f>
        <v>1.1687014865623058</v>
      </c>
      <c r="Q139" s="106">
        <f>IF(TrRoad_act!Q108=0,"",TrRoad_ene!Q84/TrRoad_tech!Q112)</f>
        <v>1.1761736952786579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1.755082060441123</v>
      </c>
      <c r="C140" s="105">
        <f>IF(TrRoad_act!C109=0,"",TrRoad_ene!C85/TrRoad_tech!C113)</f>
        <v>3.5839419454495443</v>
      </c>
      <c r="D140" s="105">
        <f>IF(TrRoad_act!D109=0,"",TrRoad_ene!D85/TrRoad_tech!D113)</f>
        <v>3.0020729875248446</v>
      </c>
      <c r="E140" s="105">
        <f>IF(TrRoad_act!E109=0,"",TrRoad_ene!E85/TrRoad_tech!E113)</f>
        <v>2.8542648775536548</v>
      </c>
      <c r="F140" s="105">
        <f>IF(TrRoad_act!F109=0,"",TrRoad_ene!F85/TrRoad_tech!F113)</f>
        <v>2.9814071141714105</v>
      </c>
      <c r="G140" s="105">
        <f>IF(TrRoad_act!G109=0,"",TrRoad_ene!G85/TrRoad_tech!G113)</f>
        <v>3.3217507191788087</v>
      </c>
      <c r="H140" s="105">
        <f>IF(TrRoad_act!H109=0,"",TrRoad_ene!H85/TrRoad_tech!H113)</f>
        <v>3.6287536457867788</v>
      </c>
      <c r="I140" s="105">
        <f>IF(TrRoad_act!I109=0,"",TrRoad_ene!I85/TrRoad_tech!I113)</f>
        <v>3.9683662819173078</v>
      </c>
      <c r="J140" s="105">
        <f>IF(TrRoad_act!J109=0,"",TrRoad_ene!J85/TrRoad_tech!J113)</f>
        <v>3.5952165518380039</v>
      </c>
      <c r="K140" s="105">
        <f>IF(TrRoad_act!K109=0,"",TrRoad_ene!K85/TrRoad_tech!K113)</f>
        <v>2.9202033574659296</v>
      </c>
      <c r="L140" s="105">
        <f>IF(TrRoad_act!L109=0,"",TrRoad_ene!L85/TrRoad_tech!L113)</f>
        <v>5.0165478938595118</v>
      </c>
      <c r="M140" s="105">
        <f>IF(TrRoad_act!M109=0,"",TrRoad_ene!M85/TrRoad_tech!M113)</f>
        <v>2.772892638222483</v>
      </c>
      <c r="N140" s="105">
        <f>IF(TrRoad_act!N109=0,"",TrRoad_ene!N85/TrRoad_tech!N113)</f>
        <v>2.5081953310609792</v>
      </c>
      <c r="O140" s="105">
        <f>IF(TrRoad_act!O109=0,"",TrRoad_ene!O85/TrRoad_tech!O113)</f>
        <v>2.2896933887944333</v>
      </c>
      <c r="P140" s="105">
        <f>IF(TrRoad_act!P109=0,"",TrRoad_ene!P85/TrRoad_tech!P113)</f>
        <v>2.2595021365649441</v>
      </c>
      <c r="Q140" s="105">
        <f>IF(TrRoad_act!Q109=0,"",TrRoad_ene!Q85/TrRoad_tech!Q113)</f>
        <v>2.2652735889361244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0</v>
      </c>
      <c r="C144" s="22">
        <v>4.2277943066093231</v>
      </c>
      <c r="D144" s="22">
        <v>4.2022281718287182</v>
      </c>
      <c r="E144" s="22">
        <v>4.1496299541722887</v>
      </c>
      <c r="F144" s="22">
        <v>4.1438834376390332</v>
      </c>
      <c r="G144" s="22">
        <v>4.0880601341731229</v>
      </c>
      <c r="H144" s="22">
        <v>4.0056152132980509</v>
      </c>
      <c r="I144" s="22">
        <v>3.9468600136417047</v>
      </c>
      <c r="J144" s="22">
        <v>3.7552312786347799</v>
      </c>
      <c r="K144" s="22">
        <v>3.5485325972090114</v>
      </c>
      <c r="L144" s="22">
        <v>3.4194705269060006</v>
      </c>
      <c r="M144" s="22">
        <v>3.2629620433396318</v>
      </c>
      <c r="N144" s="22">
        <v>3.1906726908748868</v>
      </c>
      <c r="O144" s="22">
        <v>3.1313392872409347</v>
      </c>
      <c r="P144" s="22">
        <v>2.9560117107994737</v>
      </c>
      <c r="Q144" s="22">
        <v>2.8642151097505368</v>
      </c>
    </row>
    <row r="145" spans="1:17" ht="11.45" customHeight="1" x14ac:dyDescent="0.25">
      <c r="A145" s="19" t="s">
        <v>29</v>
      </c>
      <c r="B145" s="21">
        <v>6.8464266367231685</v>
      </c>
      <c r="C145" s="21">
        <v>6.8146592792183167</v>
      </c>
      <c r="D145" s="21">
        <v>6.6645537044507943</v>
      </c>
      <c r="E145" s="21">
        <v>6.5701611156178341</v>
      </c>
      <c r="F145" s="21">
        <v>6.5496298068822245</v>
      </c>
      <c r="G145" s="21">
        <v>6.4530965640011946</v>
      </c>
      <c r="H145" s="21">
        <v>6.3352996760485327</v>
      </c>
      <c r="I145" s="21">
        <v>6.231308184806009</v>
      </c>
      <c r="J145" s="21">
        <v>5.9309035002733914</v>
      </c>
      <c r="K145" s="21">
        <v>5.5629659238318876</v>
      </c>
      <c r="L145" s="21">
        <v>5.4369621746473147</v>
      </c>
      <c r="M145" s="21">
        <v>5.1510361263693412</v>
      </c>
      <c r="N145" s="21">
        <v>5.0502716761979203</v>
      </c>
      <c r="O145" s="21">
        <v>4.8993975385303896</v>
      </c>
      <c r="P145" s="21">
        <v>4.7096143144915805</v>
      </c>
      <c r="Q145" s="21">
        <v>4.5869147062558788</v>
      </c>
    </row>
    <row r="146" spans="1:17" ht="11.45" customHeight="1" x14ac:dyDescent="0.25">
      <c r="A146" s="62" t="s">
        <v>59</v>
      </c>
      <c r="B146" s="70">
        <v>7.0848946504439132</v>
      </c>
      <c r="C146" s="70">
        <v>7.0463238443488727</v>
      </c>
      <c r="D146" s="70">
        <v>7.0037136197145307</v>
      </c>
      <c r="E146" s="70">
        <v>6.9160499236204807</v>
      </c>
      <c r="F146" s="70">
        <v>6.9064723960650554</v>
      </c>
      <c r="G146" s="70">
        <v>6.8134335569552054</v>
      </c>
      <c r="H146" s="70">
        <v>6.6760253554967512</v>
      </c>
      <c r="I146" s="70">
        <v>6.5781000227361748</v>
      </c>
      <c r="J146" s="70">
        <v>6.258718797724633</v>
      </c>
      <c r="K146" s="70">
        <v>5.9142209953483524</v>
      </c>
      <c r="L146" s="70">
        <v>5.6991175448433342</v>
      </c>
      <c r="M146" s="70">
        <v>5.4300152952595386</v>
      </c>
      <c r="N146" s="70">
        <v>5.2798939256269026</v>
      </c>
      <c r="O146" s="70">
        <v>5.217679992748355</v>
      </c>
      <c r="P146" s="70">
        <v>4.9276958107804907</v>
      </c>
      <c r="Q146" s="70">
        <v>4.7762201796963817</v>
      </c>
    </row>
    <row r="147" spans="1:17" ht="11.45" customHeight="1" x14ac:dyDescent="0.25">
      <c r="A147" s="62" t="s">
        <v>58</v>
      </c>
      <c r="B147" s="70">
        <v>5.775387774203641</v>
      </c>
      <c r="C147" s="70">
        <v>5.77251848163377</v>
      </c>
      <c r="D147" s="70">
        <v>5.769332050635299</v>
      </c>
      <c r="E147" s="70">
        <v>5.7824760785039873</v>
      </c>
      <c r="F147" s="70">
        <v>5.7443384824910533</v>
      </c>
      <c r="G147" s="70">
        <v>5.7614655491078279</v>
      </c>
      <c r="H147" s="70">
        <v>5.7984082334963354</v>
      </c>
      <c r="I147" s="70">
        <v>5.7450355142719696</v>
      </c>
      <c r="J147" s="70">
        <v>5.485839267740209</v>
      </c>
      <c r="K147" s="70">
        <v>5.2702572955000004</v>
      </c>
      <c r="L147" s="70">
        <v>5.067819351128481</v>
      </c>
      <c r="M147" s="70">
        <v>4.866193338233284</v>
      </c>
      <c r="N147" s="70">
        <v>4.8429938985763616</v>
      </c>
      <c r="O147" s="70">
        <v>4.6289320899363426</v>
      </c>
      <c r="P147" s="70">
        <v>4.5797501121205499</v>
      </c>
      <c r="Q147" s="70">
        <v>4.3827089827230932</v>
      </c>
    </row>
    <row r="148" spans="1:17" ht="11.45" customHeight="1" x14ac:dyDescent="0.25">
      <c r="A148" s="62" t="s">
        <v>57</v>
      </c>
      <c r="B148" s="70">
        <v>0</v>
      </c>
      <c r="C148" s="70">
        <v>6.2234866328535396</v>
      </c>
      <c r="D148" s="70">
        <v>6.2200512673733632</v>
      </c>
      <c r="E148" s="70">
        <v>6.2342221499790922</v>
      </c>
      <c r="F148" s="70">
        <v>6.1931051193882283</v>
      </c>
      <c r="G148" s="70">
        <v>6.2115702088441775</v>
      </c>
      <c r="H148" s="70">
        <v>6.2513989773799743</v>
      </c>
      <c r="I148" s="70">
        <v>6.1938566055870172</v>
      </c>
      <c r="J148" s="70">
        <v>5.9144110948089086</v>
      </c>
      <c r="K148" s="70">
        <v>5.6819871490407152</v>
      </c>
      <c r="L148" s="70">
        <v>0</v>
      </c>
      <c r="M148" s="70">
        <v>4.7792859773615008</v>
      </c>
      <c r="N148" s="70">
        <v>5.2213445286797517</v>
      </c>
      <c r="O148" s="70">
        <v>5.2025422456103447</v>
      </c>
      <c r="P148" s="70">
        <v>4.9403823426383671</v>
      </c>
      <c r="Q148" s="70">
        <v>4.887270967807547</v>
      </c>
    </row>
    <row r="149" spans="1:17" ht="11.45" customHeight="1" x14ac:dyDescent="0.25">
      <c r="A149" s="62" t="s">
        <v>56</v>
      </c>
      <c r="B149" s="70">
        <v>6.9759444305099807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2.8545738910237874</v>
      </c>
      <c r="O150" s="70">
        <v>0</v>
      </c>
      <c r="P150" s="70">
        <v>3.2104956478945672</v>
      </c>
      <c r="Q150" s="70">
        <v>2.7510185242899441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2.331529041860763</v>
      </c>
      <c r="O151" s="70">
        <v>2.3082137514421555</v>
      </c>
      <c r="P151" s="70">
        <v>2.2851316139277338</v>
      </c>
      <c r="Q151" s="70">
        <v>2.2622802977884566</v>
      </c>
    </row>
    <row r="152" spans="1:17" ht="11.45" customHeight="1" x14ac:dyDescent="0.25">
      <c r="A152" s="19" t="s">
        <v>28</v>
      </c>
      <c r="B152" s="21">
        <v>45.843720671577977</v>
      </c>
      <c r="C152" s="21">
        <v>45.772719607288714</v>
      </c>
      <c r="D152" s="21">
        <v>47.031255423921678</v>
      </c>
      <c r="E152" s="21">
        <v>47.078242753220096</v>
      </c>
      <c r="F152" s="21">
        <v>46.887863358646001</v>
      </c>
      <c r="G152" s="21">
        <v>45.090512009823343</v>
      </c>
      <c r="H152" s="21">
        <v>46.267341276540193</v>
      </c>
      <c r="I152" s="21">
        <v>44.179754740840558</v>
      </c>
      <c r="J152" s="21">
        <v>42.215308524908252</v>
      </c>
      <c r="K152" s="21">
        <v>41.288623863266935</v>
      </c>
      <c r="L152" s="21">
        <v>39.529689799713701</v>
      </c>
      <c r="M152" s="21">
        <v>44.652671606230022</v>
      </c>
      <c r="N152" s="21">
        <v>44.401178211844453</v>
      </c>
      <c r="O152" s="21">
        <v>43.633191311755517</v>
      </c>
      <c r="P152" s="21">
        <v>43.16815978359309</v>
      </c>
      <c r="Q152" s="21">
        <v>41.84777720931681</v>
      </c>
    </row>
    <row r="153" spans="1:17" ht="11.45" customHeight="1" x14ac:dyDescent="0.25">
      <c r="A153" s="62" t="s">
        <v>59</v>
      </c>
      <c r="B153" s="20">
        <v>17.712236626109782</v>
      </c>
      <c r="C153" s="20">
        <v>17.61580961087218</v>
      </c>
      <c r="D153" s="20">
        <v>17.509284049286325</v>
      </c>
      <c r="E153" s="20">
        <v>17.2901248090512</v>
      </c>
      <c r="F153" s="20">
        <v>17.266180990162638</v>
      </c>
      <c r="G153" s="20">
        <v>17.033583892388013</v>
      </c>
      <c r="H153" s="20">
        <v>16.69006338874188</v>
      </c>
      <c r="I153" s="20">
        <v>16.44525005684044</v>
      </c>
      <c r="J153" s="20">
        <v>15.646796994311583</v>
      </c>
      <c r="K153" s="20">
        <v>14.785552488370882</v>
      </c>
      <c r="L153" s="20">
        <v>14.247793862108336</v>
      </c>
      <c r="M153" s="20">
        <v>0</v>
      </c>
      <c r="N153" s="20">
        <v>0</v>
      </c>
      <c r="O153" s="20">
        <v>13.047247030170563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0</v>
      </c>
      <c r="C154" s="20">
        <v>47.686346065692071</v>
      </c>
      <c r="D154" s="20">
        <v>47.61392591157896</v>
      </c>
      <c r="E154" s="20">
        <v>47.463521137953038</v>
      </c>
      <c r="F154" s="20">
        <v>47.447071870794396</v>
      </c>
      <c r="G154" s="20">
        <v>47.285648053980033</v>
      </c>
      <c r="H154" s="20">
        <v>47.043581346665647</v>
      </c>
      <c r="I154" s="20">
        <v>46.869151146215088</v>
      </c>
      <c r="J154" s="20">
        <v>46.27875217482439</v>
      </c>
      <c r="K154" s="20">
        <v>45.614501734388313</v>
      </c>
      <c r="L154" s="20">
        <v>45.188114696546002</v>
      </c>
      <c r="M154" s="20">
        <v>44.652671606230022</v>
      </c>
      <c r="N154" s="20">
        <v>44.401178211844453</v>
      </c>
      <c r="O154" s="20">
        <v>44.191838695894049</v>
      </c>
      <c r="P154" s="20">
        <v>43.546134369478338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39.738621721410063</v>
      </c>
      <c r="D156" s="20">
        <v>0</v>
      </c>
      <c r="E156" s="20">
        <v>39.552934281627529</v>
      </c>
      <c r="F156" s="20">
        <v>39.539226558995331</v>
      </c>
      <c r="G156" s="20">
        <v>39.404706711650029</v>
      </c>
      <c r="H156" s="20">
        <v>39.202984455554706</v>
      </c>
      <c r="I156" s="20">
        <v>39.05762595517924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</row>
    <row r="157" spans="1:17" ht="11.45" customHeight="1" x14ac:dyDescent="0.25">
      <c r="A157" s="62" t="s">
        <v>55</v>
      </c>
      <c r="B157" s="20">
        <v>33.341153382811143</v>
      </c>
      <c r="C157" s="20">
        <v>33.040932414140372</v>
      </c>
      <c r="D157" s="20">
        <v>0</v>
      </c>
      <c r="E157" s="20">
        <v>0</v>
      </c>
      <c r="F157" s="20">
        <v>0</v>
      </c>
      <c r="G157" s="20">
        <v>31.738987843702901</v>
      </c>
      <c r="H157" s="20">
        <v>31.421597965265867</v>
      </c>
      <c r="I157" s="20">
        <v>31.107381985613209</v>
      </c>
      <c r="J157" s="20">
        <v>30.796308165757075</v>
      </c>
      <c r="K157" s="20">
        <v>30.488345084099503</v>
      </c>
      <c r="L157" s="20">
        <v>30.18346163325851</v>
      </c>
      <c r="M157" s="20">
        <v>0</v>
      </c>
      <c r="N157" s="20">
        <v>0</v>
      </c>
      <c r="O157" s="20">
        <v>0</v>
      </c>
      <c r="P157" s="20">
        <v>28.994112812896205</v>
      </c>
      <c r="Q157" s="20">
        <v>28.704171684767246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6.9197318940745305</v>
      </c>
      <c r="C159" s="22">
        <v>6.9101906508011011</v>
      </c>
      <c r="D159" s="22">
        <v>6.910345855111891</v>
      </c>
      <c r="E159" s="22">
        <v>6.8777408089505698</v>
      </c>
      <c r="F159" s="22">
        <v>6.8860911026112612</v>
      </c>
      <c r="G159" s="22">
        <v>6.8555952022911457</v>
      </c>
      <c r="H159" s="22">
        <v>6.8424192355232734</v>
      </c>
      <c r="I159" s="22">
        <v>6.8407986052341769</v>
      </c>
      <c r="J159" s="22">
        <v>6.7591166493052652</v>
      </c>
      <c r="K159" s="22">
        <v>6.6405528908111062</v>
      </c>
      <c r="L159" s="22">
        <v>6.5375772391571783</v>
      </c>
      <c r="M159" s="22">
        <v>6.4937161797665546</v>
      </c>
      <c r="N159" s="22">
        <v>6.4194670332941106</v>
      </c>
      <c r="O159" s="22">
        <v>6.2551947203967702</v>
      </c>
      <c r="P159" s="22">
        <v>5.8968010940935249</v>
      </c>
      <c r="Q159" s="22">
        <v>5.8013459570440542</v>
      </c>
    </row>
    <row r="160" spans="1:17" ht="11.45" customHeight="1" x14ac:dyDescent="0.25">
      <c r="A160" s="62" t="s">
        <v>59</v>
      </c>
      <c r="B160" s="70">
        <v>6.8608242859877002</v>
      </c>
      <c r="C160" s="70">
        <v>6.8234733391856333</v>
      </c>
      <c r="D160" s="70">
        <v>6.7822107264826528</v>
      </c>
      <c r="E160" s="70">
        <v>6.6973195255776652</v>
      </c>
      <c r="F160" s="70">
        <v>6.6880449016214909</v>
      </c>
      <c r="G160" s="70">
        <v>6.5979485546186503</v>
      </c>
      <c r="H160" s="70">
        <v>6.4648860925535319</v>
      </c>
      <c r="I160" s="70">
        <v>6.3700577945526442</v>
      </c>
      <c r="J160" s="70">
        <v>6.0607774773202063</v>
      </c>
      <c r="K160" s="70">
        <v>5.7271749319578014</v>
      </c>
      <c r="L160" s="70">
        <v>5.5188744490237172</v>
      </c>
      <c r="M160" s="70">
        <v>5.2662766669362604</v>
      </c>
      <c r="N160" s="70">
        <v>5.1462307719268798</v>
      </c>
      <c r="O160" s="70">
        <v>5.4021626021018987</v>
      </c>
      <c r="P160" s="70">
        <v>5.1705352311380679</v>
      </c>
      <c r="Q160" s="70">
        <v>4.7947588958834544</v>
      </c>
    </row>
    <row r="161" spans="1:17" ht="11.45" customHeight="1" x14ac:dyDescent="0.25">
      <c r="A161" s="62" t="s">
        <v>58</v>
      </c>
      <c r="B161" s="70">
        <v>6.9117496796462747</v>
      </c>
      <c r="C161" s="70">
        <v>6.908315826756052</v>
      </c>
      <c r="D161" s="70">
        <v>6.904502435466334</v>
      </c>
      <c r="E161" s="70">
        <v>6.9202326745364173</v>
      </c>
      <c r="F161" s="70">
        <v>6.8745911475376147</v>
      </c>
      <c r="G161" s="70">
        <v>6.8950881257198455</v>
      </c>
      <c r="H161" s="70">
        <v>6.9392996309850048</v>
      </c>
      <c r="I161" s="70">
        <v>6.8754253268822421</v>
      </c>
      <c r="J161" s="70">
        <v>6.5652297791593117</v>
      </c>
      <c r="K161" s="70">
        <v>6.3072300247143849</v>
      </c>
      <c r="L161" s="70">
        <v>6.0649605093395422</v>
      </c>
      <c r="M161" s="70">
        <v>5.8236626806012612</v>
      </c>
      <c r="N161" s="70">
        <v>5.7958985328270636</v>
      </c>
      <c r="O161" s="70">
        <v>5.5665302277039768</v>
      </c>
      <c r="P161" s="70">
        <v>5.4478141541651635</v>
      </c>
      <c r="Q161" s="70">
        <v>5.3960208764779916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6.3149694274728718</v>
      </c>
      <c r="O162" s="70">
        <v>0</v>
      </c>
      <c r="P162" s="70">
        <v>5.2141081236826565</v>
      </c>
      <c r="Q162" s="70">
        <v>6.359130052839828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3.5326197603950953</v>
      </c>
      <c r="N164" s="70">
        <v>0</v>
      </c>
      <c r="O164" s="70">
        <v>0</v>
      </c>
      <c r="P164" s="70">
        <v>3.4276974208916005</v>
      </c>
      <c r="Q164" s="70">
        <v>3.3934204466826845</v>
      </c>
    </row>
    <row r="165" spans="1:17" ht="11.45" customHeight="1" x14ac:dyDescent="0.25">
      <c r="A165" s="19" t="s">
        <v>24</v>
      </c>
      <c r="B165" s="21">
        <v>33.955906559638656</v>
      </c>
      <c r="C165" s="21">
        <v>33.90348299444063</v>
      </c>
      <c r="D165" s="21">
        <v>33.783530440665636</v>
      </c>
      <c r="E165" s="21">
        <v>33.602325070471096</v>
      </c>
      <c r="F165" s="21">
        <v>33.843768533760539</v>
      </c>
      <c r="G165" s="21">
        <v>33.433613402956205</v>
      </c>
      <c r="H165" s="21">
        <v>33.628545124400141</v>
      </c>
      <c r="I165" s="21">
        <v>33.497997160670003</v>
      </c>
      <c r="J165" s="21">
        <v>33.42554864794208</v>
      </c>
      <c r="K165" s="21">
        <v>32.461055276315001</v>
      </c>
      <c r="L165" s="21">
        <v>34.931142743566639</v>
      </c>
      <c r="M165" s="21">
        <v>34.196376768623956</v>
      </c>
      <c r="N165" s="21">
        <v>33.765325361655734</v>
      </c>
      <c r="O165" s="21">
        <v>32.858992958834229</v>
      </c>
      <c r="P165" s="21">
        <v>33.679100732853712</v>
      </c>
      <c r="Q165" s="21">
        <v>34.712247375488715</v>
      </c>
    </row>
    <row r="166" spans="1:17" ht="11.45" customHeight="1" x14ac:dyDescent="0.25">
      <c r="A166" s="17" t="s">
        <v>23</v>
      </c>
      <c r="B166" s="20">
        <v>33.349167249817178</v>
      </c>
      <c r="C166" s="20">
        <v>33.297680412304828</v>
      </c>
      <c r="D166" s="20">
        <v>33.240566037663015</v>
      </c>
      <c r="E166" s="20">
        <v>33.1694480102068</v>
      </c>
      <c r="F166" s="20">
        <v>33.084507042183439</v>
      </c>
      <c r="G166" s="20">
        <v>32.985957446737977</v>
      </c>
      <c r="H166" s="20">
        <v>32.874045801462472</v>
      </c>
      <c r="I166" s="20">
        <v>32.749049429587544</v>
      </c>
      <c r="J166" s="20">
        <v>32.611274715963752</v>
      </c>
      <c r="K166" s="20">
        <v>32.461055276315001</v>
      </c>
      <c r="L166" s="20">
        <v>32.298749999928404</v>
      </c>
      <c r="M166" s="20">
        <v>32.12474098625885</v>
      </c>
      <c r="N166" s="20">
        <v>31.939431396720053</v>
      </c>
      <c r="O166" s="20">
        <v>31.743243243182555</v>
      </c>
      <c r="P166" s="20">
        <v>31.536615134193159</v>
      </c>
      <c r="Q166" s="20">
        <v>31.319999999933533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0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138.3487956692482</v>
      </c>
      <c r="C171" s="78">
        <v>138.45242141903142</v>
      </c>
      <c r="D171" s="78">
        <v>138.37131149558959</v>
      </c>
      <c r="E171" s="78">
        <v>138.24072389120658</v>
      </c>
      <c r="F171" s="78">
        <v>137.97049416088743</v>
      </c>
      <c r="G171" s="78">
        <v>137.61925306259249</v>
      </c>
      <c r="H171" s="78">
        <v>136.8194985786397</v>
      </c>
      <c r="I171" s="78">
        <v>135.20711125575781</v>
      </c>
      <c r="J171" s="78">
        <v>133.22179990319438</v>
      </c>
      <c r="K171" s="78">
        <v>132.46940649887554</v>
      </c>
      <c r="L171" s="78">
        <v>131.70408138102744</v>
      </c>
      <c r="M171" s="78">
        <v>127.94606526106345</v>
      </c>
      <c r="N171" s="78">
        <v>123.58621523474599</v>
      </c>
      <c r="O171" s="78">
        <v>119.42354586543358</v>
      </c>
      <c r="P171" s="78">
        <v>114.7024202767188</v>
      </c>
      <c r="Q171" s="78">
        <v>110.12694539736098</v>
      </c>
    </row>
    <row r="172" spans="1:17" ht="11.45" customHeight="1" x14ac:dyDescent="0.25">
      <c r="A172" s="19" t="s">
        <v>29</v>
      </c>
      <c r="B172" s="76">
        <v>227.94118909729943</v>
      </c>
      <c r="C172" s="76">
        <v>223.26051048530744</v>
      </c>
      <c r="D172" s="76">
        <v>221.56905943023924</v>
      </c>
      <c r="E172" s="76">
        <v>217.73168585988438</v>
      </c>
      <c r="F172" s="76">
        <v>212.74803223200212</v>
      </c>
      <c r="G172" s="76">
        <v>210.19517904377304</v>
      </c>
      <c r="H172" s="76">
        <v>206.56052129087578</v>
      </c>
      <c r="I172" s="76">
        <v>202.82455584119333</v>
      </c>
      <c r="J172" s="76">
        <v>199.25212459073006</v>
      </c>
      <c r="K172" s="76">
        <v>198.22576801344709</v>
      </c>
      <c r="L172" s="76">
        <v>195.15767570783149</v>
      </c>
      <c r="M172" s="76">
        <v>194.04123110146284</v>
      </c>
      <c r="N172" s="76">
        <v>192.29944960608381</v>
      </c>
      <c r="O172" s="76">
        <v>188.60415006788202</v>
      </c>
      <c r="P172" s="76">
        <v>182.62653396361597</v>
      </c>
      <c r="Q172" s="76">
        <v>179.03040906517074</v>
      </c>
    </row>
    <row r="173" spans="1:17" ht="11.45" customHeight="1" x14ac:dyDescent="0.25">
      <c r="A173" s="62" t="s">
        <v>59</v>
      </c>
      <c r="B173" s="77">
        <v>230.5813261154137</v>
      </c>
      <c r="C173" s="77">
        <v>227.34594653317319</v>
      </c>
      <c r="D173" s="77">
        <v>225.77605461558665</v>
      </c>
      <c r="E173" s="77">
        <v>223.87712333192903</v>
      </c>
      <c r="F173" s="77">
        <v>221.51047921517346</v>
      </c>
      <c r="G173" s="77">
        <v>218.92700577473786</v>
      </c>
      <c r="H173" s="77">
        <v>215.34787500714484</v>
      </c>
      <c r="I173" s="77">
        <v>211.03620800798481</v>
      </c>
      <c r="J173" s="77">
        <v>207.8081277051491</v>
      </c>
      <c r="K173" s="77">
        <v>205.8615495974538</v>
      </c>
      <c r="L173" s="77">
        <v>204.56502659464351</v>
      </c>
      <c r="M173" s="77">
        <v>203.1816791258646</v>
      </c>
      <c r="N173" s="77">
        <v>201.82606753229697</v>
      </c>
      <c r="O173" s="77">
        <v>199.9091284707734</v>
      </c>
      <c r="P173" s="77">
        <v>197.8915204172304</v>
      </c>
      <c r="Q173" s="77">
        <v>194.05133829628434</v>
      </c>
    </row>
    <row r="174" spans="1:17" ht="11.45" customHeight="1" x14ac:dyDescent="0.25">
      <c r="A174" s="62" t="s">
        <v>58</v>
      </c>
      <c r="B174" s="77">
        <v>201.98161425354735</v>
      </c>
      <c r="C174" s="77">
        <v>195.53144401887923</v>
      </c>
      <c r="D174" s="77">
        <v>192.42832116785684</v>
      </c>
      <c r="E174" s="77">
        <v>189.89801491569111</v>
      </c>
      <c r="F174" s="77">
        <v>187.88216276864853</v>
      </c>
      <c r="G174" s="77">
        <v>186.24326246470977</v>
      </c>
      <c r="H174" s="77">
        <v>183.42812331697459</v>
      </c>
      <c r="I174" s="77">
        <v>180.10950974222817</v>
      </c>
      <c r="J174" s="77">
        <v>180.19501997999106</v>
      </c>
      <c r="K174" s="77">
        <v>180.39687708527725</v>
      </c>
      <c r="L174" s="77">
        <v>180.28562420629109</v>
      </c>
      <c r="M174" s="77">
        <v>179.70880461825971</v>
      </c>
      <c r="N174" s="77">
        <v>178.9455853830307</v>
      </c>
      <c r="O174" s="77">
        <v>176.98377648062612</v>
      </c>
      <c r="P174" s="77">
        <v>174.60821050056748</v>
      </c>
      <c r="Q174" s="77">
        <v>173.02313619979986</v>
      </c>
    </row>
    <row r="175" spans="1:17" ht="11.45" customHeight="1" x14ac:dyDescent="0.25">
      <c r="A175" s="62" t="s">
        <v>57</v>
      </c>
      <c r="B175" s="77">
        <v>185.43487637501156</v>
      </c>
      <c r="C175" s="77">
        <v>183.71959484504015</v>
      </c>
      <c r="D175" s="77">
        <v>182.82242861400891</v>
      </c>
      <c r="E175" s="77">
        <v>179.94112387190685</v>
      </c>
      <c r="F175" s="77">
        <v>175.32292081356547</v>
      </c>
      <c r="G175" s="77">
        <v>173.36960534958052</v>
      </c>
      <c r="H175" s="77">
        <v>171.84412560798032</v>
      </c>
      <c r="I175" s="77">
        <v>171.29036824298828</v>
      </c>
      <c r="J175" s="77">
        <v>170.56707372498386</v>
      </c>
      <c r="K175" s="77">
        <v>169.68808451910044</v>
      </c>
      <c r="L175" s="77">
        <v>168.68540718170948</v>
      </c>
      <c r="M175" s="77">
        <v>167.49834562953282</v>
      </c>
      <c r="N175" s="77">
        <v>165.61269869429464</v>
      </c>
      <c r="O175" s="77">
        <v>163.31392726055361</v>
      </c>
      <c r="P175" s="77">
        <v>161.50010973425026</v>
      </c>
      <c r="Q175" s="77">
        <v>157.43360576020063</v>
      </c>
    </row>
    <row r="176" spans="1:17" ht="11.45" customHeight="1" x14ac:dyDescent="0.25">
      <c r="A176" s="62" t="s">
        <v>56</v>
      </c>
      <c r="B176" s="77">
        <v>183.79063352017999</v>
      </c>
      <c r="C176" s="77">
        <v>183.89941074399476</v>
      </c>
      <c r="D176" s="77">
        <v>184.33262522493874</v>
      </c>
      <c r="E176" s="77">
        <v>184.75970527713858</v>
      </c>
      <c r="F176" s="77">
        <v>185.17771252964488</v>
      </c>
      <c r="G176" s="77">
        <v>185.58621397923909</v>
      </c>
      <c r="H176" s="77">
        <v>185.98090624569855</v>
      </c>
      <c r="I176" s="77">
        <v>186.3472066498056</v>
      </c>
      <c r="J176" s="77">
        <v>186.68507804142538</v>
      </c>
      <c r="K176" s="77">
        <v>186.98075119117371</v>
      </c>
      <c r="L176" s="77" t="s">
        <v>181</v>
      </c>
      <c r="M176" s="77" t="s">
        <v>181</v>
      </c>
      <c r="N176" s="77" t="s">
        <v>181</v>
      </c>
      <c r="O176" s="77" t="s">
        <v>181</v>
      </c>
      <c r="P176" s="77" t="s">
        <v>181</v>
      </c>
      <c r="Q176" s="77" t="s">
        <v>181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>
        <v>57.4534457558646</v>
      </c>
      <c r="O177" s="77">
        <v>57.597079370254257</v>
      </c>
      <c r="P177" s="77">
        <v>60.125359569579281</v>
      </c>
      <c r="Q177" s="77">
        <v>56.495222198116274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 t="s">
        <v>181</v>
      </c>
      <c r="K178" s="77" t="s">
        <v>181</v>
      </c>
      <c r="L178" s="77" t="s">
        <v>181</v>
      </c>
      <c r="M178" s="77" t="s">
        <v>181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1468.9203424697052</v>
      </c>
      <c r="C179" s="76">
        <v>1446.1939475266918</v>
      </c>
      <c r="D179" s="76">
        <v>1473.8418743678315</v>
      </c>
      <c r="E179" s="76">
        <v>1456.4873774343016</v>
      </c>
      <c r="F179" s="76">
        <v>1436.9535010976035</v>
      </c>
      <c r="G179" s="76">
        <v>1327.7578531299919</v>
      </c>
      <c r="H179" s="76">
        <v>1402.5551932588571</v>
      </c>
      <c r="I179" s="76">
        <v>1314.7003060295078</v>
      </c>
      <c r="J179" s="76">
        <v>1171.4183564443827</v>
      </c>
      <c r="K179" s="76">
        <v>1109.3346353830061</v>
      </c>
      <c r="L179" s="76">
        <v>995.73460820053992</v>
      </c>
      <c r="M179" s="76">
        <v>1398.9935896666884</v>
      </c>
      <c r="N179" s="76">
        <v>1401.5567548718318</v>
      </c>
      <c r="O179" s="76">
        <v>1402.2286845638268</v>
      </c>
      <c r="P179" s="76">
        <v>1376.5328674427942</v>
      </c>
      <c r="Q179" s="76">
        <v>1300.3307303839144</v>
      </c>
    </row>
    <row r="180" spans="1:17" ht="11.45" customHeight="1" x14ac:dyDescent="0.25">
      <c r="A180" s="62" t="s">
        <v>59</v>
      </c>
      <c r="B180" s="75">
        <v>593.78064224995774</v>
      </c>
      <c r="C180" s="75">
        <v>572.25894694588578</v>
      </c>
      <c r="D180" s="75">
        <v>571.01528165010461</v>
      </c>
      <c r="E180" s="75">
        <v>570.07312983407962</v>
      </c>
      <c r="F180" s="75">
        <v>569.56948965480854</v>
      </c>
      <c r="G180" s="75">
        <v>568.74255525086096</v>
      </c>
      <c r="H180" s="75">
        <v>567.66053781604319</v>
      </c>
      <c r="I180" s="75">
        <v>563.51299718139649</v>
      </c>
      <c r="J180" s="75">
        <v>560.65211763604054</v>
      </c>
      <c r="K180" s="75">
        <v>557.14905851085791</v>
      </c>
      <c r="L180" s="75">
        <v>552.17992088201299</v>
      </c>
      <c r="M180" s="75">
        <v>532.06042329711545</v>
      </c>
      <c r="N180" s="75">
        <v>519.70172214073898</v>
      </c>
      <c r="O180" s="75">
        <v>497.73063941362585</v>
      </c>
      <c r="P180" s="75">
        <v>483.83372260491723</v>
      </c>
      <c r="Q180" s="75">
        <v>477.40743462364321</v>
      </c>
    </row>
    <row r="181" spans="1:17" ht="11.45" customHeight="1" x14ac:dyDescent="0.25">
      <c r="A181" s="62" t="s">
        <v>58</v>
      </c>
      <c r="B181" s="75">
        <v>1628.9032102498716</v>
      </c>
      <c r="C181" s="75">
        <v>1609.0457195993461</v>
      </c>
      <c r="D181" s="75">
        <v>1584.7631042810081</v>
      </c>
      <c r="E181" s="75">
        <v>1558.5169174916848</v>
      </c>
      <c r="F181" s="75">
        <v>1541.8429722570825</v>
      </c>
      <c r="G181" s="75">
        <v>1527.2284627028844</v>
      </c>
      <c r="H181" s="75">
        <v>1511.4700822160373</v>
      </c>
      <c r="I181" s="75">
        <v>1496.9688873573054</v>
      </c>
      <c r="J181" s="75">
        <v>1483.945268030767</v>
      </c>
      <c r="K181" s="75">
        <v>1481.7813750428897</v>
      </c>
      <c r="L181" s="75">
        <v>1480.4940568899278</v>
      </c>
      <c r="M181" s="75">
        <v>1476.8356258290016</v>
      </c>
      <c r="N181" s="75">
        <v>1472.32970553614</v>
      </c>
      <c r="O181" s="75">
        <v>1464.8811993044485</v>
      </c>
      <c r="P181" s="75">
        <v>1457.8256364763956</v>
      </c>
      <c r="Q181" s="75">
        <v>1445.5492708941572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 t="s">
        <v>181</v>
      </c>
      <c r="E182" s="75" t="s">
        <v>181</v>
      </c>
      <c r="F182" s="75" t="s">
        <v>181</v>
      </c>
      <c r="G182" s="75" t="s">
        <v>181</v>
      </c>
      <c r="H182" s="75" t="s">
        <v>181</v>
      </c>
      <c r="I182" s="75" t="s">
        <v>181</v>
      </c>
      <c r="J182" s="75" t="s">
        <v>181</v>
      </c>
      <c r="K182" s="75" t="s">
        <v>181</v>
      </c>
      <c r="L182" s="75" t="s">
        <v>181</v>
      </c>
      <c r="M182" s="75" t="s">
        <v>181</v>
      </c>
      <c r="N182" s="75" t="s">
        <v>181</v>
      </c>
      <c r="O182" s="75" t="s">
        <v>181</v>
      </c>
      <c r="P182" s="75" t="s">
        <v>181</v>
      </c>
      <c r="Q182" s="75" t="s">
        <v>181</v>
      </c>
    </row>
    <row r="183" spans="1:17" ht="11.45" customHeight="1" x14ac:dyDescent="0.25">
      <c r="A183" s="62" t="s">
        <v>56</v>
      </c>
      <c r="B183" s="75">
        <v>981.38908820513529</v>
      </c>
      <c r="C183" s="75">
        <v>968.70339682319843</v>
      </c>
      <c r="D183" s="75">
        <v>968.44685907772032</v>
      </c>
      <c r="E183" s="75">
        <v>964.65006073652228</v>
      </c>
      <c r="F183" s="75">
        <v>958.16356724537252</v>
      </c>
      <c r="G183" s="75">
        <v>950.44959055092784</v>
      </c>
      <c r="H183" s="75">
        <v>944.92618744674758</v>
      </c>
      <c r="I183" s="75">
        <v>939.2766086071623</v>
      </c>
      <c r="J183" s="75">
        <v>931.26687958982325</v>
      </c>
      <c r="K183" s="75">
        <v>921.97613852269035</v>
      </c>
      <c r="L183" s="75" t="s">
        <v>181</v>
      </c>
      <c r="M183" s="75" t="s">
        <v>181</v>
      </c>
      <c r="N183" s="75" t="s">
        <v>181</v>
      </c>
      <c r="O183" s="75" t="s">
        <v>181</v>
      </c>
      <c r="P183" s="75" t="s">
        <v>181</v>
      </c>
      <c r="Q183" s="75" t="s">
        <v>181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235.51121717329261</v>
      </c>
      <c r="C186" s="78">
        <v>229.89120655451094</v>
      </c>
      <c r="D186" s="78">
        <v>229.01210123877306</v>
      </c>
      <c r="E186" s="78">
        <v>221.62443598092221</v>
      </c>
      <c r="F186" s="78">
        <v>221.88260003022515</v>
      </c>
      <c r="G186" s="78">
        <v>216.70204358424988</v>
      </c>
      <c r="H186" s="78">
        <v>215.81394607992357</v>
      </c>
      <c r="I186" s="78">
        <v>215.45677394211117</v>
      </c>
      <c r="J186" s="78">
        <v>209.26360267713372</v>
      </c>
      <c r="K186" s="78">
        <v>203.98181166499089</v>
      </c>
      <c r="L186" s="78">
        <v>196.35657492152112</v>
      </c>
      <c r="M186" s="78">
        <v>189.81416739539753</v>
      </c>
      <c r="N186" s="78">
        <v>188.46903317147854</v>
      </c>
      <c r="O186" s="78">
        <v>185.54784135915099</v>
      </c>
      <c r="P186" s="78">
        <v>190.22124254747374</v>
      </c>
      <c r="Q186" s="78">
        <v>188.28293985551406</v>
      </c>
    </row>
    <row r="187" spans="1:17" ht="11.45" customHeight="1" x14ac:dyDescent="0.25">
      <c r="A187" s="62" t="s">
        <v>59</v>
      </c>
      <c r="B187" s="77">
        <v>223.28884763427769</v>
      </c>
      <c r="C187" s="77">
        <v>221.31619347280025</v>
      </c>
      <c r="D187" s="77">
        <v>220.94794595810566</v>
      </c>
      <c r="E187" s="77">
        <v>219.38255447837847</v>
      </c>
      <c r="F187" s="77">
        <v>218.00358706554266</v>
      </c>
      <c r="G187" s="77">
        <v>216.0599688995689</v>
      </c>
      <c r="H187" s="77">
        <v>213.2863915101247</v>
      </c>
      <c r="I187" s="77">
        <v>210.80111784058136</v>
      </c>
      <c r="J187" s="77">
        <v>207.65157896858523</v>
      </c>
      <c r="K187" s="77">
        <v>203.60946121500032</v>
      </c>
      <c r="L187" s="77">
        <v>193.39711061552529</v>
      </c>
      <c r="M187" s="77">
        <v>192.1401098125877</v>
      </c>
      <c r="N187" s="77">
        <v>190.44224988590219</v>
      </c>
      <c r="O187" s="77">
        <v>188.19828321876943</v>
      </c>
      <c r="P187" s="77">
        <v>184.85899756382167</v>
      </c>
      <c r="Q187" s="77">
        <v>182.83413889387387</v>
      </c>
    </row>
    <row r="188" spans="1:17" ht="11.45" customHeight="1" x14ac:dyDescent="0.25">
      <c r="A188" s="62" t="s">
        <v>58</v>
      </c>
      <c r="B188" s="77">
        <v>241.7233980109487</v>
      </c>
      <c r="C188" s="77">
        <v>231.7045638037452</v>
      </c>
      <c r="D188" s="77">
        <v>226.11637990899902</v>
      </c>
      <c r="E188" s="77">
        <v>221.31100424892321</v>
      </c>
      <c r="F188" s="77">
        <v>219.58948924434415</v>
      </c>
      <c r="G188" s="77">
        <v>215.44534048969984</v>
      </c>
      <c r="H188" s="77">
        <v>215.76850415736627</v>
      </c>
      <c r="I188" s="77">
        <v>215.67947930650772</v>
      </c>
      <c r="J188" s="77">
        <v>215.60681911130294</v>
      </c>
      <c r="K188" s="77">
        <v>215.76126250265432</v>
      </c>
      <c r="L188" s="77">
        <v>215.40041682142535</v>
      </c>
      <c r="M188" s="77">
        <v>214.11338059720714</v>
      </c>
      <c r="N188" s="77">
        <v>212.41039483385657</v>
      </c>
      <c r="O188" s="77">
        <v>210.09852227276048</v>
      </c>
      <c r="P188" s="77">
        <v>207.74858025418155</v>
      </c>
      <c r="Q188" s="77">
        <v>204.51344045380827</v>
      </c>
    </row>
    <row r="189" spans="1:17" ht="11.45" customHeight="1" x14ac:dyDescent="0.25">
      <c r="A189" s="62" t="s">
        <v>57</v>
      </c>
      <c r="B189" s="77" t="s">
        <v>181</v>
      </c>
      <c r="C189" s="77" t="s">
        <v>181</v>
      </c>
      <c r="D189" s="77" t="s">
        <v>181</v>
      </c>
      <c r="E189" s="77" t="s">
        <v>181</v>
      </c>
      <c r="F189" s="77" t="s">
        <v>181</v>
      </c>
      <c r="G189" s="77" t="s">
        <v>181</v>
      </c>
      <c r="H189" s="77" t="s">
        <v>181</v>
      </c>
      <c r="I189" s="77" t="s">
        <v>181</v>
      </c>
      <c r="J189" s="77" t="s">
        <v>181</v>
      </c>
      <c r="K189" s="77" t="s">
        <v>181</v>
      </c>
      <c r="L189" s="77" t="s">
        <v>181</v>
      </c>
      <c r="M189" s="77" t="s">
        <v>181</v>
      </c>
      <c r="N189" s="77">
        <v>166.833333333333</v>
      </c>
      <c r="O189" s="77">
        <v>167.25041666666635</v>
      </c>
      <c r="P189" s="77">
        <v>158.09460904166642</v>
      </c>
      <c r="Q189" s="77">
        <v>159.19105277932076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 t="s">
        <v>181</v>
      </c>
      <c r="F190" s="77" t="s">
        <v>181</v>
      </c>
      <c r="G190" s="77" t="s">
        <v>181</v>
      </c>
      <c r="H190" s="77" t="s">
        <v>181</v>
      </c>
      <c r="I190" s="77" t="s">
        <v>181</v>
      </c>
      <c r="J190" s="77" t="s">
        <v>181</v>
      </c>
      <c r="K190" s="77" t="s">
        <v>181</v>
      </c>
      <c r="L190" s="77" t="s">
        <v>181</v>
      </c>
      <c r="M190" s="77" t="s">
        <v>181</v>
      </c>
      <c r="N190" s="77" t="s">
        <v>181</v>
      </c>
      <c r="O190" s="77" t="s">
        <v>181</v>
      </c>
      <c r="P190" s="77" t="s">
        <v>181</v>
      </c>
      <c r="Q190" s="77" t="s">
        <v>181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 t="s">
        <v>181</v>
      </c>
      <c r="J191" s="77" t="s">
        <v>181</v>
      </c>
      <c r="K191" s="77" t="s">
        <v>181</v>
      </c>
      <c r="L191" s="77" t="s">
        <v>181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1090.3881241622519</v>
      </c>
      <c r="C192" s="76">
        <v>1087.6554563383745</v>
      </c>
      <c r="D192" s="76">
        <v>1086.7555754801326</v>
      </c>
      <c r="E192" s="76">
        <v>1085.5208240914976</v>
      </c>
      <c r="F192" s="76">
        <v>1085.0911605260931</v>
      </c>
      <c r="G192" s="76">
        <v>1082.8457484738519</v>
      </c>
      <c r="H192" s="76">
        <v>1080.0924983644941</v>
      </c>
      <c r="I192" s="76">
        <v>1076.4747066026825</v>
      </c>
      <c r="J192" s="76">
        <v>1074.4767484221522</v>
      </c>
      <c r="K192" s="76">
        <v>1075.0153730015063</v>
      </c>
      <c r="L192" s="76">
        <v>1063.0901786252136</v>
      </c>
      <c r="M192" s="76">
        <v>1060.2608240644229</v>
      </c>
      <c r="N192" s="76">
        <v>1058.4352633832304</v>
      </c>
      <c r="O192" s="76">
        <v>1047.6460061460023</v>
      </c>
      <c r="P192" s="76">
        <v>1044.5167585555071</v>
      </c>
      <c r="Q192" s="76">
        <v>1044.5033279424895</v>
      </c>
    </row>
    <row r="193" spans="1:17" ht="11.45" customHeight="1" x14ac:dyDescent="0.25">
      <c r="A193" s="17" t="s">
        <v>23</v>
      </c>
      <c r="B193" s="75">
        <v>1086.3623761218598</v>
      </c>
      <c r="C193" s="75">
        <v>1084.1142096529588</v>
      </c>
      <c r="D193" s="75">
        <v>1083.5158954613471</v>
      </c>
      <c r="E193" s="75">
        <v>1082.5006697705655</v>
      </c>
      <c r="F193" s="75">
        <v>1081.7828727547289</v>
      </c>
      <c r="G193" s="75">
        <v>1079.3274111255005</v>
      </c>
      <c r="H193" s="75">
        <v>1075.704393897593</v>
      </c>
      <c r="I193" s="75">
        <v>1071.257721863368</v>
      </c>
      <c r="J193" s="75">
        <v>1069.1703147248177</v>
      </c>
      <c r="K193" s="75">
        <v>1070.8182189133029</v>
      </c>
      <c r="L193" s="75">
        <v>1056.4431989386699</v>
      </c>
      <c r="M193" s="75">
        <v>1052.4055344319427</v>
      </c>
      <c r="N193" s="75">
        <v>1049.8956795271592</v>
      </c>
      <c r="O193" s="75">
        <v>1036.9423107868565</v>
      </c>
      <c r="P193" s="75">
        <v>1032.6957221268435</v>
      </c>
      <c r="Q193" s="75">
        <v>1030.2700315485795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1371.1474096392944</v>
      </c>
      <c r="D194" s="74">
        <v>1339.4563555447521</v>
      </c>
      <c r="E194" s="74">
        <v>1318.431645774074</v>
      </c>
      <c r="F194" s="74">
        <v>1303.381279807204</v>
      </c>
      <c r="G194" s="74">
        <v>1297.4281804254115</v>
      </c>
      <c r="H194" s="74">
        <v>1291.594288850084</v>
      </c>
      <c r="I194" s="74">
        <v>1287.6215481377039</v>
      </c>
      <c r="J194" s="74">
        <v>1285.5527207135312</v>
      </c>
      <c r="K194" s="74">
        <v>1286.7937015805819</v>
      </c>
      <c r="L194" s="74">
        <v>1278.41871722016</v>
      </c>
      <c r="M194" s="74">
        <v>1268.8159237757375</v>
      </c>
      <c r="N194" s="74">
        <v>1260.9955867156148</v>
      </c>
      <c r="O194" s="74">
        <v>1253.0369452342843</v>
      </c>
      <c r="P194" s="74">
        <v>1248.147062734854</v>
      </c>
      <c r="Q194" s="74">
        <v>1239.0354669721871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1.0725000000065616</v>
      </c>
      <c r="C198" s="111">
        <f>IF(TrRoad_act!C86=0,"",TrRoad_emi!C56/TrRoad_tech!C171)</f>
        <v>1.0725522266328116</v>
      </c>
      <c r="D198" s="111">
        <f>IF(TrRoad_act!D86=0,"",TrRoad_emi!D56/TrRoad_tech!D171)</f>
        <v>1.0727526451427223</v>
      </c>
      <c r="E198" s="111">
        <f>IF(TrRoad_act!E86=0,"",TrRoad_emi!E56/TrRoad_tech!E171)</f>
        <v>1.073095120882007</v>
      </c>
      <c r="F198" s="111">
        <f>IF(TrRoad_act!F86=0,"",TrRoad_emi!F56/TrRoad_tech!F171)</f>
        <v>1.0737462009947594</v>
      </c>
      <c r="G198" s="111">
        <f>IF(TrRoad_act!G86=0,"",TrRoad_emi!G56/TrRoad_tech!G171)</f>
        <v>1.0746701503747729</v>
      </c>
      <c r="H198" s="111">
        <f>IF(TrRoad_act!H86=0,"",TrRoad_emi!H56/TrRoad_tech!H171)</f>
        <v>1.0730985323112672</v>
      </c>
      <c r="I198" s="111">
        <f>IF(TrRoad_act!I86=0,"",TrRoad_emi!I56/TrRoad_tech!I171)</f>
        <v>1.0800383151217443</v>
      </c>
      <c r="J198" s="111">
        <f>IF(TrRoad_act!J86=0,"",TrRoad_emi!J56/TrRoad_tech!J171)</f>
        <v>1.0941177310247638</v>
      </c>
      <c r="K198" s="111">
        <f>IF(TrRoad_act!K86=0,"",TrRoad_emi!K56/TrRoad_tech!K171)</f>
        <v>1.1327649417196688</v>
      </c>
      <c r="L198" s="111">
        <f>IF(TrRoad_act!L86=0,"",TrRoad_emi!L56/TrRoad_tech!L171)</f>
        <v>1.0640930028049254</v>
      </c>
      <c r="M198" s="111">
        <f>IF(TrRoad_act!M86=0,"",TrRoad_emi!M56/TrRoad_tech!M171)</f>
        <v>1.0867986804142693</v>
      </c>
      <c r="N198" s="111">
        <f>IF(TrRoad_act!N86=0,"",TrRoad_emi!N56/TrRoad_tech!N171)</f>
        <v>1.0840027101987972</v>
      </c>
      <c r="O198" s="111">
        <f>IF(TrRoad_act!O86=0,"",TrRoad_emi!O56/TrRoad_tech!O171)</f>
        <v>1.0993506261077433</v>
      </c>
      <c r="P198" s="111">
        <f>IF(TrRoad_act!P86=0,"",TrRoad_emi!P56/TrRoad_tech!P171)</f>
        <v>1.0976574493474858</v>
      </c>
      <c r="Q198" s="111">
        <f>IF(TrRoad_act!Q86=0,"",TrRoad_emi!Q56/TrRoad_tech!Q171)</f>
        <v>1.1052171024662862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1.1576719649202938</v>
      </c>
      <c r="C199" s="107">
        <f>IF(TrRoad_act!C87=0,"",TrRoad_emi!C57/TrRoad_tech!C172)</f>
        <v>1.1153593438040634</v>
      </c>
      <c r="D199" s="107">
        <f>IF(TrRoad_act!D87=0,"",TrRoad_emi!D57/TrRoad_tech!D172)</f>
        <v>1.1149786357408324</v>
      </c>
      <c r="E199" s="107">
        <f>IF(TrRoad_act!E87=0,"",TrRoad_emi!E57/TrRoad_tech!E172)</f>
        <v>1.1255976317352434</v>
      </c>
      <c r="F199" s="107">
        <f>IF(TrRoad_act!F87=0,"",TrRoad_emi!F57/TrRoad_tech!F172)</f>
        <v>1.1324779286754543</v>
      </c>
      <c r="G199" s="107">
        <f>IF(TrRoad_act!G87=0,"",TrRoad_emi!G57/TrRoad_tech!G172)</f>
        <v>1.1295773201257</v>
      </c>
      <c r="H199" s="107">
        <f>IF(TrRoad_act!H87=0,"",TrRoad_emi!H57/TrRoad_tech!H172)</f>
        <v>1.1211917248416472</v>
      </c>
      <c r="I199" s="107">
        <f>IF(TrRoad_act!I87=0,"",TrRoad_emi!I57/TrRoad_tech!I172)</f>
        <v>1.1289018048742907</v>
      </c>
      <c r="J199" s="107">
        <f>IF(TrRoad_act!J87=0,"",TrRoad_emi!J57/TrRoad_tech!J172)</f>
        <v>1.1295390787677988</v>
      </c>
      <c r="K199" s="107">
        <f>IF(TrRoad_act!K87=0,"",TrRoad_emi!K57/TrRoad_tech!K172)</f>
        <v>1.1217891143793586</v>
      </c>
      <c r="L199" s="107">
        <f>IF(TrRoad_act!L87=0,"",TrRoad_emi!L57/TrRoad_tech!L172)</f>
        <v>1.1089875040313306</v>
      </c>
      <c r="M199" s="107">
        <f>IF(TrRoad_act!M87=0,"",TrRoad_emi!M57/TrRoad_tech!M172)</f>
        <v>1.1043387774533615</v>
      </c>
      <c r="N199" s="107">
        <f>IF(TrRoad_act!N87=0,"",TrRoad_emi!N57/TrRoad_tech!N172)</f>
        <v>1.0914553479036513</v>
      </c>
      <c r="O199" s="107">
        <f>IF(TrRoad_act!O87=0,"",TrRoad_emi!O57/TrRoad_tech!O172)</f>
        <v>1.0908128662087009</v>
      </c>
      <c r="P199" s="107">
        <f>IF(TrRoad_act!P87=0,"",TrRoad_emi!P57/TrRoad_tech!P172)</f>
        <v>1.1079454007075875</v>
      </c>
      <c r="Q199" s="107">
        <f>IF(TrRoad_act!Q87=0,"",TrRoad_emi!Q57/TrRoad_tech!Q172)</f>
        <v>1.1163151329416978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1.1613283942017012</v>
      </c>
      <c r="C200" s="108">
        <f>IF(TrRoad_act!C88=0,"",TrRoad_emi!C58/TrRoad_tech!C173)</f>
        <v>1.1001375260870203</v>
      </c>
      <c r="D200" s="108">
        <f>IF(TrRoad_act!D88=0,"",TrRoad_emi!D58/TrRoad_tech!D173)</f>
        <v>1.1003904459393028</v>
      </c>
      <c r="E200" s="108">
        <f>IF(TrRoad_act!E88=0,"",TrRoad_emi!E58/TrRoad_tech!E173)</f>
        <v>1.100855385475598</v>
      </c>
      <c r="F200" s="108">
        <f>IF(TrRoad_act!F88=0,"",TrRoad_emi!F58/TrRoad_tech!F173)</f>
        <v>1.1016782763352089</v>
      </c>
      <c r="G200" s="108">
        <f>IF(TrRoad_act!G88=0,"",TrRoad_emi!G58/TrRoad_tech!G173)</f>
        <v>1.102792673023502</v>
      </c>
      <c r="H200" s="108">
        <f>IF(TrRoad_act!H88=0,"",TrRoad_emi!H58/TrRoad_tech!H173)</f>
        <v>1.1015406753192578</v>
      </c>
      <c r="I200" s="108">
        <f>IF(TrRoad_act!I88=0,"",TrRoad_emi!I58/TrRoad_tech!I173)</f>
        <v>1.1081444868873553</v>
      </c>
      <c r="J200" s="108">
        <f>IF(TrRoad_act!J88=0,"",TrRoad_emi!J58/TrRoad_tech!J173)</f>
        <v>1.1107765304588153</v>
      </c>
      <c r="K200" s="108">
        <f>IF(TrRoad_act!K88=0,"",TrRoad_emi!K58/TrRoad_tech!K173)</f>
        <v>1.1263867614390655</v>
      </c>
      <c r="L200" s="108">
        <f>IF(TrRoad_act!L88=0,"",TrRoad_emi!L58/TrRoad_tech!L173)</f>
        <v>1.084485176063311</v>
      </c>
      <c r="M200" s="108">
        <f>IF(TrRoad_act!M88=0,"",TrRoad_emi!M58/TrRoad_tech!M173)</f>
        <v>1.1090601488031149</v>
      </c>
      <c r="N200" s="108">
        <f>IF(TrRoad_act!N88=0,"",TrRoad_emi!N58/TrRoad_tech!N173)</f>
        <v>1.0921337716963777</v>
      </c>
      <c r="O200" s="108">
        <f>IF(TrRoad_act!O88=0,"",TrRoad_emi!O58/TrRoad_tech!O173)</f>
        <v>1.0828636023047777</v>
      </c>
      <c r="P200" s="108">
        <f>IF(TrRoad_act!P88=0,"",TrRoad_emi!P58/TrRoad_tech!P173)</f>
        <v>1.0980506292718861</v>
      </c>
      <c r="Q200" s="108">
        <f>IF(TrRoad_act!Q88=0,"",TrRoad_emi!Q58/TrRoad_tech!Q173)</f>
        <v>1.0994245779558425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1.1523099778363575</v>
      </c>
      <c r="C201" s="108">
        <f>IF(TrRoad_act!C89=0,"",TrRoad_emi!C59/TrRoad_tech!C174)</f>
        <v>1.3001182930859758</v>
      </c>
      <c r="D201" s="108">
        <f>IF(TrRoad_act!D89=0,"",TrRoad_emi!D59/TrRoad_tech!D174)</f>
        <v>1.2669293841221461</v>
      </c>
      <c r="E201" s="108">
        <f>IF(TrRoad_act!E89=0,"",TrRoad_emi!E59/TrRoad_tech!E174)</f>
        <v>1.2654655888922934</v>
      </c>
      <c r="F201" s="108">
        <f>IF(TrRoad_act!F89=0,"",TrRoad_emi!F59/TrRoad_tech!F174)</f>
        <v>1.2707795306247969</v>
      </c>
      <c r="G201" s="108">
        <f>IF(TrRoad_act!G89=0,"",TrRoad_emi!G59/TrRoad_tech!G174)</f>
        <v>1.2500948060363855</v>
      </c>
      <c r="H201" s="108">
        <f>IF(TrRoad_act!H89=0,"",TrRoad_emi!H59/TrRoad_tech!H174)</f>
        <v>1.2204043158402444</v>
      </c>
      <c r="I201" s="108">
        <f>IF(TrRoad_act!I89=0,"",TrRoad_emi!I59/TrRoad_tech!I174)</f>
        <v>1.2475038792303446</v>
      </c>
      <c r="J201" s="108">
        <f>IF(TrRoad_act!J89=0,"",TrRoad_emi!J59/TrRoad_tech!J174)</f>
        <v>1.2197305117905939</v>
      </c>
      <c r="K201" s="108">
        <f>IF(TrRoad_act!K89=0,"",TrRoad_emi!K59/TrRoad_tech!K174)</f>
        <v>1.1835819256151499</v>
      </c>
      <c r="L201" s="108">
        <f>IF(TrRoad_act!L89=0,"",TrRoad_emi!L59/TrRoad_tech!L174)</f>
        <v>1.1803202809257725</v>
      </c>
      <c r="M201" s="108">
        <f>IF(TrRoad_act!M89=0,"",TrRoad_emi!M59/TrRoad_tech!M174)</f>
        <v>1.1403092042901468</v>
      </c>
      <c r="N201" s="108">
        <f>IF(TrRoad_act!N89=0,"",TrRoad_emi!N59/TrRoad_tech!N174)</f>
        <v>1.1409384248889354</v>
      </c>
      <c r="O201" s="108">
        <f>IF(TrRoad_act!O89=0,"",TrRoad_emi!O59/TrRoad_tech!O174)</f>
        <v>1.1372897612298187</v>
      </c>
      <c r="P201" s="108">
        <f>IF(TrRoad_act!P89=0,"",TrRoad_emi!P59/TrRoad_tech!P174)</f>
        <v>1.1230420533114769</v>
      </c>
      <c r="Q201" s="108">
        <f>IF(TrRoad_act!Q89=0,"",TrRoad_emi!Q59/TrRoad_tech!Q174)</f>
        <v>1.1303635568037906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1.4145562927215751</v>
      </c>
      <c r="C202" s="108">
        <f>IF(TrRoad_act!C90=0,"",TrRoad_emi!C60/TrRoad_tech!C175)</f>
        <v>1.1903430309689145</v>
      </c>
      <c r="D202" s="108">
        <f>IF(TrRoad_act!D90=0,"",TrRoad_emi!D60/TrRoad_tech!D175)</f>
        <v>1.2809343225331613</v>
      </c>
      <c r="E202" s="108">
        <f>IF(TrRoad_act!E90=0,"",TrRoad_emi!E60/TrRoad_tech!E175)</f>
        <v>1.3447853612934035</v>
      </c>
      <c r="F202" s="108">
        <f>IF(TrRoad_act!F90=0,"",TrRoad_emi!F60/TrRoad_tech!F175)</f>
        <v>1.1949423543354887</v>
      </c>
      <c r="G202" s="108">
        <f>IF(TrRoad_act!G90=0,"",TrRoad_emi!G60/TrRoad_tech!G175)</f>
        <v>1.2093266379605752</v>
      </c>
      <c r="H202" s="108">
        <f>IF(TrRoad_act!H90=0,"",TrRoad_emi!H60/TrRoad_tech!H175)</f>
        <v>1.1873561355711608</v>
      </c>
      <c r="I202" s="108">
        <f>IF(TrRoad_act!I90=0,"",TrRoad_emi!I60/TrRoad_tech!I175)</f>
        <v>1.1007000471833372</v>
      </c>
      <c r="J202" s="108">
        <f>IF(TrRoad_act!J90=0,"",TrRoad_emi!J60/TrRoad_tech!J175)</f>
        <v>1.0760322033931597</v>
      </c>
      <c r="K202" s="108">
        <f>IF(TrRoad_act!K90=0,"",TrRoad_emi!K60/TrRoad_tech!K175)</f>
        <v>1.0429181164560193</v>
      </c>
      <c r="L202" s="108">
        <f>IF(TrRoad_act!L90=0,"",TrRoad_emi!L60/TrRoad_tech!L175)</f>
        <v>1.1014587972529366</v>
      </c>
      <c r="M202" s="108">
        <f>IF(TrRoad_act!M90=0,"",TrRoad_emi!M60/TrRoad_tech!M175)</f>
        <v>1.1093278038036867</v>
      </c>
      <c r="N202" s="108">
        <f>IF(TrRoad_act!N90=0,"",TrRoad_emi!N60/TrRoad_tech!N175)</f>
        <v>1.1301319137198209</v>
      </c>
      <c r="O202" s="108">
        <f>IF(TrRoad_act!O90=0,"",TrRoad_emi!O60/TrRoad_tech!O175)</f>
        <v>1.1412984300122391</v>
      </c>
      <c r="P202" s="108">
        <f>IF(TrRoad_act!P90=0,"",TrRoad_emi!P60/TrRoad_tech!P175)</f>
        <v>1.148759662618194</v>
      </c>
      <c r="Q202" s="108">
        <f>IF(TrRoad_act!Q90=0,"",TrRoad_emi!Q60/TrRoad_tech!Q175)</f>
        <v>1.1552780581165789</v>
      </c>
    </row>
    <row r="203" spans="1:17" ht="11.45" customHeight="1" x14ac:dyDescent="0.25">
      <c r="A203" s="62" t="s">
        <v>56</v>
      </c>
      <c r="B203" s="108">
        <f>IF(TrRoad_act!B91=0,"",TrRoad_emi!B61/TrRoad_tech!B176)</f>
        <v>1.1000000000067303</v>
      </c>
      <c r="C203" s="108">
        <f>IF(TrRoad_act!C91=0,"",TrRoad_emi!C61/TrRoad_tech!C176)</f>
        <v>1.1000000000067298</v>
      </c>
      <c r="D203" s="108">
        <f>IF(TrRoad_act!D91=0,"",TrRoad_emi!D61/TrRoad_tech!D176)</f>
        <v>1.1000000000067305</v>
      </c>
      <c r="E203" s="108">
        <f>IF(TrRoad_act!E91=0,"",TrRoad_emi!E61/TrRoad_tech!E176)</f>
        <v>1.10000000000673</v>
      </c>
      <c r="F203" s="108">
        <f>IF(TrRoad_act!F91=0,"",TrRoad_emi!F61/TrRoad_tech!F176)</f>
        <v>1.1000000000067298</v>
      </c>
      <c r="G203" s="108">
        <f>IF(TrRoad_act!G91=0,"",TrRoad_emi!G61/TrRoad_tech!G176)</f>
        <v>1.1000000000067303</v>
      </c>
      <c r="H203" s="108">
        <f>IF(TrRoad_act!H91=0,"",TrRoad_emi!H61/TrRoad_tech!H176)</f>
        <v>1.10000000000673</v>
      </c>
      <c r="I203" s="108">
        <f>IF(TrRoad_act!I91=0,"",TrRoad_emi!I61/TrRoad_tech!I176)</f>
        <v>1.1000000000067303</v>
      </c>
      <c r="J203" s="108">
        <f>IF(TrRoad_act!J91=0,"",TrRoad_emi!J61/TrRoad_tech!J176)</f>
        <v>1.10000000000673</v>
      </c>
      <c r="K203" s="108">
        <f>IF(TrRoad_act!K91=0,"",TrRoad_emi!K61/TrRoad_tech!K176)</f>
        <v>1.1000000000067305</v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 t="str">
        <f>IF(TrRoad_act!N91=0,"",TrRoad_emi!N61/TrRoad_tech!N176)</f>
        <v/>
      </c>
      <c r="O203" s="108" t="str">
        <f>IF(TrRoad_act!O91=0,"",TrRoad_emi!O61/TrRoad_tech!O176)</f>
        <v/>
      </c>
      <c r="P203" s="108" t="str">
        <f>IF(TrRoad_act!P91=0,"",TrRoad_emi!P61/TrRoad_tech!P176)</f>
        <v/>
      </c>
      <c r="Q203" s="108" t="str">
        <f>IF(TrRoad_act!Q91=0,"",TrRoad_emi!Q61/TrRoad_tech!Q176)</f>
        <v/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>
        <f>IF(TrRoad_act!N92=0,"",TrRoad_emi!N62/TrRoad_tech!N177)</f>
        <v>1.2031212048037252</v>
      </c>
      <c r="O204" s="108">
        <f>IF(TrRoad_act!O92=0,"",TrRoad_emi!O62/TrRoad_tech!O177)</f>
        <v>1.187682282629785</v>
      </c>
      <c r="P204" s="108">
        <f>IF(TrRoad_act!P92=0,"",TrRoad_emi!P62/TrRoad_tech!P177)</f>
        <v>1.2160441478966311</v>
      </c>
      <c r="Q204" s="108">
        <f>IF(TrRoad_act!Q92=0,"",TrRoad_emi!Q62/TrRoad_tech!Q177)</f>
        <v>1.2349728329675307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1.1773959654304897</v>
      </c>
      <c r="C206" s="107">
        <f>IF(TrRoad_act!C94=0,"",TrRoad_emi!C64/TrRoad_tech!C179)</f>
        <v>1.2943872625686585</v>
      </c>
      <c r="D206" s="107">
        <f>IF(TrRoad_act!D94=0,"",TrRoad_emi!D64/TrRoad_tech!D179)</f>
        <v>1.2066848066345377</v>
      </c>
      <c r="E206" s="107">
        <f>IF(TrRoad_act!E94=0,"",TrRoad_emi!E64/TrRoad_tech!E179)</f>
        <v>1.1970151874645245</v>
      </c>
      <c r="F206" s="107">
        <f>IF(TrRoad_act!F94=0,"",TrRoad_emi!F64/TrRoad_tech!F179)</f>
        <v>1.221987834413617</v>
      </c>
      <c r="G206" s="107">
        <f>IF(TrRoad_act!G94=0,"",TrRoad_emi!G64/TrRoad_tech!G179)</f>
        <v>1.3059979507589015</v>
      </c>
      <c r="H206" s="107">
        <f>IF(TrRoad_act!H94=0,"",TrRoad_emi!H64/TrRoad_tech!H179)</f>
        <v>1.2543944580023145</v>
      </c>
      <c r="I206" s="107">
        <f>IF(TrRoad_act!I94=0,"",TrRoad_emi!I64/TrRoad_tech!I179)</f>
        <v>1.3427483210603171</v>
      </c>
      <c r="J206" s="107">
        <f>IF(TrRoad_act!J94=0,"",TrRoad_emi!J64/TrRoad_tech!J179)</f>
        <v>1.4466829885825367</v>
      </c>
      <c r="K206" s="107">
        <f>IF(TrRoad_act!K94=0,"",TrRoad_emi!K64/TrRoad_tech!K179)</f>
        <v>1.4409896448649213</v>
      </c>
      <c r="L206" s="107">
        <f>IF(TrRoad_act!L94=0,"",TrRoad_emi!L64/TrRoad_tech!L179)</f>
        <v>1.6797699382355884</v>
      </c>
      <c r="M206" s="107">
        <f>IF(TrRoad_act!M94=0,"",TrRoad_emi!M64/TrRoad_tech!M179)</f>
        <v>1.1196593584613428</v>
      </c>
      <c r="N206" s="107">
        <f>IF(TrRoad_act!N94=0,"",TrRoad_emi!N64/TrRoad_tech!N179)</f>
        <v>1.119993902071861</v>
      </c>
      <c r="O206" s="107">
        <f>IF(TrRoad_act!O94=0,"",TrRoad_emi!O64/TrRoad_tech!O179)</f>
        <v>1.1157834867404786</v>
      </c>
      <c r="P206" s="107">
        <f>IF(TrRoad_act!P94=0,"",TrRoad_emi!P64/TrRoad_tech!P179)</f>
        <v>1.1222254163050962</v>
      </c>
      <c r="Q206" s="107">
        <f>IF(TrRoad_act!Q94=0,"",TrRoad_emi!Q64/TrRoad_tech!Q179)</f>
        <v>1.1888815850912999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1.1000000000133239</v>
      </c>
      <c r="C207" s="106">
        <f>IF(TrRoad_act!C95=0,"",TrRoad_emi!C65/TrRoad_tech!C180)</f>
        <v>1.1000944896654943</v>
      </c>
      <c r="D207" s="106">
        <f>IF(TrRoad_act!D95=0,"",TrRoad_emi!D65/TrRoad_tech!D180)</f>
        <v>1.1002221076789271</v>
      </c>
      <c r="E207" s="106">
        <f>IF(TrRoad_act!E95=0,"",TrRoad_emi!E65/TrRoad_tech!E180)</f>
        <v>1.1003590424822172</v>
      </c>
      <c r="F207" s="106">
        <f>IF(TrRoad_act!F95=0,"",TrRoad_emi!F65/TrRoad_tech!F180)</f>
        <v>1.1004651369835259</v>
      </c>
      <c r="G207" s="106">
        <f>IF(TrRoad_act!G95=0,"",TrRoad_emi!G65/TrRoad_tech!G180)</f>
        <v>1.1006900061126914</v>
      </c>
      <c r="H207" s="106">
        <f>IF(TrRoad_act!H95=0,"",TrRoad_emi!H65/TrRoad_tech!H180)</f>
        <v>1.0841120564646753</v>
      </c>
      <c r="I207" s="106">
        <f>IF(TrRoad_act!I95=0,"",TrRoad_emi!I65/TrRoad_tech!I180)</f>
        <v>1.1020382121236389</v>
      </c>
      <c r="J207" s="106">
        <f>IF(TrRoad_act!J95=0,"",TrRoad_emi!J65/TrRoad_tech!J180)</f>
        <v>1.1027694431311961</v>
      </c>
      <c r="K207" s="106">
        <f>IF(TrRoad_act!K95=0,"",TrRoad_emi!K65/TrRoad_tech!K180)</f>
        <v>1.0608596640176762</v>
      </c>
      <c r="L207" s="106">
        <f>IF(TrRoad_act!L95=0,"",TrRoad_emi!L65/TrRoad_tech!L180)</f>
        <v>0.9671031866115779</v>
      </c>
      <c r="M207" s="106">
        <f>IF(TrRoad_act!M95=0,"",TrRoad_emi!M65/TrRoad_tech!M180)</f>
        <v>0.97038068198121008</v>
      </c>
      <c r="N207" s="106">
        <f>IF(TrRoad_act!N95=0,"",TrRoad_emi!N65/TrRoad_tech!N180)</f>
        <v>0.97461890668391482</v>
      </c>
      <c r="O207" s="106">
        <f>IF(TrRoad_act!O95=0,"",TrRoad_emi!O65/TrRoad_tech!O180)</f>
        <v>0.96812691551386865</v>
      </c>
      <c r="P207" s="106">
        <f>IF(TrRoad_act!P95=0,"",TrRoad_emi!P65/TrRoad_tech!P180)</f>
        <v>0.9726777084768844</v>
      </c>
      <c r="Q207" s="106">
        <f>IF(TrRoad_act!Q95=0,"",TrRoad_emi!Q65/TrRoad_tech!Q180)</f>
        <v>0.94970906761755858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1.1498675572891739</v>
      </c>
      <c r="C208" s="106">
        <f>IF(TrRoad_act!C96=0,"",TrRoad_emi!C66/TrRoad_tech!C181)</f>
        <v>1.2686301672209039</v>
      </c>
      <c r="D208" s="106">
        <f>IF(TrRoad_act!D96=0,"",TrRoad_emi!D66/TrRoad_tech!D181)</f>
        <v>1.2175229458456784</v>
      </c>
      <c r="E208" s="106">
        <f>IF(TrRoad_act!E96=0,"",TrRoad_emi!E66/TrRoad_tech!E181)</f>
        <v>1.2023740140542158</v>
      </c>
      <c r="F208" s="106">
        <f>IF(TrRoad_act!F96=0,"",TrRoad_emi!F66/TrRoad_tech!F181)</f>
        <v>1.2211735228114293</v>
      </c>
      <c r="G208" s="106">
        <f>IF(TrRoad_act!G96=0,"",TrRoad_emi!G66/TrRoad_tech!G181)</f>
        <v>1.2253852064715656</v>
      </c>
      <c r="H208" s="106">
        <f>IF(TrRoad_act!H96=0,"",TrRoad_emi!H66/TrRoad_tech!H181)</f>
        <v>1.2538749729031224</v>
      </c>
      <c r="I208" s="106">
        <f>IF(TrRoad_act!I96=0,"",TrRoad_emi!I66/TrRoad_tech!I181)</f>
        <v>1.2755959658922922</v>
      </c>
      <c r="J208" s="106">
        <f>IF(TrRoad_act!J96=0,"",TrRoad_emi!J66/TrRoad_tech!J181)</f>
        <v>1.2528073130629391</v>
      </c>
      <c r="K208" s="106">
        <f>IF(TrRoad_act!K96=0,"",TrRoad_emi!K66/TrRoad_tech!K181)</f>
        <v>1.1990914094155556</v>
      </c>
      <c r="L208" s="106">
        <f>IF(TrRoad_act!L96=0,"",TrRoad_emi!L66/TrRoad_tech!L181)</f>
        <v>1.283721268382497</v>
      </c>
      <c r="M208" s="106">
        <f>IF(TrRoad_act!M96=0,"",TrRoad_emi!M66/TrRoad_tech!M181)</f>
        <v>1.1887557427562561</v>
      </c>
      <c r="N208" s="106">
        <f>IF(TrRoad_act!N96=0,"",TrRoad_emi!N66/TrRoad_tech!N181)</f>
        <v>1.1871760401466891</v>
      </c>
      <c r="O208" s="106">
        <f>IF(TrRoad_act!O96=0,"",TrRoad_emi!O66/TrRoad_tech!O181)</f>
        <v>1.1791624276504276</v>
      </c>
      <c r="P208" s="106">
        <f>IF(TrRoad_act!P96=0,"",TrRoad_emi!P66/TrRoad_tech!P181)</f>
        <v>1.1688527459854183</v>
      </c>
      <c r="Q208" s="106">
        <f>IF(TrRoad_act!Q96=0,"",TrRoad_emi!Q66/TrRoad_tech!Q181)</f>
        <v>1.1839376232334649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>
        <f>IF(TrRoad_act!B98=0,"",TrRoad_emi!B68/TrRoad_tech!B183)</f>
        <v>1.1000000000133243</v>
      </c>
      <c r="C210" s="106">
        <f>IF(TrRoad_act!C98=0,"",TrRoad_emi!C68/TrRoad_tech!C183)</f>
        <v>1.369199917687806</v>
      </c>
      <c r="D210" s="106">
        <f>IF(TrRoad_act!D98=0,"",TrRoad_emi!D68/TrRoad_tech!D183)</f>
        <v>1.1005134479689749</v>
      </c>
      <c r="E210" s="106">
        <f>IF(TrRoad_act!E98=0,"",TrRoad_emi!E68/TrRoad_tech!E183)</f>
        <v>1.1011283800706444</v>
      </c>
      <c r="F210" s="106">
        <f>IF(TrRoad_act!F98=0,"",TrRoad_emi!F68/TrRoad_tech!F183)</f>
        <v>1.1021425883462137</v>
      </c>
      <c r="G210" s="106">
        <f>IF(TrRoad_act!G98=0,"",TrRoad_emi!G68/TrRoad_tech!G183)</f>
        <v>1.103871807535004</v>
      </c>
      <c r="H210" s="106">
        <f>IF(TrRoad_act!H98=0,"",TrRoad_emi!H68/TrRoad_tech!H183)</f>
        <v>1.1617141145569341</v>
      </c>
      <c r="I210" s="106">
        <f>IF(TrRoad_act!I98=0,"",TrRoad_emi!I68/TrRoad_tech!I183)</f>
        <v>1.2532003409822936</v>
      </c>
      <c r="J210" s="106">
        <f>IF(TrRoad_act!J98=0,"",TrRoad_emi!J68/TrRoad_tech!J183)</f>
        <v>1.1122294003899573</v>
      </c>
      <c r="K210" s="106">
        <f>IF(TrRoad_act!K98=0,"",TrRoad_emi!K68/TrRoad_tech!K183)</f>
        <v>1.1207111486300234</v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 t="str">
        <f>IF(TrRoad_act!Q98=0,"",TrRoad_emi!Q68/TrRoad_tech!Q183)</f>
        <v/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1.1231921785904466</v>
      </c>
      <c r="C213" s="109">
        <f>IF(TrRoad_act!C101=0,"",TrRoad_emi!C71/TrRoad_tech!C186)</f>
        <v>1.1981389715457844</v>
      </c>
      <c r="D213" s="109">
        <f>IF(TrRoad_act!D101=0,"",TrRoad_emi!D71/TrRoad_tech!D186)</f>
        <v>1.1640064780734913</v>
      </c>
      <c r="E213" s="109">
        <f>IF(TrRoad_act!E101=0,"",TrRoad_emi!E71/TrRoad_tech!E186)</f>
        <v>1.1684211014101631</v>
      </c>
      <c r="F213" s="109">
        <f>IF(TrRoad_act!F101=0,"",TrRoad_emi!F71/TrRoad_tech!F186)</f>
        <v>1.1816646024358297</v>
      </c>
      <c r="G213" s="109">
        <f>IF(TrRoad_act!G101=0,"",TrRoad_emi!G71/TrRoad_tech!G186)</f>
        <v>1.1925565318521751</v>
      </c>
      <c r="H213" s="109">
        <f>IF(TrRoad_act!H101=0,"",TrRoad_emi!H71/TrRoad_tech!H186)</f>
        <v>1.2203173035657748</v>
      </c>
      <c r="I213" s="109">
        <f>IF(TrRoad_act!I101=0,"",TrRoad_emi!I71/TrRoad_tech!I186)</f>
        <v>1.245032806639045</v>
      </c>
      <c r="J213" s="109">
        <f>IF(TrRoad_act!J101=0,"",TrRoad_emi!J71/TrRoad_tech!J186)</f>
        <v>1.2663201639270261</v>
      </c>
      <c r="K213" s="109">
        <f>IF(TrRoad_act!K101=0,"",TrRoad_emi!K71/TrRoad_tech!K186)</f>
        <v>1.2503881591126333</v>
      </c>
      <c r="L213" s="109">
        <f>IF(TrRoad_act!L101=0,"",TrRoad_emi!L71/TrRoad_tech!L186)</f>
        <v>1.3910919667176538</v>
      </c>
      <c r="M213" s="109">
        <f>IF(TrRoad_act!M101=0,"",TrRoad_emi!M71/TrRoad_tech!M186)</f>
        <v>1.3367299328675506</v>
      </c>
      <c r="N213" s="109">
        <f>IF(TrRoad_act!N101=0,"",TrRoad_emi!N71/TrRoad_tech!N186)</f>
        <v>1.3409148719758226</v>
      </c>
      <c r="O213" s="109">
        <f>IF(TrRoad_act!O101=0,"",TrRoad_emi!O71/TrRoad_tech!O186)</f>
        <v>1.345615962517771</v>
      </c>
      <c r="P213" s="109">
        <f>IF(TrRoad_act!P101=0,"",TrRoad_emi!P71/TrRoad_tech!P186)</f>
        <v>1.2922927108034226</v>
      </c>
      <c r="Q213" s="109">
        <f>IF(TrRoad_act!Q101=0,"",TrRoad_emi!Q71/TrRoad_tech!Q186)</f>
        <v>1.3049075719213274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1.1000000000067303</v>
      </c>
      <c r="C214" s="108">
        <f>IF(TrRoad_act!C102=0,"",TrRoad_emi!C72/TrRoad_tech!C187)</f>
        <v>1.1001367159209923</v>
      </c>
      <c r="D214" s="108">
        <f>IF(TrRoad_act!D102=0,"",TrRoad_emi!D72/TrRoad_tech!D187)</f>
        <v>1.100296200390793</v>
      </c>
      <c r="E214" s="108">
        <f>IF(TrRoad_act!E102=0,"",TrRoad_emi!E72/TrRoad_tech!E187)</f>
        <v>1.1009373406112406</v>
      </c>
      <c r="F214" s="108">
        <f>IF(TrRoad_act!F102=0,"",TrRoad_emi!F72/TrRoad_tech!F187)</f>
        <v>1.1017515667793463</v>
      </c>
      <c r="G214" s="108">
        <f>IF(TrRoad_act!G102=0,"",TrRoad_emi!G72/TrRoad_tech!G187)</f>
        <v>1.1031457482116231</v>
      </c>
      <c r="H214" s="108">
        <f>IF(TrRoad_act!H102=0,"",TrRoad_emi!H72/TrRoad_tech!H187)</f>
        <v>1.1021813025608829</v>
      </c>
      <c r="I214" s="108">
        <f>IF(TrRoad_act!I102=0,"",TrRoad_emi!I72/TrRoad_tech!I187)</f>
        <v>1.1082457817748941</v>
      </c>
      <c r="J214" s="108">
        <f>IF(TrRoad_act!J102=0,"",TrRoad_emi!J72/TrRoad_tech!J187)</f>
        <v>1.1106473239504497</v>
      </c>
      <c r="K214" s="108">
        <f>IF(TrRoad_act!K102=0,"",TrRoad_emi!K72/TrRoad_tech!K187)</f>
        <v>1.1047098279026046</v>
      </c>
      <c r="L214" s="108">
        <f>IF(TrRoad_act!L102=0,"",TrRoad_emi!L72/TrRoad_tech!L187)</f>
        <v>1.0966784369215079</v>
      </c>
      <c r="M214" s="108">
        <f>IF(TrRoad_act!M102=0,"",TrRoad_emi!M72/TrRoad_tech!M187)</f>
        <v>1.1003339886609096</v>
      </c>
      <c r="N214" s="108">
        <f>IF(TrRoad_act!N102=0,"",TrRoad_emi!N72/TrRoad_tech!N187)</f>
        <v>1.1054535713218927</v>
      </c>
      <c r="O214" s="108">
        <f>IF(TrRoad_act!O102=0,"",TrRoad_emi!O72/TrRoad_tech!O187)</f>
        <v>1.1087569832939674</v>
      </c>
      <c r="P214" s="108">
        <f>IF(TrRoad_act!P102=0,"",TrRoad_emi!P72/TrRoad_tech!P187)</f>
        <v>1.1175115302380438</v>
      </c>
      <c r="Q214" s="108">
        <f>IF(TrRoad_act!Q102=0,"",TrRoad_emi!Q72/TrRoad_tech!Q187)</f>
        <v>1.1163842390752952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1.149867557282281</v>
      </c>
      <c r="C215" s="108">
        <f>IF(TrRoad_act!C103=0,"",TrRoad_emi!C73/TrRoad_tech!C188)</f>
        <v>1.2687475609747472</v>
      </c>
      <c r="D215" s="108">
        <f>IF(TrRoad_act!D103=0,"",TrRoad_emi!D73/TrRoad_tech!D188)</f>
        <v>1.2181516409464512</v>
      </c>
      <c r="E215" s="108">
        <f>IF(TrRoad_act!E103=0,"",TrRoad_emi!E73/TrRoad_tech!E188)</f>
        <v>1.2026687975945582</v>
      </c>
      <c r="F215" s="108">
        <f>IF(TrRoad_act!F103=0,"",TrRoad_emi!F73/TrRoad_tech!F188)</f>
        <v>1.2226515548593468</v>
      </c>
      <c r="G215" s="108">
        <f>IF(TrRoad_act!G103=0,"",TrRoad_emi!G73/TrRoad_tech!G188)</f>
        <v>1.2282074921539998</v>
      </c>
      <c r="H215" s="108">
        <f>IF(TrRoad_act!H103=0,"",TrRoad_emi!H73/TrRoad_tech!H188)</f>
        <v>1.2571731393678345</v>
      </c>
      <c r="I215" s="108">
        <f>IF(TrRoad_act!I103=0,"",TrRoad_emi!I73/TrRoad_tech!I188)</f>
        <v>1.2816751011885208</v>
      </c>
      <c r="J215" s="108">
        <f>IF(TrRoad_act!J103=0,"",TrRoad_emi!J73/TrRoad_tech!J188)</f>
        <v>1.2588821039607565</v>
      </c>
      <c r="K215" s="108">
        <f>IF(TrRoad_act!K103=0,"",TrRoad_emi!K73/TrRoad_tech!K188)</f>
        <v>1.2037927523668448</v>
      </c>
      <c r="L215" s="108">
        <f>IF(TrRoad_act!L103=0,"",TrRoad_emi!L73/TrRoad_tech!L188)</f>
        <v>1.2903446161011107</v>
      </c>
      <c r="M215" s="108">
        <f>IF(TrRoad_act!M103=0,"",TrRoad_emi!M73/TrRoad_tech!M188)</f>
        <v>1.1984450830767757</v>
      </c>
      <c r="N215" s="108">
        <f>IF(TrRoad_act!N103=0,"",TrRoad_emi!N73/TrRoad_tech!N188)</f>
        <v>1.2021653959170588</v>
      </c>
      <c r="O215" s="108">
        <f>IF(TrRoad_act!O103=0,"",TrRoad_emi!O73/TrRoad_tech!O188)</f>
        <v>1.1973754951164959</v>
      </c>
      <c r="P215" s="108">
        <f>IF(TrRoad_act!P103=0,"",TrRoad_emi!P73/TrRoad_tech!P188)</f>
        <v>1.1893464797782403</v>
      </c>
      <c r="Q215" s="108">
        <f>IF(TrRoad_act!Q103=0,"",TrRoad_emi!Q73/TrRoad_tech!Q188)</f>
        <v>1.2072755138000832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>
        <f>IF(TrRoad_act!N104=0,"",TrRoad_emi!N74/TrRoad_tech!N189)</f>
        <v>1.2360000000066975</v>
      </c>
      <c r="O216" s="108">
        <f>IF(TrRoad_act!O104=0,"",TrRoad_emi!O74/TrRoad_tech!O189)</f>
        <v>1.2360000000066973</v>
      </c>
      <c r="P216" s="108">
        <f>IF(TrRoad_act!P104=0,"",TrRoad_emi!P74/TrRoad_tech!P189)</f>
        <v>1.2475245759828684</v>
      </c>
      <c r="Q216" s="108">
        <f>IF(TrRoad_act!Q104=0,"",TrRoad_emi!Q74/TrRoad_tech!Q189)</f>
        <v>1.2541285096988044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1.3012715331709948</v>
      </c>
      <c r="C219" s="107">
        <f>IF(TrRoad_act!C107=0,"",TrRoad_emi!C77/TrRoad_tech!C192)</f>
        <v>1.6253526623679451</v>
      </c>
      <c r="D219" s="107">
        <f>IF(TrRoad_act!D107=0,"",TrRoad_emi!D77/TrRoad_tech!D192)</f>
        <v>1.4563762672211569</v>
      </c>
      <c r="E219" s="107">
        <f>IF(TrRoad_act!E107=0,"",TrRoad_emi!E77/TrRoad_tech!E192)</f>
        <v>1.394925979694432</v>
      </c>
      <c r="F219" s="107">
        <f>IF(TrRoad_act!F107=0,"",TrRoad_emi!F77/TrRoad_tech!F192)</f>
        <v>1.4704766939176368</v>
      </c>
      <c r="G219" s="107">
        <f>IF(TrRoad_act!G107=0,"",TrRoad_emi!G77/TrRoad_tech!G192)</f>
        <v>1.4935675752907818</v>
      </c>
      <c r="H219" s="107">
        <f>IF(TrRoad_act!H107=0,"",TrRoad_emi!H77/TrRoad_tech!H192)</f>
        <v>1.6258816777020402</v>
      </c>
      <c r="I219" s="107">
        <f>IF(TrRoad_act!I107=0,"",TrRoad_emi!I77/TrRoad_tech!I192)</f>
        <v>1.6736040666592471</v>
      </c>
      <c r="J219" s="107">
        <f>IF(TrRoad_act!J107=0,"",TrRoad_emi!J77/TrRoad_tech!J192)</f>
        <v>1.6219276137893919</v>
      </c>
      <c r="K219" s="107">
        <f>IF(TrRoad_act!K107=0,"",TrRoad_emi!K77/TrRoad_tech!K192)</f>
        <v>1.4367197221632355</v>
      </c>
      <c r="L219" s="107">
        <f>IF(TrRoad_act!L107=0,"",TrRoad_emi!L77/TrRoad_tech!L192)</f>
        <v>1.8979631499512846</v>
      </c>
      <c r="M219" s="107">
        <f>IF(TrRoad_act!M107=0,"",TrRoad_emi!M77/TrRoad_tech!M192)</f>
        <v>1.5642784940911241</v>
      </c>
      <c r="N219" s="107">
        <f>IF(TrRoad_act!N107=0,"",TrRoad_emi!N77/TrRoad_tech!N192)</f>
        <v>1.5968323970664018</v>
      </c>
      <c r="O219" s="107">
        <f>IF(TrRoad_act!O107=0,"",TrRoad_emi!O77/TrRoad_tech!O192)</f>
        <v>1.5550388517147786</v>
      </c>
      <c r="P219" s="107">
        <f>IF(TrRoad_act!P107=0,"",TrRoad_emi!P77/TrRoad_tech!P192)</f>
        <v>1.5530350917052973</v>
      </c>
      <c r="Q219" s="107">
        <f>IF(TrRoad_act!Q107=0,"",TrRoad_emi!Q77/TrRoad_tech!Q192)</f>
        <v>1.6044832517308809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1.1143534008108062</v>
      </c>
      <c r="C220" s="106">
        <f>IF(TrRoad_act!C108=0,"",TrRoad_emi!C78/TrRoad_tech!C193)</f>
        <v>1.1472083006031932</v>
      </c>
      <c r="D220" s="106">
        <f>IF(TrRoad_act!D108=0,"",TrRoad_emi!D78/TrRoad_tech!D193)</f>
        <v>1.1320936672517117</v>
      </c>
      <c r="E220" s="106">
        <f>IF(TrRoad_act!E108=0,"",TrRoad_emi!E78/TrRoad_tech!E193)</f>
        <v>1.1271107660181665</v>
      </c>
      <c r="F220" s="106">
        <f>IF(TrRoad_act!F108=0,"",TrRoad_emi!F78/TrRoad_tech!F193)</f>
        <v>1.1345345316731739</v>
      </c>
      <c r="G220" s="106">
        <f>IF(TrRoad_act!G108=0,"",TrRoad_emi!G78/TrRoad_tech!G193)</f>
        <v>1.1331009943212109</v>
      </c>
      <c r="H220" s="106">
        <f>IF(TrRoad_act!H108=0,"",TrRoad_emi!H78/TrRoad_tech!H193)</f>
        <v>1.1488833513709265</v>
      </c>
      <c r="I220" s="106">
        <f>IF(TrRoad_act!I108=0,"",TrRoad_emi!I78/TrRoad_tech!I193)</f>
        <v>1.1558743346638896</v>
      </c>
      <c r="J220" s="106">
        <f>IF(TrRoad_act!J108=0,"",TrRoad_emi!J78/TrRoad_tech!J193)</f>
        <v>1.1518356978582551</v>
      </c>
      <c r="K220" s="106">
        <f>IF(TrRoad_act!K108=0,"",TrRoad_emi!K78/TrRoad_tech!K193)</f>
        <v>1.1345637003647642</v>
      </c>
      <c r="L220" s="106">
        <f>IF(TrRoad_act!L108=0,"",TrRoad_emi!L78/TrRoad_tech!L193)</f>
        <v>1.1577870973203828</v>
      </c>
      <c r="M220" s="106">
        <f>IF(TrRoad_act!M108=0,"",TrRoad_emi!M78/TrRoad_tech!M193)</f>
        <v>1.1269408124788238</v>
      </c>
      <c r="N220" s="106">
        <f>IF(TrRoad_act!N108=0,"",TrRoad_emi!N78/TrRoad_tech!N193)</f>
        <v>1.1333776876981436</v>
      </c>
      <c r="O220" s="106">
        <f>IF(TrRoad_act!O108=0,"",TrRoad_emi!O78/TrRoad_tech!O193)</f>
        <v>1.1361120722117231</v>
      </c>
      <c r="P220" s="106">
        <f>IF(TrRoad_act!P108=0,"",TrRoad_emi!P78/TrRoad_tech!P193)</f>
        <v>1.1387012953099607</v>
      </c>
      <c r="Q220" s="106">
        <f>IF(TrRoad_act!Q108=0,"",TrRoad_emi!Q78/TrRoad_tech!Q193)</f>
        <v>1.1501655980405379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1.7550820604411235</v>
      </c>
      <c r="C221" s="105">
        <f>IF(TrRoad_act!C109=0,"",TrRoad_emi!C79/TrRoad_tech!C194)</f>
        <v>3.5839419454495429</v>
      </c>
      <c r="D221" s="105">
        <f>IF(TrRoad_act!D109=0,"",TrRoad_emi!D79/TrRoad_tech!D194)</f>
        <v>3.0020729875248455</v>
      </c>
      <c r="E221" s="105">
        <f>IF(TrRoad_act!E109=0,"",TrRoad_emi!E79/TrRoad_tech!E194)</f>
        <v>2.8542648775536543</v>
      </c>
      <c r="F221" s="105">
        <f>IF(TrRoad_act!F109=0,"",TrRoad_emi!F79/TrRoad_tech!F194)</f>
        <v>2.9814071141714114</v>
      </c>
      <c r="G221" s="105">
        <f>IF(TrRoad_act!G109=0,"",TrRoad_emi!G79/TrRoad_tech!G194)</f>
        <v>3.3052096259021124</v>
      </c>
      <c r="H221" s="105">
        <f>IF(TrRoad_act!H109=0,"",TrRoad_emi!H79/TrRoad_tech!H194)</f>
        <v>3.6184198003159986</v>
      </c>
      <c r="I221" s="105">
        <f>IF(TrRoad_act!I109=0,"",TrRoad_emi!I79/TrRoad_tech!I194)</f>
        <v>3.9582502563820632</v>
      </c>
      <c r="J221" s="105">
        <f>IF(TrRoad_act!J109=0,"",TrRoad_emi!J79/TrRoad_tech!J194)</f>
        <v>3.5855736739959001</v>
      </c>
      <c r="K221" s="105">
        <f>IF(TrRoad_act!K109=0,"",TrRoad_emi!K79/TrRoad_tech!K194)</f>
        <v>2.911895872354517</v>
      </c>
      <c r="L221" s="105">
        <f>IF(TrRoad_act!L109=0,"",TrRoad_emi!L79/TrRoad_tech!L194)</f>
        <v>4.8779593973503932</v>
      </c>
      <c r="M221" s="105">
        <f>IF(TrRoad_act!M109=0,"",TrRoad_emi!M79/TrRoad_tech!M194)</f>
        <v>2.6984931175049858</v>
      </c>
      <c r="N221" s="105">
        <f>IF(TrRoad_act!N109=0,"",TrRoad_emi!N79/TrRoad_tech!N194)</f>
        <v>2.4474214327310402</v>
      </c>
      <c r="O221" s="105">
        <f>IF(TrRoad_act!O109=0,"",TrRoad_emi!O79/TrRoad_tech!O194)</f>
        <v>2.2332549305330183</v>
      </c>
      <c r="P221" s="105">
        <f>IF(TrRoad_act!P109=0,"",TrRoad_emi!P79/TrRoad_tech!P194)</f>
        <v>2.2015014434782785</v>
      </c>
      <c r="Q221" s="105">
        <f>IF(TrRoad_act!Q109=0,"",TrRoad_emi!Q79/TrRoad_tech!Q194)</f>
        <v>2.2151828106705578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0</v>
      </c>
      <c r="C225" s="78">
        <v>122.66743937617956</v>
      </c>
      <c r="D225" s="78">
        <v>121.92565014500047</v>
      </c>
      <c r="E225" s="78">
        <v>120.39953789645078</v>
      </c>
      <c r="F225" s="78">
        <v>120.23280545458023</v>
      </c>
      <c r="G225" s="78">
        <v>118.6131188764093</v>
      </c>
      <c r="H225" s="78">
        <v>116.22101874100142</v>
      </c>
      <c r="I225" s="78">
        <v>114.51626459044758</v>
      </c>
      <c r="J225" s="78">
        <v>108.95624805949952</v>
      </c>
      <c r="K225" s="78">
        <v>102.95898420650319</v>
      </c>
      <c r="L225" s="78">
        <v>99.214309670206802</v>
      </c>
      <c r="M225" s="78">
        <v>94.673290517566784</v>
      </c>
      <c r="N225" s="78">
        <v>92.575849365533998</v>
      </c>
      <c r="O225" s="78">
        <v>90.854318901794997</v>
      </c>
      <c r="P225" s="78">
        <v>85.767272727272399</v>
      </c>
      <c r="Q225" s="78">
        <v>83.103838043019593</v>
      </c>
    </row>
    <row r="226" spans="1:17" ht="11.45" customHeight="1" x14ac:dyDescent="0.25">
      <c r="A226" s="19" t="s">
        <v>29</v>
      </c>
      <c r="B226" s="76">
        <v>200.16497642503685</v>
      </c>
      <c r="C226" s="76">
        <v>199.24250692537544</v>
      </c>
      <c r="D226" s="76">
        <v>196.14197140446655</v>
      </c>
      <c r="E226" s="76">
        <v>193.10609066450957</v>
      </c>
      <c r="F226" s="76">
        <v>191.50960018361909</v>
      </c>
      <c r="G226" s="76">
        <v>189.94588698265017</v>
      </c>
      <c r="H226" s="76">
        <v>187.48864435119918</v>
      </c>
      <c r="I226" s="76">
        <v>185.53510919710729</v>
      </c>
      <c r="J226" s="76">
        <v>176.60493062170337</v>
      </c>
      <c r="K226" s="76">
        <v>166.89089554067385</v>
      </c>
      <c r="L226" s="76">
        <v>161.98017240413421</v>
      </c>
      <c r="M226" s="76">
        <v>154.41454522324651</v>
      </c>
      <c r="N226" s="76">
        <v>152.02217036172672</v>
      </c>
      <c r="O226" s="76">
        <v>147.12868606787239</v>
      </c>
      <c r="P226" s="76">
        <v>140.41242287124632</v>
      </c>
      <c r="Q226" s="76">
        <v>137.11038817005576</v>
      </c>
    </row>
    <row r="227" spans="1:17" ht="11.45" customHeight="1" x14ac:dyDescent="0.25">
      <c r="A227" s="62" t="s">
        <v>59</v>
      </c>
      <c r="B227" s="77">
        <v>205.56484587277654</v>
      </c>
      <c r="C227" s="77">
        <v>204.44573229363263</v>
      </c>
      <c r="D227" s="77">
        <v>203.20941690833416</v>
      </c>
      <c r="E227" s="77">
        <v>200.66589649408459</v>
      </c>
      <c r="F227" s="77">
        <v>200.38800909096707</v>
      </c>
      <c r="G227" s="77">
        <v>197.68853146068216</v>
      </c>
      <c r="H227" s="77">
        <v>193.70169790166904</v>
      </c>
      <c r="I227" s="77">
        <v>190.86044098407928</v>
      </c>
      <c r="J227" s="77">
        <v>181.59374676583252</v>
      </c>
      <c r="K227" s="77">
        <v>171.59830701083868</v>
      </c>
      <c r="L227" s="77">
        <v>165.35718278367801</v>
      </c>
      <c r="M227" s="77">
        <v>157.54930910467499</v>
      </c>
      <c r="N227" s="77">
        <v>153.19360902255599</v>
      </c>
      <c r="O227" s="77">
        <v>151.38850137391699</v>
      </c>
      <c r="P227" s="77">
        <v>142.97474836659001</v>
      </c>
      <c r="Q227" s="77">
        <v>138.57975503308501</v>
      </c>
    </row>
    <row r="228" spans="1:17" ht="11.45" customHeight="1" x14ac:dyDescent="0.25">
      <c r="A228" s="62" t="s">
        <v>58</v>
      </c>
      <c r="B228" s="77">
        <v>179.17671607979531</v>
      </c>
      <c r="C228" s="77">
        <v>179.08769860768064</v>
      </c>
      <c r="D228" s="77">
        <v>178.98884217333503</v>
      </c>
      <c r="E228" s="77">
        <v>179.39662496501046</v>
      </c>
      <c r="F228" s="77">
        <v>178.21343701643715</v>
      </c>
      <c r="G228" s="77">
        <v>178.74479035104451</v>
      </c>
      <c r="H228" s="77">
        <v>179.89090713673821</v>
      </c>
      <c r="I228" s="77">
        <v>178.23506186145028</v>
      </c>
      <c r="J228" s="77">
        <v>170.19370878015457</v>
      </c>
      <c r="K228" s="77">
        <v>163.50545314396356</v>
      </c>
      <c r="L228" s="77">
        <v>157.22498029944799</v>
      </c>
      <c r="M228" s="77">
        <v>150.969696969697</v>
      </c>
      <c r="N228" s="77">
        <v>150.249953192286</v>
      </c>
      <c r="O228" s="77">
        <v>143.608859397418</v>
      </c>
      <c r="P228" s="77">
        <v>142.08302847144901</v>
      </c>
      <c r="Q228" s="77">
        <v>135.96998742929</v>
      </c>
    </row>
    <row r="229" spans="1:17" ht="11.45" customHeight="1" x14ac:dyDescent="0.25">
      <c r="A229" s="62" t="s">
        <v>57</v>
      </c>
      <c r="B229" s="77">
        <v>0</v>
      </c>
      <c r="C229" s="77">
        <v>164.41647609526089</v>
      </c>
      <c r="D229" s="77">
        <v>164.32571817776684</v>
      </c>
      <c r="E229" s="77">
        <v>164.70009458742985</v>
      </c>
      <c r="F229" s="77">
        <v>163.61383576242275</v>
      </c>
      <c r="G229" s="77">
        <v>164.10165956895338</v>
      </c>
      <c r="H229" s="77">
        <v>165.15388417490016</v>
      </c>
      <c r="I229" s="77">
        <v>163.63368905687457</v>
      </c>
      <c r="J229" s="77">
        <v>156.25109970571688</v>
      </c>
      <c r="K229" s="77">
        <v>150.11075935025917</v>
      </c>
      <c r="L229" s="77">
        <v>0</v>
      </c>
      <c r="M229" s="77">
        <v>126.26256068440813</v>
      </c>
      <c r="N229" s="77">
        <v>137.941176470588</v>
      </c>
      <c r="O229" s="77">
        <v>137.444444444444</v>
      </c>
      <c r="P229" s="77">
        <v>130.51851851851899</v>
      </c>
      <c r="Q229" s="77">
        <v>129.11538461538501</v>
      </c>
    </row>
    <row r="230" spans="1:17" ht="11.45" customHeight="1" x14ac:dyDescent="0.25">
      <c r="A230" s="62" t="s">
        <v>56</v>
      </c>
      <c r="B230" s="77">
        <v>163.85062003470807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49</v>
      </c>
      <c r="O231" s="77">
        <v>0</v>
      </c>
      <c r="P231" s="77">
        <v>60</v>
      </c>
      <c r="Q231" s="77">
        <v>47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1379.1027113875534</v>
      </c>
      <c r="C233" s="76">
        <v>1377.1416021111686</v>
      </c>
      <c r="D233" s="76">
        <v>1458.425456383515</v>
      </c>
      <c r="E233" s="76">
        <v>1456.5725007631031</v>
      </c>
      <c r="F233" s="76">
        <v>1443.8904732689589</v>
      </c>
      <c r="G233" s="76">
        <v>1297.5763234592052</v>
      </c>
      <c r="H233" s="76">
        <v>1418.1258496620678</v>
      </c>
      <c r="I233" s="76">
        <v>1282.3729525894023</v>
      </c>
      <c r="J233" s="76">
        <v>1103.9627899701641</v>
      </c>
      <c r="K233" s="76">
        <v>1023.9959741304283</v>
      </c>
      <c r="L233" s="76">
        <v>882.43278502133342</v>
      </c>
      <c r="M233" s="76">
        <v>1385.3128786139421</v>
      </c>
      <c r="N233" s="76">
        <v>1377.5105002657663</v>
      </c>
      <c r="O233" s="76">
        <v>1353.214005943302</v>
      </c>
      <c r="P233" s="76">
        <v>1315.8929798882702</v>
      </c>
      <c r="Q233" s="76">
        <v>1215.2220744332424</v>
      </c>
    </row>
    <row r="234" spans="1:17" ht="11.45" customHeight="1" x14ac:dyDescent="0.25">
      <c r="A234" s="62" t="s">
        <v>59</v>
      </c>
      <c r="B234" s="75">
        <v>513.91211468194126</v>
      </c>
      <c r="C234" s="75">
        <v>511.11433073408153</v>
      </c>
      <c r="D234" s="75">
        <v>508.02354227083526</v>
      </c>
      <c r="E234" s="75">
        <v>501.66474123521141</v>
      </c>
      <c r="F234" s="75">
        <v>500.97002272741764</v>
      </c>
      <c r="G234" s="75">
        <v>494.22132865170551</v>
      </c>
      <c r="H234" s="75">
        <v>484.25424475417265</v>
      </c>
      <c r="I234" s="75">
        <v>477.15110246019833</v>
      </c>
      <c r="J234" s="75">
        <v>453.9843669145813</v>
      </c>
      <c r="K234" s="75">
        <v>428.99576752709675</v>
      </c>
      <c r="L234" s="75">
        <v>413.39295695919503</v>
      </c>
      <c r="M234" s="75">
        <v>0</v>
      </c>
      <c r="N234" s="75">
        <v>0</v>
      </c>
      <c r="O234" s="75">
        <v>378.55966209081254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0</v>
      </c>
      <c r="C235" s="75">
        <v>1479.4301653750913</v>
      </c>
      <c r="D235" s="75">
        <v>1477.183388898897</v>
      </c>
      <c r="E235" s="75">
        <v>1472.517202925829</v>
      </c>
      <c r="F235" s="75">
        <v>1472.0068777690371</v>
      </c>
      <c r="G235" s="75">
        <v>1466.9988349285109</v>
      </c>
      <c r="H235" s="75">
        <v>1459.4889118922483</v>
      </c>
      <c r="I235" s="75">
        <v>1454.0773565605928</v>
      </c>
      <c r="J235" s="75">
        <v>1435.7607078771607</v>
      </c>
      <c r="K235" s="75">
        <v>1415.152877333989</v>
      </c>
      <c r="L235" s="75">
        <v>1401.9245657112062</v>
      </c>
      <c r="M235" s="75">
        <v>1385.3128786139421</v>
      </c>
      <c r="N235" s="75">
        <v>1377.5105002657663</v>
      </c>
      <c r="O235" s="75">
        <v>1371.0159117670917</v>
      </c>
      <c r="P235" s="75">
        <v>1350.9834593519574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933.37868058415006</v>
      </c>
      <c r="D237" s="75">
        <v>0</v>
      </c>
      <c r="E237" s="75">
        <v>929.01726365428487</v>
      </c>
      <c r="F237" s="75">
        <v>928.69529737790151</v>
      </c>
      <c r="G237" s="75">
        <v>925.53570219848689</v>
      </c>
      <c r="H237" s="75">
        <v>920.79766033687736</v>
      </c>
      <c r="I237" s="75">
        <v>917.38348743870051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210.66670161851883</v>
      </c>
      <c r="C240" s="78">
        <v>210.32078416792606</v>
      </c>
      <c r="D240" s="78">
        <v>213.04768638964262</v>
      </c>
      <c r="E240" s="78">
        <v>208.03415270022273</v>
      </c>
      <c r="F240" s="78">
        <v>211.14362298604215</v>
      </c>
      <c r="G240" s="78">
        <v>208.19779216115165</v>
      </c>
      <c r="H240" s="78">
        <v>208.21752786518883</v>
      </c>
      <c r="I240" s="78">
        <v>208.99116256860015</v>
      </c>
      <c r="J240" s="78">
        <v>201.88974365649085</v>
      </c>
      <c r="K240" s="78">
        <v>194.35756017281375</v>
      </c>
      <c r="L240" s="78">
        <v>185.88028214378795</v>
      </c>
      <c r="M240" s="78">
        <v>179.45317025800867</v>
      </c>
      <c r="N240" s="78">
        <v>177.51227573182268</v>
      </c>
      <c r="O240" s="78">
        <v>171.98804185351287</v>
      </c>
      <c r="P240" s="78">
        <v>167.9974905897115</v>
      </c>
      <c r="Q240" s="78">
        <v>166.09929078014142</v>
      </c>
    </row>
    <row r="241" spans="1:17" ht="11.45" customHeight="1" x14ac:dyDescent="0.25">
      <c r="A241" s="62" t="s">
        <v>59</v>
      </c>
      <c r="B241" s="77">
        <v>199.06355090557301</v>
      </c>
      <c r="C241" s="77">
        <v>197.97983096316167</v>
      </c>
      <c r="D241" s="77">
        <v>196.78261589658837</v>
      </c>
      <c r="E241" s="77">
        <v>194.31953811054177</v>
      </c>
      <c r="F241" s="77">
        <v>194.05043931117442</v>
      </c>
      <c r="G241" s="77">
        <v>191.43633668874816</v>
      </c>
      <c r="H241" s="77">
        <v>187.57559268966071</v>
      </c>
      <c r="I241" s="77">
        <v>184.82419476143477</v>
      </c>
      <c r="J241" s="77">
        <v>175.85057357436662</v>
      </c>
      <c r="K241" s="77">
        <v>166.17125451548802</v>
      </c>
      <c r="L241" s="77">
        <v>160.12751515418543</v>
      </c>
      <c r="M241" s="77">
        <v>152.79851074346212</v>
      </c>
      <c r="N241" s="77">
        <v>149.315436241611</v>
      </c>
      <c r="O241" s="77">
        <v>156.74117647058799</v>
      </c>
      <c r="P241" s="77">
        <v>150.02061855670101</v>
      </c>
      <c r="Q241" s="77">
        <v>139.11764705882399</v>
      </c>
    </row>
    <row r="242" spans="1:17" ht="11.45" customHeight="1" x14ac:dyDescent="0.25">
      <c r="A242" s="62" t="s">
        <v>58</v>
      </c>
      <c r="B242" s="77">
        <v>214.43142147028581</v>
      </c>
      <c r="C242" s="77">
        <v>214.32488897265523</v>
      </c>
      <c r="D242" s="77">
        <v>214.20658160436543</v>
      </c>
      <c r="E242" s="77">
        <v>214.69459949856062</v>
      </c>
      <c r="F242" s="77">
        <v>213.27860818434272</v>
      </c>
      <c r="G242" s="77">
        <v>213.91451028890012</v>
      </c>
      <c r="H242" s="77">
        <v>215.28613634000939</v>
      </c>
      <c r="I242" s="77">
        <v>213.30448792115615</v>
      </c>
      <c r="J242" s="77">
        <v>203.68092293183696</v>
      </c>
      <c r="K242" s="77">
        <v>195.67669004598372</v>
      </c>
      <c r="L242" s="77">
        <v>188.1604750543257</v>
      </c>
      <c r="M242" s="77">
        <v>180.67440585155748</v>
      </c>
      <c r="N242" s="77">
        <v>179.81304571135101</v>
      </c>
      <c r="O242" s="77">
        <v>172.69708029197099</v>
      </c>
      <c r="P242" s="77">
        <v>169.01401050788101</v>
      </c>
      <c r="Q242" s="77">
        <v>167.40716612377801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166.833333333333</v>
      </c>
      <c r="O243" s="77">
        <v>0</v>
      </c>
      <c r="P243" s="77">
        <v>137.75</v>
      </c>
      <c r="Q243" s="77">
        <v>168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1053.454428816663</v>
      </c>
      <c r="C246" s="76">
        <v>1051.828030274329</v>
      </c>
      <c r="D246" s="76">
        <v>1048.1065996949335</v>
      </c>
      <c r="E246" s="76">
        <v>1042.4848502234086</v>
      </c>
      <c r="F246" s="76">
        <v>1049.9754376198714</v>
      </c>
      <c r="G246" s="76">
        <v>1037.2507077326331</v>
      </c>
      <c r="H246" s="76">
        <v>1043.2983061058733</v>
      </c>
      <c r="I246" s="76">
        <v>1039.2481615360925</v>
      </c>
      <c r="J246" s="76">
        <v>1037.0005052569009</v>
      </c>
      <c r="K246" s="76">
        <v>1007.0778815707886</v>
      </c>
      <c r="L246" s="76">
        <v>1083.7103395312472</v>
      </c>
      <c r="M246" s="76">
        <v>1060.9148217886222</v>
      </c>
      <c r="N246" s="76">
        <v>1047.5418019011754</v>
      </c>
      <c r="O246" s="76">
        <v>1019.4235750455496</v>
      </c>
      <c r="P246" s="76">
        <v>1044.8667528069914</v>
      </c>
      <c r="Q246" s="76">
        <v>1076.9192884796685</v>
      </c>
    </row>
    <row r="247" spans="1:17" ht="11.45" customHeight="1" x14ac:dyDescent="0.25">
      <c r="A247" s="17" t="s">
        <v>23</v>
      </c>
      <c r="B247" s="75">
        <v>1034.6308344017712</v>
      </c>
      <c r="C247" s="75">
        <v>1033.0334970752626</v>
      </c>
      <c r="D247" s="75">
        <v>1031.2615699788726</v>
      </c>
      <c r="E247" s="75">
        <v>1029.0551909248818</v>
      </c>
      <c r="F247" s="75">
        <v>1026.4199663640229</v>
      </c>
      <c r="G247" s="75">
        <v>1023.3625451875989</v>
      </c>
      <c r="H247" s="75">
        <v>1019.8905772651825</v>
      </c>
      <c r="I247" s="75">
        <v>1016.0126663248168</v>
      </c>
      <c r="J247" s="75">
        <v>1011.738317707706</v>
      </c>
      <c r="K247" s="75">
        <v>1007.0778815707886</v>
      </c>
      <c r="L247" s="75">
        <v>1002.0424921627789</v>
      </c>
      <c r="M247" s="75">
        <v>996.64400380900008</v>
      </c>
      <c r="N247" s="75">
        <v>990.89492426494564</v>
      </c>
      <c r="O247" s="75">
        <v>984.80834610622537</v>
      </c>
      <c r="P247" s="75">
        <v>978.3978768068539</v>
      </c>
      <c r="Q247" s="75">
        <v>971.67756815793791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0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981.7</v>
      </c>
      <c r="C4" s="40">
        <f t="shared" ref="C4:Q4" si="1">SUM(C5,C6,C9)</f>
        <v>966.7</v>
      </c>
      <c r="D4" s="40">
        <f t="shared" si="1"/>
        <v>1008.6</v>
      </c>
      <c r="E4" s="40">
        <f t="shared" si="1"/>
        <v>1015.8</v>
      </c>
      <c r="F4" s="40">
        <f t="shared" si="1"/>
        <v>1069.7</v>
      </c>
      <c r="G4" s="40">
        <f t="shared" si="1"/>
        <v>1161.7</v>
      </c>
      <c r="H4" s="40">
        <f t="shared" si="1"/>
        <v>1265.3</v>
      </c>
      <c r="I4" s="40">
        <f t="shared" si="1"/>
        <v>1254.5999999999999</v>
      </c>
      <c r="J4" s="40">
        <f t="shared" si="1"/>
        <v>1199.3</v>
      </c>
      <c r="K4" s="40">
        <f t="shared" si="1"/>
        <v>919</v>
      </c>
      <c r="L4" s="40">
        <f t="shared" si="1"/>
        <v>864</v>
      </c>
      <c r="M4" s="40">
        <f t="shared" si="1"/>
        <v>857.8</v>
      </c>
      <c r="N4" s="40">
        <f t="shared" si="1"/>
        <v>838.75199999999995</v>
      </c>
      <c r="O4" s="40">
        <f t="shared" si="1"/>
        <v>853.76199999999994</v>
      </c>
      <c r="P4" s="40">
        <f t="shared" si="1"/>
        <v>778.97</v>
      </c>
      <c r="Q4" s="40">
        <f t="shared" si="1"/>
        <v>720.97699999999998</v>
      </c>
    </row>
    <row r="5" spans="1:17" ht="11.45" customHeight="1" x14ac:dyDescent="0.25">
      <c r="A5" s="91" t="s">
        <v>21</v>
      </c>
      <c r="B5" s="121">
        <v>266.70000000000005</v>
      </c>
      <c r="C5" s="121">
        <v>260.70000000000005</v>
      </c>
      <c r="D5" s="121">
        <v>264.60000000000002</v>
      </c>
      <c r="E5" s="121">
        <v>253.79999999999998</v>
      </c>
      <c r="F5" s="121">
        <v>263.70000000000005</v>
      </c>
      <c r="G5" s="121">
        <v>272.7</v>
      </c>
      <c r="H5" s="121">
        <v>279.3</v>
      </c>
      <c r="I5" s="121">
        <v>279.60000000000002</v>
      </c>
      <c r="J5" s="121">
        <v>258.29999999999995</v>
      </c>
      <c r="K5" s="121">
        <v>171</v>
      </c>
      <c r="L5" s="121">
        <v>123</v>
      </c>
      <c r="M5" s="121">
        <v>124.8</v>
      </c>
      <c r="N5" s="121">
        <v>121.752</v>
      </c>
      <c r="O5" s="121">
        <v>132.762</v>
      </c>
      <c r="P5" s="121">
        <v>134.97</v>
      </c>
      <c r="Q5" s="121">
        <v>130.977</v>
      </c>
    </row>
    <row r="6" spans="1:17" ht="11.45" customHeight="1" x14ac:dyDescent="0.25">
      <c r="A6" s="19" t="s">
        <v>20</v>
      </c>
      <c r="B6" s="38">
        <f t="shared" ref="B6" si="2">SUM(B7:B8)</f>
        <v>715</v>
      </c>
      <c r="C6" s="38">
        <f t="shared" ref="C6:Q6" si="3">SUM(C7:C8)</f>
        <v>706</v>
      </c>
      <c r="D6" s="38">
        <f t="shared" si="3"/>
        <v>744</v>
      </c>
      <c r="E6" s="38">
        <f t="shared" si="3"/>
        <v>762</v>
      </c>
      <c r="F6" s="38">
        <f t="shared" si="3"/>
        <v>806</v>
      </c>
      <c r="G6" s="38">
        <f t="shared" si="3"/>
        <v>889</v>
      </c>
      <c r="H6" s="38">
        <f t="shared" si="3"/>
        <v>986</v>
      </c>
      <c r="I6" s="38">
        <f t="shared" si="3"/>
        <v>975</v>
      </c>
      <c r="J6" s="38">
        <f t="shared" si="3"/>
        <v>941</v>
      </c>
      <c r="K6" s="38">
        <f t="shared" si="3"/>
        <v>748</v>
      </c>
      <c r="L6" s="38">
        <f t="shared" si="3"/>
        <v>741</v>
      </c>
      <c r="M6" s="38">
        <f t="shared" si="3"/>
        <v>733</v>
      </c>
      <c r="N6" s="38">
        <f t="shared" si="3"/>
        <v>717</v>
      </c>
      <c r="O6" s="38">
        <f t="shared" si="3"/>
        <v>721</v>
      </c>
      <c r="P6" s="38">
        <f t="shared" si="3"/>
        <v>644</v>
      </c>
      <c r="Q6" s="38">
        <f t="shared" si="3"/>
        <v>590</v>
      </c>
    </row>
    <row r="7" spans="1:17" ht="11.45" customHeight="1" x14ac:dyDescent="0.25">
      <c r="A7" s="62" t="s">
        <v>116</v>
      </c>
      <c r="B7" s="42">
        <v>610.81310215557642</v>
      </c>
      <c r="C7" s="42">
        <v>605.19277682980589</v>
      </c>
      <c r="D7" s="42">
        <v>599.42086695696139</v>
      </c>
      <c r="E7" s="42">
        <v>558.89387149342338</v>
      </c>
      <c r="F7" s="42">
        <v>572.39957123096269</v>
      </c>
      <c r="G7" s="42">
        <v>610.5518665240146</v>
      </c>
      <c r="H7" s="42">
        <v>703.78699900863921</v>
      </c>
      <c r="I7" s="42">
        <v>690.19328098346341</v>
      </c>
      <c r="J7" s="42">
        <v>644.60829929817555</v>
      </c>
      <c r="K7" s="42">
        <v>526.62658959537578</v>
      </c>
      <c r="L7" s="42">
        <v>481.8338779019777</v>
      </c>
      <c r="M7" s="42">
        <v>448.69205507636309</v>
      </c>
      <c r="N7" s="42">
        <v>455.82945142137214</v>
      </c>
      <c r="O7" s="42">
        <v>450.14502854525267</v>
      </c>
      <c r="P7" s="42">
        <v>399.17872386161434</v>
      </c>
      <c r="Q7" s="42">
        <v>361.88863527459898</v>
      </c>
    </row>
    <row r="8" spans="1:17" ht="11.45" customHeight="1" x14ac:dyDescent="0.25">
      <c r="A8" s="62" t="s">
        <v>16</v>
      </c>
      <c r="B8" s="42">
        <v>104.18689784442358</v>
      </c>
      <c r="C8" s="42">
        <v>100.80722317019411</v>
      </c>
      <c r="D8" s="42">
        <v>144.57913304303861</v>
      </c>
      <c r="E8" s="42">
        <v>203.10612850657662</v>
      </c>
      <c r="F8" s="42">
        <v>233.60042876903731</v>
      </c>
      <c r="G8" s="42">
        <v>278.4481334759854</v>
      </c>
      <c r="H8" s="42">
        <v>282.21300099136079</v>
      </c>
      <c r="I8" s="42">
        <v>284.80671901653659</v>
      </c>
      <c r="J8" s="42">
        <v>296.39170070182445</v>
      </c>
      <c r="K8" s="42">
        <v>221.37341040462422</v>
      </c>
      <c r="L8" s="42">
        <v>259.1661220980223</v>
      </c>
      <c r="M8" s="42">
        <v>284.30794492363691</v>
      </c>
      <c r="N8" s="42">
        <v>261.17054857862786</v>
      </c>
      <c r="O8" s="42">
        <v>270.85497145474733</v>
      </c>
      <c r="P8" s="42">
        <v>244.82127613838566</v>
      </c>
      <c r="Q8" s="42">
        <v>228.11136472540102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13309.999999999998</v>
      </c>
      <c r="C10" s="40">
        <f t="shared" ref="C10:Q10" si="5">SUM(C11:C12)</f>
        <v>14179.999999999998</v>
      </c>
      <c r="D10" s="40">
        <f t="shared" si="5"/>
        <v>15020</v>
      </c>
      <c r="E10" s="40">
        <f t="shared" si="5"/>
        <v>17955.000000000004</v>
      </c>
      <c r="F10" s="40">
        <f t="shared" si="5"/>
        <v>18618</v>
      </c>
      <c r="G10" s="40">
        <f t="shared" si="5"/>
        <v>19779</v>
      </c>
      <c r="H10" s="40">
        <f t="shared" si="5"/>
        <v>16830.999999999996</v>
      </c>
      <c r="I10" s="40">
        <f t="shared" si="5"/>
        <v>18313</v>
      </c>
      <c r="J10" s="40">
        <f t="shared" si="5"/>
        <v>19581</v>
      </c>
      <c r="K10" s="40">
        <f t="shared" si="5"/>
        <v>18725</v>
      </c>
      <c r="L10" s="40">
        <f t="shared" si="5"/>
        <v>17179</v>
      </c>
      <c r="M10" s="40">
        <f t="shared" si="5"/>
        <v>21410</v>
      </c>
      <c r="N10" s="40">
        <f t="shared" si="5"/>
        <v>21867</v>
      </c>
      <c r="O10" s="40">
        <f t="shared" si="5"/>
        <v>19532</v>
      </c>
      <c r="P10" s="40">
        <f t="shared" si="5"/>
        <v>19440.999999999996</v>
      </c>
      <c r="Q10" s="40">
        <f t="shared" si="5"/>
        <v>18906</v>
      </c>
    </row>
    <row r="11" spans="1:17" ht="11.45" customHeight="1" x14ac:dyDescent="0.25">
      <c r="A11" s="116" t="s">
        <v>116</v>
      </c>
      <c r="B11" s="42">
        <v>13309.999999999998</v>
      </c>
      <c r="C11" s="42">
        <v>14179.999999999998</v>
      </c>
      <c r="D11" s="42">
        <v>15020</v>
      </c>
      <c r="E11" s="42">
        <v>17955.000000000004</v>
      </c>
      <c r="F11" s="42">
        <v>18618</v>
      </c>
      <c r="G11" s="42">
        <v>19779</v>
      </c>
      <c r="H11" s="42">
        <v>16830.999999999996</v>
      </c>
      <c r="I11" s="42">
        <v>18313</v>
      </c>
      <c r="J11" s="42">
        <v>19581</v>
      </c>
      <c r="K11" s="42">
        <v>18725</v>
      </c>
      <c r="L11" s="42">
        <v>17179</v>
      </c>
      <c r="M11" s="42">
        <v>21410</v>
      </c>
      <c r="N11" s="42">
        <v>21867</v>
      </c>
      <c r="O11" s="42">
        <v>19532</v>
      </c>
      <c r="P11" s="42">
        <v>19440.999999999996</v>
      </c>
      <c r="Q11" s="42">
        <v>18906</v>
      </c>
    </row>
    <row r="12" spans="1:17" ht="11.45" customHeight="1" x14ac:dyDescent="0.25">
      <c r="A12" s="93" t="s">
        <v>16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</row>
    <row r="14" spans="1:17" ht="11.45" customHeight="1" x14ac:dyDescent="0.25">
      <c r="A14" s="27" t="s">
        <v>115</v>
      </c>
      <c r="B14" s="68">
        <f t="shared" ref="B14" si="6">B15+B21</f>
        <v>20.390357903399067</v>
      </c>
      <c r="C14" s="68">
        <f t="shared" ref="C14:Q14" si="7">C15+C21</f>
        <v>20.105551296894205</v>
      </c>
      <c r="D14" s="68">
        <f t="shared" si="7"/>
        <v>19.698109577803876</v>
      </c>
      <c r="E14" s="68">
        <f t="shared" si="7"/>
        <v>21.032212686468768</v>
      </c>
      <c r="F14" s="68">
        <f t="shared" si="7"/>
        <v>21.403717444697477</v>
      </c>
      <c r="G14" s="68">
        <f t="shared" si="7"/>
        <v>21.932341827705166</v>
      </c>
      <c r="H14" s="68">
        <f t="shared" si="7"/>
        <v>20.732231274762043</v>
      </c>
      <c r="I14" s="68">
        <f t="shared" si="7"/>
        <v>21.840070336938187</v>
      </c>
      <c r="J14" s="68">
        <f t="shared" si="7"/>
        <v>22.006578976816655</v>
      </c>
      <c r="K14" s="68">
        <f t="shared" si="7"/>
        <v>20.026628936873678</v>
      </c>
      <c r="L14" s="68">
        <f t="shared" si="7"/>
        <v>17.820086214938346</v>
      </c>
      <c r="M14" s="68">
        <f t="shared" si="7"/>
        <v>18.648776951065088</v>
      </c>
      <c r="N14" s="68">
        <f t="shared" si="7"/>
        <v>20.630344823033798</v>
      </c>
      <c r="O14" s="68">
        <f t="shared" si="7"/>
        <v>19.445397407857918</v>
      </c>
      <c r="P14" s="68">
        <f t="shared" si="7"/>
        <v>19.669873261831238</v>
      </c>
      <c r="Q14" s="68">
        <f t="shared" si="7"/>
        <v>19.160574271186441</v>
      </c>
    </row>
    <row r="15" spans="1:17" ht="11.45" customHeight="1" x14ac:dyDescent="0.25">
      <c r="A15" s="25" t="s">
        <v>39</v>
      </c>
      <c r="B15" s="79">
        <f t="shared" ref="B15" si="8">SUM(B16,B17,B20)</f>
        <v>13.61745714004029</v>
      </c>
      <c r="C15" s="79">
        <f t="shared" ref="C15:Q15" si="9">SUM(C16,C17,C20)</f>
        <v>12.676031296894205</v>
      </c>
      <c r="D15" s="79">
        <f t="shared" si="9"/>
        <v>11.361613851308149</v>
      </c>
      <c r="E15" s="79">
        <f t="shared" si="9"/>
        <v>10.858248722504801</v>
      </c>
      <c r="F15" s="79">
        <f t="shared" si="9"/>
        <v>10.750384111364143</v>
      </c>
      <c r="G15" s="79">
        <f t="shared" si="9"/>
        <v>10.763331926715065</v>
      </c>
      <c r="H15" s="79">
        <f t="shared" si="9"/>
        <v>10.797958974292559</v>
      </c>
      <c r="I15" s="79">
        <f t="shared" si="9"/>
        <v>10.814327762680762</v>
      </c>
      <c r="J15" s="79">
        <f t="shared" si="9"/>
        <v>10.814090713905857</v>
      </c>
      <c r="K15" s="79">
        <f t="shared" si="9"/>
        <v>9.4415822079017175</v>
      </c>
      <c r="L15" s="79">
        <f t="shared" si="9"/>
        <v>8.0185767809760833</v>
      </c>
      <c r="M15" s="79">
        <f t="shared" si="9"/>
        <v>6.5184769510650895</v>
      </c>
      <c r="N15" s="79">
        <f t="shared" si="9"/>
        <v>8.011644823033798</v>
      </c>
      <c r="O15" s="79">
        <f t="shared" si="9"/>
        <v>8.0197974078579186</v>
      </c>
      <c r="P15" s="79">
        <f t="shared" si="9"/>
        <v>8.1302732618312401</v>
      </c>
      <c r="Q15" s="79">
        <f t="shared" si="9"/>
        <v>8.0669742711864405</v>
      </c>
    </row>
    <row r="16" spans="1:17" ht="11.45" customHeight="1" x14ac:dyDescent="0.25">
      <c r="A16" s="91" t="s">
        <v>21</v>
      </c>
      <c r="B16" s="123">
        <v>4.3113571400402906</v>
      </c>
      <c r="C16" s="123">
        <v>4.1190925213840002</v>
      </c>
      <c r="D16" s="123">
        <v>4.0165406805764423</v>
      </c>
      <c r="E16" s="123">
        <v>3.8326673271559626</v>
      </c>
      <c r="F16" s="123">
        <v>3.9213841113641434</v>
      </c>
      <c r="G16" s="123">
        <v>3.9697604981436352</v>
      </c>
      <c r="H16" s="123">
        <v>3.9359219372555208</v>
      </c>
      <c r="I16" s="123">
        <v>3.9553415875655529</v>
      </c>
      <c r="J16" s="123">
        <v>3.706614078391838</v>
      </c>
      <c r="K16" s="123">
        <v>2.5425723069116191</v>
      </c>
      <c r="L16" s="123">
        <v>1.7829767809760819</v>
      </c>
      <c r="M16" s="123">
        <v>1.8215880621762002</v>
      </c>
      <c r="N16" s="123">
        <v>1.7792448230337976</v>
      </c>
      <c r="O16" s="123">
        <v>1.9309855266697991</v>
      </c>
      <c r="P16" s="123">
        <v>2.0163732618312404</v>
      </c>
      <c r="Q16" s="123">
        <v>1.9964742711864407</v>
      </c>
    </row>
    <row r="17" spans="1:17" ht="11.45" customHeight="1" x14ac:dyDescent="0.25">
      <c r="A17" s="19" t="s">
        <v>20</v>
      </c>
      <c r="B17" s="76">
        <f t="shared" ref="B17" si="10">SUM(B18:B19)</f>
        <v>9.3061000000000007</v>
      </c>
      <c r="C17" s="76">
        <f t="shared" ref="C17:Q17" si="11">SUM(C18:C19)</f>
        <v>8.5569387755102042</v>
      </c>
      <c r="D17" s="76">
        <f t="shared" si="11"/>
        <v>7.3450731707317081</v>
      </c>
      <c r="E17" s="76">
        <f t="shared" si="11"/>
        <v>7.025581395348838</v>
      </c>
      <c r="F17" s="76">
        <f t="shared" si="11"/>
        <v>6.8289999999999997</v>
      </c>
      <c r="G17" s="76">
        <f t="shared" si="11"/>
        <v>6.793571428571429</v>
      </c>
      <c r="H17" s="76">
        <f t="shared" si="11"/>
        <v>6.8620370370370374</v>
      </c>
      <c r="I17" s="76">
        <f t="shared" si="11"/>
        <v>6.8589861751152084</v>
      </c>
      <c r="J17" s="76">
        <f t="shared" si="11"/>
        <v>7.1074766355140193</v>
      </c>
      <c r="K17" s="76">
        <f t="shared" si="11"/>
        <v>6.8990099009900989</v>
      </c>
      <c r="L17" s="76">
        <f t="shared" si="11"/>
        <v>6.2356000000000007</v>
      </c>
      <c r="M17" s="76">
        <f t="shared" si="11"/>
        <v>4.6968888888888891</v>
      </c>
      <c r="N17" s="76">
        <f t="shared" si="11"/>
        <v>6.2324000000000002</v>
      </c>
      <c r="O17" s="76">
        <f t="shared" si="11"/>
        <v>6.0888118811881187</v>
      </c>
      <c r="P17" s="76">
        <f t="shared" si="11"/>
        <v>6.1139000000000001</v>
      </c>
      <c r="Q17" s="76">
        <f t="shared" si="11"/>
        <v>6.0705</v>
      </c>
    </row>
    <row r="18" spans="1:17" ht="11.45" customHeight="1" x14ac:dyDescent="0.25">
      <c r="A18" s="62" t="s">
        <v>17</v>
      </c>
      <c r="B18" s="77">
        <v>8.3556100000000004</v>
      </c>
      <c r="C18" s="77">
        <v>7.5857400000000004</v>
      </c>
      <c r="D18" s="77">
        <v>6.4285649999999999</v>
      </c>
      <c r="E18" s="77">
        <v>5.8810500000000001</v>
      </c>
      <c r="F18" s="77">
        <v>5.6645700000000003</v>
      </c>
      <c r="G18" s="77">
        <v>5.5419200000000002</v>
      </c>
      <c r="H18" s="77">
        <v>5.6000000000000014</v>
      </c>
      <c r="I18" s="77">
        <v>5.579200000000001</v>
      </c>
      <c r="J18" s="77">
        <v>5.5255999999999998</v>
      </c>
      <c r="K18" s="77">
        <v>5.1968000000000005</v>
      </c>
      <c r="L18" s="77">
        <v>4.3105600000000006</v>
      </c>
      <c r="M18" s="77">
        <v>2.7504000000000004</v>
      </c>
      <c r="N18" s="77">
        <v>4.2163199999999996</v>
      </c>
      <c r="O18" s="77">
        <v>4.0888000000000009</v>
      </c>
      <c r="P18" s="77">
        <v>4.0369599999999997</v>
      </c>
      <c r="Q18" s="77">
        <v>3.9681599999999997</v>
      </c>
    </row>
    <row r="19" spans="1:17" ht="11.45" customHeight="1" x14ac:dyDescent="0.25">
      <c r="A19" s="62" t="s">
        <v>16</v>
      </c>
      <c r="B19" s="77">
        <v>0.95049000000000028</v>
      </c>
      <c r="C19" s="77">
        <v>0.97119877551020384</v>
      </c>
      <c r="D19" s="77">
        <v>0.9165081707317082</v>
      </c>
      <c r="E19" s="77">
        <v>1.1445313953488379</v>
      </c>
      <c r="F19" s="77">
        <v>1.1644299999999994</v>
      </c>
      <c r="G19" s="77">
        <v>1.2516514285714289</v>
      </c>
      <c r="H19" s="77">
        <v>1.262037037037036</v>
      </c>
      <c r="I19" s="77">
        <v>1.2797861751152073</v>
      </c>
      <c r="J19" s="77">
        <v>1.5818766355140195</v>
      </c>
      <c r="K19" s="77">
        <v>1.7022099009900984</v>
      </c>
      <c r="L19" s="77">
        <v>1.9250400000000001</v>
      </c>
      <c r="M19" s="77">
        <v>1.9464888888888887</v>
      </c>
      <c r="N19" s="77">
        <v>2.0160800000000005</v>
      </c>
      <c r="O19" s="77">
        <v>2.0000118811881178</v>
      </c>
      <c r="P19" s="77">
        <v>2.0769400000000005</v>
      </c>
      <c r="Q19" s="77">
        <v>2.1023400000000003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6.772900763358777</v>
      </c>
      <c r="C21" s="79">
        <f t="shared" ref="C21:Q21" si="13">SUM(C22:C23)</f>
        <v>7.4295199999999983</v>
      </c>
      <c r="D21" s="79">
        <f t="shared" si="13"/>
        <v>8.3364957264957269</v>
      </c>
      <c r="E21" s="79">
        <f t="shared" si="13"/>
        <v>10.173963963963967</v>
      </c>
      <c r="F21" s="79">
        <f t="shared" si="13"/>
        <v>10.653333333333334</v>
      </c>
      <c r="G21" s="79">
        <f t="shared" si="13"/>
        <v>11.169009900990101</v>
      </c>
      <c r="H21" s="79">
        <f t="shared" si="13"/>
        <v>9.9342723004694822</v>
      </c>
      <c r="I21" s="79">
        <f t="shared" si="13"/>
        <v>11.025742574257425</v>
      </c>
      <c r="J21" s="79">
        <f t="shared" si="13"/>
        <v>11.192488262910798</v>
      </c>
      <c r="K21" s="79">
        <f t="shared" si="13"/>
        <v>10.585046728971962</v>
      </c>
      <c r="L21" s="79">
        <f t="shared" si="13"/>
        <v>9.8015094339622628</v>
      </c>
      <c r="M21" s="79">
        <f t="shared" si="13"/>
        <v>12.1303</v>
      </c>
      <c r="N21" s="79">
        <f t="shared" si="13"/>
        <v>12.6187</v>
      </c>
      <c r="O21" s="79">
        <f t="shared" si="13"/>
        <v>11.425600000000001</v>
      </c>
      <c r="P21" s="79">
        <f t="shared" si="13"/>
        <v>11.539599999999998</v>
      </c>
      <c r="Q21" s="79">
        <f t="shared" si="13"/>
        <v>11.0936</v>
      </c>
    </row>
    <row r="22" spans="1:17" ht="11.45" customHeight="1" x14ac:dyDescent="0.25">
      <c r="A22" s="116" t="s">
        <v>17</v>
      </c>
      <c r="B22" s="77">
        <v>6.772900763358777</v>
      </c>
      <c r="C22" s="77">
        <v>7.4295199999999983</v>
      </c>
      <c r="D22" s="77">
        <v>8.3364957264957269</v>
      </c>
      <c r="E22" s="77">
        <v>10.173963963963967</v>
      </c>
      <c r="F22" s="77">
        <v>10.653333333333334</v>
      </c>
      <c r="G22" s="77">
        <v>11.169009900990101</v>
      </c>
      <c r="H22" s="77">
        <v>9.9342723004694822</v>
      </c>
      <c r="I22" s="77">
        <v>11.025742574257425</v>
      </c>
      <c r="J22" s="77">
        <v>11.192488262910798</v>
      </c>
      <c r="K22" s="77">
        <v>10.585046728971962</v>
      </c>
      <c r="L22" s="77">
        <v>9.8015094339622628</v>
      </c>
      <c r="M22" s="77">
        <v>12.1303</v>
      </c>
      <c r="N22" s="77">
        <v>12.6187</v>
      </c>
      <c r="O22" s="77">
        <v>11.425600000000001</v>
      </c>
      <c r="P22" s="77">
        <v>11.539599999999998</v>
      </c>
      <c r="Q22" s="77">
        <v>11.0936</v>
      </c>
    </row>
    <row r="23" spans="1:17" ht="11.45" customHeight="1" x14ac:dyDescent="0.25">
      <c r="A23" s="93" t="s">
        <v>16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</row>
    <row r="25" spans="1:17" ht="11.45" customHeight="1" x14ac:dyDescent="0.25">
      <c r="A25" s="27" t="s">
        <v>114</v>
      </c>
      <c r="B25" s="68">
        <f t="shared" ref="B25:Q25" si="14">B26+B32</f>
        <v>142.5</v>
      </c>
      <c r="C25" s="68">
        <f t="shared" si="14"/>
        <v>147</v>
      </c>
      <c r="D25" s="68">
        <f t="shared" si="14"/>
        <v>153</v>
      </c>
      <c r="E25" s="68">
        <f t="shared" si="14"/>
        <v>171.5</v>
      </c>
      <c r="F25" s="68">
        <f t="shared" si="14"/>
        <v>176.5</v>
      </c>
      <c r="G25" s="68">
        <f t="shared" si="14"/>
        <v>182.5</v>
      </c>
      <c r="H25" s="68">
        <f t="shared" si="14"/>
        <v>184</v>
      </c>
      <c r="I25" s="68">
        <f t="shared" si="14"/>
        <v>184</v>
      </c>
      <c r="J25" s="68">
        <f t="shared" si="14"/>
        <v>185</v>
      </c>
      <c r="K25" s="68">
        <f t="shared" si="14"/>
        <v>178</v>
      </c>
      <c r="L25" s="68">
        <f t="shared" si="14"/>
        <v>175.5</v>
      </c>
      <c r="M25" s="68">
        <f t="shared" si="14"/>
        <v>182.5</v>
      </c>
      <c r="N25" s="68">
        <f t="shared" si="14"/>
        <v>187.5</v>
      </c>
      <c r="O25" s="68">
        <f t="shared" si="14"/>
        <v>177.5</v>
      </c>
      <c r="P25" s="68">
        <f t="shared" si="14"/>
        <v>178</v>
      </c>
      <c r="Q25" s="68">
        <f t="shared" si="14"/>
        <v>174</v>
      </c>
    </row>
    <row r="26" spans="1:17" ht="11.45" customHeight="1" x14ac:dyDescent="0.25">
      <c r="A26" s="25" t="s">
        <v>39</v>
      </c>
      <c r="B26" s="79">
        <f t="shared" ref="B26:Q26" si="15">SUM(B27,B28,B31)</f>
        <v>73</v>
      </c>
      <c r="C26" s="79">
        <f t="shared" si="15"/>
        <v>70.5</v>
      </c>
      <c r="D26" s="79">
        <f t="shared" si="15"/>
        <v>67.5</v>
      </c>
      <c r="E26" s="79">
        <f t="shared" si="15"/>
        <v>67</v>
      </c>
      <c r="F26" s="79">
        <f t="shared" si="15"/>
        <v>67</v>
      </c>
      <c r="G26" s="79">
        <f t="shared" si="15"/>
        <v>68</v>
      </c>
      <c r="H26" s="79">
        <f t="shared" si="15"/>
        <v>68</v>
      </c>
      <c r="I26" s="79">
        <f t="shared" si="15"/>
        <v>68</v>
      </c>
      <c r="J26" s="79">
        <f t="shared" si="15"/>
        <v>69</v>
      </c>
      <c r="K26" s="79">
        <f t="shared" si="15"/>
        <v>61.5</v>
      </c>
      <c r="L26" s="79">
        <f t="shared" si="15"/>
        <v>58.5</v>
      </c>
      <c r="M26" s="79">
        <f t="shared" si="15"/>
        <v>58</v>
      </c>
      <c r="N26" s="79">
        <f t="shared" si="15"/>
        <v>58</v>
      </c>
      <c r="O26" s="79">
        <f t="shared" si="15"/>
        <v>58</v>
      </c>
      <c r="P26" s="79">
        <f t="shared" si="15"/>
        <v>58.5</v>
      </c>
      <c r="Q26" s="79">
        <f t="shared" si="15"/>
        <v>58.5</v>
      </c>
    </row>
    <row r="27" spans="1:17" ht="11.45" customHeight="1" x14ac:dyDescent="0.25">
      <c r="A27" s="91" t="s">
        <v>21</v>
      </c>
      <c r="B27" s="123">
        <v>38</v>
      </c>
      <c r="C27" s="123">
        <v>37.5</v>
      </c>
      <c r="D27" s="123">
        <v>37.5</v>
      </c>
      <c r="E27" s="123">
        <v>37</v>
      </c>
      <c r="F27" s="123">
        <v>37</v>
      </c>
      <c r="G27" s="123">
        <v>37</v>
      </c>
      <c r="H27" s="123">
        <v>37</v>
      </c>
      <c r="I27" s="123">
        <v>37</v>
      </c>
      <c r="J27" s="123">
        <v>36.5</v>
      </c>
      <c r="K27" s="123">
        <v>28.5</v>
      </c>
      <c r="L27" s="123">
        <v>24.5</v>
      </c>
      <c r="M27" s="123">
        <v>24.5</v>
      </c>
      <c r="N27" s="123">
        <v>24.5</v>
      </c>
      <c r="O27" s="123">
        <v>24.5</v>
      </c>
      <c r="P27" s="123">
        <v>24.5</v>
      </c>
      <c r="Q27" s="123">
        <v>24.5</v>
      </c>
    </row>
    <row r="28" spans="1:17" ht="11.45" customHeight="1" x14ac:dyDescent="0.25">
      <c r="A28" s="19" t="s">
        <v>20</v>
      </c>
      <c r="B28" s="76">
        <f t="shared" ref="B28:Q28" si="16">SUM(B29:B30)</f>
        <v>35</v>
      </c>
      <c r="C28" s="76">
        <f t="shared" si="16"/>
        <v>33</v>
      </c>
      <c r="D28" s="76">
        <f t="shared" si="16"/>
        <v>30</v>
      </c>
      <c r="E28" s="76">
        <f t="shared" si="16"/>
        <v>30</v>
      </c>
      <c r="F28" s="76">
        <f t="shared" si="16"/>
        <v>30</v>
      </c>
      <c r="G28" s="76">
        <f t="shared" si="16"/>
        <v>31</v>
      </c>
      <c r="H28" s="76">
        <f t="shared" si="16"/>
        <v>31</v>
      </c>
      <c r="I28" s="76">
        <f t="shared" si="16"/>
        <v>31</v>
      </c>
      <c r="J28" s="76">
        <f t="shared" si="16"/>
        <v>32.5</v>
      </c>
      <c r="K28" s="76">
        <f t="shared" si="16"/>
        <v>33</v>
      </c>
      <c r="L28" s="76">
        <f t="shared" si="16"/>
        <v>34</v>
      </c>
      <c r="M28" s="76">
        <f t="shared" si="16"/>
        <v>33.5</v>
      </c>
      <c r="N28" s="76">
        <f t="shared" si="16"/>
        <v>33.5</v>
      </c>
      <c r="O28" s="76">
        <f t="shared" si="16"/>
        <v>33.5</v>
      </c>
      <c r="P28" s="76">
        <f t="shared" si="16"/>
        <v>34</v>
      </c>
      <c r="Q28" s="76">
        <f t="shared" si="16"/>
        <v>34</v>
      </c>
    </row>
    <row r="29" spans="1:17" ht="11.45" customHeight="1" x14ac:dyDescent="0.25">
      <c r="A29" s="62" t="s">
        <v>17</v>
      </c>
      <c r="B29" s="77">
        <v>31</v>
      </c>
      <c r="C29" s="77">
        <v>29</v>
      </c>
      <c r="D29" s="77">
        <v>26</v>
      </c>
      <c r="E29" s="77">
        <v>25.5</v>
      </c>
      <c r="F29" s="77">
        <v>25.5</v>
      </c>
      <c r="G29" s="77">
        <v>26</v>
      </c>
      <c r="H29" s="77">
        <v>26</v>
      </c>
      <c r="I29" s="77">
        <v>26</v>
      </c>
      <c r="J29" s="77">
        <v>26.5</v>
      </c>
      <c r="K29" s="77">
        <v>26.5</v>
      </c>
      <c r="L29" s="77">
        <v>26.5</v>
      </c>
      <c r="M29" s="77">
        <v>26</v>
      </c>
      <c r="N29" s="77">
        <v>26</v>
      </c>
      <c r="O29" s="77">
        <v>26</v>
      </c>
      <c r="P29" s="77">
        <v>26</v>
      </c>
      <c r="Q29" s="77">
        <v>26</v>
      </c>
    </row>
    <row r="30" spans="1:17" ht="11.45" customHeight="1" x14ac:dyDescent="0.25">
      <c r="A30" s="62" t="s">
        <v>16</v>
      </c>
      <c r="B30" s="77">
        <v>4</v>
      </c>
      <c r="C30" s="77">
        <v>4</v>
      </c>
      <c r="D30" s="77">
        <v>4</v>
      </c>
      <c r="E30" s="77">
        <v>4.5</v>
      </c>
      <c r="F30" s="77">
        <v>4.5</v>
      </c>
      <c r="G30" s="77">
        <v>5</v>
      </c>
      <c r="H30" s="77">
        <v>5</v>
      </c>
      <c r="I30" s="77">
        <v>5</v>
      </c>
      <c r="J30" s="77">
        <v>6</v>
      </c>
      <c r="K30" s="77">
        <v>6.5</v>
      </c>
      <c r="L30" s="77">
        <v>7.5</v>
      </c>
      <c r="M30" s="77">
        <v>7.5</v>
      </c>
      <c r="N30" s="77">
        <v>7.5</v>
      </c>
      <c r="O30" s="77">
        <v>7.5</v>
      </c>
      <c r="P30" s="77">
        <v>8</v>
      </c>
      <c r="Q30" s="77">
        <v>8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69.5</v>
      </c>
      <c r="C32" s="79">
        <f t="shared" si="17"/>
        <v>76.5</v>
      </c>
      <c r="D32" s="79">
        <f t="shared" si="17"/>
        <v>85.5</v>
      </c>
      <c r="E32" s="79">
        <f t="shared" si="17"/>
        <v>104.5</v>
      </c>
      <c r="F32" s="79">
        <f t="shared" si="17"/>
        <v>109.5</v>
      </c>
      <c r="G32" s="79">
        <f t="shared" si="17"/>
        <v>114.5</v>
      </c>
      <c r="H32" s="79">
        <f t="shared" si="17"/>
        <v>116</v>
      </c>
      <c r="I32" s="79">
        <f t="shared" si="17"/>
        <v>116</v>
      </c>
      <c r="J32" s="79">
        <f t="shared" si="17"/>
        <v>116</v>
      </c>
      <c r="K32" s="79">
        <f t="shared" si="17"/>
        <v>116.5</v>
      </c>
      <c r="L32" s="79">
        <f t="shared" si="17"/>
        <v>117</v>
      </c>
      <c r="M32" s="79">
        <f t="shared" si="17"/>
        <v>124.5</v>
      </c>
      <c r="N32" s="79">
        <f t="shared" si="17"/>
        <v>129.5</v>
      </c>
      <c r="O32" s="79">
        <f t="shared" si="17"/>
        <v>119.5</v>
      </c>
      <c r="P32" s="79">
        <f t="shared" si="17"/>
        <v>119.5</v>
      </c>
      <c r="Q32" s="79">
        <f t="shared" si="17"/>
        <v>115.5</v>
      </c>
    </row>
    <row r="33" spans="1:17" ht="11.45" customHeight="1" x14ac:dyDescent="0.25">
      <c r="A33" s="116" t="s">
        <v>17</v>
      </c>
      <c r="B33" s="77">
        <v>69.5</v>
      </c>
      <c r="C33" s="77">
        <v>76.5</v>
      </c>
      <c r="D33" s="77">
        <v>85.5</v>
      </c>
      <c r="E33" s="77">
        <v>104.5</v>
      </c>
      <c r="F33" s="77">
        <v>109.5</v>
      </c>
      <c r="G33" s="77">
        <v>114.5</v>
      </c>
      <c r="H33" s="77">
        <v>116</v>
      </c>
      <c r="I33" s="77">
        <v>116</v>
      </c>
      <c r="J33" s="77">
        <v>116</v>
      </c>
      <c r="K33" s="77">
        <v>116.5</v>
      </c>
      <c r="L33" s="77">
        <v>117</v>
      </c>
      <c r="M33" s="77">
        <v>124.5</v>
      </c>
      <c r="N33" s="77">
        <v>129.5</v>
      </c>
      <c r="O33" s="77">
        <v>119.5</v>
      </c>
      <c r="P33" s="77">
        <v>119.5</v>
      </c>
      <c r="Q33" s="77">
        <v>115.5</v>
      </c>
    </row>
    <row r="34" spans="1:17" ht="11.45" customHeight="1" x14ac:dyDescent="0.25">
      <c r="A34" s="93" t="s">
        <v>16</v>
      </c>
      <c r="B34" s="74">
        <v>0</v>
      </c>
      <c r="C34" s="74">
        <v>0</v>
      </c>
      <c r="D34" s="74">
        <v>0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</row>
    <row r="36" spans="1:17" ht="11.45" customHeight="1" x14ac:dyDescent="0.25">
      <c r="A36" s="27" t="s">
        <v>113</v>
      </c>
      <c r="B36" s="68">
        <f t="shared" ref="B36:Q36" si="18">B37+B43</f>
        <v>142.5</v>
      </c>
      <c r="C36" s="68">
        <f t="shared" si="18"/>
        <v>147</v>
      </c>
      <c r="D36" s="68">
        <f t="shared" si="18"/>
        <v>153</v>
      </c>
      <c r="E36" s="68">
        <f t="shared" si="18"/>
        <v>171.5</v>
      </c>
      <c r="F36" s="68">
        <f t="shared" si="18"/>
        <v>176.5</v>
      </c>
      <c r="G36" s="68">
        <f t="shared" si="18"/>
        <v>182.5</v>
      </c>
      <c r="H36" s="68">
        <f t="shared" si="18"/>
        <v>184</v>
      </c>
      <c r="I36" s="68">
        <f t="shared" si="18"/>
        <v>184</v>
      </c>
      <c r="J36" s="68">
        <f t="shared" si="18"/>
        <v>185</v>
      </c>
      <c r="K36" s="68">
        <f t="shared" si="18"/>
        <v>178</v>
      </c>
      <c r="L36" s="68">
        <f t="shared" si="18"/>
        <v>175.5</v>
      </c>
      <c r="M36" s="68">
        <f t="shared" si="18"/>
        <v>182.5</v>
      </c>
      <c r="N36" s="68">
        <f t="shared" si="18"/>
        <v>187.5</v>
      </c>
      <c r="O36" s="68">
        <f t="shared" si="18"/>
        <v>177.5</v>
      </c>
      <c r="P36" s="68">
        <f t="shared" si="18"/>
        <v>178</v>
      </c>
      <c r="Q36" s="68">
        <f t="shared" si="18"/>
        <v>174</v>
      </c>
    </row>
    <row r="37" spans="1:17" ht="11.45" customHeight="1" x14ac:dyDescent="0.25">
      <c r="A37" s="25" t="s">
        <v>39</v>
      </c>
      <c r="B37" s="79">
        <f t="shared" ref="B37:Q37" si="19">SUM(B38,B39,B42)</f>
        <v>73</v>
      </c>
      <c r="C37" s="79">
        <f t="shared" si="19"/>
        <v>70.5</v>
      </c>
      <c r="D37" s="79">
        <f t="shared" si="19"/>
        <v>67.5</v>
      </c>
      <c r="E37" s="79">
        <f t="shared" si="19"/>
        <v>67</v>
      </c>
      <c r="F37" s="79">
        <f t="shared" si="19"/>
        <v>67</v>
      </c>
      <c r="G37" s="79">
        <f t="shared" si="19"/>
        <v>68</v>
      </c>
      <c r="H37" s="79">
        <f t="shared" si="19"/>
        <v>68</v>
      </c>
      <c r="I37" s="79">
        <f t="shared" si="19"/>
        <v>68</v>
      </c>
      <c r="J37" s="79">
        <f t="shared" si="19"/>
        <v>69</v>
      </c>
      <c r="K37" s="79">
        <f t="shared" si="19"/>
        <v>61.5</v>
      </c>
      <c r="L37" s="79">
        <f t="shared" si="19"/>
        <v>58.5</v>
      </c>
      <c r="M37" s="79">
        <f t="shared" si="19"/>
        <v>58</v>
      </c>
      <c r="N37" s="79">
        <f t="shared" si="19"/>
        <v>58</v>
      </c>
      <c r="O37" s="79">
        <f t="shared" si="19"/>
        <v>58</v>
      </c>
      <c r="P37" s="79">
        <f t="shared" si="19"/>
        <v>58.5</v>
      </c>
      <c r="Q37" s="79">
        <f t="shared" si="19"/>
        <v>58.5</v>
      </c>
    </row>
    <row r="38" spans="1:17" ht="11.45" customHeight="1" x14ac:dyDescent="0.25">
      <c r="A38" s="91" t="s">
        <v>21</v>
      </c>
      <c r="B38" s="123">
        <v>38</v>
      </c>
      <c r="C38" s="123">
        <v>37.5</v>
      </c>
      <c r="D38" s="123">
        <v>37.5</v>
      </c>
      <c r="E38" s="123">
        <v>37</v>
      </c>
      <c r="F38" s="123">
        <v>37</v>
      </c>
      <c r="G38" s="123">
        <v>37</v>
      </c>
      <c r="H38" s="123">
        <v>37</v>
      </c>
      <c r="I38" s="123">
        <v>37</v>
      </c>
      <c r="J38" s="123">
        <v>36.5</v>
      </c>
      <c r="K38" s="123">
        <v>28.5</v>
      </c>
      <c r="L38" s="123">
        <v>24.5</v>
      </c>
      <c r="M38" s="123">
        <v>24.5</v>
      </c>
      <c r="N38" s="123">
        <v>24.5</v>
      </c>
      <c r="O38" s="123">
        <v>24.5</v>
      </c>
      <c r="P38" s="123">
        <v>24.5</v>
      </c>
      <c r="Q38" s="123">
        <v>24.5</v>
      </c>
    </row>
    <row r="39" spans="1:17" ht="11.45" customHeight="1" x14ac:dyDescent="0.25">
      <c r="A39" s="19" t="s">
        <v>20</v>
      </c>
      <c r="B39" s="76">
        <f t="shared" ref="B39:Q39" si="20">SUM(B40:B41)</f>
        <v>35</v>
      </c>
      <c r="C39" s="76">
        <f t="shared" si="20"/>
        <v>33</v>
      </c>
      <c r="D39" s="76">
        <f t="shared" si="20"/>
        <v>30</v>
      </c>
      <c r="E39" s="76">
        <f t="shared" si="20"/>
        <v>30</v>
      </c>
      <c r="F39" s="76">
        <f t="shared" si="20"/>
        <v>30</v>
      </c>
      <c r="G39" s="76">
        <f t="shared" si="20"/>
        <v>31</v>
      </c>
      <c r="H39" s="76">
        <f t="shared" si="20"/>
        <v>31</v>
      </c>
      <c r="I39" s="76">
        <f t="shared" si="20"/>
        <v>31</v>
      </c>
      <c r="J39" s="76">
        <f t="shared" si="20"/>
        <v>32.5</v>
      </c>
      <c r="K39" s="76">
        <f t="shared" si="20"/>
        <v>33</v>
      </c>
      <c r="L39" s="76">
        <f t="shared" si="20"/>
        <v>34</v>
      </c>
      <c r="M39" s="76">
        <f t="shared" si="20"/>
        <v>33.5</v>
      </c>
      <c r="N39" s="76">
        <f t="shared" si="20"/>
        <v>33.5</v>
      </c>
      <c r="O39" s="76">
        <f t="shared" si="20"/>
        <v>33.5</v>
      </c>
      <c r="P39" s="76">
        <f t="shared" si="20"/>
        <v>34</v>
      </c>
      <c r="Q39" s="76">
        <f t="shared" si="20"/>
        <v>34</v>
      </c>
    </row>
    <row r="40" spans="1:17" ht="11.45" customHeight="1" x14ac:dyDescent="0.25">
      <c r="A40" s="62" t="s">
        <v>17</v>
      </c>
      <c r="B40" s="77">
        <v>31</v>
      </c>
      <c r="C40" s="77">
        <v>29</v>
      </c>
      <c r="D40" s="77">
        <v>26</v>
      </c>
      <c r="E40" s="77">
        <v>25.5</v>
      </c>
      <c r="F40" s="77">
        <v>25.5</v>
      </c>
      <c r="G40" s="77">
        <v>26</v>
      </c>
      <c r="H40" s="77">
        <v>26</v>
      </c>
      <c r="I40" s="77">
        <v>26</v>
      </c>
      <c r="J40" s="77">
        <v>26.5</v>
      </c>
      <c r="K40" s="77">
        <v>26.5</v>
      </c>
      <c r="L40" s="77">
        <v>26.5</v>
      </c>
      <c r="M40" s="77">
        <v>26</v>
      </c>
      <c r="N40" s="77">
        <v>26</v>
      </c>
      <c r="O40" s="77">
        <v>26</v>
      </c>
      <c r="P40" s="77">
        <v>26</v>
      </c>
      <c r="Q40" s="77">
        <v>26</v>
      </c>
    </row>
    <row r="41" spans="1:17" ht="11.45" customHeight="1" x14ac:dyDescent="0.25">
      <c r="A41" s="62" t="s">
        <v>16</v>
      </c>
      <c r="B41" s="77">
        <v>4</v>
      </c>
      <c r="C41" s="77">
        <v>4</v>
      </c>
      <c r="D41" s="77">
        <v>4</v>
      </c>
      <c r="E41" s="77">
        <v>4.5</v>
      </c>
      <c r="F41" s="77">
        <v>4.5</v>
      </c>
      <c r="G41" s="77">
        <v>5</v>
      </c>
      <c r="H41" s="77">
        <v>5</v>
      </c>
      <c r="I41" s="77">
        <v>5</v>
      </c>
      <c r="J41" s="77">
        <v>6</v>
      </c>
      <c r="K41" s="77">
        <v>6.5</v>
      </c>
      <c r="L41" s="77">
        <v>7.5</v>
      </c>
      <c r="M41" s="77">
        <v>7.5</v>
      </c>
      <c r="N41" s="77">
        <v>7.5</v>
      </c>
      <c r="O41" s="77">
        <v>7.5</v>
      </c>
      <c r="P41" s="77">
        <v>8</v>
      </c>
      <c r="Q41" s="77">
        <v>8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69.5</v>
      </c>
      <c r="C43" s="79">
        <f t="shared" si="21"/>
        <v>76.5</v>
      </c>
      <c r="D43" s="79">
        <f t="shared" si="21"/>
        <v>85.5</v>
      </c>
      <c r="E43" s="79">
        <f t="shared" si="21"/>
        <v>104.5</v>
      </c>
      <c r="F43" s="79">
        <f t="shared" si="21"/>
        <v>109.5</v>
      </c>
      <c r="G43" s="79">
        <f t="shared" si="21"/>
        <v>114.5</v>
      </c>
      <c r="H43" s="79">
        <f t="shared" si="21"/>
        <v>116</v>
      </c>
      <c r="I43" s="79">
        <f t="shared" si="21"/>
        <v>116</v>
      </c>
      <c r="J43" s="79">
        <f t="shared" si="21"/>
        <v>116</v>
      </c>
      <c r="K43" s="79">
        <f t="shared" si="21"/>
        <v>116.5</v>
      </c>
      <c r="L43" s="79">
        <f t="shared" si="21"/>
        <v>117</v>
      </c>
      <c r="M43" s="79">
        <f t="shared" si="21"/>
        <v>124.5</v>
      </c>
      <c r="N43" s="79">
        <f t="shared" si="21"/>
        <v>129.5</v>
      </c>
      <c r="O43" s="79">
        <f t="shared" si="21"/>
        <v>119.5</v>
      </c>
      <c r="P43" s="79">
        <f t="shared" si="21"/>
        <v>119.5</v>
      </c>
      <c r="Q43" s="79">
        <f t="shared" si="21"/>
        <v>115.5</v>
      </c>
    </row>
    <row r="44" spans="1:17" ht="11.45" customHeight="1" x14ac:dyDescent="0.25">
      <c r="A44" s="116" t="s">
        <v>17</v>
      </c>
      <c r="B44" s="77">
        <v>69.5</v>
      </c>
      <c r="C44" s="77">
        <v>76.5</v>
      </c>
      <c r="D44" s="77">
        <v>85.5</v>
      </c>
      <c r="E44" s="77">
        <v>104.5</v>
      </c>
      <c r="F44" s="77">
        <v>109.5</v>
      </c>
      <c r="G44" s="77">
        <v>114.5</v>
      </c>
      <c r="H44" s="77">
        <v>116</v>
      </c>
      <c r="I44" s="77">
        <v>116</v>
      </c>
      <c r="J44" s="77">
        <v>116</v>
      </c>
      <c r="K44" s="77">
        <v>116.5</v>
      </c>
      <c r="L44" s="77">
        <v>117</v>
      </c>
      <c r="M44" s="77">
        <v>124.5</v>
      </c>
      <c r="N44" s="77">
        <v>129.5</v>
      </c>
      <c r="O44" s="77">
        <v>119.5</v>
      </c>
      <c r="P44" s="77">
        <v>119.5</v>
      </c>
      <c r="Q44" s="77">
        <v>115.5</v>
      </c>
    </row>
    <row r="45" spans="1:17" ht="11.45" customHeight="1" x14ac:dyDescent="0.25">
      <c r="A45" s="93" t="s">
        <v>16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7</v>
      </c>
      <c r="D47" s="68">
        <f t="shared" si="22"/>
        <v>9</v>
      </c>
      <c r="E47" s="68">
        <f t="shared" si="22"/>
        <v>19.5</v>
      </c>
      <c r="F47" s="68">
        <f t="shared" si="22"/>
        <v>5</v>
      </c>
      <c r="G47" s="68">
        <f t="shared" si="22"/>
        <v>6</v>
      </c>
      <c r="H47" s="68">
        <f t="shared" si="22"/>
        <v>1.5</v>
      </c>
      <c r="I47" s="68">
        <f t="shared" si="22"/>
        <v>0</v>
      </c>
      <c r="J47" s="68">
        <f t="shared" si="22"/>
        <v>1.5</v>
      </c>
      <c r="K47" s="68">
        <f t="shared" si="22"/>
        <v>1</v>
      </c>
      <c r="L47" s="68">
        <f t="shared" si="22"/>
        <v>1.5</v>
      </c>
      <c r="M47" s="68">
        <f t="shared" si="22"/>
        <v>7.5</v>
      </c>
      <c r="N47" s="68">
        <f t="shared" si="22"/>
        <v>5</v>
      </c>
      <c r="O47" s="68">
        <f t="shared" si="22"/>
        <v>0</v>
      </c>
      <c r="P47" s="68">
        <f t="shared" si="22"/>
        <v>0.5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0</v>
      </c>
      <c r="D48" s="79">
        <f t="shared" si="23"/>
        <v>0</v>
      </c>
      <c r="E48" s="79">
        <f t="shared" si="23"/>
        <v>0.5</v>
      </c>
      <c r="F48" s="79">
        <f t="shared" si="23"/>
        <v>0</v>
      </c>
      <c r="G48" s="79">
        <f t="shared" si="23"/>
        <v>1</v>
      </c>
      <c r="H48" s="79">
        <f t="shared" si="23"/>
        <v>0</v>
      </c>
      <c r="I48" s="79">
        <f t="shared" si="23"/>
        <v>0</v>
      </c>
      <c r="J48" s="79">
        <f t="shared" si="23"/>
        <v>1.5</v>
      </c>
      <c r="K48" s="79">
        <f t="shared" si="23"/>
        <v>0.5</v>
      </c>
      <c r="L48" s="79">
        <f t="shared" si="23"/>
        <v>1</v>
      </c>
      <c r="M48" s="79">
        <f t="shared" si="23"/>
        <v>0</v>
      </c>
      <c r="N48" s="79">
        <f t="shared" si="23"/>
        <v>0</v>
      </c>
      <c r="O48" s="79">
        <f t="shared" si="23"/>
        <v>0</v>
      </c>
      <c r="P48" s="79">
        <f t="shared" si="23"/>
        <v>0.5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0</v>
      </c>
      <c r="D49" s="123">
        <v>0</v>
      </c>
      <c r="E49" s="123">
        <v>0</v>
      </c>
      <c r="F49" s="123">
        <v>0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0</v>
      </c>
      <c r="D50" s="76">
        <f t="shared" si="24"/>
        <v>0</v>
      </c>
      <c r="E50" s="76">
        <f t="shared" si="24"/>
        <v>0.5</v>
      </c>
      <c r="F50" s="76">
        <f t="shared" si="24"/>
        <v>0</v>
      </c>
      <c r="G50" s="76">
        <f t="shared" si="24"/>
        <v>1</v>
      </c>
      <c r="H50" s="76">
        <f t="shared" si="24"/>
        <v>0</v>
      </c>
      <c r="I50" s="76">
        <f t="shared" si="24"/>
        <v>0</v>
      </c>
      <c r="J50" s="76">
        <f t="shared" si="24"/>
        <v>1.5</v>
      </c>
      <c r="K50" s="76">
        <f t="shared" si="24"/>
        <v>0.5</v>
      </c>
      <c r="L50" s="76">
        <f t="shared" si="24"/>
        <v>1</v>
      </c>
      <c r="M50" s="76">
        <f t="shared" si="24"/>
        <v>0</v>
      </c>
      <c r="N50" s="76">
        <f t="shared" si="24"/>
        <v>0</v>
      </c>
      <c r="O50" s="76">
        <f t="shared" si="24"/>
        <v>0</v>
      </c>
      <c r="P50" s="76">
        <f t="shared" si="24"/>
        <v>0.5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0</v>
      </c>
      <c r="F51" s="77">
        <v>0</v>
      </c>
      <c r="G51" s="77">
        <v>0.5</v>
      </c>
      <c r="H51" s="77">
        <v>0</v>
      </c>
      <c r="I51" s="77">
        <v>0</v>
      </c>
      <c r="J51" s="77">
        <v>0.5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0</v>
      </c>
      <c r="E52" s="77">
        <v>0.5</v>
      </c>
      <c r="F52" s="77">
        <v>0</v>
      </c>
      <c r="G52" s="77">
        <v>0.5</v>
      </c>
      <c r="H52" s="77">
        <v>0</v>
      </c>
      <c r="I52" s="77">
        <v>0</v>
      </c>
      <c r="J52" s="77">
        <v>1</v>
      </c>
      <c r="K52" s="77">
        <v>0.5</v>
      </c>
      <c r="L52" s="77">
        <v>1</v>
      </c>
      <c r="M52" s="77">
        <v>0</v>
      </c>
      <c r="N52" s="77">
        <v>0</v>
      </c>
      <c r="O52" s="77">
        <v>0</v>
      </c>
      <c r="P52" s="77">
        <v>0.5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7</v>
      </c>
      <c r="D54" s="79">
        <f t="shared" si="25"/>
        <v>9</v>
      </c>
      <c r="E54" s="79">
        <f t="shared" si="25"/>
        <v>19</v>
      </c>
      <c r="F54" s="79">
        <f t="shared" si="25"/>
        <v>5</v>
      </c>
      <c r="G54" s="79">
        <f t="shared" si="25"/>
        <v>5</v>
      </c>
      <c r="H54" s="79">
        <f t="shared" si="25"/>
        <v>1.5</v>
      </c>
      <c r="I54" s="79">
        <f t="shared" si="25"/>
        <v>0</v>
      </c>
      <c r="J54" s="79">
        <f t="shared" si="25"/>
        <v>0</v>
      </c>
      <c r="K54" s="79">
        <f t="shared" si="25"/>
        <v>0.5</v>
      </c>
      <c r="L54" s="79">
        <f t="shared" si="25"/>
        <v>0.5</v>
      </c>
      <c r="M54" s="79">
        <f t="shared" si="25"/>
        <v>7.5</v>
      </c>
      <c r="N54" s="79">
        <f t="shared" si="25"/>
        <v>5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7</v>
      </c>
      <c r="D55" s="77">
        <v>9</v>
      </c>
      <c r="E55" s="77">
        <v>19</v>
      </c>
      <c r="F55" s="77">
        <v>5</v>
      </c>
      <c r="G55" s="77">
        <v>5</v>
      </c>
      <c r="H55" s="77">
        <v>1.5</v>
      </c>
      <c r="I55" s="77">
        <v>0</v>
      </c>
      <c r="J55" s="77">
        <v>0</v>
      </c>
      <c r="K55" s="77">
        <v>0.5</v>
      </c>
      <c r="L55" s="77">
        <v>0.5</v>
      </c>
      <c r="M55" s="77">
        <v>7.5</v>
      </c>
      <c r="N55" s="77">
        <v>5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72.091286200082394</v>
      </c>
      <c r="C61" s="79">
        <f t="shared" si="26"/>
        <v>76.26203954204928</v>
      </c>
      <c r="D61" s="79">
        <f t="shared" si="26"/>
        <v>88.772599843628043</v>
      </c>
      <c r="E61" s="79">
        <f t="shared" si="26"/>
        <v>93.550997583491835</v>
      </c>
      <c r="F61" s="79">
        <f t="shared" si="26"/>
        <v>99.50342135861257</v>
      </c>
      <c r="G61" s="79">
        <f t="shared" si="26"/>
        <v>107.93126216953408</v>
      </c>
      <c r="H61" s="79">
        <f t="shared" si="26"/>
        <v>117.17955245175374</v>
      </c>
      <c r="I61" s="79">
        <f t="shared" si="26"/>
        <v>116.01275895571685</v>
      </c>
      <c r="J61" s="79">
        <f t="shared" si="26"/>
        <v>110.90160344760361</v>
      </c>
      <c r="K61" s="79">
        <f t="shared" si="26"/>
        <v>97.33538084653685</v>
      </c>
      <c r="L61" s="79">
        <f t="shared" si="26"/>
        <v>107.74979445851577</v>
      </c>
      <c r="M61" s="79">
        <f t="shared" si="26"/>
        <v>131.59515734113921</v>
      </c>
      <c r="N61" s="79">
        <f t="shared" si="26"/>
        <v>104.69161059019423</v>
      </c>
      <c r="O61" s="79">
        <f t="shared" si="26"/>
        <v>106.45680390423217</v>
      </c>
      <c r="P61" s="79">
        <f t="shared" si="26"/>
        <v>95.811047785686227</v>
      </c>
      <c r="Q61" s="79">
        <f t="shared" si="26"/>
        <v>89.37390597304622</v>
      </c>
    </row>
    <row r="62" spans="1:17" ht="11.45" customHeight="1" x14ac:dyDescent="0.25">
      <c r="A62" s="91" t="s">
        <v>21</v>
      </c>
      <c r="B62" s="123">
        <f t="shared" ref="B62:Q62" si="27">IF(B5=0,0,B5/B16)</f>
        <v>61.859871807675781</v>
      </c>
      <c r="C62" s="123">
        <f t="shared" si="27"/>
        <v>63.290639539314306</v>
      </c>
      <c r="D62" s="123">
        <f t="shared" si="27"/>
        <v>65.877584977435205</v>
      </c>
      <c r="E62" s="123">
        <f t="shared" si="27"/>
        <v>66.220200798991002</v>
      </c>
      <c r="F62" s="123">
        <f t="shared" si="27"/>
        <v>67.246664063282992</v>
      </c>
      <c r="G62" s="123">
        <f t="shared" si="27"/>
        <v>68.694320508131838</v>
      </c>
      <c r="H62" s="123">
        <f t="shared" si="27"/>
        <v>70.961773239525456</v>
      </c>
      <c r="I62" s="123">
        <f t="shared" si="27"/>
        <v>70.689217052449109</v>
      </c>
      <c r="J62" s="123">
        <f t="shared" si="27"/>
        <v>69.686240470997916</v>
      </c>
      <c r="K62" s="123">
        <f t="shared" si="27"/>
        <v>67.254724491083678</v>
      </c>
      <c r="L62" s="123">
        <f t="shared" si="27"/>
        <v>68.985755345991805</v>
      </c>
      <c r="M62" s="123">
        <f t="shared" si="27"/>
        <v>68.511647935870272</v>
      </c>
      <c r="N62" s="123">
        <f t="shared" si="27"/>
        <v>68.429031476623976</v>
      </c>
      <c r="O62" s="123">
        <f t="shared" si="27"/>
        <v>68.753493056451305</v>
      </c>
      <c r="P62" s="123">
        <f t="shared" si="27"/>
        <v>66.937011393129779</v>
      </c>
      <c r="Q62" s="123">
        <f t="shared" si="27"/>
        <v>65.604151223128241</v>
      </c>
    </row>
    <row r="63" spans="1:17" ht="11.45" customHeight="1" x14ac:dyDescent="0.25">
      <c r="A63" s="19" t="s">
        <v>20</v>
      </c>
      <c r="B63" s="76">
        <f t="shared" ref="B63:Q63" si="28">IF(B6=0,0,B6/B17)</f>
        <v>76.831325689601442</v>
      </c>
      <c r="C63" s="76">
        <f t="shared" si="28"/>
        <v>82.50614133416012</v>
      </c>
      <c r="D63" s="76">
        <f t="shared" si="28"/>
        <v>101.29238779603384</v>
      </c>
      <c r="E63" s="76">
        <f t="shared" si="28"/>
        <v>108.46077457795431</v>
      </c>
      <c r="F63" s="76">
        <f t="shared" si="28"/>
        <v>118.0260653097086</v>
      </c>
      <c r="G63" s="76">
        <f t="shared" si="28"/>
        <v>130.85900536221217</v>
      </c>
      <c r="H63" s="76">
        <f t="shared" si="28"/>
        <v>143.68911078127107</v>
      </c>
      <c r="I63" s="76">
        <f t="shared" si="28"/>
        <v>142.14928782585324</v>
      </c>
      <c r="J63" s="76">
        <f t="shared" si="28"/>
        <v>132.39579224194608</v>
      </c>
      <c r="K63" s="76">
        <f t="shared" si="28"/>
        <v>108.42135476463835</v>
      </c>
      <c r="L63" s="76">
        <f t="shared" si="28"/>
        <v>118.8337930592084</v>
      </c>
      <c r="M63" s="76">
        <f t="shared" si="28"/>
        <v>156.06074943224829</v>
      </c>
      <c r="N63" s="76">
        <f t="shared" si="28"/>
        <v>115.04396380206661</v>
      </c>
      <c r="O63" s="76">
        <f t="shared" si="28"/>
        <v>118.4139063694164</v>
      </c>
      <c r="P63" s="76">
        <f t="shared" si="28"/>
        <v>105.3337476896907</v>
      </c>
      <c r="Q63" s="76">
        <f t="shared" si="28"/>
        <v>97.191335145375177</v>
      </c>
    </row>
    <row r="64" spans="1:17" ht="11.45" customHeight="1" x14ac:dyDescent="0.25">
      <c r="A64" s="62" t="s">
        <v>17</v>
      </c>
      <c r="B64" s="77">
        <f t="shared" ref="B64:Q64" si="29">IF(B7=0,0,B7/B18)</f>
        <v>73.102155576382387</v>
      </c>
      <c r="C64" s="77">
        <f t="shared" si="29"/>
        <v>79.780321607358786</v>
      </c>
      <c r="D64" s="77">
        <f t="shared" si="29"/>
        <v>93.243339214422093</v>
      </c>
      <c r="E64" s="77">
        <f t="shared" si="29"/>
        <v>95.033007965146254</v>
      </c>
      <c r="F64" s="77">
        <f t="shared" si="29"/>
        <v>101.04907719932187</v>
      </c>
      <c r="G64" s="77">
        <f t="shared" si="29"/>
        <v>110.16973657577421</v>
      </c>
      <c r="H64" s="77">
        <f t="shared" si="29"/>
        <v>125.67624982297126</v>
      </c>
      <c r="I64" s="77">
        <f t="shared" si="29"/>
        <v>123.70828810285762</v>
      </c>
      <c r="J64" s="77">
        <f t="shared" si="29"/>
        <v>116.65851659515266</v>
      </c>
      <c r="K64" s="77">
        <f t="shared" si="29"/>
        <v>101.33670520231213</v>
      </c>
      <c r="L64" s="77">
        <f t="shared" si="29"/>
        <v>111.7798796216681</v>
      </c>
      <c r="M64" s="77">
        <f t="shared" si="29"/>
        <v>163.13701827965497</v>
      </c>
      <c r="N64" s="77">
        <f t="shared" si="29"/>
        <v>108.11073434212113</v>
      </c>
      <c r="O64" s="77">
        <f t="shared" si="29"/>
        <v>110.09221007269922</v>
      </c>
      <c r="P64" s="77">
        <f t="shared" si="29"/>
        <v>98.881020337485225</v>
      </c>
      <c r="Q64" s="77">
        <f t="shared" si="29"/>
        <v>91.198095660104187</v>
      </c>
    </row>
    <row r="65" spans="1:17" ht="11.45" customHeight="1" x14ac:dyDescent="0.25">
      <c r="A65" s="62" t="s">
        <v>16</v>
      </c>
      <c r="B65" s="77">
        <f t="shared" ref="B65:Q65" si="30">IF(B8=0,0,B8/B19)</f>
        <v>109.61388109756395</v>
      </c>
      <c r="C65" s="77">
        <f t="shared" si="30"/>
        <v>103.79669508668464</v>
      </c>
      <c r="D65" s="77">
        <f t="shared" si="30"/>
        <v>157.7499662961124</v>
      </c>
      <c r="E65" s="77">
        <f t="shared" si="30"/>
        <v>177.4578917904411</v>
      </c>
      <c r="F65" s="77">
        <f t="shared" si="30"/>
        <v>200.61354376736895</v>
      </c>
      <c r="G65" s="77">
        <f t="shared" si="30"/>
        <v>222.46459926450282</v>
      </c>
      <c r="H65" s="77">
        <f t="shared" si="30"/>
        <v>223.61705140914887</v>
      </c>
      <c r="I65" s="77">
        <f t="shared" si="30"/>
        <v>222.54242509761295</v>
      </c>
      <c r="J65" s="77">
        <f t="shared" si="30"/>
        <v>187.36713979311926</v>
      </c>
      <c r="K65" s="77">
        <f t="shared" si="30"/>
        <v>130.05059498000884</v>
      </c>
      <c r="L65" s="77">
        <f t="shared" si="30"/>
        <v>134.62895425446862</v>
      </c>
      <c r="M65" s="77">
        <f t="shared" si="30"/>
        <v>146.06194083436458</v>
      </c>
      <c r="N65" s="77">
        <f t="shared" si="30"/>
        <v>129.54374259881939</v>
      </c>
      <c r="O65" s="77">
        <f t="shared" si="30"/>
        <v>135.42668121243582</v>
      </c>
      <c r="P65" s="77">
        <f t="shared" si="30"/>
        <v>117.87595026259093</v>
      </c>
      <c r="Q65" s="77">
        <f t="shared" si="30"/>
        <v>108.5035554312818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1965.184559030713</v>
      </c>
      <c r="C67" s="79">
        <f t="shared" si="32"/>
        <v>1908.6024399961238</v>
      </c>
      <c r="D67" s="79">
        <f t="shared" si="32"/>
        <v>1801.7162717737883</v>
      </c>
      <c r="E67" s="79">
        <f t="shared" si="32"/>
        <v>1764.7988594805677</v>
      </c>
      <c r="F67" s="79">
        <f t="shared" si="32"/>
        <v>1747.6220275344178</v>
      </c>
      <c r="G67" s="79">
        <f t="shared" si="32"/>
        <v>1770.882126109195</v>
      </c>
      <c r="H67" s="79">
        <f t="shared" si="32"/>
        <v>1694.2358223062381</v>
      </c>
      <c r="I67" s="79">
        <f t="shared" si="32"/>
        <v>1660.93121408046</v>
      </c>
      <c r="J67" s="79">
        <f t="shared" si="32"/>
        <v>1749.4769295302015</v>
      </c>
      <c r="K67" s="79">
        <f t="shared" si="32"/>
        <v>1769.0049443757725</v>
      </c>
      <c r="L67" s="79">
        <f t="shared" si="32"/>
        <v>1752.6892276892279</v>
      </c>
      <c r="M67" s="79">
        <f t="shared" si="32"/>
        <v>1765.0016899829352</v>
      </c>
      <c r="N67" s="79">
        <f t="shared" si="32"/>
        <v>1732.9043403837161</v>
      </c>
      <c r="O67" s="79">
        <f t="shared" si="32"/>
        <v>1709.4944685618259</v>
      </c>
      <c r="P67" s="79">
        <f t="shared" si="32"/>
        <v>1684.7204409164963</v>
      </c>
      <c r="Q67" s="79">
        <f t="shared" si="32"/>
        <v>1704.2258599552895</v>
      </c>
    </row>
    <row r="68" spans="1:17" ht="11.45" customHeight="1" x14ac:dyDescent="0.25">
      <c r="A68" s="116" t="s">
        <v>17</v>
      </c>
      <c r="B68" s="77">
        <f t="shared" ref="B68:Q68" si="33">IF(B11=0,0,B11/B22)</f>
        <v>1965.184559030713</v>
      </c>
      <c r="C68" s="77">
        <f t="shared" si="33"/>
        <v>1908.6024399961238</v>
      </c>
      <c r="D68" s="77">
        <f t="shared" si="33"/>
        <v>1801.7162717737883</v>
      </c>
      <c r="E68" s="77">
        <f t="shared" si="33"/>
        <v>1764.7988594805677</v>
      </c>
      <c r="F68" s="77">
        <f t="shared" si="33"/>
        <v>1747.6220275344178</v>
      </c>
      <c r="G68" s="77">
        <f t="shared" si="33"/>
        <v>1770.882126109195</v>
      </c>
      <c r="H68" s="77">
        <f t="shared" si="33"/>
        <v>1694.2358223062381</v>
      </c>
      <c r="I68" s="77">
        <f t="shared" si="33"/>
        <v>1660.93121408046</v>
      </c>
      <c r="J68" s="77">
        <f t="shared" si="33"/>
        <v>1749.4769295302015</v>
      </c>
      <c r="K68" s="77">
        <f t="shared" si="33"/>
        <v>1769.0049443757725</v>
      </c>
      <c r="L68" s="77">
        <f t="shared" si="33"/>
        <v>1752.6892276892279</v>
      </c>
      <c r="M68" s="77">
        <f t="shared" si="33"/>
        <v>1765.0016899829352</v>
      </c>
      <c r="N68" s="77">
        <f t="shared" si="33"/>
        <v>1732.9043403837161</v>
      </c>
      <c r="O68" s="77">
        <f t="shared" si="33"/>
        <v>1709.4944685618259</v>
      </c>
      <c r="P68" s="77">
        <f t="shared" si="33"/>
        <v>1684.7204409164963</v>
      </c>
      <c r="Q68" s="77">
        <f t="shared" si="33"/>
        <v>1704.2258599552895</v>
      </c>
    </row>
    <row r="69" spans="1:17" ht="11.45" customHeight="1" x14ac:dyDescent="0.25">
      <c r="A69" s="93" t="s">
        <v>16</v>
      </c>
      <c r="B69" s="74">
        <f t="shared" ref="B69:Q69" si="34">IF(B12=0,0,B12/B23)</f>
        <v>0</v>
      </c>
      <c r="C69" s="74">
        <f t="shared" si="34"/>
        <v>0</v>
      </c>
      <c r="D69" s="74">
        <f t="shared" si="34"/>
        <v>0</v>
      </c>
      <c r="E69" s="74">
        <f t="shared" si="34"/>
        <v>0</v>
      </c>
      <c r="F69" s="74">
        <f t="shared" si="34"/>
        <v>0</v>
      </c>
      <c r="G69" s="74">
        <f t="shared" si="34"/>
        <v>0</v>
      </c>
      <c r="H69" s="74">
        <f t="shared" si="34"/>
        <v>0</v>
      </c>
      <c r="I69" s="74">
        <f t="shared" si="34"/>
        <v>0</v>
      </c>
      <c r="J69" s="74">
        <f t="shared" si="34"/>
        <v>0</v>
      </c>
      <c r="K69" s="74">
        <f t="shared" si="34"/>
        <v>0</v>
      </c>
      <c r="L69" s="74">
        <f t="shared" si="34"/>
        <v>0</v>
      </c>
      <c r="M69" s="74">
        <f t="shared" si="34"/>
        <v>0</v>
      </c>
      <c r="N69" s="74">
        <f t="shared" si="34"/>
        <v>0</v>
      </c>
      <c r="O69" s="74">
        <f t="shared" si="34"/>
        <v>0</v>
      </c>
      <c r="P69" s="74">
        <f t="shared" si="34"/>
        <v>0</v>
      </c>
      <c r="Q69" s="74">
        <f t="shared" si="34"/>
        <v>0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361.64383561643837</v>
      </c>
      <c r="C72" s="79">
        <f t="shared" ref="C72:Q72" si="35">IF(C37=0,0,(C38*C73+C39*C74+C42*C77)/C37)</f>
        <v>362.55319148936172</v>
      </c>
      <c r="D72" s="79">
        <f t="shared" si="35"/>
        <v>364.44444444444446</v>
      </c>
      <c r="E72" s="79">
        <f t="shared" si="35"/>
        <v>364.17910447761193</v>
      </c>
      <c r="F72" s="79">
        <f t="shared" si="35"/>
        <v>364.17910447761193</v>
      </c>
      <c r="G72" s="79">
        <f t="shared" si="35"/>
        <v>363.52941176470586</v>
      </c>
      <c r="H72" s="79">
        <f t="shared" si="35"/>
        <v>363.52941176470586</v>
      </c>
      <c r="I72" s="79">
        <f t="shared" si="35"/>
        <v>363.52941176470586</v>
      </c>
      <c r="J72" s="79">
        <f t="shared" si="35"/>
        <v>362.31884057971013</v>
      </c>
      <c r="K72" s="79">
        <f t="shared" si="35"/>
        <v>357.07317073170731</v>
      </c>
      <c r="L72" s="79">
        <f t="shared" si="35"/>
        <v>353.5042735042735</v>
      </c>
      <c r="M72" s="79">
        <f t="shared" si="35"/>
        <v>353.79310344827587</v>
      </c>
      <c r="N72" s="79">
        <f t="shared" si="35"/>
        <v>353.79310344827587</v>
      </c>
      <c r="O72" s="79">
        <f t="shared" si="35"/>
        <v>353.79310344827587</v>
      </c>
      <c r="P72" s="79">
        <f t="shared" si="35"/>
        <v>353.5042735042735</v>
      </c>
      <c r="Q72" s="79">
        <f t="shared" si="35"/>
        <v>353.5042735042735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0</v>
      </c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0</v>
      </c>
      <c r="Q80" s="74">
        <v>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0.19934332926537934</v>
      </c>
      <c r="C83" s="168">
        <f t="shared" ref="C83:Q83" si="38">IF(C61=0,0,C61/C72)</f>
        <v>0.21034717479321102</v>
      </c>
      <c r="D83" s="168">
        <f t="shared" si="38"/>
        <v>0.2435833532294672</v>
      </c>
      <c r="E83" s="168">
        <f t="shared" si="38"/>
        <v>0.25688183762680133</v>
      </c>
      <c r="F83" s="168">
        <f t="shared" si="38"/>
        <v>0.27322660782897717</v>
      </c>
      <c r="G83" s="168">
        <f t="shared" si="38"/>
        <v>0.29689829399386397</v>
      </c>
      <c r="H83" s="168">
        <f t="shared" si="38"/>
        <v>0.32233857470547145</v>
      </c>
      <c r="I83" s="168">
        <f t="shared" si="38"/>
        <v>0.31912894858368712</v>
      </c>
      <c r="J83" s="168">
        <f t="shared" si="38"/>
        <v>0.30608842551538595</v>
      </c>
      <c r="K83" s="168">
        <f t="shared" si="38"/>
        <v>0.27259225510300622</v>
      </c>
      <c r="L83" s="168">
        <f t="shared" si="38"/>
        <v>0.30480478606495032</v>
      </c>
      <c r="M83" s="168">
        <f t="shared" si="38"/>
        <v>0.37195512308898998</v>
      </c>
      <c r="N83" s="168">
        <f t="shared" si="38"/>
        <v>0.29591195975785894</v>
      </c>
      <c r="O83" s="168">
        <f t="shared" si="38"/>
        <v>0.30090129758506168</v>
      </c>
      <c r="P83" s="168">
        <f t="shared" si="38"/>
        <v>0.27103221931637544</v>
      </c>
      <c r="Q83" s="168">
        <f t="shared" si="38"/>
        <v>0.25282270306688609</v>
      </c>
    </row>
    <row r="84" spans="1:17" ht="11.45" customHeight="1" x14ac:dyDescent="0.25">
      <c r="A84" s="91" t="s">
        <v>21</v>
      </c>
      <c r="B84" s="169">
        <f t="shared" ref="B84:Q84" si="39">IF(B62=0,0,B62/B73)</f>
        <v>0.15464967951918945</v>
      </c>
      <c r="C84" s="169">
        <f t="shared" si="39"/>
        <v>0.15822659884828577</v>
      </c>
      <c r="D84" s="169">
        <f t="shared" si="39"/>
        <v>0.16469396244358803</v>
      </c>
      <c r="E84" s="169">
        <f t="shared" si="39"/>
        <v>0.16555050199747751</v>
      </c>
      <c r="F84" s="169">
        <f t="shared" si="39"/>
        <v>0.16811666015820748</v>
      </c>
      <c r="G84" s="169">
        <f t="shared" si="39"/>
        <v>0.17173580127032959</v>
      </c>
      <c r="H84" s="169">
        <f t="shared" si="39"/>
        <v>0.17740443309881365</v>
      </c>
      <c r="I84" s="169">
        <f t="shared" si="39"/>
        <v>0.17672304263112276</v>
      </c>
      <c r="J84" s="169">
        <f t="shared" si="39"/>
        <v>0.17421560117749479</v>
      </c>
      <c r="K84" s="169">
        <f t="shared" si="39"/>
        <v>0.16813681122770918</v>
      </c>
      <c r="L84" s="169">
        <f t="shared" si="39"/>
        <v>0.17246438836497952</v>
      </c>
      <c r="M84" s="169">
        <f t="shared" si="39"/>
        <v>0.17127911983967567</v>
      </c>
      <c r="N84" s="169">
        <f t="shared" si="39"/>
        <v>0.17107257869155995</v>
      </c>
      <c r="O84" s="169">
        <f t="shared" si="39"/>
        <v>0.17188373264112827</v>
      </c>
      <c r="P84" s="169">
        <f t="shared" si="39"/>
        <v>0.16734252848282444</v>
      </c>
      <c r="Q84" s="169">
        <f t="shared" si="39"/>
        <v>0.16401037805782059</v>
      </c>
    </row>
    <row r="85" spans="1:17" ht="11.45" customHeight="1" x14ac:dyDescent="0.25">
      <c r="A85" s="19" t="s">
        <v>20</v>
      </c>
      <c r="B85" s="170">
        <f t="shared" ref="B85:Q85" si="40">IF(B63=0,0,B63/B74)</f>
        <v>0.24009789278000451</v>
      </c>
      <c r="C85" s="170">
        <f t="shared" si="40"/>
        <v>0.25783169166925035</v>
      </c>
      <c r="D85" s="170">
        <f t="shared" si="40"/>
        <v>0.31653871186260574</v>
      </c>
      <c r="E85" s="170">
        <f t="shared" si="40"/>
        <v>0.33893992055610722</v>
      </c>
      <c r="F85" s="170">
        <f t="shared" si="40"/>
        <v>0.36883145409283935</v>
      </c>
      <c r="G85" s="170">
        <f t="shared" si="40"/>
        <v>0.40893439175691304</v>
      </c>
      <c r="H85" s="170">
        <f t="shared" si="40"/>
        <v>0.4490284711914721</v>
      </c>
      <c r="I85" s="170">
        <f t="shared" si="40"/>
        <v>0.44421652445579135</v>
      </c>
      <c r="J85" s="170">
        <f t="shared" si="40"/>
        <v>0.41373685075608152</v>
      </c>
      <c r="K85" s="170">
        <f t="shared" si="40"/>
        <v>0.33881673363949483</v>
      </c>
      <c r="L85" s="170">
        <f t="shared" si="40"/>
        <v>0.37135560331002626</v>
      </c>
      <c r="M85" s="170">
        <f t="shared" si="40"/>
        <v>0.48768984197577592</v>
      </c>
      <c r="N85" s="170">
        <f t="shared" si="40"/>
        <v>0.35951238688145815</v>
      </c>
      <c r="O85" s="170">
        <f t="shared" si="40"/>
        <v>0.37004345740442623</v>
      </c>
      <c r="P85" s="170">
        <f t="shared" si="40"/>
        <v>0.32916796153028344</v>
      </c>
      <c r="Q85" s="170">
        <f t="shared" si="40"/>
        <v>0.30372292232929743</v>
      </c>
    </row>
    <row r="86" spans="1:17" ht="11.45" customHeight="1" x14ac:dyDescent="0.25">
      <c r="A86" s="62" t="s">
        <v>17</v>
      </c>
      <c r="B86" s="171">
        <f t="shared" ref="B86:Q86" si="41">IF(B64=0,0,B64/B75)</f>
        <v>0.22844423617619497</v>
      </c>
      <c r="C86" s="171">
        <f t="shared" si="41"/>
        <v>0.24931350502299621</v>
      </c>
      <c r="D86" s="171">
        <f t="shared" si="41"/>
        <v>0.29138543504506903</v>
      </c>
      <c r="E86" s="171">
        <f t="shared" si="41"/>
        <v>0.29697814989108207</v>
      </c>
      <c r="F86" s="171">
        <f t="shared" si="41"/>
        <v>0.31577836624788086</v>
      </c>
      <c r="G86" s="171">
        <f t="shared" si="41"/>
        <v>0.34428042679929438</v>
      </c>
      <c r="H86" s="171">
        <f t="shared" si="41"/>
        <v>0.39273828069678518</v>
      </c>
      <c r="I86" s="171">
        <f t="shared" si="41"/>
        <v>0.38658840032143005</v>
      </c>
      <c r="J86" s="171">
        <f t="shared" si="41"/>
        <v>0.36455786435985205</v>
      </c>
      <c r="K86" s="171">
        <f t="shared" si="41"/>
        <v>0.31667720375722541</v>
      </c>
      <c r="L86" s="171">
        <f t="shared" si="41"/>
        <v>0.34931212381771282</v>
      </c>
      <c r="M86" s="171">
        <f t="shared" si="41"/>
        <v>0.50980318212392173</v>
      </c>
      <c r="N86" s="171">
        <f t="shared" si="41"/>
        <v>0.33784604481912855</v>
      </c>
      <c r="O86" s="171">
        <f t="shared" si="41"/>
        <v>0.34403815647718505</v>
      </c>
      <c r="P86" s="171">
        <f t="shared" si="41"/>
        <v>0.30900318855464132</v>
      </c>
      <c r="Q86" s="171">
        <f t="shared" si="41"/>
        <v>0.28499404893782559</v>
      </c>
    </row>
    <row r="87" spans="1:17" ht="11.45" customHeight="1" x14ac:dyDescent="0.25">
      <c r="A87" s="62" t="s">
        <v>16</v>
      </c>
      <c r="B87" s="171">
        <f t="shared" ref="B87:Q87" si="42">IF(B65=0,0,B65/B76)</f>
        <v>0.34254337842988736</v>
      </c>
      <c r="C87" s="171">
        <f t="shared" si="42"/>
        <v>0.32436467214588949</v>
      </c>
      <c r="D87" s="171">
        <f t="shared" si="42"/>
        <v>0.49296864467535129</v>
      </c>
      <c r="E87" s="171">
        <f t="shared" si="42"/>
        <v>0.55455591184512842</v>
      </c>
      <c r="F87" s="171">
        <f t="shared" si="42"/>
        <v>0.62691732427302793</v>
      </c>
      <c r="G87" s="171">
        <f t="shared" si="42"/>
        <v>0.6952018727015713</v>
      </c>
      <c r="H87" s="171">
        <f t="shared" si="42"/>
        <v>0.69880328565359018</v>
      </c>
      <c r="I87" s="171">
        <f t="shared" si="42"/>
        <v>0.69544507843004044</v>
      </c>
      <c r="J87" s="171">
        <f t="shared" si="42"/>
        <v>0.58552231185349768</v>
      </c>
      <c r="K87" s="171">
        <f t="shared" si="42"/>
        <v>0.40640810931252763</v>
      </c>
      <c r="L87" s="171">
        <f t="shared" si="42"/>
        <v>0.42071548204521447</v>
      </c>
      <c r="M87" s="171">
        <f t="shared" si="42"/>
        <v>0.45644356510738932</v>
      </c>
      <c r="N87" s="171">
        <f t="shared" si="42"/>
        <v>0.40482419562131061</v>
      </c>
      <c r="O87" s="171">
        <f t="shared" si="42"/>
        <v>0.42320837878886197</v>
      </c>
      <c r="P87" s="171">
        <f t="shared" si="42"/>
        <v>0.36836234457059669</v>
      </c>
      <c r="Q87" s="171">
        <f t="shared" si="42"/>
        <v>0.3390736107227556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0.93580217096700613</v>
      </c>
      <c r="C89" s="168">
        <f t="shared" si="44"/>
        <v>0.90885830476005902</v>
      </c>
      <c r="D89" s="168">
        <f t="shared" si="44"/>
        <v>0.85796012941608968</v>
      </c>
      <c r="E89" s="168">
        <f t="shared" si="44"/>
        <v>0.84038040927646085</v>
      </c>
      <c r="F89" s="168">
        <f t="shared" si="44"/>
        <v>0.83220096549257994</v>
      </c>
      <c r="G89" s="168">
        <f t="shared" si="44"/>
        <v>0.84327720290914054</v>
      </c>
      <c r="H89" s="168">
        <f t="shared" si="44"/>
        <v>0.80677896300297047</v>
      </c>
      <c r="I89" s="168">
        <f t="shared" si="44"/>
        <v>0.7909196257526</v>
      </c>
      <c r="J89" s="168">
        <f t="shared" si="44"/>
        <v>0.8330842521572388</v>
      </c>
      <c r="K89" s="168">
        <f t="shared" si="44"/>
        <v>0.84238330684560592</v>
      </c>
      <c r="L89" s="168">
        <f t="shared" si="44"/>
        <v>0.83461391794725137</v>
      </c>
      <c r="M89" s="168">
        <f t="shared" si="44"/>
        <v>0.8404769952299691</v>
      </c>
      <c r="N89" s="168">
        <f t="shared" si="44"/>
        <v>0.82519254303986478</v>
      </c>
      <c r="O89" s="168">
        <f t="shared" si="44"/>
        <v>0.81404498502944089</v>
      </c>
      <c r="P89" s="168">
        <f t="shared" si="44"/>
        <v>0.80224782900785541</v>
      </c>
      <c r="Q89" s="168">
        <f t="shared" si="44"/>
        <v>0.81153612378823303</v>
      </c>
    </row>
    <row r="90" spans="1:17" ht="11.45" customHeight="1" x14ac:dyDescent="0.25">
      <c r="A90" s="116" t="s">
        <v>17</v>
      </c>
      <c r="B90" s="171">
        <f t="shared" ref="B90:Q90" si="45">IF(B68=0,0,B68/B79)</f>
        <v>0.93580217096700613</v>
      </c>
      <c r="C90" s="171">
        <f t="shared" si="45"/>
        <v>0.90885830476005902</v>
      </c>
      <c r="D90" s="171">
        <f t="shared" si="45"/>
        <v>0.85796012941608968</v>
      </c>
      <c r="E90" s="171">
        <f t="shared" si="45"/>
        <v>0.84038040927646085</v>
      </c>
      <c r="F90" s="171">
        <f t="shared" si="45"/>
        <v>0.83220096549257994</v>
      </c>
      <c r="G90" s="171">
        <f t="shared" si="45"/>
        <v>0.84327720290914054</v>
      </c>
      <c r="H90" s="171">
        <f t="shared" si="45"/>
        <v>0.80677896300297047</v>
      </c>
      <c r="I90" s="171">
        <f t="shared" si="45"/>
        <v>0.7909196257526</v>
      </c>
      <c r="J90" s="171">
        <f t="shared" si="45"/>
        <v>0.8330842521572388</v>
      </c>
      <c r="K90" s="171">
        <f t="shared" si="45"/>
        <v>0.84238330684560592</v>
      </c>
      <c r="L90" s="171">
        <f t="shared" si="45"/>
        <v>0.83461391794725137</v>
      </c>
      <c r="M90" s="171">
        <f t="shared" si="45"/>
        <v>0.8404769952299691</v>
      </c>
      <c r="N90" s="171">
        <f t="shared" si="45"/>
        <v>0.82519254303986478</v>
      </c>
      <c r="O90" s="171">
        <f t="shared" si="45"/>
        <v>0.81404498502944089</v>
      </c>
      <c r="P90" s="171">
        <f t="shared" si="45"/>
        <v>0.80224782900785541</v>
      </c>
      <c r="Q90" s="171">
        <f t="shared" si="45"/>
        <v>0.81153612378823303</v>
      </c>
    </row>
    <row r="91" spans="1:17" ht="11.45" customHeight="1" x14ac:dyDescent="0.25">
      <c r="A91" s="93" t="s">
        <v>16</v>
      </c>
      <c r="B91" s="173">
        <f t="shared" ref="B91:Q91" si="46">IF(B69=0,0,B69/B80)</f>
        <v>0</v>
      </c>
      <c r="C91" s="173">
        <f t="shared" si="46"/>
        <v>0</v>
      </c>
      <c r="D91" s="173">
        <f t="shared" si="46"/>
        <v>0</v>
      </c>
      <c r="E91" s="173">
        <f t="shared" si="46"/>
        <v>0</v>
      </c>
      <c r="F91" s="173">
        <f t="shared" si="46"/>
        <v>0</v>
      </c>
      <c r="G91" s="173">
        <f t="shared" si="46"/>
        <v>0</v>
      </c>
      <c r="H91" s="173">
        <f t="shared" si="46"/>
        <v>0</v>
      </c>
      <c r="I91" s="173">
        <f t="shared" si="46"/>
        <v>0</v>
      </c>
      <c r="J91" s="173">
        <f t="shared" si="46"/>
        <v>0</v>
      </c>
      <c r="K91" s="173">
        <f t="shared" si="46"/>
        <v>0</v>
      </c>
      <c r="L91" s="173">
        <f t="shared" si="46"/>
        <v>0</v>
      </c>
      <c r="M91" s="173">
        <f t="shared" si="46"/>
        <v>0</v>
      </c>
      <c r="N91" s="173">
        <f t="shared" si="46"/>
        <v>0</v>
      </c>
      <c r="O91" s="173">
        <f t="shared" si="46"/>
        <v>0</v>
      </c>
      <c r="P91" s="173">
        <f t="shared" si="46"/>
        <v>0</v>
      </c>
      <c r="Q91" s="173">
        <f t="shared" si="46"/>
        <v>0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186540.50876767523</v>
      </c>
      <c r="C94" s="40">
        <f t="shared" si="47"/>
        <v>179801.86236729371</v>
      </c>
      <c r="D94" s="40">
        <f t="shared" si="47"/>
        <v>168320.20520456517</v>
      </c>
      <c r="E94" s="40">
        <f t="shared" si="47"/>
        <v>162063.41376872838</v>
      </c>
      <c r="F94" s="40">
        <f t="shared" si="47"/>
        <v>160453.49419946483</v>
      </c>
      <c r="G94" s="40">
        <f t="shared" si="47"/>
        <v>158284.2930399274</v>
      </c>
      <c r="H94" s="40">
        <f t="shared" si="47"/>
        <v>158793.51432783177</v>
      </c>
      <c r="I94" s="40">
        <f t="shared" si="47"/>
        <v>159034.23180412885</v>
      </c>
      <c r="J94" s="40">
        <f t="shared" si="47"/>
        <v>156725.9523754472</v>
      </c>
      <c r="K94" s="40">
        <f t="shared" si="47"/>
        <v>153521.6619171011</v>
      </c>
      <c r="L94" s="40">
        <f t="shared" si="47"/>
        <v>137069.68856369372</v>
      </c>
      <c r="M94" s="40">
        <f t="shared" si="47"/>
        <v>112387.53363905326</v>
      </c>
      <c r="N94" s="40">
        <f t="shared" si="47"/>
        <v>138131.80729368617</v>
      </c>
      <c r="O94" s="40">
        <f t="shared" si="47"/>
        <v>138272.36910099859</v>
      </c>
      <c r="P94" s="40">
        <f t="shared" si="47"/>
        <v>138979.03011677336</v>
      </c>
      <c r="Q94" s="40">
        <f t="shared" si="47"/>
        <v>137896.99608865709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113456.76684316553</v>
      </c>
      <c r="C95" s="121">
        <f t="shared" si="48"/>
        <v>109842.46723690667</v>
      </c>
      <c r="D95" s="121">
        <f t="shared" si="48"/>
        <v>107107.75148203847</v>
      </c>
      <c r="E95" s="121">
        <f t="shared" si="48"/>
        <v>103585.60343664764</v>
      </c>
      <c r="F95" s="121">
        <f t="shared" si="48"/>
        <v>105983.35436119307</v>
      </c>
      <c r="G95" s="121">
        <f t="shared" si="48"/>
        <v>107290.8242741523</v>
      </c>
      <c r="H95" s="121">
        <f t="shared" si="48"/>
        <v>106376.26857447354</v>
      </c>
      <c r="I95" s="121">
        <f t="shared" si="48"/>
        <v>106901.12398825819</v>
      </c>
      <c r="J95" s="121">
        <f t="shared" si="48"/>
        <v>101551.07064087228</v>
      </c>
      <c r="K95" s="121">
        <f t="shared" si="48"/>
        <v>89213.063400407686</v>
      </c>
      <c r="L95" s="121">
        <f t="shared" si="48"/>
        <v>72774.562488819662</v>
      </c>
      <c r="M95" s="121">
        <f t="shared" si="48"/>
        <v>74350.533150048985</v>
      </c>
      <c r="N95" s="121">
        <f t="shared" si="48"/>
        <v>72622.237674848875</v>
      </c>
      <c r="O95" s="121">
        <f t="shared" si="48"/>
        <v>78815.735782440781</v>
      </c>
      <c r="P95" s="121">
        <f t="shared" si="48"/>
        <v>82300.9494624996</v>
      </c>
      <c r="Q95" s="121">
        <f t="shared" si="48"/>
        <v>81488.745762711871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265888.57142857148</v>
      </c>
      <c r="C96" s="38">
        <f t="shared" si="49"/>
        <v>259301.17501546073</v>
      </c>
      <c r="D96" s="38">
        <f t="shared" si="49"/>
        <v>244835.77235772362</v>
      </c>
      <c r="E96" s="38">
        <f t="shared" si="49"/>
        <v>234186.04651162794</v>
      </c>
      <c r="F96" s="38">
        <f t="shared" si="49"/>
        <v>227633.33333333331</v>
      </c>
      <c r="G96" s="38">
        <f t="shared" si="49"/>
        <v>219147.46543778805</v>
      </c>
      <c r="H96" s="38">
        <f t="shared" si="49"/>
        <v>221356.03345280766</v>
      </c>
      <c r="I96" s="38">
        <f t="shared" si="49"/>
        <v>221257.61855210349</v>
      </c>
      <c r="J96" s="38">
        <f t="shared" si="49"/>
        <v>218691.58878504674</v>
      </c>
      <c r="K96" s="38">
        <f t="shared" si="49"/>
        <v>209060.90609060906</v>
      </c>
      <c r="L96" s="38">
        <f t="shared" si="49"/>
        <v>183400</v>
      </c>
      <c r="M96" s="38">
        <f t="shared" si="49"/>
        <v>140205.63847429521</v>
      </c>
      <c r="N96" s="38">
        <f t="shared" si="49"/>
        <v>186041.79104477612</v>
      </c>
      <c r="O96" s="38">
        <f t="shared" si="49"/>
        <v>181755.57854292894</v>
      </c>
      <c r="P96" s="38">
        <f t="shared" si="49"/>
        <v>179820.58823529413</v>
      </c>
      <c r="Q96" s="38">
        <f t="shared" si="49"/>
        <v>178544.11764705883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269535.80645161291</v>
      </c>
      <c r="C97" s="42">
        <f t="shared" si="50"/>
        <v>261577.24137931038</v>
      </c>
      <c r="D97" s="42">
        <f t="shared" si="50"/>
        <v>247252.5</v>
      </c>
      <c r="E97" s="42">
        <f t="shared" si="50"/>
        <v>230629.41176470587</v>
      </c>
      <c r="F97" s="42">
        <f t="shared" si="50"/>
        <v>222140</v>
      </c>
      <c r="G97" s="42">
        <f t="shared" si="50"/>
        <v>213150.76923076922</v>
      </c>
      <c r="H97" s="42">
        <f t="shared" si="50"/>
        <v>215384.61538461546</v>
      </c>
      <c r="I97" s="42">
        <f t="shared" si="50"/>
        <v>214584.61538461543</v>
      </c>
      <c r="J97" s="42">
        <f t="shared" si="50"/>
        <v>208513.20754716982</v>
      </c>
      <c r="K97" s="42">
        <f t="shared" si="50"/>
        <v>196105.66037735852</v>
      </c>
      <c r="L97" s="42">
        <f t="shared" si="50"/>
        <v>162662.641509434</v>
      </c>
      <c r="M97" s="42">
        <f t="shared" si="50"/>
        <v>105784.61538461539</v>
      </c>
      <c r="N97" s="42">
        <f t="shared" si="50"/>
        <v>162166.15384615381</v>
      </c>
      <c r="O97" s="42">
        <f t="shared" si="50"/>
        <v>157261.5384615385</v>
      </c>
      <c r="P97" s="42">
        <f t="shared" si="50"/>
        <v>155267.69230769231</v>
      </c>
      <c r="Q97" s="42">
        <f t="shared" si="50"/>
        <v>152621.53846153844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237622.50000000006</v>
      </c>
      <c r="C98" s="42">
        <f t="shared" si="51"/>
        <v>242799.69387755095</v>
      </c>
      <c r="D98" s="42">
        <f t="shared" si="51"/>
        <v>229127.04268292704</v>
      </c>
      <c r="E98" s="42">
        <f t="shared" si="51"/>
        <v>254340.31007751951</v>
      </c>
      <c r="F98" s="42">
        <f t="shared" si="51"/>
        <v>258762.2222222221</v>
      </c>
      <c r="G98" s="42">
        <f t="shared" si="51"/>
        <v>250330.2857142858</v>
      </c>
      <c r="H98" s="42">
        <f t="shared" si="51"/>
        <v>252407.40740740718</v>
      </c>
      <c r="I98" s="42">
        <f t="shared" si="51"/>
        <v>255957.23502304146</v>
      </c>
      <c r="J98" s="42">
        <f t="shared" si="51"/>
        <v>263646.10591900325</v>
      </c>
      <c r="K98" s="42">
        <f t="shared" si="51"/>
        <v>261878.44630616897</v>
      </c>
      <c r="L98" s="42">
        <f t="shared" si="51"/>
        <v>256672</v>
      </c>
      <c r="M98" s="42">
        <f t="shared" si="51"/>
        <v>259531.85185185185</v>
      </c>
      <c r="N98" s="42">
        <f t="shared" si="51"/>
        <v>268810.66666666674</v>
      </c>
      <c r="O98" s="42">
        <f t="shared" si="51"/>
        <v>266668.25082508236</v>
      </c>
      <c r="P98" s="42">
        <f t="shared" si="51"/>
        <v>259617.50000000006</v>
      </c>
      <c r="Q98" s="42">
        <f t="shared" si="51"/>
        <v>262792.50000000006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97451.809544730611</v>
      </c>
      <c r="C100" s="40">
        <f t="shared" si="53"/>
        <v>97117.908496732009</v>
      </c>
      <c r="D100" s="40">
        <f t="shared" si="53"/>
        <v>97502.873994102061</v>
      </c>
      <c r="E100" s="40">
        <f t="shared" si="53"/>
        <v>97358.50683219108</v>
      </c>
      <c r="F100" s="40">
        <f t="shared" si="53"/>
        <v>97290.715372907158</v>
      </c>
      <c r="G100" s="40">
        <f t="shared" si="53"/>
        <v>97545.937999913556</v>
      </c>
      <c r="H100" s="40">
        <f t="shared" si="53"/>
        <v>85640.278452323124</v>
      </c>
      <c r="I100" s="40">
        <f t="shared" si="53"/>
        <v>95049.504950495044</v>
      </c>
      <c r="J100" s="40">
        <f t="shared" si="53"/>
        <v>96486.967783713786</v>
      </c>
      <c r="K100" s="40">
        <f t="shared" si="53"/>
        <v>90858.770205767913</v>
      </c>
      <c r="L100" s="40">
        <f t="shared" si="53"/>
        <v>83773.584905660362</v>
      </c>
      <c r="M100" s="40">
        <f t="shared" si="53"/>
        <v>97432.128514056225</v>
      </c>
      <c r="N100" s="40">
        <f t="shared" si="53"/>
        <v>97441.698841698846</v>
      </c>
      <c r="O100" s="40">
        <f t="shared" si="53"/>
        <v>95611.715481171559</v>
      </c>
      <c r="P100" s="40">
        <f t="shared" si="53"/>
        <v>96565.690376569022</v>
      </c>
      <c r="Q100" s="40">
        <f t="shared" si="53"/>
        <v>96048.484848484848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97451.809544730611</v>
      </c>
      <c r="C101" s="42">
        <f t="shared" si="54"/>
        <v>97117.908496732009</v>
      </c>
      <c r="D101" s="42">
        <f t="shared" si="54"/>
        <v>97502.873994102061</v>
      </c>
      <c r="E101" s="42">
        <f t="shared" si="54"/>
        <v>97358.50683219108</v>
      </c>
      <c r="F101" s="42">
        <f t="shared" si="54"/>
        <v>97290.715372907158</v>
      </c>
      <c r="G101" s="42">
        <f t="shared" si="54"/>
        <v>97545.937999913556</v>
      </c>
      <c r="H101" s="42">
        <f t="shared" si="54"/>
        <v>85640.278452323124</v>
      </c>
      <c r="I101" s="42">
        <f t="shared" si="54"/>
        <v>95049.504950495044</v>
      </c>
      <c r="J101" s="42">
        <f t="shared" si="54"/>
        <v>96486.967783713786</v>
      </c>
      <c r="K101" s="42">
        <f t="shared" si="54"/>
        <v>90858.770205767913</v>
      </c>
      <c r="L101" s="42">
        <f t="shared" si="54"/>
        <v>83773.584905660362</v>
      </c>
      <c r="M101" s="42">
        <f t="shared" si="54"/>
        <v>97432.128514056225</v>
      </c>
      <c r="N101" s="42">
        <f t="shared" si="54"/>
        <v>97441.698841698846</v>
      </c>
      <c r="O101" s="42">
        <f t="shared" si="54"/>
        <v>95611.715481171559</v>
      </c>
      <c r="P101" s="42">
        <f t="shared" si="54"/>
        <v>96565.690376569022</v>
      </c>
      <c r="Q101" s="42">
        <f t="shared" si="54"/>
        <v>96048.484848484848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0</v>
      </c>
      <c r="C102" s="36">
        <f t="shared" si="55"/>
        <v>0</v>
      </c>
      <c r="D102" s="36">
        <f t="shared" si="55"/>
        <v>0</v>
      </c>
      <c r="E102" s="36">
        <f t="shared" si="55"/>
        <v>0</v>
      </c>
      <c r="F102" s="36">
        <f t="shared" si="55"/>
        <v>0</v>
      </c>
      <c r="G102" s="36">
        <f t="shared" si="55"/>
        <v>0</v>
      </c>
      <c r="H102" s="36">
        <f t="shared" si="55"/>
        <v>0</v>
      </c>
      <c r="I102" s="36">
        <f t="shared" si="55"/>
        <v>0</v>
      </c>
      <c r="J102" s="36">
        <f t="shared" si="55"/>
        <v>0</v>
      </c>
      <c r="K102" s="36">
        <f t="shared" si="55"/>
        <v>0</v>
      </c>
      <c r="L102" s="36">
        <f t="shared" si="55"/>
        <v>0</v>
      </c>
      <c r="M102" s="36">
        <f t="shared" si="55"/>
        <v>0</v>
      </c>
      <c r="N102" s="36">
        <f t="shared" si="55"/>
        <v>0</v>
      </c>
      <c r="O102" s="36">
        <f t="shared" si="55"/>
        <v>0</v>
      </c>
      <c r="P102" s="36">
        <f t="shared" si="55"/>
        <v>0</v>
      </c>
      <c r="Q102" s="36">
        <f t="shared" si="55"/>
        <v>0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13447945.205479452</v>
      </c>
      <c r="C105" s="40">
        <f t="shared" si="56"/>
        <v>13712056.737588653</v>
      </c>
      <c r="D105" s="40">
        <f t="shared" si="56"/>
        <v>14942222.222222222</v>
      </c>
      <c r="E105" s="40">
        <f t="shared" si="56"/>
        <v>15161194.029850746</v>
      </c>
      <c r="F105" s="40">
        <f t="shared" si="56"/>
        <v>15965671.641791046</v>
      </c>
      <c r="G105" s="40">
        <f t="shared" si="56"/>
        <v>17083823.529411767</v>
      </c>
      <c r="H105" s="40">
        <f t="shared" si="56"/>
        <v>18607352.94117647</v>
      </c>
      <c r="I105" s="40">
        <f t="shared" si="56"/>
        <v>18450000</v>
      </c>
      <c r="J105" s="40">
        <f t="shared" si="56"/>
        <v>17381159.420289855</v>
      </c>
      <c r="K105" s="40">
        <f t="shared" si="56"/>
        <v>14943089.43089431</v>
      </c>
      <c r="L105" s="40">
        <f t="shared" si="56"/>
        <v>14769230.76923077</v>
      </c>
      <c r="M105" s="40">
        <f t="shared" si="56"/>
        <v>14789655.172413791</v>
      </c>
      <c r="N105" s="40">
        <f t="shared" si="56"/>
        <v>14461241.379310343</v>
      </c>
      <c r="O105" s="40">
        <f t="shared" si="56"/>
        <v>14720034.482758619</v>
      </c>
      <c r="P105" s="40">
        <f t="shared" si="56"/>
        <v>13315726.495726496</v>
      </c>
      <c r="Q105" s="40">
        <f t="shared" si="56"/>
        <v>12324393.162393162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7018421.0526315803</v>
      </c>
      <c r="C106" s="121">
        <f t="shared" si="57"/>
        <v>6952000.0000000009</v>
      </c>
      <c r="D106" s="121">
        <f t="shared" si="57"/>
        <v>7056000.0000000009</v>
      </c>
      <c r="E106" s="121">
        <f t="shared" si="57"/>
        <v>6859459.4594594594</v>
      </c>
      <c r="F106" s="121">
        <f t="shared" si="57"/>
        <v>7127027.0270270286</v>
      </c>
      <c r="G106" s="121">
        <f t="shared" si="57"/>
        <v>7370270.2702702694</v>
      </c>
      <c r="H106" s="121">
        <f t="shared" si="57"/>
        <v>7548648.6486486485</v>
      </c>
      <c r="I106" s="121">
        <f t="shared" si="57"/>
        <v>7556756.7567567574</v>
      </c>
      <c r="J106" s="121">
        <f t="shared" si="57"/>
        <v>7076712.3287671218</v>
      </c>
      <c r="K106" s="121">
        <f t="shared" si="57"/>
        <v>6000000</v>
      </c>
      <c r="L106" s="121">
        <f t="shared" si="57"/>
        <v>5020408.1632653056</v>
      </c>
      <c r="M106" s="121">
        <f t="shared" si="57"/>
        <v>5093877.551020408</v>
      </c>
      <c r="N106" s="121">
        <f t="shared" si="57"/>
        <v>4969469.3877551015</v>
      </c>
      <c r="O106" s="121">
        <f t="shared" si="57"/>
        <v>5418857.1428571427</v>
      </c>
      <c r="P106" s="121">
        <f t="shared" si="57"/>
        <v>5508979.5918367347</v>
      </c>
      <c r="Q106" s="121">
        <f t="shared" si="57"/>
        <v>5346000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20428571.428571425</v>
      </c>
      <c r="C107" s="38">
        <f t="shared" si="58"/>
        <v>21393939.393939395</v>
      </c>
      <c r="D107" s="38">
        <f t="shared" si="58"/>
        <v>24800000</v>
      </c>
      <c r="E107" s="38">
        <f t="shared" si="58"/>
        <v>25400000</v>
      </c>
      <c r="F107" s="38">
        <f t="shared" si="58"/>
        <v>26866666.666666668</v>
      </c>
      <c r="G107" s="38">
        <f t="shared" si="58"/>
        <v>28677419.354838707</v>
      </c>
      <c r="H107" s="38">
        <f t="shared" si="58"/>
        <v>31806451.612903222</v>
      </c>
      <c r="I107" s="38">
        <f t="shared" si="58"/>
        <v>31451612.903225809</v>
      </c>
      <c r="J107" s="38">
        <f t="shared" si="58"/>
        <v>28953846.153846156</v>
      </c>
      <c r="K107" s="38">
        <f t="shared" si="58"/>
        <v>22666666.666666668</v>
      </c>
      <c r="L107" s="38">
        <f t="shared" si="58"/>
        <v>21794117.647058822</v>
      </c>
      <c r="M107" s="38">
        <f t="shared" si="58"/>
        <v>21880597.014925376</v>
      </c>
      <c r="N107" s="38">
        <f t="shared" si="58"/>
        <v>21402985.074626867</v>
      </c>
      <c r="O107" s="38">
        <f t="shared" si="58"/>
        <v>21522388.059701491</v>
      </c>
      <c r="P107" s="38">
        <f t="shared" si="58"/>
        <v>18941176.470588237</v>
      </c>
      <c r="Q107" s="38">
        <f t="shared" si="58"/>
        <v>17352941.176470585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19703648.456631497</v>
      </c>
      <c r="C108" s="42">
        <f t="shared" si="59"/>
        <v>20868716.442407098</v>
      </c>
      <c r="D108" s="42">
        <f t="shared" si="59"/>
        <v>23054648.729113899</v>
      </c>
      <c r="E108" s="42">
        <f t="shared" si="59"/>
        <v>21917406.725232288</v>
      </c>
      <c r="F108" s="42">
        <f t="shared" si="59"/>
        <v>22447042.009057358</v>
      </c>
      <c r="G108" s="42">
        <f t="shared" si="59"/>
        <v>23482764.097077485</v>
      </c>
      <c r="H108" s="42">
        <f t="shared" si="59"/>
        <v>27068730.731101505</v>
      </c>
      <c r="I108" s="42">
        <f t="shared" si="59"/>
        <v>26545895.422440901</v>
      </c>
      <c r="J108" s="42">
        <f t="shared" si="59"/>
        <v>24324841.482950021</v>
      </c>
      <c r="K108" s="42">
        <f t="shared" si="59"/>
        <v>19872701.494165123</v>
      </c>
      <c r="L108" s="42">
        <f t="shared" si="59"/>
        <v>18182410.486867085</v>
      </c>
      <c r="M108" s="42">
        <f t="shared" si="59"/>
        <v>17257386.733706273</v>
      </c>
      <c r="N108" s="42">
        <f t="shared" si="59"/>
        <v>17531901.977745082</v>
      </c>
      <c r="O108" s="42">
        <f t="shared" si="59"/>
        <v>17313270.328663561</v>
      </c>
      <c r="P108" s="42">
        <f t="shared" si="59"/>
        <v>15353027.840831321</v>
      </c>
      <c r="Q108" s="42">
        <f t="shared" si="59"/>
        <v>13918793.664407654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26046724.461105894</v>
      </c>
      <c r="C109" s="42">
        <f t="shared" si="60"/>
        <v>25201805.792548526</v>
      </c>
      <c r="D109" s="42">
        <f t="shared" si="60"/>
        <v>36144783.260759652</v>
      </c>
      <c r="E109" s="42">
        <f t="shared" si="60"/>
        <v>45134695.223683693</v>
      </c>
      <c r="F109" s="42">
        <f t="shared" si="60"/>
        <v>51911206.393119402</v>
      </c>
      <c r="G109" s="42">
        <f t="shared" si="60"/>
        <v>55689626.695197076</v>
      </c>
      <c r="H109" s="42">
        <f t="shared" si="60"/>
        <v>56442600.198272161</v>
      </c>
      <c r="I109" s="42">
        <f t="shared" si="60"/>
        <v>56961343.803307317</v>
      </c>
      <c r="J109" s="42">
        <f t="shared" si="60"/>
        <v>49398616.783637404</v>
      </c>
      <c r="K109" s="42">
        <f t="shared" si="60"/>
        <v>34057447.754557572</v>
      </c>
      <c r="L109" s="42">
        <f t="shared" si="60"/>
        <v>34555482.946402974</v>
      </c>
      <c r="M109" s="42">
        <f t="shared" si="60"/>
        <v>37907725.989818253</v>
      </c>
      <c r="N109" s="42">
        <f t="shared" si="60"/>
        <v>34822739.810483716</v>
      </c>
      <c r="O109" s="42">
        <f t="shared" si="60"/>
        <v>36113996.193966307</v>
      </c>
      <c r="P109" s="42">
        <f t="shared" si="60"/>
        <v>30602659.517298207</v>
      </c>
      <c r="Q109" s="42">
        <f t="shared" si="60"/>
        <v>28513920.590675127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191510791.36690646</v>
      </c>
      <c r="C111" s="40">
        <f t="shared" si="62"/>
        <v>185359477.12418297</v>
      </c>
      <c r="D111" s="40">
        <f t="shared" si="62"/>
        <v>175672514.61988303</v>
      </c>
      <c r="E111" s="40">
        <f t="shared" si="62"/>
        <v>171818181.81818184</v>
      </c>
      <c r="F111" s="40">
        <f t="shared" si="62"/>
        <v>170027397.26027396</v>
      </c>
      <c r="G111" s="40">
        <f t="shared" si="62"/>
        <v>172742358.07860261</v>
      </c>
      <c r="H111" s="40">
        <f t="shared" si="62"/>
        <v>145094827.58620685</v>
      </c>
      <c r="I111" s="40">
        <f t="shared" si="62"/>
        <v>157870689.65517241</v>
      </c>
      <c r="J111" s="40">
        <f t="shared" si="62"/>
        <v>168801724.13793105</v>
      </c>
      <c r="K111" s="40">
        <f t="shared" si="62"/>
        <v>160729613.73390558</v>
      </c>
      <c r="L111" s="40">
        <f t="shared" si="62"/>
        <v>146829059.82905981</v>
      </c>
      <c r="M111" s="40">
        <f t="shared" si="62"/>
        <v>171967871.48594379</v>
      </c>
      <c r="N111" s="40">
        <f t="shared" si="62"/>
        <v>168857142.85714287</v>
      </c>
      <c r="O111" s="40">
        <f t="shared" si="62"/>
        <v>163447698.74476987</v>
      </c>
      <c r="P111" s="40">
        <f t="shared" si="62"/>
        <v>162686192.46861923</v>
      </c>
      <c r="Q111" s="40">
        <f t="shared" si="62"/>
        <v>163688311.6883117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191510791.36690646</v>
      </c>
      <c r="C112" s="42">
        <f t="shared" si="63"/>
        <v>185359477.12418297</v>
      </c>
      <c r="D112" s="42">
        <f t="shared" si="63"/>
        <v>175672514.61988303</v>
      </c>
      <c r="E112" s="42">
        <f t="shared" si="63"/>
        <v>171818181.81818184</v>
      </c>
      <c r="F112" s="42">
        <f t="shared" si="63"/>
        <v>170027397.26027396</v>
      </c>
      <c r="G112" s="42">
        <f t="shared" si="63"/>
        <v>172742358.07860261</v>
      </c>
      <c r="H112" s="42">
        <f t="shared" si="63"/>
        <v>145094827.58620685</v>
      </c>
      <c r="I112" s="42">
        <f t="shared" si="63"/>
        <v>157870689.65517241</v>
      </c>
      <c r="J112" s="42">
        <f t="shared" si="63"/>
        <v>168801724.13793105</v>
      </c>
      <c r="K112" s="42">
        <f t="shared" si="63"/>
        <v>160729613.73390558</v>
      </c>
      <c r="L112" s="42">
        <f t="shared" si="63"/>
        <v>146829059.82905981</v>
      </c>
      <c r="M112" s="42">
        <f t="shared" si="63"/>
        <v>171967871.48594379</v>
      </c>
      <c r="N112" s="42">
        <f t="shared" si="63"/>
        <v>168857142.85714287</v>
      </c>
      <c r="O112" s="42">
        <f t="shared" si="63"/>
        <v>163447698.74476987</v>
      </c>
      <c r="P112" s="42">
        <f t="shared" si="63"/>
        <v>162686192.46861923</v>
      </c>
      <c r="Q112" s="42">
        <f t="shared" si="63"/>
        <v>163688311.6883117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0</v>
      </c>
      <c r="C113" s="36">
        <f t="shared" si="64"/>
        <v>0</v>
      </c>
      <c r="D113" s="36">
        <f t="shared" si="64"/>
        <v>0</v>
      </c>
      <c r="E113" s="36">
        <f t="shared" si="64"/>
        <v>0</v>
      </c>
      <c r="F113" s="36">
        <f t="shared" si="64"/>
        <v>0</v>
      </c>
      <c r="G113" s="36">
        <f t="shared" si="64"/>
        <v>0</v>
      </c>
      <c r="H113" s="36">
        <f t="shared" si="64"/>
        <v>0</v>
      </c>
      <c r="I113" s="36">
        <f t="shared" si="64"/>
        <v>0</v>
      </c>
      <c r="J113" s="36">
        <f t="shared" si="64"/>
        <v>0</v>
      </c>
      <c r="K113" s="36">
        <f t="shared" si="64"/>
        <v>0</v>
      </c>
      <c r="L113" s="36">
        <f t="shared" si="64"/>
        <v>0</v>
      </c>
      <c r="M113" s="36">
        <f t="shared" si="64"/>
        <v>0</v>
      </c>
      <c r="N113" s="36">
        <f t="shared" si="64"/>
        <v>0</v>
      </c>
      <c r="O113" s="36">
        <f t="shared" si="64"/>
        <v>0</v>
      </c>
      <c r="P113" s="36">
        <f t="shared" si="64"/>
        <v>0</v>
      </c>
      <c r="Q113" s="36">
        <f t="shared" si="64"/>
        <v>0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0.2716715900988082</v>
      </c>
      <c r="C117" s="119">
        <f t="shared" si="66"/>
        <v>0.26968035584979833</v>
      </c>
      <c r="D117" s="119">
        <f t="shared" si="66"/>
        <v>0.26234384295062463</v>
      </c>
      <c r="E117" s="119">
        <f t="shared" si="66"/>
        <v>0.24985233313644417</v>
      </c>
      <c r="F117" s="119">
        <f t="shared" si="66"/>
        <v>0.24651771524726562</v>
      </c>
      <c r="G117" s="119">
        <f t="shared" si="66"/>
        <v>0.23474218817250578</v>
      </c>
      <c r="H117" s="119">
        <f t="shared" si="66"/>
        <v>0.22073816486208805</v>
      </c>
      <c r="I117" s="119">
        <f t="shared" si="66"/>
        <v>0.22285987565758014</v>
      </c>
      <c r="J117" s="119">
        <f t="shared" si="66"/>
        <v>0.21537563578754271</v>
      </c>
      <c r="K117" s="119">
        <f t="shared" si="66"/>
        <v>0.18607181719260066</v>
      </c>
      <c r="L117" s="119">
        <f t="shared" si="66"/>
        <v>0.1423611111111111</v>
      </c>
      <c r="M117" s="119">
        <f t="shared" si="66"/>
        <v>0.14548845884821637</v>
      </c>
      <c r="N117" s="119">
        <f t="shared" si="66"/>
        <v>0.14515852123154402</v>
      </c>
      <c r="O117" s="119">
        <f t="shared" si="66"/>
        <v>0.15550235311480248</v>
      </c>
      <c r="P117" s="119">
        <f t="shared" si="66"/>
        <v>0.17326726318086705</v>
      </c>
      <c r="Q117" s="119">
        <f t="shared" si="66"/>
        <v>0.1816659893450138</v>
      </c>
    </row>
    <row r="118" spans="1:17" ht="11.45" customHeight="1" x14ac:dyDescent="0.25">
      <c r="A118" s="19" t="s">
        <v>20</v>
      </c>
      <c r="B118" s="30">
        <f t="shared" ref="B118:Q118" si="67">IF(B6=0,0,B6/B$4)</f>
        <v>0.72832840990119174</v>
      </c>
      <c r="C118" s="30">
        <f t="shared" si="67"/>
        <v>0.73031964415020167</v>
      </c>
      <c r="D118" s="30">
        <f t="shared" si="67"/>
        <v>0.73765615704937537</v>
      </c>
      <c r="E118" s="30">
        <f t="shared" si="67"/>
        <v>0.75014766686355583</v>
      </c>
      <c r="F118" s="30">
        <f t="shared" si="67"/>
        <v>0.75348228475273438</v>
      </c>
      <c r="G118" s="30">
        <f t="shared" si="67"/>
        <v>0.76525781182749419</v>
      </c>
      <c r="H118" s="30">
        <f t="shared" si="67"/>
        <v>0.77926183513791203</v>
      </c>
      <c r="I118" s="30">
        <f t="shared" si="67"/>
        <v>0.77714012434241997</v>
      </c>
      <c r="J118" s="30">
        <f t="shared" si="67"/>
        <v>0.78462436421245729</v>
      </c>
      <c r="K118" s="30">
        <f t="shared" si="67"/>
        <v>0.81392818280739931</v>
      </c>
      <c r="L118" s="30">
        <f t="shared" si="67"/>
        <v>0.85763888888888884</v>
      </c>
      <c r="M118" s="30">
        <f t="shared" si="67"/>
        <v>0.85451154115178363</v>
      </c>
      <c r="N118" s="30">
        <f t="shared" si="67"/>
        <v>0.85484147876845606</v>
      </c>
      <c r="O118" s="30">
        <f t="shared" si="67"/>
        <v>0.84449764688519757</v>
      </c>
      <c r="P118" s="30">
        <f t="shared" si="67"/>
        <v>0.82673273681913295</v>
      </c>
      <c r="Q118" s="30">
        <f t="shared" si="67"/>
        <v>0.81833401065498623</v>
      </c>
    </row>
    <row r="119" spans="1:17" ht="11.45" customHeight="1" x14ac:dyDescent="0.25">
      <c r="A119" s="62" t="s">
        <v>17</v>
      </c>
      <c r="B119" s="115">
        <f t="shared" ref="B119:Q119" si="68">IF(B7=0,0,B7/B$4)</f>
        <v>0.62219935026543383</v>
      </c>
      <c r="C119" s="115">
        <f t="shared" si="68"/>
        <v>0.62603990568925816</v>
      </c>
      <c r="D119" s="115">
        <f t="shared" si="68"/>
        <v>0.5943098026541358</v>
      </c>
      <c r="E119" s="115">
        <f t="shared" si="68"/>
        <v>0.55020070042668179</v>
      </c>
      <c r="F119" s="115">
        <f t="shared" si="68"/>
        <v>0.53510289915954257</v>
      </c>
      <c r="G119" s="115">
        <f t="shared" si="68"/>
        <v>0.52556758760782862</v>
      </c>
      <c r="H119" s="115">
        <f t="shared" si="68"/>
        <v>0.55622144867512779</v>
      </c>
      <c r="I119" s="115">
        <f t="shared" si="68"/>
        <v>0.55013014585004261</v>
      </c>
      <c r="J119" s="115">
        <f t="shared" si="68"/>
        <v>0.53748711690000461</v>
      </c>
      <c r="K119" s="115">
        <f t="shared" si="68"/>
        <v>0.57304307899388007</v>
      </c>
      <c r="L119" s="115">
        <f t="shared" si="68"/>
        <v>0.55767809942358526</v>
      </c>
      <c r="M119" s="115">
        <f t="shared" si="68"/>
        <v>0.52307304159053758</v>
      </c>
      <c r="N119" s="115">
        <f t="shared" si="68"/>
        <v>0.5434615374048255</v>
      </c>
      <c r="O119" s="115">
        <f t="shared" si="68"/>
        <v>0.52724884516440496</v>
      </c>
      <c r="P119" s="115">
        <f t="shared" si="68"/>
        <v>0.51244428394112007</v>
      </c>
      <c r="Q119" s="115">
        <f t="shared" si="68"/>
        <v>0.50194199714359677</v>
      </c>
    </row>
    <row r="120" spans="1:17" ht="11.45" customHeight="1" x14ac:dyDescent="0.25">
      <c r="A120" s="62" t="s">
        <v>16</v>
      </c>
      <c r="B120" s="115">
        <f t="shared" ref="B120:Q120" si="69">IF(B8=0,0,B8/B$4)</f>
        <v>0.10612905963575794</v>
      </c>
      <c r="C120" s="115">
        <f t="shared" si="69"/>
        <v>0.10427973846094352</v>
      </c>
      <c r="D120" s="115">
        <f t="shared" si="69"/>
        <v>0.14334635439523954</v>
      </c>
      <c r="E120" s="115">
        <f t="shared" si="69"/>
        <v>0.19994696643687401</v>
      </c>
      <c r="F120" s="115">
        <f t="shared" si="69"/>
        <v>0.21837938559319184</v>
      </c>
      <c r="G120" s="115">
        <f t="shared" si="69"/>
        <v>0.23969022421966549</v>
      </c>
      <c r="H120" s="115">
        <f t="shared" si="69"/>
        <v>0.22304038646278415</v>
      </c>
      <c r="I120" s="115">
        <f t="shared" si="69"/>
        <v>0.22700997849237733</v>
      </c>
      <c r="J120" s="115">
        <f t="shared" si="69"/>
        <v>0.24713724731245265</v>
      </c>
      <c r="K120" s="115">
        <f t="shared" si="69"/>
        <v>0.2408851038135193</v>
      </c>
      <c r="L120" s="115">
        <f t="shared" si="69"/>
        <v>0.29996078946530358</v>
      </c>
      <c r="M120" s="115">
        <f t="shared" si="69"/>
        <v>0.3314384995612461</v>
      </c>
      <c r="N120" s="115">
        <f t="shared" si="69"/>
        <v>0.31137994136363056</v>
      </c>
      <c r="O120" s="115">
        <f t="shared" si="69"/>
        <v>0.31724880172079262</v>
      </c>
      <c r="P120" s="115">
        <f t="shared" si="69"/>
        <v>0.31428845287801283</v>
      </c>
      <c r="Q120" s="115">
        <f t="shared" si="69"/>
        <v>0.31639201351138946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1</v>
      </c>
      <c r="C123" s="115">
        <f t="shared" si="72"/>
        <v>1</v>
      </c>
      <c r="D123" s="115">
        <f t="shared" si="72"/>
        <v>1</v>
      </c>
      <c r="E123" s="115">
        <f t="shared" si="72"/>
        <v>1</v>
      </c>
      <c r="F123" s="115">
        <f t="shared" si="72"/>
        <v>1</v>
      </c>
      <c r="G123" s="115">
        <f t="shared" si="72"/>
        <v>1</v>
      </c>
      <c r="H123" s="115">
        <f t="shared" si="72"/>
        <v>1</v>
      </c>
      <c r="I123" s="115">
        <f t="shared" si="72"/>
        <v>1</v>
      </c>
      <c r="J123" s="115">
        <f t="shared" si="72"/>
        <v>1</v>
      </c>
      <c r="K123" s="115">
        <f t="shared" si="72"/>
        <v>1</v>
      </c>
      <c r="L123" s="115">
        <f t="shared" si="72"/>
        <v>1</v>
      </c>
      <c r="M123" s="115">
        <f t="shared" si="72"/>
        <v>1</v>
      </c>
      <c r="N123" s="115">
        <f t="shared" si="72"/>
        <v>1</v>
      </c>
      <c r="O123" s="115">
        <f t="shared" si="72"/>
        <v>1</v>
      </c>
      <c r="P123" s="115">
        <f t="shared" si="72"/>
        <v>1</v>
      </c>
      <c r="Q123" s="115">
        <f t="shared" si="72"/>
        <v>1</v>
      </c>
    </row>
    <row r="124" spans="1:17" ht="11.45" customHeight="1" x14ac:dyDescent="0.25">
      <c r="A124" s="93" t="s">
        <v>16</v>
      </c>
      <c r="B124" s="28">
        <f t="shared" ref="B124:Q124" si="73">IF(B12=0,0,B12/B$10)</f>
        <v>0</v>
      </c>
      <c r="C124" s="28">
        <f t="shared" si="73"/>
        <v>0</v>
      </c>
      <c r="D124" s="28">
        <f t="shared" si="73"/>
        <v>0</v>
      </c>
      <c r="E124" s="28">
        <f t="shared" si="73"/>
        <v>0</v>
      </c>
      <c r="F124" s="28">
        <f t="shared" si="73"/>
        <v>0</v>
      </c>
      <c r="G124" s="28">
        <f t="shared" si="73"/>
        <v>0</v>
      </c>
      <c r="H124" s="28">
        <f t="shared" si="73"/>
        <v>0</v>
      </c>
      <c r="I124" s="28">
        <f t="shared" si="73"/>
        <v>0</v>
      </c>
      <c r="J124" s="28">
        <f t="shared" si="73"/>
        <v>0</v>
      </c>
      <c r="K124" s="28">
        <f t="shared" si="73"/>
        <v>0</v>
      </c>
      <c r="L124" s="28">
        <f t="shared" si="73"/>
        <v>0</v>
      </c>
      <c r="M124" s="28">
        <f t="shared" si="73"/>
        <v>0</v>
      </c>
      <c r="N124" s="28">
        <f t="shared" si="73"/>
        <v>0</v>
      </c>
      <c r="O124" s="28">
        <f t="shared" si="73"/>
        <v>0</v>
      </c>
      <c r="P124" s="28">
        <f t="shared" si="73"/>
        <v>0</v>
      </c>
      <c r="Q124" s="28">
        <f t="shared" si="73"/>
        <v>0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0.31660515584538379</v>
      </c>
      <c r="C128" s="119">
        <f t="shared" si="75"/>
        <v>0.32495127417311065</v>
      </c>
      <c r="D128" s="119">
        <f t="shared" si="75"/>
        <v>0.35351849949679354</v>
      </c>
      <c r="E128" s="119">
        <f t="shared" si="75"/>
        <v>0.35297288035154123</v>
      </c>
      <c r="F128" s="119">
        <f t="shared" si="75"/>
        <v>0.36476688374500782</v>
      </c>
      <c r="G128" s="119">
        <f t="shared" si="75"/>
        <v>0.36882264016131611</v>
      </c>
      <c r="H128" s="119">
        <f t="shared" si="75"/>
        <v>0.36450610218338853</v>
      </c>
      <c r="I128" s="119">
        <f t="shared" si="75"/>
        <v>0.36575011173741823</v>
      </c>
      <c r="J128" s="119">
        <f t="shared" si="75"/>
        <v>0.3427578126032822</v>
      </c>
      <c r="K128" s="119">
        <f t="shared" si="75"/>
        <v>0.26929515105886859</v>
      </c>
      <c r="L128" s="119">
        <f t="shared" si="75"/>
        <v>0.22235576582694319</v>
      </c>
      <c r="M128" s="119">
        <f t="shared" si="75"/>
        <v>0.27944995063280248</v>
      </c>
      <c r="N128" s="119">
        <f t="shared" si="75"/>
        <v>0.22208233918687931</v>
      </c>
      <c r="O128" s="119">
        <f t="shared" si="75"/>
        <v>0.24077734492118097</v>
      </c>
      <c r="P128" s="119">
        <f t="shared" si="75"/>
        <v>0.24800805543614388</v>
      </c>
      <c r="Q128" s="119">
        <f t="shared" si="75"/>
        <v>0.24748737309320953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0.68339484415461627</v>
      </c>
      <c r="C129" s="30">
        <f t="shared" si="76"/>
        <v>0.67504872582688924</v>
      </c>
      <c r="D129" s="30">
        <f t="shared" si="76"/>
        <v>0.64648150050320652</v>
      </c>
      <c r="E129" s="30">
        <f t="shared" si="76"/>
        <v>0.64702711964845872</v>
      </c>
      <c r="F129" s="30">
        <f t="shared" si="76"/>
        <v>0.63523311625499224</v>
      </c>
      <c r="G129" s="30">
        <f t="shared" si="76"/>
        <v>0.63117735983868384</v>
      </c>
      <c r="H129" s="30">
        <f t="shared" si="76"/>
        <v>0.63549389781661136</v>
      </c>
      <c r="I129" s="30">
        <f t="shared" si="76"/>
        <v>0.63424988826258166</v>
      </c>
      <c r="J129" s="30">
        <f t="shared" si="76"/>
        <v>0.6572421873967178</v>
      </c>
      <c r="K129" s="30">
        <f t="shared" si="76"/>
        <v>0.73070484894113141</v>
      </c>
      <c r="L129" s="30">
        <f t="shared" si="76"/>
        <v>0.77764423417305673</v>
      </c>
      <c r="M129" s="30">
        <f t="shared" si="76"/>
        <v>0.72055004936719746</v>
      </c>
      <c r="N129" s="30">
        <f t="shared" si="76"/>
        <v>0.77791766081312064</v>
      </c>
      <c r="O129" s="30">
        <f t="shared" si="76"/>
        <v>0.75922265507881892</v>
      </c>
      <c r="P129" s="30">
        <f t="shared" si="76"/>
        <v>0.75199194456385621</v>
      </c>
      <c r="Q129" s="30">
        <f t="shared" si="76"/>
        <v>0.75251262690679044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0.61359546896839201</v>
      </c>
      <c r="C130" s="115">
        <f t="shared" si="77"/>
        <v>0.59843178218237802</v>
      </c>
      <c r="D130" s="115">
        <f t="shared" si="77"/>
        <v>0.565814424265073</v>
      </c>
      <c r="E130" s="115">
        <f t="shared" si="77"/>
        <v>0.54162049058711825</v>
      </c>
      <c r="F130" s="115">
        <f t="shared" si="77"/>
        <v>0.5269179167293222</v>
      </c>
      <c r="G130" s="115">
        <f t="shared" si="77"/>
        <v>0.51488888735696337</v>
      </c>
      <c r="H130" s="115">
        <f t="shared" si="77"/>
        <v>0.51861652867290065</v>
      </c>
      <c r="I130" s="115">
        <f t="shared" si="77"/>
        <v>0.51590816576258225</v>
      </c>
      <c r="J130" s="115">
        <f t="shared" si="77"/>
        <v>0.51096297841247273</v>
      </c>
      <c r="K130" s="115">
        <f t="shared" si="77"/>
        <v>0.5504162210917114</v>
      </c>
      <c r="L130" s="115">
        <f t="shared" si="77"/>
        <v>0.53757170601979143</v>
      </c>
      <c r="M130" s="115">
        <f t="shared" si="77"/>
        <v>0.42193905426797551</v>
      </c>
      <c r="N130" s="115">
        <f t="shared" si="77"/>
        <v>0.52627395411712607</v>
      </c>
      <c r="O130" s="115">
        <f t="shared" si="77"/>
        <v>0.50983831536613788</v>
      </c>
      <c r="P130" s="115">
        <f t="shared" si="77"/>
        <v>0.49653435622540515</v>
      </c>
      <c r="Q130" s="115">
        <f t="shared" si="77"/>
        <v>0.49190190356419561</v>
      </c>
    </row>
    <row r="131" spans="1:17" ht="11.45" customHeight="1" x14ac:dyDescent="0.25">
      <c r="A131" s="62" t="s">
        <v>16</v>
      </c>
      <c r="B131" s="115">
        <f t="shared" ref="B131:Q131" si="78">IF(B19=0,0,B19/B$15)</f>
        <v>6.9799375186224241E-2</v>
      </c>
      <c r="C131" s="115">
        <f t="shared" si="78"/>
        <v>7.6616943644511229E-2</v>
      </c>
      <c r="D131" s="115">
        <f t="shared" si="78"/>
        <v>8.0667076238133517E-2</v>
      </c>
      <c r="E131" s="115">
        <f t="shared" si="78"/>
        <v>0.1054066290613405</v>
      </c>
      <c r="F131" s="115">
        <f t="shared" si="78"/>
        <v>0.10831519952566997</v>
      </c>
      <c r="G131" s="115">
        <f t="shared" si="78"/>
        <v>0.11628847248172053</v>
      </c>
      <c r="H131" s="115">
        <f t="shared" si="78"/>
        <v>0.11687736914371077</v>
      </c>
      <c r="I131" s="115">
        <f t="shared" si="78"/>
        <v>0.11834172249999951</v>
      </c>
      <c r="J131" s="115">
        <f t="shared" si="78"/>
        <v>0.14627920898424512</v>
      </c>
      <c r="K131" s="115">
        <f t="shared" si="78"/>
        <v>0.18028862784942004</v>
      </c>
      <c r="L131" s="115">
        <f t="shared" si="78"/>
        <v>0.2400725281532653</v>
      </c>
      <c r="M131" s="115">
        <f t="shared" si="78"/>
        <v>0.29861099509922195</v>
      </c>
      <c r="N131" s="115">
        <f t="shared" si="78"/>
        <v>0.25164370669599456</v>
      </c>
      <c r="O131" s="115">
        <f t="shared" si="78"/>
        <v>0.24938433971268101</v>
      </c>
      <c r="P131" s="115">
        <f t="shared" si="78"/>
        <v>0.25545758833845106</v>
      </c>
      <c r="Q131" s="115">
        <f t="shared" si="78"/>
        <v>0.26061072334259489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1</v>
      </c>
      <c r="C134" s="115">
        <f t="shared" si="81"/>
        <v>1</v>
      </c>
      <c r="D134" s="115">
        <f t="shared" si="81"/>
        <v>1</v>
      </c>
      <c r="E134" s="115">
        <f t="shared" si="81"/>
        <v>1</v>
      </c>
      <c r="F134" s="115">
        <f t="shared" si="81"/>
        <v>1</v>
      </c>
      <c r="G134" s="115">
        <f t="shared" si="81"/>
        <v>1</v>
      </c>
      <c r="H134" s="115">
        <f t="shared" si="81"/>
        <v>1</v>
      </c>
      <c r="I134" s="115">
        <f t="shared" si="81"/>
        <v>1</v>
      </c>
      <c r="J134" s="115">
        <f t="shared" si="81"/>
        <v>1</v>
      </c>
      <c r="K134" s="115">
        <f t="shared" si="81"/>
        <v>1</v>
      </c>
      <c r="L134" s="115">
        <f t="shared" si="81"/>
        <v>1</v>
      </c>
      <c r="M134" s="115">
        <f t="shared" si="81"/>
        <v>1</v>
      </c>
      <c r="N134" s="115">
        <f t="shared" si="81"/>
        <v>1</v>
      </c>
      <c r="O134" s="115">
        <f t="shared" si="81"/>
        <v>1</v>
      </c>
      <c r="P134" s="115">
        <f t="shared" si="81"/>
        <v>1</v>
      </c>
      <c r="Q134" s="115">
        <f t="shared" si="81"/>
        <v>1</v>
      </c>
    </row>
    <row r="135" spans="1:17" ht="11.45" customHeight="1" x14ac:dyDescent="0.25">
      <c r="A135" s="93" t="s">
        <v>16</v>
      </c>
      <c r="B135" s="28">
        <f t="shared" ref="B135:Q135" si="82">IF(B23=0,0,B23/B$21)</f>
        <v>0</v>
      </c>
      <c r="C135" s="28">
        <f t="shared" si="82"/>
        <v>0</v>
      </c>
      <c r="D135" s="28">
        <f t="shared" si="82"/>
        <v>0</v>
      </c>
      <c r="E135" s="28">
        <f t="shared" si="82"/>
        <v>0</v>
      </c>
      <c r="F135" s="28">
        <f t="shared" si="82"/>
        <v>0</v>
      </c>
      <c r="G135" s="28">
        <f t="shared" si="82"/>
        <v>0</v>
      </c>
      <c r="H135" s="28">
        <f t="shared" si="82"/>
        <v>0</v>
      </c>
      <c r="I135" s="28">
        <f t="shared" si="82"/>
        <v>0</v>
      </c>
      <c r="J135" s="28">
        <f t="shared" si="82"/>
        <v>0</v>
      </c>
      <c r="K135" s="28">
        <f t="shared" si="82"/>
        <v>0</v>
      </c>
      <c r="L135" s="28">
        <f t="shared" si="82"/>
        <v>0</v>
      </c>
      <c r="M135" s="28">
        <f t="shared" si="82"/>
        <v>0</v>
      </c>
      <c r="N135" s="28">
        <f t="shared" si="82"/>
        <v>0</v>
      </c>
      <c r="O135" s="28">
        <f t="shared" si="82"/>
        <v>0</v>
      </c>
      <c r="P135" s="28">
        <f t="shared" si="82"/>
        <v>0</v>
      </c>
      <c r="Q135" s="28">
        <f t="shared" si="82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69.234316971106821</v>
      </c>
      <c r="C4" s="166">
        <v>71.205569999999994</v>
      </c>
      <c r="D4" s="166">
        <v>74.03325000000001</v>
      </c>
      <c r="E4" s="166">
        <v>84.491350000000011</v>
      </c>
      <c r="F4" s="166">
        <v>86.49302999999999</v>
      </c>
      <c r="G4" s="166">
        <v>86.653978896420725</v>
      </c>
      <c r="H4" s="166">
        <v>76.38212</v>
      </c>
      <c r="I4" s="166">
        <v>82.482069999999993</v>
      </c>
      <c r="J4" s="166">
        <v>82.935630000000003</v>
      </c>
      <c r="K4" s="166">
        <v>77.524079999999998</v>
      </c>
      <c r="L4" s="166">
        <v>70.420652279762166</v>
      </c>
      <c r="M4" s="166">
        <v>80.324704213604889</v>
      </c>
      <c r="N4" s="166">
        <v>85.389382117798107</v>
      </c>
      <c r="O4" s="166">
        <v>76.288714860847904</v>
      </c>
      <c r="P4" s="166">
        <v>74.233492746132939</v>
      </c>
      <c r="Q4" s="166">
        <v>71.187968341031663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65.968154187672198</v>
      </c>
      <c r="C6" s="75">
        <v>68.005039999999994</v>
      </c>
      <c r="D6" s="75">
        <v>71.009020000000007</v>
      </c>
      <c r="E6" s="75">
        <v>81.191410000000005</v>
      </c>
      <c r="F6" s="75">
        <v>83.193659999999994</v>
      </c>
      <c r="G6" s="75">
        <v>83.2148148902657</v>
      </c>
      <c r="H6" s="75">
        <v>73.011489999999995</v>
      </c>
      <c r="I6" s="75">
        <v>79.112639999999999</v>
      </c>
      <c r="J6" s="75">
        <v>79.205010000000001</v>
      </c>
      <c r="K6" s="75">
        <v>74.091049999999996</v>
      </c>
      <c r="L6" s="75">
        <v>66.97371828433009</v>
      </c>
      <c r="M6" s="75">
        <v>75.114006275049633</v>
      </c>
      <c r="N6" s="75">
        <v>80.180903979262169</v>
      </c>
      <c r="O6" s="75">
        <v>72.062004870897312</v>
      </c>
      <c r="P6" s="75">
        <v>69.023020982932053</v>
      </c>
      <c r="Q6" s="75">
        <v>65.969708917449509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1.7704194785747736</v>
      </c>
      <c r="N8" s="75">
        <v>1.7689122967392412</v>
      </c>
      <c r="O8" s="75">
        <v>0.88263133091529522</v>
      </c>
      <c r="P8" s="75">
        <v>1.7702880953141478</v>
      </c>
      <c r="Q8" s="75">
        <v>1.7699752137811127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1.7704194785747736</v>
      </c>
      <c r="N12" s="75">
        <v>1.7689122967392412</v>
      </c>
      <c r="O12" s="75">
        <v>0.88263133091529522</v>
      </c>
      <c r="P12" s="75">
        <v>1.7702880953141478</v>
      </c>
      <c r="Q12" s="75">
        <v>1.7699752137811127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3.2661627834346199</v>
      </c>
      <c r="C14" s="74">
        <v>3.2005300000000001</v>
      </c>
      <c r="D14" s="74">
        <v>3.0242300000000002</v>
      </c>
      <c r="E14" s="74">
        <v>3.2999399999999999</v>
      </c>
      <c r="F14" s="74">
        <v>3.2993700000000001</v>
      </c>
      <c r="G14" s="74">
        <v>3.4391640061550195</v>
      </c>
      <c r="H14" s="74">
        <v>3.3706299999999998</v>
      </c>
      <c r="I14" s="74">
        <v>3.3694299999999999</v>
      </c>
      <c r="J14" s="74">
        <v>3.73062</v>
      </c>
      <c r="K14" s="74">
        <v>3.43303</v>
      </c>
      <c r="L14" s="74">
        <v>3.4469339954320772</v>
      </c>
      <c r="M14" s="74">
        <v>3.4402784599804721</v>
      </c>
      <c r="N14" s="74">
        <v>3.4395658417966963</v>
      </c>
      <c r="O14" s="74">
        <v>3.3440786590352904</v>
      </c>
      <c r="P14" s="74">
        <v>3.440183667886743</v>
      </c>
      <c r="Q14" s="74">
        <v>3.4482842098010442</v>
      </c>
    </row>
    <row r="16" spans="1:17" ht="11.45" customHeight="1" x14ac:dyDescent="0.25">
      <c r="A16" s="27" t="s">
        <v>81</v>
      </c>
      <c r="B16" s="68">
        <f t="shared" ref="B16" si="0">SUM(B17,B23)</f>
        <v>69.234316971106821</v>
      </c>
      <c r="C16" s="68">
        <f t="shared" ref="C16:Q16" si="1">SUM(C17,C23)</f>
        <v>71.205569999999994</v>
      </c>
      <c r="D16" s="68">
        <f t="shared" si="1"/>
        <v>74.03325000000001</v>
      </c>
      <c r="E16" s="68">
        <f t="shared" si="1"/>
        <v>84.491350000000011</v>
      </c>
      <c r="F16" s="68">
        <f t="shared" si="1"/>
        <v>86.49302999999999</v>
      </c>
      <c r="G16" s="68">
        <f t="shared" si="1"/>
        <v>86.653978896420725</v>
      </c>
      <c r="H16" s="68">
        <f t="shared" si="1"/>
        <v>76.38212</v>
      </c>
      <c r="I16" s="68">
        <f t="shared" si="1"/>
        <v>82.482069999999993</v>
      </c>
      <c r="J16" s="68">
        <f t="shared" si="1"/>
        <v>82.935630000000003</v>
      </c>
      <c r="K16" s="68">
        <f t="shared" si="1"/>
        <v>77.524079999999998</v>
      </c>
      <c r="L16" s="68">
        <f t="shared" si="1"/>
        <v>70.420652279762166</v>
      </c>
      <c r="M16" s="68">
        <f t="shared" si="1"/>
        <v>80.324704213604889</v>
      </c>
      <c r="N16" s="68">
        <f t="shared" si="1"/>
        <v>85.389382117798107</v>
      </c>
      <c r="O16" s="68">
        <f t="shared" si="1"/>
        <v>76.288714860847904</v>
      </c>
      <c r="P16" s="68">
        <f t="shared" si="1"/>
        <v>74.233492746132939</v>
      </c>
      <c r="Q16" s="68">
        <f t="shared" si="1"/>
        <v>71.187968341031663</v>
      </c>
    </row>
    <row r="17" spans="1:17" ht="11.45" customHeight="1" x14ac:dyDescent="0.25">
      <c r="A17" s="25" t="s">
        <v>39</v>
      </c>
      <c r="B17" s="79">
        <f t="shared" ref="B17" si="2">SUM(B18,B19,B22)</f>
        <v>23.220115999435802</v>
      </c>
      <c r="C17" s="79">
        <f t="shared" ref="C17:Q17" si="3">SUM(C18,C19,C22)</f>
        <v>21.014756209447945</v>
      </c>
      <c r="D17" s="79">
        <f t="shared" si="3"/>
        <v>18.106899277565031</v>
      </c>
      <c r="E17" s="79">
        <f t="shared" si="3"/>
        <v>16.703199103075782</v>
      </c>
      <c r="F17" s="79">
        <f t="shared" si="3"/>
        <v>16.13624549543032</v>
      </c>
      <c r="G17" s="79">
        <f t="shared" si="3"/>
        <v>15.595388584994717</v>
      </c>
      <c r="H17" s="79">
        <f t="shared" si="3"/>
        <v>15.24625895592469</v>
      </c>
      <c r="I17" s="79">
        <f t="shared" si="3"/>
        <v>15.109953223408629</v>
      </c>
      <c r="J17" s="79">
        <f t="shared" si="3"/>
        <v>15.060140617254874</v>
      </c>
      <c r="K17" s="79">
        <f t="shared" si="3"/>
        <v>13.942148613075016</v>
      </c>
      <c r="L17" s="79">
        <f t="shared" si="3"/>
        <v>11.9533168210806</v>
      </c>
      <c r="M17" s="79">
        <f t="shared" si="3"/>
        <v>8.7893745851606973</v>
      </c>
      <c r="N17" s="79">
        <f t="shared" si="3"/>
        <v>11.458600900360612</v>
      </c>
      <c r="O17" s="79">
        <f t="shared" si="3"/>
        <v>10.936104210993749</v>
      </c>
      <c r="P17" s="79">
        <f t="shared" si="3"/>
        <v>10.659872835096458</v>
      </c>
      <c r="Q17" s="79">
        <f t="shared" si="3"/>
        <v>10.495671131263263</v>
      </c>
    </row>
    <row r="18" spans="1:17" ht="11.45" customHeight="1" x14ac:dyDescent="0.25">
      <c r="A18" s="91" t="s">
        <v>21</v>
      </c>
      <c r="B18" s="123">
        <v>1.5243387951289671</v>
      </c>
      <c r="C18" s="123">
        <v>1.4442039443573804</v>
      </c>
      <c r="D18" s="123">
        <v>1.3978371269106027</v>
      </c>
      <c r="E18" s="123">
        <v>1.3251880417444626</v>
      </c>
      <c r="F18" s="123">
        <v>1.3462705957473413</v>
      </c>
      <c r="G18" s="123">
        <v>1.3530101456945545</v>
      </c>
      <c r="H18" s="123">
        <v>1.3289999558701659</v>
      </c>
      <c r="I18" s="123">
        <v>1.3282352784438571</v>
      </c>
      <c r="J18" s="123">
        <v>1.2374768617327088</v>
      </c>
      <c r="K18" s="123">
        <v>0.84404548988375871</v>
      </c>
      <c r="L18" s="123">
        <v>0.58613544858807565</v>
      </c>
      <c r="M18" s="123">
        <v>0.59654263475285862</v>
      </c>
      <c r="N18" s="123">
        <v>0.57859776792383422</v>
      </c>
      <c r="O18" s="123">
        <v>0.62364756412655464</v>
      </c>
      <c r="P18" s="123">
        <v>0.64401972431976229</v>
      </c>
      <c r="Q18" s="123">
        <v>0.63123185435175067</v>
      </c>
    </row>
    <row r="19" spans="1:17" ht="11.45" customHeight="1" x14ac:dyDescent="0.25">
      <c r="A19" s="19" t="s">
        <v>20</v>
      </c>
      <c r="B19" s="76">
        <f t="shared" ref="B19" si="4">SUM(B20:B21)</f>
        <v>21.695777204306836</v>
      </c>
      <c r="C19" s="76">
        <f t="shared" ref="C19:Q19" si="5">SUM(C20:C21)</f>
        <v>19.570552265090566</v>
      </c>
      <c r="D19" s="76">
        <f t="shared" si="5"/>
        <v>16.709062150654429</v>
      </c>
      <c r="E19" s="76">
        <f t="shared" si="5"/>
        <v>15.378011061331321</v>
      </c>
      <c r="F19" s="76">
        <f t="shared" si="5"/>
        <v>14.789974899682978</v>
      </c>
      <c r="G19" s="76">
        <f t="shared" si="5"/>
        <v>14.242378439300163</v>
      </c>
      <c r="H19" s="76">
        <f t="shared" si="5"/>
        <v>13.917259000054523</v>
      </c>
      <c r="I19" s="76">
        <f t="shared" si="5"/>
        <v>13.781717944964772</v>
      </c>
      <c r="J19" s="76">
        <f t="shared" si="5"/>
        <v>13.822663755522164</v>
      </c>
      <c r="K19" s="76">
        <f t="shared" si="5"/>
        <v>13.098103123191258</v>
      </c>
      <c r="L19" s="76">
        <f t="shared" si="5"/>
        <v>11.367181372492524</v>
      </c>
      <c r="M19" s="76">
        <f t="shared" si="5"/>
        <v>8.1928319504078377</v>
      </c>
      <c r="N19" s="76">
        <f t="shared" si="5"/>
        <v>10.880003132436777</v>
      </c>
      <c r="O19" s="76">
        <f t="shared" si="5"/>
        <v>10.312456646867194</v>
      </c>
      <c r="P19" s="76">
        <f t="shared" si="5"/>
        <v>10.015853110776696</v>
      </c>
      <c r="Q19" s="76">
        <f t="shared" si="5"/>
        <v>9.8644392769115132</v>
      </c>
    </row>
    <row r="20" spans="1:17" ht="11.45" customHeight="1" x14ac:dyDescent="0.25">
      <c r="A20" s="62" t="s">
        <v>118</v>
      </c>
      <c r="B20" s="77">
        <v>19.953953216001182</v>
      </c>
      <c r="C20" s="77">
        <v>17.814226209447945</v>
      </c>
      <c r="D20" s="77">
        <v>15.082669277565032</v>
      </c>
      <c r="E20" s="77">
        <v>13.403259103075783</v>
      </c>
      <c r="F20" s="77">
        <v>12.836875495430318</v>
      </c>
      <c r="G20" s="77">
        <v>12.156224578839698</v>
      </c>
      <c r="H20" s="77">
        <v>11.875628955924689</v>
      </c>
      <c r="I20" s="77">
        <v>11.74052322340863</v>
      </c>
      <c r="J20" s="77">
        <v>11.329520617254873</v>
      </c>
      <c r="K20" s="77">
        <v>10.509118613075017</v>
      </c>
      <c r="L20" s="77">
        <v>8.5063828256485223</v>
      </c>
      <c r="M20" s="77">
        <v>5.3490961251802247</v>
      </c>
      <c r="N20" s="77">
        <v>8.0190350585639152</v>
      </c>
      <c r="O20" s="77">
        <v>7.5920255519584572</v>
      </c>
      <c r="P20" s="77">
        <v>7.2196891672097152</v>
      </c>
      <c r="Q20" s="77">
        <v>7.0473869214622198</v>
      </c>
    </row>
    <row r="21" spans="1:17" ht="11.45" customHeight="1" x14ac:dyDescent="0.25">
      <c r="A21" s="62" t="s">
        <v>16</v>
      </c>
      <c r="B21" s="77">
        <v>1.7418239883056528</v>
      </c>
      <c r="C21" s="77">
        <v>1.7563260556426197</v>
      </c>
      <c r="D21" s="77">
        <v>1.6263928730893975</v>
      </c>
      <c r="E21" s="77">
        <v>1.9747519582555375</v>
      </c>
      <c r="F21" s="77">
        <v>1.953099404252659</v>
      </c>
      <c r="G21" s="77">
        <v>2.086153860460465</v>
      </c>
      <c r="H21" s="77">
        <v>2.0416300441298336</v>
      </c>
      <c r="I21" s="77">
        <v>2.0411947215561428</v>
      </c>
      <c r="J21" s="77">
        <v>2.4931431382672913</v>
      </c>
      <c r="K21" s="77">
        <v>2.5889845101162412</v>
      </c>
      <c r="L21" s="77">
        <v>2.8607985468440016</v>
      </c>
      <c r="M21" s="77">
        <v>2.8437358252276135</v>
      </c>
      <c r="N21" s="77">
        <v>2.8609680738728622</v>
      </c>
      <c r="O21" s="77">
        <v>2.7204310949087356</v>
      </c>
      <c r="P21" s="77">
        <v>2.7961639435669809</v>
      </c>
      <c r="Q21" s="77">
        <v>2.8170523554492934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46.014200971671016</v>
      </c>
      <c r="C23" s="79">
        <f t="shared" ref="C23:Q23" si="7">SUM(C24:C25)</f>
        <v>50.190813790552049</v>
      </c>
      <c r="D23" s="79">
        <f t="shared" si="7"/>
        <v>55.926350722434975</v>
      </c>
      <c r="E23" s="79">
        <f t="shared" si="7"/>
        <v>67.788150896924222</v>
      </c>
      <c r="F23" s="79">
        <f t="shared" si="7"/>
        <v>70.356784504569674</v>
      </c>
      <c r="G23" s="79">
        <f t="shared" si="7"/>
        <v>71.058590311426002</v>
      </c>
      <c r="H23" s="79">
        <f t="shared" si="7"/>
        <v>61.135861044075305</v>
      </c>
      <c r="I23" s="79">
        <f t="shared" si="7"/>
        <v>67.372116776591369</v>
      </c>
      <c r="J23" s="79">
        <f t="shared" si="7"/>
        <v>67.87548938274513</v>
      </c>
      <c r="K23" s="79">
        <f t="shared" si="7"/>
        <v>63.581931386924978</v>
      </c>
      <c r="L23" s="79">
        <f t="shared" si="7"/>
        <v>58.467335458681568</v>
      </c>
      <c r="M23" s="79">
        <f t="shared" si="7"/>
        <v>71.535329628444188</v>
      </c>
      <c r="N23" s="79">
        <f t="shared" si="7"/>
        <v>73.930781217437499</v>
      </c>
      <c r="O23" s="79">
        <f t="shared" si="7"/>
        <v>65.352610649854157</v>
      </c>
      <c r="P23" s="79">
        <f t="shared" si="7"/>
        <v>63.573619911036481</v>
      </c>
      <c r="Q23" s="79">
        <f t="shared" si="7"/>
        <v>60.692297209768398</v>
      </c>
    </row>
    <row r="24" spans="1:17" ht="11.45" customHeight="1" x14ac:dyDescent="0.25">
      <c r="A24" s="116" t="s">
        <v>118</v>
      </c>
      <c r="B24" s="77">
        <v>46.014200971671016</v>
      </c>
      <c r="C24" s="77">
        <v>50.190813790552049</v>
      </c>
      <c r="D24" s="77">
        <v>55.926350722434975</v>
      </c>
      <c r="E24" s="77">
        <v>67.788150896924222</v>
      </c>
      <c r="F24" s="77">
        <v>70.356784504569674</v>
      </c>
      <c r="G24" s="77">
        <v>71.058590311426002</v>
      </c>
      <c r="H24" s="77">
        <v>61.135861044075305</v>
      </c>
      <c r="I24" s="77">
        <v>67.372116776591369</v>
      </c>
      <c r="J24" s="77">
        <v>67.87548938274513</v>
      </c>
      <c r="K24" s="77">
        <v>63.581931386924978</v>
      </c>
      <c r="L24" s="77">
        <v>58.467335458681568</v>
      </c>
      <c r="M24" s="77">
        <v>71.535329628444188</v>
      </c>
      <c r="N24" s="77">
        <v>73.930781217437499</v>
      </c>
      <c r="O24" s="77">
        <v>65.352610649854157</v>
      </c>
      <c r="P24" s="77">
        <v>63.573619911036481</v>
      </c>
      <c r="Q24" s="77">
        <v>60.692297209768398</v>
      </c>
    </row>
    <row r="25" spans="1:17" ht="11.45" customHeight="1" x14ac:dyDescent="0.25">
      <c r="A25" s="93" t="s">
        <v>16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170.51726883105212</v>
      </c>
      <c r="C30" s="79">
        <f>IF(C17=0,"",C17/TrRail_act!C15*100)</f>
        <v>165.78340426310589</v>
      </c>
      <c r="D30" s="79">
        <f>IF(D17=0,"",D17/TrRail_act!D15*100)</f>
        <v>159.36907832402915</v>
      </c>
      <c r="E30" s="79">
        <f>IF(E17=0,"",E17/TrRail_act!E15*100)</f>
        <v>153.82958642729136</v>
      </c>
      <c r="F30" s="79">
        <f>IF(F17=0,"",F17/TrRail_act!F15*100)</f>
        <v>150.09924602017546</v>
      </c>
      <c r="G30" s="79">
        <f>IF(G17=0,"",G17/TrRail_act!G15*100)</f>
        <v>144.89368804362778</v>
      </c>
      <c r="H30" s="79">
        <f>IF(H17=0,"",H17/TrRail_act!H15*100)</f>
        <v>141.19574812446041</v>
      </c>
      <c r="I30" s="79">
        <f>IF(I17=0,"",I17/TrRail_act!I15*100)</f>
        <v>139.72161335401421</v>
      </c>
      <c r="J30" s="79">
        <f>IF(J17=0,"",J17/TrRail_act!J15*100)</f>
        <v>139.26404924538883</v>
      </c>
      <c r="K30" s="79">
        <f>IF(K17=0,"",K17/TrRail_act!K15*100)</f>
        <v>147.6675021841863</v>
      </c>
      <c r="L30" s="79">
        <f>IF(L17=0,"",L17/TrRail_act!L15*100)</f>
        <v>149.07030446399926</v>
      </c>
      <c r="M30" s="79">
        <f>IF(M17=0,"",M17/TrRail_act!M15*100)</f>
        <v>134.83785631434279</v>
      </c>
      <c r="N30" s="79">
        <f>IF(N17=0,"",N17/TrRail_act!N15*100)</f>
        <v>143.02432463576864</v>
      </c>
      <c r="O30" s="79">
        <f>IF(O17=0,"",O17/TrRail_act!O15*100)</f>
        <v>136.36384630213215</v>
      </c>
      <c r="P30" s="79">
        <f>IF(P17=0,"",P17/TrRail_act!P15*100)</f>
        <v>131.11334012770263</v>
      </c>
      <c r="Q30" s="79">
        <f>IF(Q17=0,"",Q17/TrRail_act!Q15*100)</f>
        <v>130.10666426384455</v>
      </c>
    </row>
    <row r="31" spans="1:17" ht="11.45" customHeight="1" x14ac:dyDescent="0.25">
      <c r="A31" s="91" t="s">
        <v>21</v>
      </c>
      <c r="B31" s="123">
        <f>IF(B18=0,"",B18/TrRail_act!B16*100)</f>
        <v>35.356356377257157</v>
      </c>
      <c r="C31" s="123">
        <f>IF(C18=0,"",C18/TrRail_act!C16*100)</f>
        <v>35.061216441725691</v>
      </c>
      <c r="D31" s="123">
        <f>IF(D18=0,"",D18/TrRail_act!D16*100)</f>
        <v>34.802015915596037</v>
      </c>
      <c r="E31" s="123">
        <f>IF(E18=0,"",E18/TrRail_act!E16*100)</f>
        <v>34.576130110614649</v>
      </c>
      <c r="F31" s="123">
        <f>IF(F18=0,"",F18/TrRail_act!F16*100)</f>
        <v>34.331515544367583</v>
      </c>
      <c r="G31" s="123">
        <f>IF(G18=0,"",G18/TrRail_act!G16*100)</f>
        <v>34.08291624462629</v>
      </c>
      <c r="H31" s="123">
        <f>IF(H18=0,"",H18/TrRail_act!H16*100)</f>
        <v>33.765912461080575</v>
      </c>
      <c r="I31" s="123">
        <f>IF(I18=0,"",I18/TrRail_act!I16*100)</f>
        <v>33.580798245578677</v>
      </c>
      <c r="J31" s="123">
        <f>IF(J18=0,"",J18/TrRail_act!J16*100)</f>
        <v>33.385640791328456</v>
      </c>
      <c r="K31" s="123">
        <f>IF(K18=0,"",K18/TrRail_act!K16*100)</f>
        <v>33.1965186433181</v>
      </c>
      <c r="L31" s="123">
        <f>IF(L18=0,"",L18/TrRail_act!L16*100)</f>
        <v>32.873981021065156</v>
      </c>
      <c r="M31" s="123">
        <f>IF(M18=0,"",M18/TrRail_act!M16*100)</f>
        <v>32.748492765163704</v>
      </c>
      <c r="N31" s="123">
        <f>IF(N18=0,"",N18/TrRail_act!N16*100)</f>
        <v>32.519289107008035</v>
      </c>
      <c r="O31" s="123">
        <f>IF(O18=0,"",O18/TrRail_act!O16*100)</f>
        <v>32.296853369072359</v>
      </c>
      <c r="P31" s="123">
        <f>IF(P18=0,"",P18/TrRail_act!P16*100)</f>
        <v>31.939509242196213</v>
      </c>
      <c r="Q31" s="123">
        <f>IF(Q18=0,"",Q18/TrRail_act!Q16*100)</f>
        <v>31.617329782899223</v>
      </c>
    </row>
    <row r="32" spans="1:17" ht="11.45" customHeight="1" x14ac:dyDescent="0.25">
      <c r="A32" s="19" t="s">
        <v>20</v>
      </c>
      <c r="B32" s="76">
        <f>IF(B19=0,"",B19/TrRail_act!B17*100)</f>
        <v>233.13501041582225</v>
      </c>
      <c r="C32" s="76">
        <f>IF(C19=0,"",C19/TrRail_act!C17*100)</f>
        <v>228.70973812622236</v>
      </c>
      <c r="D32" s="76">
        <f>IF(D19=0,"",D19/TrRail_act!D17*100)</f>
        <v>227.48666707958597</v>
      </c>
      <c r="E32" s="76">
        <f>IF(E19=0,"",E19/TrRail_act!E17*100)</f>
        <v>218.88595684781421</v>
      </c>
      <c r="F32" s="76">
        <f>IF(F19=0,"",F19/TrRail_act!F17*100)</f>
        <v>216.57599794527718</v>
      </c>
      <c r="G32" s="76">
        <f>IF(G19=0,"",G19/TrRail_act!G17*100)</f>
        <v>209.64493549595443</v>
      </c>
      <c r="H32" s="76">
        <f>IF(H19=0,"",H19/TrRail_act!H17*100)</f>
        <v>202.81527081444995</v>
      </c>
      <c r="I32" s="76">
        <f>IF(I19=0,"",I19/TrRail_act!I17*100)</f>
        <v>200.9293734249768</v>
      </c>
      <c r="J32" s="76">
        <f>IF(J19=0,"",J19/TrRail_act!J17*100)</f>
        <v>194.48060773712973</v>
      </c>
      <c r="K32" s="76">
        <f>IF(K19=0,"",K19/TrRail_act!K17*100)</f>
        <v>189.85482425980439</v>
      </c>
      <c r="L32" s="76">
        <f>IF(L19=0,"",L19/TrRail_act!L17*100)</f>
        <v>182.29490943120987</v>
      </c>
      <c r="M32" s="76">
        <f>IF(M19=0,"",M19/TrRail_act!M17*100)</f>
        <v>174.43103603725999</v>
      </c>
      <c r="N32" s="76">
        <f>IF(N19=0,"",N19/TrRail_act!N17*100)</f>
        <v>174.57164386812104</v>
      </c>
      <c r="O32" s="76">
        <f>IF(O19=0,"",O19/TrRail_act!O17*100)</f>
        <v>169.36730593908428</v>
      </c>
      <c r="P32" s="76">
        <f>IF(P19=0,"",P19/TrRail_act!P17*100)</f>
        <v>163.82101622167022</v>
      </c>
      <c r="Q32" s="76">
        <f>IF(Q19=0,"",Q19/TrRail_act!Q17*100)</f>
        <v>162.49797013279817</v>
      </c>
    </row>
    <row r="33" spans="1:17" ht="11.45" customHeight="1" x14ac:dyDescent="0.25">
      <c r="A33" s="62" t="s">
        <v>17</v>
      </c>
      <c r="B33" s="77">
        <f>IF(B20=0,"",B20/TrRail_act!B18*100)</f>
        <v>238.80905422825123</v>
      </c>
      <c r="C33" s="77">
        <f>IF(C20=0,"",C20/TrRail_act!C18*100)</f>
        <v>234.83834417535988</v>
      </c>
      <c r="D33" s="77">
        <f>IF(D20=0,"",D20/TrRail_act!D18*100)</f>
        <v>234.61953449276831</v>
      </c>
      <c r="E33" s="77">
        <f>IF(E20=0,"",E20/TrRail_act!E18*100)</f>
        <v>227.90588590601649</v>
      </c>
      <c r="F33" s="77">
        <f>IF(F20=0,"",F20/TrRail_act!F18*100)</f>
        <v>226.61694524792381</v>
      </c>
      <c r="G33" s="77">
        <f>IF(G20=0,"",G20/TrRail_act!G18*100)</f>
        <v>219.35041608034217</v>
      </c>
      <c r="H33" s="77">
        <f>IF(H20=0,"",H20/TrRail_act!H18*100)</f>
        <v>212.06480278436942</v>
      </c>
      <c r="I33" s="77">
        <f>IF(I20=0,"",I20/TrRail_act!I18*100)</f>
        <v>210.43381171868057</v>
      </c>
      <c r="J33" s="77">
        <f>IF(J20=0,"",J20/TrRail_act!J18*100)</f>
        <v>205.03693023843334</v>
      </c>
      <c r="K33" s="77">
        <f>IF(K20=0,"",K20/TrRail_act!K18*100)</f>
        <v>202.22287971588315</v>
      </c>
      <c r="L33" s="77">
        <f>IF(L20=0,"",L20/TrRail_act!L18*100)</f>
        <v>197.3382304305826</v>
      </c>
      <c r="M33" s="77">
        <f>IF(M20=0,"",M20/TrRail_act!M18*100)</f>
        <v>194.48429774506343</v>
      </c>
      <c r="N33" s="77">
        <f>IF(N20=0,"",N20/TrRail_act!N18*100)</f>
        <v>190.19038067708135</v>
      </c>
      <c r="O33" s="77">
        <f>IF(O20=0,"",O20/TrRail_act!O18*100)</f>
        <v>185.67857444625452</v>
      </c>
      <c r="P33" s="77">
        <f>IF(P20=0,"",P20/TrRail_act!P18*100)</f>
        <v>178.83974989124775</v>
      </c>
      <c r="Q33" s="77">
        <f>IF(Q20=0,"",Q20/TrRail_act!Q18*100)</f>
        <v>177.59835594991685</v>
      </c>
    </row>
    <row r="34" spans="1:17" ht="11.45" customHeight="1" x14ac:dyDescent="0.25">
      <c r="A34" s="62" t="s">
        <v>16</v>
      </c>
      <c r="B34" s="77">
        <f>IF(B21=0,"",B21/TrRail_act!B19*100)</f>
        <v>183.25537231382259</v>
      </c>
      <c r="C34" s="77">
        <f>IF(C21=0,"",C21/TrRail_act!C19*100)</f>
        <v>180.84104921981205</v>
      </c>
      <c r="D34" s="77">
        <f>IF(D21=0,"",D21/TrRail_act!D19*100)</f>
        <v>177.45535992231711</v>
      </c>
      <c r="E34" s="77">
        <f>IF(E21=0,"",E21/TrRail_act!E19*100)</f>
        <v>172.53803314444332</v>
      </c>
      <c r="F34" s="77">
        <f>IF(F21=0,"",F21/TrRail_act!F19*100)</f>
        <v>167.73008289486359</v>
      </c>
      <c r="G34" s="77">
        <f>IF(G21=0,"",G21/TrRail_act!G19*100)</f>
        <v>166.67211116768306</v>
      </c>
      <c r="H34" s="77">
        <f>IF(H21=0,"",H21/TrRail_act!H19*100)</f>
        <v>161.77259337198987</v>
      </c>
      <c r="I34" s="77">
        <f>IF(I21=0,"",I21/TrRail_act!I19*100)</f>
        <v>159.49498136846125</v>
      </c>
      <c r="J34" s="77">
        <f>IF(J21=0,"",J21/TrRail_act!J19*100)</f>
        <v>157.60667313081353</v>
      </c>
      <c r="K34" s="77">
        <f>IF(K21=0,"",K21/TrRail_act!K19*100)</f>
        <v>152.09549119708129</v>
      </c>
      <c r="L34" s="77">
        <f>IF(L21=0,"",L21/TrRail_act!L19*100)</f>
        <v>148.60982352803066</v>
      </c>
      <c r="M34" s="77">
        <f>IF(M21=0,"",M21/TrRail_act!M19*100)</f>
        <v>146.09566185866586</v>
      </c>
      <c r="N34" s="77">
        <f>IF(N21=0,"",N21/TrRail_act!N19*100)</f>
        <v>141.90746765370727</v>
      </c>
      <c r="O34" s="77">
        <f>IF(O21=0,"",O21/TrRail_act!O19*100)</f>
        <v>136.02074670139703</v>
      </c>
      <c r="P34" s="77">
        <f>IF(P21=0,"",P21/TrRail_act!P19*100)</f>
        <v>134.62901882418271</v>
      </c>
      <c r="Q34" s="77">
        <f>IF(Q21=0,"",Q21/TrRail_act!Q19*100)</f>
        <v>133.99604038591727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679.38690642872973</v>
      </c>
      <c r="C36" s="79">
        <f>IF(C23=0,"",C23/TrRail_act!C21*100)</f>
        <v>675.55930653059772</v>
      </c>
      <c r="D36" s="79">
        <f>IF(D23=0,"",D23/TrRail_act!D21*100)</f>
        <v>670.86162528321472</v>
      </c>
      <c r="E36" s="79">
        <f>IF(E23=0,"",E23/TrRail_act!E21*100)</f>
        <v>666.29045608013621</v>
      </c>
      <c r="F36" s="79">
        <f>IF(F23=0,"",F23/TrRail_act!F21*100)</f>
        <v>660.42038020559767</v>
      </c>
      <c r="G36" s="79">
        <f>IF(G23=0,"",G23/TrRail_act!G21*100)</f>
        <v>636.21208093948292</v>
      </c>
      <c r="H36" s="79">
        <f>IF(H23=0,"",H23/TrRail_act!H21*100)</f>
        <v>615.40351618090938</v>
      </c>
      <c r="I36" s="79">
        <f>IF(I23=0,"",I23/TrRail_act!I21*100)</f>
        <v>611.04380337964517</v>
      </c>
      <c r="J36" s="79">
        <f>IF(J23=0,"",J23/TrRail_act!J21*100)</f>
        <v>606.43788752200976</v>
      </c>
      <c r="K36" s="79">
        <f>IF(K23=0,"",K23/TrRail_act!K21*100)</f>
        <v>600.67690785811169</v>
      </c>
      <c r="L36" s="79">
        <f>IF(L23=0,"",L23/TrRail_act!L21*100)</f>
        <v>596.51358653078535</v>
      </c>
      <c r="M36" s="79">
        <f>IF(M23=0,"",M23/TrRail_act!M21*100)</f>
        <v>589.72432362302823</v>
      </c>
      <c r="N36" s="79">
        <f>IF(N23=0,"",N23/TrRail_act!N21*100)</f>
        <v>585.88270754861833</v>
      </c>
      <c r="O36" s="79">
        <f>IF(O23=0,"",O23/TrRail_act!O21*100)</f>
        <v>571.9840590415746</v>
      </c>
      <c r="P36" s="79">
        <f>IF(P23=0,"",P23/TrRail_act!P21*100)</f>
        <v>550.91701541679515</v>
      </c>
      <c r="Q36" s="79">
        <f>IF(Q23=0,"",Q23/TrRail_act!Q21*100)</f>
        <v>547.09289328773707</v>
      </c>
    </row>
    <row r="37" spans="1:17" ht="11.45" customHeight="1" x14ac:dyDescent="0.25">
      <c r="A37" s="116" t="s">
        <v>17</v>
      </c>
      <c r="B37" s="77">
        <f>IF(B24=0,"",B24/TrRail_act!B22*100)</f>
        <v>679.38690642872973</v>
      </c>
      <c r="C37" s="77">
        <f>IF(C24=0,"",C24/TrRail_act!C22*100)</f>
        <v>675.55930653059772</v>
      </c>
      <c r="D37" s="77">
        <f>IF(D24=0,"",D24/TrRail_act!D22*100)</f>
        <v>670.86162528321472</v>
      </c>
      <c r="E37" s="77">
        <f>IF(E24=0,"",E24/TrRail_act!E22*100)</f>
        <v>666.29045608013621</v>
      </c>
      <c r="F37" s="77">
        <f>IF(F24=0,"",F24/TrRail_act!F22*100)</f>
        <v>660.42038020559767</v>
      </c>
      <c r="G37" s="77">
        <f>IF(G24=0,"",G24/TrRail_act!G22*100)</f>
        <v>636.21208093948292</v>
      </c>
      <c r="H37" s="77">
        <f>IF(H24=0,"",H24/TrRail_act!H22*100)</f>
        <v>615.40351618090938</v>
      </c>
      <c r="I37" s="77">
        <f>IF(I24=0,"",I24/TrRail_act!I22*100)</f>
        <v>611.04380337964517</v>
      </c>
      <c r="J37" s="77">
        <f>IF(J24=0,"",J24/TrRail_act!J22*100)</f>
        <v>606.43788752200976</v>
      </c>
      <c r="K37" s="77">
        <f>IF(K24=0,"",K24/TrRail_act!K22*100)</f>
        <v>600.67690785811169</v>
      </c>
      <c r="L37" s="77">
        <f>IF(L24=0,"",L24/TrRail_act!L22*100)</f>
        <v>596.51358653078535</v>
      </c>
      <c r="M37" s="77">
        <f>IF(M24=0,"",M24/TrRail_act!M22*100)</f>
        <v>589.72432362302823</v>
      </c>
      <c r="N37" s="77">
        <f>IF(N24=0,"",N24/TrRail_act!N22*100)</f>
        <v>585.88270754861833</v>
      </c>
      <c r="O37" s="77">
        <f>IF(O24=0,"",O24/TrRail_act!O22*100)</f>
        <v>571.9840590415746</v>
      </c>
      <c r="P37" s="77">
        <f>IF(P24=0,"",P24/TrRail_act!P22*100)</f>
        <v>550.91701541679515</v>
      </c>
      <c r="Q37" s="77">
        <f>IF(Q24=0,"",Q24/TrRail_act!Q22*100)</f>
        <v>547.09289328773707</v>
      </c>
    </row>
    <row r="38" spans="1:17" ht="11.45" customHeight="1" x14ac:dyDescent="0.25">
      <c r="A38" s="93" t="s">
        <v>16</v>
      </c>
      <c r="B38" s="74" t="str">
        <f>IF(B25=0,"",B25/TrRail_act!B23*100)</f>
        <v/>
      </c>
      <c r="C38" s="74" t="str">
        <f>IF(C25=0,"",C25/TrRail_act!C23*100)</f>
        <v/>
      </c>
      <c r="D38" s="74" t="str">
        <f>IF(D25=0,"",D25/TrRail_act!D23*100)</f>
        <v/>
      </c>
      <c r="E38" s="74" t="str">
        <f>IF(E25=0,"",E25/TrRail_act!E23*100)</f>
        <v/>
      </c>
      <c r="F38" s="74" t="str">
        <f>IF(F25=0,"",F25/TrRail_act!F23*100)</f>
        <v/>
      </c>
      <c r="G38" s="74" t="str">
        <f>IF(G25=0,"",G25/TrRail_act!G23*100)</f>
        <v/>
      </c>
      <c r="H38" s="74" t="str">
        <f>IF(H25=0,"",H25/TrRail_act!H23*100)</f>
        <v/>
      </c>
      <c r="I38" s="74" t="str">
        <f>IF(I25=0,"",I25/TrRail_act!I23*100)</f>
        <v/>
      </c>
      <c r="J38" s="74" t="str">
        <f>IF(J25=0,"",J25/TrRail_act!J23*100)</f>
        <v/>
      </c>
      <c r="K38" s="74" t="str">
        <f>IF(K25=0,"",K25/TrRail_act!K23*100)</f>
        <v/>
      </c>
      <c r="L38" s="74" t="str">
        <f>IF(L25=0,"",L25/TrRail_act!L23*100)</f>
        <v/>
      </c>
      <c r="M38" s="74" t="str">
        <f>IF(M25=0,"",M25/TrRail_act!M23*100)</f>
        <v/>
      </c>
      <c r="N38" s="74" t="str">
        <f>IF(N25=0,"",N25/TrRail_act!N23*100)</f>
        <v/>
      </c>
      <c r="O38" s="74" t="str">
        <f>IF(O25=0,"",O25/TrRail_act!O23*100)</f>
        <v/>
      </c>
      <c r="P38" s="74" t="str">
        <f>IF(P25=0,"",P25/TrRail_act!P23*100)</f>
        <v/>
      </c>
      <c r="Q38" s="74" t="str">
        <f>IF(Q25=0,"",Q25/TrRail_act!Q23*100)</f>
        <v/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23.652965263762656</v>
      </c>
      <c r="C41" s="79">
        <f>IF(C17=0,"",C17/TrRail_act!C4*1000)</f>
        <v>21.7386533665542</v>
      </c>
      <c r="D41" s="79">
        <f>IF(D17=0,"",D17/TrRail_act!D4*1000)</f>
        <v>17.952507711248295</v>
      </c>
      <c r="E41" s="79">
        <f>IF(E17=0,"",E17/TrRail_act!E4*1000)</f>
        <v>16.443393485997031</v>
      </c>
      <c r="F41" s="79">
        <f>IF(F17=0,"",F17/TrRail_act!F4*1000)</f>
        <v>15.084832659091632</v>
      </c>
      <c r="G41" s="79">
        <f>IF(G17=0,"",G17/TrRail_act!G4*1000)</f>
        <v>13.424626482736263</v>
      </c>
      <c r="H41" s="79">
        <f>IF(H17=0,"",H17/TrRail_act!H4*1000)</f>
        <v>12.049521027364808</v>
      </c>
      <c r="I41" s="79">
        <f>IF(I17=0,"",I17/TrRail_act!I4*1000)</f>
        <v>12.043641976254289</v>
      </c>
      <c r="J41" s="79">
        <f>IF(J17=0,"",J17/TrRail_act!J4*1000)</f>
        <v>12.557442355753253</v>
      </c>
      <c r="K41" s="79">
        <f>IF(K17=0,"",K17/TrRail_act!K4*1000)</f>
        <v>15.170999578971726</v>
      </c>
      <c r="L41" s="79">
        <f>IF(L17=0,"",L17/TrRail_act!L4*1000)</f>
        <v>13.834857431806249</v>
      </c>
      <c r="M41" s="79">
        <f>IF(M17=0,"",M17/TrRail_act!M4*1000)</f>
        <v>10.246414764701209</v>
      </c>
      <c r="N41" s="79">
        <f>IF(N17=0,"",N17/TrRail_act!N4*1000)</f>
        <v>13.661488616850525</v>
      </c>
      <c r="O41" s="79">
        <f>IF(O17=0,"",O17/TrRail_act!O4*1000)</f>
        <v>12.809312444210155</v>
      </c>
      <c r="P41" s="79">
        <f>IF(P17=0,"",P17/TrRail_act!P4*1000)</f>
        <v>13.684574290532957</v>
      </c>
      <c r="Q41" s="79">
        <f>IF(Q17=0,"",Q17/TrRail_act!Q4*1000)</f>
        <v>14.557567205699021</v>
      </c>
    </row>
    <row r="42" spans="1:17" ht="11.45" customHeight="1" x14ac:dyDescent="0.25">
      <c r="A42" s="91" t="s">
        <v>21</v>
      </c>
      <c r="B42" s="123">
        <f>IF(B18=0,"",B18/TrRail_act!B5*1000)</f>
        <v>5.7155560372289713</v>
      </c>
      <c r="C42" s="123">
        <f>IF(C18=0,"",C18/TrRail_act!C5*1000)</f>
        <v>5.5397159353946304</v>
      </c>
      <c r="D42" s="123">
        <f>IF(D18=0,"",D18/TrRail_act!D5*1000)</f>
        <v>5.2828311674625947</v>
      </c>
      <c r="E42" s="123">
        <f>IF(E18=0,"",E18/TrRail_act!E5*1000)</f>
        <v>5.2213870833115159</v>
      </c>
      <c r="F42" s="123">
        <f>IF(F18=0,"",F18/TrRail_act!F5*1000)</f>
        <v>5.1053113225155142</v>
      </c>
      <c r="G42" s="123">
        <f>IF(G18=0,"",G18/TrRail_act!G5*1000)</f>
        <v>4.9615333542154545</v>
      </c>
      <c r="H42" s="123">
        <f>IF(H18=0,"",H18/TrRail_act!H5*1000)</f>
        <v>4.7583242243829789</v>
      </c>
      <c r="I42" s="123">
        <f>IF(I18=0,"",I18/TrRail_act!I5*1000)</f>
        <v>4.750483828483036</v>
      </c>
      <c r="J42" s="123">
        <f>IF(J18=0,"",J18/TrRail_act!J5*1000)</f>
        <v>4.7908511875056483</v>
      </c>
      <c r="K42" s="123">
        <f>IF(K18=0,"",K18/TrRail_act!K5*1000)</f>
        <v>4.9359385373319222</v>
      </c>
      <c r="L42" s="123">
        <f>IF(L18=0,"",L18/TrRail_act!L5*1000)</f>
        <v>4.7653288503095581</v>
      </c>
      <c r="M42" s="123">
        <f>IF(M18=0,"",M18/TrRail_act!M5*1000)</f>
        <v>4.7799890605197008</v>
      </c>
      <c r="N42" s="123">
        <f>IF(N18=0,"",N18/TrRail_act!N5*1000)</f>
        <v>4.7522649970746613</v>
      </c>
      <c r="O42" s="123">
        <f>IF(O18=0,"",O18/TrRail_act!O5*1000)</f>
        <v>4.6974854561286712</v>
      </c>
      <c r="P42" s="123">
        <f>IF(P18=0,"",P18/TrRail_act!P5*1000)</f>
        <v>4.7715768268486496</v>
      </c>
      <c r="Q42" s="123">
        <f>IF(Q18=0,"",Q18/TrRail_act!Q5*1000)</f>
        <v>4.8194099296193267</v>
      </c>
    </row>
    <row r="43" spans="1:17" ht="11.45" customHeight="1" x14ac:dyDescent="0.25">
      <c r="A43" s="19" t="s">
        <v>20</v>
      </c>
      <c r="B43" s="76">
        <f>IF(B19=0,"",B19/TrRail_act!B6*1000)</f>
        <v>30.343744341687881</v>
      </c>
      <c r="C43" s="76">
        <f>IF(C19=0,"",C19/TrRail_act!C6*1000)</f>
        <v>27.720328987380405</v>
      </c>
      <c r="D43" s="76">
        <f>IF(D19=0,"",D19/TrRail_act!D6*1000)</f>
        <v>22.458416869159176</v>
      </c>
      <c r="E43" s="76">
        <f>IF(E19=0,"",E19/TrRail_act!E6*1000)</f>
        <v>20.181116878387559</v>
      </c>
      <c r="F43" s="76">
        <f>IF(F19=0,"",F19/TrRail_act!F6*1000)</f>
        <v>18.349844788688561</v>
      </c>
      <c r="G43" s="76">
        <f>IF(G19=0,"",G19/TrRail_act!G6*1000)</f>
        <v>16.020673160067673</v>
      </c>
      <c r="H43" s="76">
        <f>IF(H19=0,"",H19/TrRail_act!H6*1000)</f>
        <v>14.114867140014729</v>
      </c>
      <c r="I43" s="76">
        <f>IF(I19=0,"",I19/TrRail_act!I6*1000)</f>
        <v>14.135095328168997</v>
      </c>
      <c r="J43" s="76">
        <f>IF(J19=0,"",J19/TrRail_act!J6*1000)</f>
        <v>14.68933449045926</v>
      </c>
      <c r="K43" s="76">
        <f>IF(K19=0,"",K19/TrRail_act!K6*1000)</f>
        <v>17.51083305239473</v>
      </c>
      <c r="L43" s="76">
        <f>IF(L19=0,"",L19/TrRail_act!L6*1000)</f>
        <v>15.340325738856308</v>
      </c>
      <c r="M43" s="76">
        <f>IF(M19=0,"",M19/TrRail_act!M6*1000)</f>
        <v>11.177124079683271</v>
      </c>
      <c r="N43" s="76">
        <f>IF(N19=0,"",N19/TrRail_act!N6*1000)</f>
        <v>15.174341886243761</v>
      </c>
      <c r="O43" s="76">
        <f>IF(O19=0,"",O19/TrRail_act!O6*1000)</f>
        <v>14.302991188442711</v>
      </c>
      <c r="P43" s="76">
        <f>IF(P19=0,"",P19/TrRail_act!P6*1000)</f>
        <v>15.552566942199839</v>
      </c>
      <c r="Q43" s="76">
        <f>IF(Q19=0,"",Q19/TrRail_act!Q6*1000)</f>
        <v>16.719388604934768</v>
      </c>
    </row>
    <row r="44" spans="1:17" ht="11.45" customHeight="1" x14ac:dyDescent="0.25">
      <c r="A44" s="62" t="s">
        <v>17</v>
      </c>
      <c r="B44" s="77">
        <f>IF(B20=0,"",B20/TrRail_act!B7*1000)</f>
        <v>32.667853956608212</v>
      </c>
      <c r="C44" s="77">
        <f>IF(C20=0,"",C20/TrRail_act!C7*1000)</f>
        <v>29.435622650297617</v>
      </c>
      <c r="D44" s="77">
        <f>IF(D20=0,"",D20/TrRail_act!D7*1000)</f>
        <v>25.162069105358608</v>
      </c>
      <c r="E44" s="77">
        <f>IF(E20=0,"",E20/TrRail_act!E7*1000)</f>
        <v>23.981760736185677</v>
      </c>
      <c r="F44" s="77">
        <f>IF(F20=0,"",F20/TrRail_act!F7*1000)</f>
        <v>22.426424023736125</v>
      </c>
      <c r="G44" s="77">
        <f>IF(G20=0,"",G20/TrRail_act!G7*1000)</f>
        <v>19.910224250148225</v>
      </c>
      <c r="H44" s="77">
        <f>IF(H20=0,"",H20/TrRail_act!H7*1000)</f>
        <v>16.873896466761689</v>
      </c>
      <c r="I44" s="77">
        <f>IF(I20=0,"",I20/TrRail_act!I7*1000)</f>
        <v>17.010486115830393</v>
      </c>
      <c r="J44" s="77">
        <f>IF(J20=0,"",J20/TrRail_act!J7*1000)</f>
        <v>17.575821827906985</v>
      </c>
      <c r="K44" s="77">
        <f>IF(K20=0,"",K20/TrRail_act!K7*1000)</f>
        <v>19.955541214030823</v>
      </c>
      <c r="L44" s="77">
        <f>IF(L20=0,"",L20/TrRail_act!L7*1000)</f>
        <v>17.654181691597508</v>
      </c>
      <c r="M44" s="77">
        <f>IF(M20=0,"",M20/TrRail_act!M7*1000)</f>
        <v>11.921530735082573</v>
      </c>
      <c r="N44" s="77">
        <f>IF(N20=0,"",N20/TrRail_act!N7*1000)</f>
        <v>17.592182851632067</v>
      </c>
      <c r="O44" s="77">
        <f>IF(O20=0,"",O20/TrRail_act!O7*1000)</f>
        <v>16.865732309637711</v>
      </c>
      <c r="P44" s="77">
        <f>IF(P20=0,"",P20/TrRail_act!P7*1000)</f>
        <v>18.086357652950984</v>
      </c>
      <c r="Q44" s="77">
        <f>IF(Q20=0,"",Q20/TrRail_act!Q7*1000)</f>
        <v>19.473910575043906</v>
      </c>
    </row>
    <row r="45" spans="1:17" ht="11.45" customHeight="1" x14ac:dyDescent="0.25">
      <c r="A45" s="62" t="s">
        <v>16</v>
      </c>
      <c r="B45" s="77">
        <f>IF(B21=0,"",B21/TrRail_act!B8*1000)</f>
        <v>16.718263278235046</v>
      </c>
      <c r="C45" s="77">
        <f>IF(C21=0,"",C21/TrRail_act!C8*1000)</f>
        <v>17.422621121875288</v>
      </c>
      <c r="D45" s="77">
        <f>IF(D21=0,"",D21/TrRail_act!D8*1000)</f>
        <v>11.249153587089568</v>
      </c>
      <c r="E45" s="77">
        <f>IF(E21=0,"",E21/TrRail_act!E8*1000)</f>
        <v>9.7227590953347072</v>
      </c>
      <c r="F45" s="77">
        <f>IF(F21=0,"",F21/TrRail_act!F8*1000)</f>
        <v>8.3608553911675596</v>
      </c>
      <c r="G45" s="77">
        <f>IF(G21=0,"",G21/TrRail_act!G8*1000)</f>
        <v>7.4920734228602193</v>
      </c>
      <c r="H45" s="77">
        <f>IF(H21=0,"",H21/TrRail_act!H8*1000)</f>
        <v>7.234358576528984</v>
      </c>
      <c r="I45" s="77">
        <f>IF(I21=0,"",I21/TrRail_act!I8*1000)</f>
        <v>7.1669472146042521</v>
      </c>
      <c r="J45" s="77">
        <f>IF(J21=0,"",J21/TrRail_act!J8*1000)</f>
        <v>8.4116496256939381</v>
      </c>
      <c r="K45" s="77">
        <f>IF(K21=0,"",K21/TrRail_act!K8*1000)</f>
        <v>11.695101527252618</v>
      </c>
      <c r="L45" s="77">
        <f>IF(L21=0,"",L21/TrRail_act!L8*1000)</f>
        <v>11.038474178974615</v>
      </c>
      <c r="M45" s="77">
        <f>IF(M21=0,"",M21/TrRail_act!M8*1000)</f>
        <v>10.002308679736053</v>
      </c>
      <c r="N45" s="77">
        <f>IF(N21=0,"",N21/TrRail_act!N8*1000)</f>
        <v>10.95440542374762</v>
      </c>
      <c r="O45" s="77">
        <f>IF(O21=0,"",O21/TrRail_act!O8*1000)</f>
        <v>10.043866207429932</v>
      </c>
      <c r="P45" s="77">
        <f>IF(P21=0,"",P21/TrRail_act!P8*1000)</f>
        <v>11.421245684490446</v>
      </c>
      <c r="Q45" s="77">
        <f>IF(Q21=0,"",Q21/TrRail_act!Q8*1000)</f>
        <v>12.349460794469591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3.4571150241676198</v>
      </c>
      <c r="C47" s="79">
        <f>IF(C23=0,"",C23/TrRail_act!C10*1000)</f>
        <v>3.5395496326200324</v>
      </c>
      <c r="D47" s="79">
        <f>IF(D23=0,"",D23/TrRail_act!D10*1000)</f>
        <v>3.7234587698025949</v>
      </c>
      <c r="E47" s="79">
        <f>IF(E23=0,"",E23/TrRail_act!E10*1000)</f>
        <v>3.7754470006641161</v>
      </c>
      <c r="F47" s="79">
        <f>IF(F23=0,"",F23/TrRail_act!F10*1000)</f>
        <v>3.7789657591884023</v>
      </c>
      <c r="G47" s="79">
        <f>IF(G23=0,"",G23/TrRail_act!G10*1000)</f>
        <v>3.5926280555855201</v>
      </c>
      <c r="H47" s="79">
        <f>IF(H23=0,"",H23/TrRail_act!H10*1000)</f>
        <v>3.6323368215837037</v>
      </c>
      <c r="I47" s="79">
        <f>IF(I23=0,"",I23/TrRail_act!I10*1000)</f>
        <v>3.6789229933157519</v>
      </c>
      <c r="J47" s="79">
        <f>IF(J23=0,"",J23/TrRail_act!J10*1000)</f>
        <v>3.4663954538963857</v>
      </c>
      <c r="K47" s="79">
        <f>IF(K23=0,"",K23/TrRail_act!K10*1000)</f>
        <v>3.3955637589813072</v>
      </c>
      <c r="L47" s="79">
        <f>IF(L23=0,"",L23/TrRail_act!L10*1000)</f>
        <v>3.4034190266419211</v>
      </c>
      <c r="M47" s="79">
        <f>IF(M23=0,"",M23/TrRail_act!M10*1000)</f>
        <v>3.341211098946482</v>
      </c>
      <c r="N47" s="79">
        <f>IF(N23=0,"",N23/TrRail_act!N10*1000)</f>
        <v>3.3809293098018705</v>
      </c>
      <c r="O47" s="79">
        <f>IF(O23=0,"",O23/TrRail_act!O10*1000)</f>
        <v>3.345925181745554</v>
      </c>
      <c r="P47" s="79">
        <f>IF(P23=0,"",P23/TrRail_act!P10*1000)</f>
        <v>3.2700797238329558</v>
      </c>
      <c r="Q47" s="79">
        <f>IF(Q23=0,"",Q23/TrRail_act!Q10*1000)</f>
        <v>3.2102135411916004</v>
      </c>
    </row>
    <row r="48" spans="1:17" ht="11.45" customHeight="1" x14ac:dyDescent="0.25">
      <c r="A48" s="116" t="s">
        <v>17</v>
      </c>
      <c r="B48" s="77">
        <f>IF(B24=0,"",B24/TrRail_act!B11*1000)</f>
        <v>3.4571150241676198</v>
      </c>
      <c r="C48" s="77">
        <f>IF(C24=0,"",C24/TrRail_act!C11*1000)</f>
        <v>3.5395496326200324</v>
      </c>
      <c r="D48" s="77">
        <f>IF(D24=0,"",D24/TrRail_act!D11*1000)</f>
        <v>3.7234587698025949</v>
      </c>
      <c r="E48" s="77">
        <f>IF(E24=0,"",E24/TrRail_act!E11*1000)</f>
        <v>3.7754470006641161</v>
      </c>
      <c r="F48" s="77">
        <f>IF(F24=0,"",F24/TrRail_act!F11*1000)</f>
        <v>3.7789657591884023</v>
      </c>
      <c r="G48" s="77">
        <f>IF(G24=0,"",G24/TrRail_act!G11*1000)</f>
        <v>3.5926280555855201</v>
      </c>
      <c r="H48" s="77">
        <f>IF(H24=0,"",H24/TrRail_act!H11*1000)</f>
        <v>3.6323368215837037</v>
      </c>
      <c r="I48" s="77">
        <f>IF(I24=0,"",I24/TrRail_act!I11*1000)</f>
        <v>3.6789229933157519</v>
      </c>
      <c r="J48" s="77">
        <f>IF(J24=0,"",J24/TrRail_act!J11*1000)</f>
        <v>3.4663954538963857</v>
      </c>
      <c r="K48" s="77">
        <f>IF(K24=0,"",K24/TrRail_act!K11*1000)</f>
        <v>3.3955637589813072</v>
      </c>
      <c r="L48" s="77">
        <f>IF(L24=0,"",L24/TrRail_act!L11*1000)</f>
        <v>3.4034190266419211</v>
      </c>
      <c r="M48" s="77">
        <f>IF(M24=0,"",M24/TrRail_act!M11*1000)</f>
        <v>3.341211098946482</v>
      </c>
      <c r="N48" s="77">
        <f>IF(N24=0,"",N24/TrRail_act!N11*1000)</f>
        <v>3.3809293098018705</v>
      </c>
      <c r="O48" s="77">
        <f>IF(O24=0,"",O24/TrRail_act!O11*1000)</f>
        <v>3.345925181745554</v>
      </c>
      <c r="P48" s="77">
        <f>IF(P24=0,"",P24/TrRail_act!P11*1000)</f>
        <v>3.2700797238329558</v>
      </c>
      <c r="Q48" s="77">
        <f>IF(Q24=0,"",Q24/TrRail_act!Q11*1000)</f>
        <v>3.2102135411916004</v>
      </c>
    </row>
    <row r="49" spans="1:17" ht="11.45" customHeight="1" x14ac:dyDescent="0.25">
      <c r="A49" s="93" t="s">
        <v>16</v>
      </c>
      <c r="B49" s="74" t="str">
        <f>IF(B25=0,"",B25/TrRail_act!B12*1000)</f>
        <v/>
      </c>
      <c r="C49" s="74" t="str">
        <f>IF(C25=0,"",C25/TrRail_act!C12*1000)</f>
        <v/>
      </c>
      <c r="D49" s="74" t="str">
        <f>IF(D25=0,"",D25/TrRail_act!D12*1000)</f>
        <v/>
      </c>
      <c r="E49" s="74" t="str">
        <f>IF(E25=0,"",E25/TrRail_act!E12*1000)</f>
        <v/>
      </c>
      <c r="F49" s="74" t="str">
        <f>IF(F25=0,"",F25/TrRail_act!F12*1000)</f>
        <v/>
      </c>
      <c r="G49" s="74" t="str">
        <f>IF(G25=0,"",G25/TrRail_act!G12*1000)</f>
        <v/>
      </c>
      <c r="H49" s="74" t="str">
        <f>IF(H25=0,"",H25/TrRail_act!H12*1000)</f>
        <v/>
      </c>
      <c r="I49" s="74" t="str">
        <f>IF(I25=0,"",I25/TrRail_act!I12*1000)</f>
        <v/>
      </c>
      <c r="J49" s="74" t="str">
        <f>IF(J25=0,"",J25/TrRail_act!J12*1000)</f>
        <v/>
      </c>
      <c r="K49" s="74" t="str">
        <f>IF(K25=0,"",K25/TrRail_act!K12*1000)</f>
        <v/>
      </c>
      <c r="L49" s="74" t="str">
        <f>IF(L25=0,"",L25/TrRail_act!L12*1000)</f>
        <v/>
      </c>
      <c r="M49" s="74" t="str">
        <f>IF(M25=0,"",M25/TrRail_act!M12*1000)</f>
        <v/>
      </c>
      <c r="N49" s="74" t="str">
        <f>IF(N25=0,"",N25/TrRail_act!N12*1000)</f>
        <v/>
      </c>
      <c r="O49" s="74" t="str">
        <f>IF(O25=0,"",O25/TrRail_act!O12*1000)</f>
        <v/>
      </c>
      <c r="P49" s="74" t="str">
        <f>IF(P25=0,"",P25/TrRail_act!P12*1000)</f>
        <v/>
      </c>
      <c r="Q49" s="74" t="str">
        <f>IF(Q25=0,"",Q25/TrRail_act!Q12*1000)</f>
        <v/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318083.78081418906</v>
      </c>
      <c r="C52" s="40">
        <f>IF(C17=0,"",1000000*C17/TrRail_act!C37)</f>
        <v>298081.64836096379</v>
      </c>
      <c r="D52" s="40">
        <f>IF(D17=0,"",1000000*D17/TrRail_act!D37)</f>
        <v>268250.35966763011</v>
      </c>
      <c r="E52" s="40">
        <f>IF(E17=0,"",1000000*E17/TrRail_act!E37)</f>
        <v>249301.47915038481</v>
      </c>
      <c r="F52" s="40">
        <f>IF(F17=0,"",1000000*F17/TrRail_act!F37)</f>
        <v>240839.48500642271</v>
      </c>
      <c r="G52" s="40">
        <f>IF(G17=0,"",1000000*G17/TrRail_act!G37)</f>
        <v>229343.94977933407</v>
      </c>
      <c r="H52" s="40">
        <f>IF(H17=0,"",1000000*H17/TrRail_act!H37)</f>
        <v>224209.69052830426</v>
      </c>
      <c r="I52" s="40">
        <f>IF(I17=0,"",1000000*I17/TrRail_act!I37)</f>
        <v>222205.19446189163</v>
      </c>
      <c r="J52" s="40">
        <f>IF(J17=0,"",1000000*J17/TrRail_act!J37)</f>
        <v>218262.90749644744</v>
      </c>
      <c r="K52" s="40">
        <f>IF(K17=0,"",1000000*K17/TrRail_act!K37)</f>
        <v>226701.60346463442</v>
      </c>
      <c r="L52" s="40">
        <f>IF(L17=0,"",1000000*L17/TrRail_act!L37)</f>
        <v>204330.20206975387</v>
      </c>
      <c r="M52" s="40">
        <f>IF(M17=0,"",1000000*M17/TrRail_act!M37)</f>
        <v>151540.9411234603</v>
      </c>
      <c r="N52" s="40">
        <f>IF(N17=0,"",1000000*N17/TrRail_act!N37)</f>
        <v>197562.08448897608</v>
      </c>
      <c r="O52" s="40">
        <f>IF(O17=0,"",1000000*O17/TrRail_act!O37)</f>
        <v>188553.52087920255</v>
      </c>
      <c r="P52" s="40">
        <f>IF(P17=0,"",1000000*P17/TrRail_act!P37)</f>
        <v>182220.04846318733</v>
      </c>
      <c r="Q52" s="40">
        <f>IF(Q17=0,"",1000000*Q17/TrRail_act!Q37)</f>
        <v>179413.18173099594</v>
      </c>
    </row>
    <row r="53" spans="1:17" ht="11.45" customHeight="1" x14ac:dyDescent="0.25">
      <c r="A53" s="91" t="s">
        <v>21</v>
      </c>
      <c r="B53" s="121">
        <f>IF(B18=0,"",1000000*B18/TrRail_act!B38)</f>
        <v>40114.178819183348</v>
      </c>
      <c r="C53" s="121">
        <f>IF(C18=0,"",1000000*C18/TrRail_act!C38)</f>
        <v>38512.105182863481</v>
      </c>
      <c r="D53" s="121">
        <f>IF(D18=0,"",1000000*D18/TrRail_act!D38)</f>
        <v>37275.656717616068</v>
      </c>
      <c r="E53" s="121">
        <f>IF(E18=0,"",1000000*E18/TrRail_act!E38)</f>
        <v>35815.893020120609</v>
      </c>
      <c r="F53" s="121">
        <f>IF(F18=0,"",1000000*F18/TrRail_act!F38)</f>
        <v>36385.691776955173</v>
      </c>
      <c r="G53" s="121">
        <f>IF(G18=0,"",1000000*G18/TrRail_act!G38)</f>
        <v>36567.841775528505</v>
      </c>
      <c r="H53" s="121">
        <f>IF(H18=0,"",1000000*H18/TrRail_act!H38)</f>
        <v>35918.917726220701</v>
      </c>
      <c r="I53" s="121">
        <f>IF(I18=0,"",1000000*I18/TrRail_act!I38)</f>
        <v>35898.250768752892</v>
      </c>
      <c r="J53" s="121">
        <f>IF(J18=0,"",1000000*J18/TrRail_act!J38)</f>
        <v>33903.475663909827</v>
      </c>
      <c r="K53" s="121">
        <f>IF(K18=0,"",1000000*K18/TrRail_act!K38)</f>
        <v>29615.631223991535</v>
      </c>
      <c r="L53" s="121">
        <f>IF(L18=0,"",1000000*L18/TrRail_act!L38)</f>
        <v>23923.895860737783</v>
      </c>
      <c r="M53" s="121">
        <f>IF(M18=0,"",1000000*M18/TrRail_act!M38)</f>
        <v>24348.678969504435</v>
      </c>
      <c r="N53" s="121">
        <f>IF(N18=0,"",1000000*N18/TrRail_act!N38)</f>
        <v>23616.235425462623</v>
      </c>
      <c r="O53" s="121">
        <f>IF(O18=0,"",1000000*O18/TrRail_act!O38)</f>
        <v>25455.002617410395</v>
      </c>
      <c r="P53" s="121">
        <f>IF(P18=0,"",1000000*P18/TrRail_act!P38)</f>
        <v>26286.5193599903</v>
      </c>
      <c r="Q53" s="121">
        <f>IF(Q18=0,"",1000000*Q18/TrRail_act!Q38)</f>
        <v>25764.565483744926</v>
      </c>
    </row>
    <row r="54" spans="1:17" ht="11.45" customHeight="1" x14ac:dyDescent="0.25">
      <c r="A54" s="19" t="s">
        <v>20</v>
      </c>
      <c r="B54" s="38">
        <f>IF(B19=0,"",1000000*B19/TrRail_act!B39)</f>
        <v>619879.34869448107</v>
      </c>
      <c r="C54" s="38">
        <f>IF(C19=0,"",1000000*C19/TrRail_act!C39)</f>
        <v>593047.03833607771</v>
      </c>
      <c r="D54" s="38">
        <f>IF(D19=0,"",1000000*D19/TrRail_act!D39)</f>
        <v>556968.73835514765</v>
      </c>
      <c r="E54" s="38">
        <f>IF(E19=0,"",1000000*E19/TrRail_act!E39)</f>
        <v>512600.36871104402</v>
      </c>
      <c r="F54" s="38">
        <f>IF(F19=0,"",1000000*F19/TrRail_act!F39)</f>
        <v>492999.16332276596</v>
      </c>
      <c r="G54" s="38">
        <f>IF(G19=0,"",1000000*G19/TrRail_act!G39)</f>
        <v>459431.56255806977</v>
      </c>
      <c r="H54" s="38">
        <f>IF(H19=0,"",1000000*H19/TrRail_act!H39)</f>
        <v>448943.83871143626</v>
      </c>
      <c r="I54" s="38">
        <f>IF(I19=0,"",1000000*I19/TrRail_act!I39)</f>
        <v>444571.54661176685</v>
      </c>
      <c r="J54" s="38">
        <f>IF(J19=0,"",1000000*J19/TrRail_act!J39)</f>
        <v>425312.73093914351</v>
      </c>
      <c r="K54" s="38">
        <f>IF(K19=0,"",1000000*K19/TrRail_act!K39)</f>
        <v>396912.21585428057</v>
      </c>
      <c r="L54" s="38">
        <f>IF(L19=0,"",1000000*L19/TrRail_act!L39)</f>
        <v>334328.86389683891</v>
      </c>
      <c r="M54" s="38">
        <f>IF(M19=0,"",1000000*M19/TrRail_act!M39)</f>
        <v>244562.14777336828</v>
      </c>
      <c r="N54" s="38">
        <f>IF(N19=0,"",1000000*N19/TrRail_act!N39)</f>
        <v>324776.21290856047</v>
      </c>
      <c r="O54" s="38">
        <f>IF(O19=0,"",1000000*O19/TrRail_act!O39)</f>
        <v>307834.52677215502</v>
      </c>
      <c r="P54" s="38">
        <f>IF(P19=0,"",1000000*P19/TrRail_act!P39)</f>
        <v>294583.91502284398</v>
      </c>
      <c r="Q54" s="38">
        <f>IF(Q19=0,"",1000000*Q19/TrRail_act!Q39)</f>
        <v>290130.56696798571</v>
      </c>
    </row>
    <row r="55" spans="1:17" ht="11.45" customHeight="1" x14ac:dyDescent="0.25">
      <c r="A55" s="62" t="s">
        <v>17</v>
      </c>
      <c r="B55" s="42">
        <f>IF(B20=0,"",1000000*B20/TrRail_act!B40)</f>
        <v>643675.91019358649</v>
      </c>
      <c r="C55" s="42">
        <f>IF(C20=0,"",1000000*C20/TrRail_act!C40)</f>
        <v>614283.6623947568</v>
      </c>
      <c r="D55" s="42">
        <f>IF(D20=0,"",1000000*D20/TrRail_act!D40)</f>
        <v>580102.66452173202</v>
      </c>
      <c r="E55" s="42">
        <f>IF(E20=0,"",1000000*E20/TrRail_act!E40)</f>
        <v>525618.00404218759</v>
      </c>
      <c r="F55" s="42">
        <f>IF(F20=0,"",1000000*F20/TrRail_act!F40)</f>
        <v>503406.88217373798</v>
      </c>
      <c r="G55" s="42">
        <f>IF(G20=0,"",1000000*G20/TrRail_act!G40)</f>
        <v>467547.09918614221</v>
      </c>
      <c r="H55" s="42">
        <f>IF(H20=0,"",1000000*H20/TrRail_act!H40)</f>
        <v>456754.95984325733</v>
      </c>
      <c r="I55" s="42">
        <f>IF(I20=0,"",1000000*I20/TrRail_act!I40)</f>
        <v>451558.58551571652</v>
      </c>
      <c r="J55" s="42">
        <f>IF(J20=0,"",1000000*J20/TrRail_act!J40)</f>
        <v>427529.07989641035</v>
      </c>
      <c r="K55" s="42">
        <f>IF(K20=0,"",1000000*K20/TrRail_act!K40)</f>
        <v>396570.51370094408</v>
      </c>
      <c r="L55" s="42">
        <f>IF(L20=0,"",1000000*L20/TrRail_act!L40)</f>
        <v>320995.57832635933</v>
      </c>
      <c r="M55" s="42">
        <f>IF(M20=0,"",1000000*M20/TrRail_act!M40)</f>
        <v>205734.46635308556</v>
      </c>
      <c r="N55" s="42">
        <f>IF(N20=0,"",1000000*N20/TrRail_act!N40)</f>
        <v>308424.42532938137</v>
      </c>
      <c r="O55" s="42">
        <f>IF(O20=0,"",1000000*O20/TrRail_act!O40)</f>
        <v>292000.98276763299</v>
      </c>
      <c r="P55" s="42">
        <f>IF(P20=0,"",1000000*P20/TrRail_act!P40)</f>
        <v>277680.35258498904</v>
      </c>
      <c r="Q55" s="42">
        <f>IF(Q20=0,"",1000000*Q20/TrRail_act!Q40)</f>
        <v>271053.3431331623</v>
      </c>
    </row>
    <row r="56" spans="1:17" ht="11.45" customHeight="1" x14ac:dyDescent="0.25">
      <c r="A56" s="62" t="s">
        <v>16</v>
      </c>
      <c r="B56" s="42">
        <f>IF(B21=0,"",1000000*B21/TrRail_act!B41)</f>
        <v>435455.99707641319</v>
      </c>
      <c r="C56" s="42">
        <f>IF(C21=0,"",1000000*C21/TrRail_act!C41)</f>
        <v>439081.51391065493</v>
      </c>
      <c r="D56" s="42">
        <f>IF(D21=0,"",1000000*D21/TrRail_act!D41)</f>
        <v>406598.21827234939</v>
      </c>
      <c r="E56" s="42">
        <f>IF(E21=0,"",1000000*E21/TrRail_act!E41)</f>
        <v>438833.76850123057</v>
      </c>
      <c r="F56" s="42">
        <f>IF(F21=0,"",1000000*F21/TrRail_act!F41)</f>
        <v>434022.08983392426</v>
      </c>
      <c r="G56" s="42">
        <f>IF(G21=0,"",1000000*G21/TrRail_act!G41)</f>
        <v>417230.77209209302</v>
      </c>
      <c r="H56" s="42">
        <f>IF(H21=0,"",1000000*H21/TrRail_act!H41)</f>
        <v>408326.00882596674</v>
      </c>
      <c r="I56" s="42">
        <f>IF(I21=0,"",1000000*I21/TrRail_act!I41)</f>
        <v>408238.94431122858</v>
      </c>
      <c r="J56" s="42">
        <f>IF(J21=0,"",1000000*J21/TrRail_act!J41)</f>
        <v>415523.85637788189</v>
      </c>
      <c r="K56" s="42">
        <f>IF(K21=0,"",1000000*K21/TrRail_act!K41)</f>
        <v>398305.30924865254</v>
      </c>
      <c r="L56" s="42">
        <f>IF(L21=0,"",1000000*L21/TrRail_act!L41)</f>
        <v>381439.80624586687</v>
      </c>
      <c r="M56" s="42">
        <f>IF(M21=0,"",1000000*M21/TrRail_act!M41)</f>
        <v>379164.77669701516</v>
      </c>
      <c r="N56" s="42">
        <f>IF(N21=0,"",1000000*N21/TrRail_act!N41)</f>
        <v>381462.40984971501</v>
      </c>
      <c r="O56" s="42">
        <f>IF(O21=0,"",1000000*O21/TrRail_act!O41)</f>
        <v>362724.14598783141</v>
      </c>
      <c r="P56" s="42">
        <f>IF(P21=0,"",1000000*P21/TrRail_act!P41)</f>
        <v>349520.4929458726</v>
      </c>
      <c r="Q56" s="42">
        <f>IF(Q21=0,"",1000000*Q21/TrRail_act!Q41)</f>
        <v>352131.54443116166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662074.8341247628</v>
      </c>
      <c r="C58" s="40">
        <f>IF(C23=0,"",1000000*C23/TrRail_act!C43)</f>
        <v>656089.06915754313</v>
      </c>
      <c r="D58" s="40">
        <f>IF(D23=0,"",1000000*D23/TrRail_act!D43)</f>
        <v>654109.36517467804</v>
      </c>
      <c r="E58" s="40">
        <f>IF(E23=0,"",1000000*E23/TrRail_act!E43)</f>
        <v>648690.43920501648</v>
      </c>
      <c r="F58" s="40">
        <f>IF(F23=0,"",1000000*F23/TrRail_act!F43)</f>
        <v>642527.71237049939</v>
      </c>
      <c r="G58" s="40">
        <f>IF(G23=0,"",1000000*G23/TrRail_act!G43)</f>
        <v>620599.04202118772</v>
      </c>
      <c r="H58" s="40">
        <f>IF(H23=0,"",1000000*H23/TrRail_act!H43)</f>
        <v>527033.28486271808</v>
      </c>
      <c r="I58" s="40">
        <f>IF(I23=0,"",1000000*I23/TrRail_act!I43)</f>
        <v>580794.11014302913</v>
      </c>
      <c r="J58" s="40">
        <f>IF(J23=0,"",1000000*J23/TrRail_act!J43)</f>
        <v>585133.52916159597</v>
      </c>
      <c r="K58" s="40">
        <f>IF(K23=0,"",1000000*K23/TrRail_act!K43)</f>
        <v>545767.65138991398</v>
      </c>
      <c r="L58" s="40">
        <f>IF(L23=0,"",1000000*L23/TrRail_act!L43)</f>
        <v>499720.81588616723</v>
      </c>
      <c r="M58" s="40">
        <f>IF(M23=0,"",1000000*M23/TrRail_act!M43)</f>
        <v>574580.96087103768</v>
      </c>
      <c r="N58" s="40">
        <f>IF(N23=0,"",1000000*N23/TrRail_act!N43)</f>
        <v>570894.06345511589</v>
      </c>
      <c r="O58" s="40">
        <f>IF(O23=0,"",1000000*O23/TrRail_act!O43)</f>
        <v>546883.77112848661</v>
      </c>
      <c r="P58" s="40">
        <f>IF(P23=0,"",1000000*P23/TrRail_act!P43)</f>
        <v>531996.81933921739</v>
      </c>
      <c r="Q58" s="40">
        <f>IF(Q23=0,"",1000000*Q23/TrRail_act!Q43)</f>
        <v>525474.43471660954</v>
      </c>
    </row>
    <row r="59" spans="1:17" ht="11.45" customHeight="1" x14ac:dyDescent="0.25">
      <c r="A59" s="116" t="s">
        <v>17</v>
      </c>
      <c r="B59" s="42">
        <f>IF(B24=0,"",1000000*B24/TrRail_act!B44)</f>
        <v>662074.8341247628</v>
      </c>
      <c r="C59" s="42">
        <f>IF(C24=0,"",1000000*C24/TrRail_act!C44)</f>
        <v>656089.06915754313</v>
      </c>
      <c r="D59" s="42">
        <f>IF(D24=0,"",1000000*D24/TrRail_act!D44)</f>
        <v>654109.36517467804</v>
      </c>
      <c r="E59" s="42">
        <f>IF(E24=0,"",1000000*E24/TrRail_act!E44)</f>
        <v>648690.43920501648</v>
      </c>
      <c r="F59" s="42">
        <f>IF(F24=0,"",1000000*F24/TrRail_act!F44)</f>
        <v>642527.71237049939</v>
      </c>
      <c r="G59" s="42">
        <f>IF(G24=0,"",1000000*G24/TrRail_act!G44)</f>
        <v>620599.04202118772</v>
      </c>
      <c r="H59" s="42">
        <f>IF(H24=0,"",1000000*H24/TrRail_act!H44)</f>
        <v>527033.28486271808</v>
      </c>
      <c r="I59" s="42">
        <f>IF(I24=0,"",1000000*I24/TrRail_act!I44)</f>
        <v>580794.11014302913</v>
      </c>
      <c r="J59" s="42">
        <f>IF(J24=0,"",1000000*J24/TrRail_act!J44)</f>
        <v>585133.52916159597</v>
      </c>
      <c r="K59" s="42">
        <f>IF(K24=0,"",1000000*K24/TrRail_act!K44)</f>
        <v>545767.65138991398</v>
      </c>
      <c r="L59" s="42">
        <f>IF(L24=0,"",1000000*L24/TrRail_act!L44)</f>
        <v>499720.81588616723</v>
      </c>
      <c r="M59" s="42">
        <f>IF(M24=0,"",1000000*M24/TrRail_act!M44)</f>
        <v>574580.96087103768</v>
      </c>
      <c r="N59" s="42">
        <f>IF(N24=0,"",1000000*N24/TrRail_act!N44)</f>
        <v>570894.06345511589</v>
      </c>
      <c r="O59" s="42">
        <f>IF(O24=0,"",1000000*O24/TrRail_act!O44)</f>
        <v>546883.77112848661</v>
      </c>
      <c r="P59" s="42">
        <f>IF(P24=0,"",1000000*P24/TrRail_act!P44)</f>
        <v>531996.81933921739</v>
      </c>
      <c r="Q59" s="42">
        <f>IF(Q24=0,"",1000000*Q24/TrRail_act!Q44)</f>
        <v>525474.43471660954</v>
      </c>
    </row>
    <row r="60" spans="1:17" ht="11.45" customHeight="1" x14ac:dyDescent="0.25">
      <c r="A60" s="93" t="s">
        <v>16</v>
      </c>
      <c r="B60" s="36" t="str">
        <f>IF(B25=0,"",1000000*B25/TrRail_act!B45)</f>
        <v/>
      </c>
      <c r="C60" s="36" t="str">
        <f>IF(C25=0,"",1000000*C25/TrRail_act!C45)</f>
        <v/>
      </c>
      <c r="D60" s="36" t="str">
        <f>IF(D25=0,"",1000000*D25/TrRail_act!D45)</f>
        <v/>
      </c>
      <c r="E60" s="36" t="str">
        <f>IF(E25=0,"",1000000*E25/TrRail_act!E45)</f>
        <v/>
      </c>
      <c r="F60" s="36" t="str">
        <f>IF(F25=0,"",1000000*F25/TrRail_act!F45)</f>
        <v/>
      </c>
      <c r="G60" s="36" t="str">
        <f>IF(G25=0,"",1000000*G25/TrRail_act!G45)</f>
        <v/>
      </c>
      <c r="H60" s="36" t="str">
        <f>IF(H25=0,"",1000000*H25/TrRail_act!H45)</f>
        <v/>
      </c>
      <c r="I60" s="36" t="str">
        <f>IF(I25=0,"",1000000*I25/TrRail_act!I45)</f>
        <v/>
      </c>
      <c r="J60" s="36" t="str">
        <f>IF(J25=0,"",1000000*J25/TrRail_act!J45)</f>
        <v/>
      </c>
      <c r="K60" s="36" t="str">
        <f>IF(K25=0,"",1000000*K25/TrRail_act!K45)</f>
        <v/>
      </c>
      <c r="L60" s="36" t="str">
        <f>IF(L25=0,"",1000000*L25/TrRail_act!L45)</f>
        <v/>
      </c>
      <c r="M60" s="36" t="str">
        <f>IF(M25=0,"",1000000*M25/TrRail_act!M45)</f>
        <v/>
      </c>
      <c r="N60" s="36" t="str">
        <f>IF(N25=0,"",1000000*N25/TrRail_act!N45)</f>
        <v/>
      </c>
      <c r="O60" s="36" t="str">
        <f>IF(O25=0,"",1000000*O25/TrRail_act!O45)</f>
        <v/>
      </c>
      <c r="P60" s="36" t="str">
        <f>IF(P25=0,"",1000000*P25/TrRail_act!P45)</f>
        <v/>
      </c>
      <c r="Q60" s="36" t="str">
        <f>IF(Q25=0,"",1000000*Q25/TrRail_act!Q45)</f>
        <v/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0.33538448872292803</v>
      </c>
      <c r="C63" s="32">
        <f t="shared" si="9"/>
        <v>0.29512798239587079</v>
      </c>
      <c r="D63" s="32">
        <f t="shared" si="9"/>
        <v>0.24457793326059613</v>
      </c>
      <c r="E63" s="32">
        <f t="shared" si="9"/>
        <v>0.19769123233414757</v>
      </c>
      <c r="F63" s="32">
        <f t="shared" si="9"/>
        <v>0.18656122343534873</v>
      </c>
      <c r="G63" s="32">
        <f t="shared" si="9"/>
        <v>0.17997313895575648</v>
      </c>
      <c r="H63" s="32">
        <f t="shared" si="9"/>
        <v>0.1996050771558146</v>
      </c>
      <c r="I63" s="32">
        <f t="shared" si="9"/>
        <v>0.18319076162138789</v>
      </c>
      <c r="J63" s="32">
        <f t="shared" si="9"/>
        <v>0.18158830670551213</v>
      </c>
      <c r="K63" s="32">
        <f t="shared" si="9"/>
        <v>0.17984281287923723</v>
      </c>
      <c r="L63" s="32">
        <f t="shared" si="9"/>
        <v>0.16974163734799433</v>
      </c>
      <c r="M63" s="32">
        <f t="shared" si="9"/>
        <v>0.10942305572377083</v>
      </c>
      <c r="N63" s="32">
        <f t="shared" si="9"/>
        <v>0.13419233886190918</v>
      </c>
      <c r="O63" s="32">
        <f t="shared" si="9"/>
        <v>0.14335153280457555</v>
      </c>
      <c r="P63" s="32">
        <f t="shared" si="9"/>
        <v>0.14359923588064991</v>
      </c>
      <c r="Q63" s="32">
        <f t="shared" si="9"/>
        <v>0.14743602571972431</v>
      </c>
    </row>
    <row r="64" spans="1:17" ht="11.45" customHeight="1" x14ac:dyDescent="0.25">
      <c r="A64" s="91" t="s">
        <v>21</v>
      </c>
      <c r="B64" s="119">
        <f t="shared" ref="B64:Q64" si="10">IF(B18=0,0,B18/B$16)</f>
        <v>2.2017098771482228E-2</v>
      </c>
      <c r="C64" s="119">
        <f t="shared" si="10"/>
        <v>2.0282176581935662E-2</v>
      </c>
      <c r="D64" s="119">
        <f t="shared" si="10"/>
        <v>1.8881207118566355E-2</v>
      </c>
      <c r="E64" s="119">
        <f t="shared" si="10"/>
        <v>1.568430427191023E-2</v>
      </c>
      <c r="F64" s="119">
        <f t="shared" si="10"/>
        <v>1.5565076119397614E-2</v>
      </c>
      <c r="G64" s="119">
        <f t="shared" si="10"/>
        <v>1.561394136686828E-2</v>
      </c>
      <c r="H64" s="119">
        <f t="shared" si="10"/>
        <v>1.7399359377170548E-2</v>
      </c>
      <c r="I64" s="119">
        <f t="shared" si="10"/>
        <v>1.6103321345400972E-2</v>
      </c>
      <c r="J64" s="119">
        <f t="shared" si="10"/>
        <v>1.4920931591557317E-2</v>
      </c>
      <c r="K64" s="119">
        <f t="shared" si="10"/>
        <v>1.0887526686982403E-2</v>
      </c>
      <c r="L64" s="119">
        <f t="shared" si="10"/>
        <v>8.323345916472321E-3</v>
      </c>
      <c r="M64" s="119">
        <f t="shared" si="10"/>
        <v>7.4266396694906223E-3</v>
      </c>
      <c r="N64" s="119">
        <f t="shared" si="10"/>
        <v>6.7759919743374556E-3</v>
      </c>
      <c r="O64" s="119">
        <f t="shared" si="10"/>
        <v>8.1748337911328028E-3</v>
      </c>
      <c r="P64" s="119">
        <f t="shared" si="10"/>
        <v>8.6755950783861148E-3</v>
      </c>
      <c r="Q64" s="119">
        <f t="shared" si="10"/>
        <v>8.8671143321267989E-3</v>
      </c>
    </row>
    <row r="65" spans="1:17" ht="11.45" customHeight="1" x14ac:dyDescent="0.25">
      <c r="A65" s="19" t="s">
        <v>20</v>
      </c>
      <c r="B65" s="30">
        <f t="shared" ref="B65:Q65" si="11">IF(B19=0,0,B19/B$16)</f>
        <v>0.31336738995144586</v>
      </c>
      <c r="C65" s="30">
        <f t="shared" si="11"/>
        <v>0.27484580581393514</v>
      </c>
      <c r="D65" s="30">
        <f t="shared" si="11"/>
        <v>0.22569672614202979</v>
      </c>
      <c r="E65" s="30">
        <f t="shared" si="11"/>
        <v>0.18200692806223737</v>
      </c>
      <c r="F65" s="30">
        <f t="shared" si="11"/>
        <v>0.17099614731595111</v>
      </c>
      <c r="G65" s="30">
        <f t="shared" si="11"/>
        <v>0.1643591975888882</v>
      </c>
      <c r="H65" s="30">
        <f t="shared" si="11"/>
        <v>0.18220571777864406</v>
      </c>
      <c r="I65" s="30">
        <f t="shared" si="11"/>
        <v>0.16708744027598693</v>
      </c>
      <c r="J65" s="30">
        <f t="shared" si="11"/>
        <v>0.1666673751139548</v>
      </c>
      <c r="K65" s="30">
        <f t="shared" si="11"/>
        <v>0.16895528619225483</v>
      </c>
      <c r="L65" s="30">
        <f t="shared" si="11"/>
        <v>0.161418291431522</v>
      </c>
      <c r="M65" s="30">
        <f t="shared" si="11"/>
        <v>0.1019964160542802</v>
      </c>
      <c r="N65" s="30">
        <f t="shared" si="11"/>
        <v>0.12741634688757172</v>
      </c>
      <c r="O65" s="30">
        <f t="shared" si="11"/>
        <v>0.13517669901344273</v>
      </c>
      <c r="P65" s="30">
        <f t="shared" si="11"/>
        <v>0.13492364080226379</v>
      </c>
      <c r="Q65" s="30">
        <f t="shared" si="11"/>
        <v>0.1385689113875975</v>
      </c>
    </row>
    <row r="66" spans="1:17" ht="11.45" customHeight="1" x14ac:dyDescent="0.25">
      <c r="A66" s="62" t="s">
        <v>17</v>
      </c>
      <c r="B66" s="115">
        <f t="shared" ref="B66:Q66" si="12">IF(B20=0,0,B20/B$16)</f>
        <v>0.28820899936556688</v>
      </c>
      <c r="C66" s="115">
        <f t="shared" si="12"/>
        <v>0.25018023462838573</v>
      </c>
      <c r="D66" s="115">
        <f t="shared" si="12"/>
        <v>0.2037283150147404</v>
      </c>
      <c r="E66" s="115">
        <f t="shared" si="12"/>
        <v>0.15863468985968127</v>
      </c>
      <c r="F66" s="115">
        <f t="shared" si="12"/>
        <v>0.14841514391888364</v>
      </c>
      <c r="G66" s="115">
        <f t="shared" si="12"/>
        <v>0.14028466705920431</v>
      </c>
      <c r="H66" s="115">
        <f t="shared" si="12"/>
        <v>0.15547655597834531</v>
      </c>
      <c r="I66" s="115">
        <f t="shared" si="12"/>
        <v>0.1423403076984929</v>
      </c>
      <c r="J66" s="115">
        <f t="shared" si="12"/>
        <v>0.13660619226326337</v>
      </c>
      <c r="K66" s="115">
        <f t="shared" si="12"/>
        <v>0.13555941087046783</v>
      </c>
      <c r="L66" s="115">
        <f t="shared" si="12"/>
        <v>0.12079386586558399</v>
      </c>
      <c r="M66" s="115">
        <f t="shared" si="12"/>
        <v>6.6593412046131492E-2</v>
      </c>
      <c r="N66" s="115">
        <f t="shared" si="12"/>
        <v>9.3911384058281769E-2</v>
      </c>
      <c r="O66" s="115">
        <f t="shared" si="12"/>
        <v>9.9517019860754757E-2</v>
      </c>
      <c r="P66" s="115">
        <f t="shared" si="12"/>
        <v>9.7256492994340651E-2</v>
      </c>
      <c r="Q66" s="115">
        <f t="shared" si="12"/>
        <v>9.8996882277931408E-2</v>
      </c>
    </row>
    <row r="67" spans="1:17" ht="11.45" customHeight="1" x14ac:dyDescent="0.25">
      <c r="A67" s="62" t="s">
        <v>16</v>
      </c>
      <c r="B67" s="115">
        <f t="shared" ref="B67:Q67" si="13">IF(B21=0,0,B21/B$16)</f>
        <v>2.5158390585878945E-2</v>
      </c>
      <c r="C67" s="115">
        <f t="shared" si="13"/>
        <v>2.4665571185549386E-2</v>
      </c>
      <c r="D67" s="115">
        <f t="shared" si="13"/>
        <v>2.1968411127289391E-2</v>
      </c>
      <c r="E67" s="115">
        <f t="shared" si="13"/>
        <v>2.3372238202556087E-2</v>
      </c>
      <c r="F67" s="115">
        <f t="shared" si="13"/>
        <v>2.2581003397067478E-2</v>
      </c>
      <c r="G67" s="115">
        <f t="shared" si="13"/>
        <v>2.4074530529683898E-2</v>
      </c>
      <c r="H67" s="115">
        <f t="shared" si="13"/>
        <v>2.6729161800298731E-2</v>
      </c>
      <c r="I67" s="115">
        <f t="shared" si="13"/>
        <v>2.474713257749403E-2</v>
      </c>
      <c r="J67" s="115">
        <f t="shared" si="13"/>
        <v>3.0061182850691447E-2</v>
      </c>
      <c r="K67" s="115">
        <f t="shared" si="13"/>
        <v>3.3395875321787005E-2</v>
      </c>
      <c r="L67" s="115">
        <f t="shared" si="13"/>
        <v>4.0624425565938017E-2</v>
      </c>
      <c r="M67" s="115">
        <f t="shared" si="13"/>
        <v>3.5403004008148713E-2</v>
      </c>
      <c r="N67" s="115">
        <f t="shared" si="13"/>
        <v>3.3504962829289955E-2</v>
      </c>
      <c r="O67" s="115">
        <f t="shared" si="13"/>
        <v>3.565967915268798E-2</v>
      </c>
      <c r="P67" s="115">
        <f t="shared" si="13"/>
        <v>3.7667147807923157E-2</v>
      </c>
      <c r="Q67" s="115">
        <f t="shared" si="13"/>
        <v>3.9572029109666097E-2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0.66461551127707186</v>
      </c>
      <c r="C69" s="32">
        <f t="shared" si="15"/>
        <v>0.70487201760412921</v>
      </c>
      <c r="D69" s="32">
        <f t="shared" si="15"/>
        <v>0.75542206673940382</v>
      </c>
      <c r="E69" s="32">
        <f t="shared" si="15"/>
        <v>0.80230876766585235</v>
      </c>
      <c r="F69" s="32">
        <f t="shared" si="15"/>
        <v>0.81343877656465136</v>
      </c>
      <c r="G69" s="32">
        <f t="shared" si="15"/>
        <v>0.82002686104424349</v>
      </c>
      <c r="H69" s="32">
        <f t="shared" si="15"/>
        <v>0.80039492284418534</v>
      </c>
      <c r="I69" s="32">
        <f t="shared" si="15"/>
        <v>0.81680923837861219</v>
      </c>
      <c r="J69" s="32">
        <f t="shared" si="15"/>
        <v>0.81841169329448782</v>
      </c>
      <c r="K69" s="32">
        <f t="shared" si="15"/>
        <v>0.82015718712076269</v>
      </c>
      <c r="L69" s="32">
        <f t="shared" si="15"/>
        <v>0.8302583626520057</v>
      </c>
      <c r="M69" s="32">
        <f t="shared" si="15"/>
        <v>0.89057694427622913</v>
      </c>
      <c r="N69" s="32">
        <f t="shared" si="15"/>
        <v>0.86580766113809082</v>
      </c>
      <c r="O69" s="32">
        <f t="shared" si="15"/>
        <v>0.85664846719542442</v>
      </c>
      <c r="P69" s="32">
        <f t="shared" si="15"/>
        <v>0.85640076411935007</v>
      </c>
      <c r="Q69" s="32">
        <f t="shared" si="15"/>
        <v>0.85256397428027564</v>
      </c>
    </row>
    <row r="70" spans="1:17" ht="11.45" customHeight="1" x14ac:dyDescent="0.25">
      <c r="A70" s="116" t="s">
        <v>17</v>
      </c>
      <c r="B70" s="115">
        <f t="shared" ref="B70:Q70" si="16">IF(B24=0,0,B24/B$16)</f>
        <v>0.66461551127707186</v>
      </c>
      <c r="C70" s="115">
        <f t="shared" si="16"/>
        <v>0.70487201760412921</v>
      </c>
      <c r="D70" s="115">
        <f t="shared" si="16"/>
        <v>0.75542206673940382</v>
      </c>
      <c r="E70" s="115">
        <f t="shared" si="16"/>
        <v>0.80230876766585235</v>
      </c>
      <c r="F70" s="115">
        <f t="shared" si="16"/>
        <v>0.81343877656465136</v>
      </c>
      <c r="G70" s="115">
        <f t="shared" si="16"/>
        <v>0.82002686104424349</v>
      </c>
      <c r="H70" s="115">
        <f t="shared" si="16"/>
        <v>0.80039492284418534</v>
      </c>
      <c r="I70" s="115">
        <f t="shared" si="16"/>
        <v>0.81680923837861219</v>
      </c>
      <c r="J70" s="115">
        <f t="shared" si="16"/>
        <v>0.81841169329448782</v>
      </c>
      <c r="K70" s="115">
        <f t="shared" si="16"/>
        <v>0.82015718712076269</v>
      </c>
      <c r="L70" s="115">
        <f t="shared" si="16"/>
        <v>0.8302583626520057</v>
      </c>
      <c r="M70" s="115">
        <f t="shared" si="16"/>
        <v>0.89057694427622913</v>
      </c>
      <c r="N70" s="115">
        <f t="shared" si="16"/>
        <v>0.86580766113809082</v>
      </c>
      <c r="O70" s="115">
        <f t="shared" si="16"/>
        <v>0.85664846719542442</v>
      </c>
      <c r="P70" s="115">
        <f t="shared" si="16"/>
        <v>0.85640076411935007</v>
      </c>
      <c r="Q70" s="115">
        <f t="shared" si="16"/>
        <v>0.85256397428027564</v>
      </c>
    </row>
    <row r="71" spans="1:17" ht="11.45" customHeight="1" x14ac:dyDescent="0.25">
      <c r="A71" s="93" t="s">
        <v>16</v>
      </c>
      <c r="B71" s="28">
        <f t="shared" ref="B71:Q71" si="17">IF(B25=0,0,B25/B$16)</f>
        <v>0</v>
      </c>
      <c r="C71" s="28">
        <f t="shared" si="17"/>
        <v>0</v>
      </c>
      <c r="D71" s="28">
        <f t="shared" si="17"/>
        <v>0</v>
      </c>
      <c r="E71" s="28">
        <f t="shared" si="17"/>
        <v>0</v>
      </c>
      <c r="F71" s="28">
        <f t="shared" si="17"/>
        <v>0</v>
      </c>
      <c r="G71" s="28">
        <f t="shared" si="17"/>
        <v>0</v>
      </c>
      <c r="H71" s="28">
        <f t="shared" si="17"/>
        <v>0</v>
      </c>
      <c r="I71" s="28">
        <f t="shared" si="17"/>
        <v>0</v>
      </c>
      <c r="J71" s="28">
        <f t="shared" si="17"/>
        <v>0</v>
      </c>
      <c r="K71" s="28">
        <f t="shared" si="17"/>
        <v>0</v>
      </c>
      <c r="L71" s="28">
        <f t="shared" si="17"/>
        <v>0</v>
      </c>
      <c r="M71" s="28">
        <f t="shared" si="17"/>
        <v>0</v>
      </c>
      <c r="N71" s="28">
        <f t="shared" si="17"/>
        <v>0</v>
      </c>
      <c r="O71" s="28">
        <f t="shared" si="17"/>
        <v>0</v>
      </c>
      <c r="P71" s="28">
        <f t="shared" si="17"/>
        <v>0</v>
      </c>
      <c r="Q71" s="28">
        <f t="shared" si="17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2018-07-16T15:43:32Z</dcterms:created>
  <dcterms:modified xsi:type="dcterms:W3CDTF">2018-07-16T15:43:32Z</dcterms:modified>
</cp:coreProperties>
</file>