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E100" i="8" s="1"/>
  <c r="D101" i="8"/>
  <c r="D100" i="8" s="1"/>
  <c r="C101" i="8"/>
  <c r="C100" i="8" s="1"/>
  <c r="B101" i="8"/>
  <c r="B100" i="8" s="1"/>
  <c r="P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O94" i="8"/>
  <c r="N94" i="8"/>
  <c r="N204" i="8" s="1"/>
  <c r="H87" i="8"/>
  <c r="Q87" i="8"/>
  <c r="Q85" i="8" s="1"/>
  <c r="P87" i="8"/>
  <c r="P85" i="8" s="1"/>
  <c r="O87" i="8"/>
  <c r="N87" i="8"/>
  <c r="E87" i="8"/>
  <c r="D87" i="8"/>
  <c r="C87" i="8"/>
  <c r="B87" i="8"/>
  <c r="M87" i="8"/>
  <c r="M85" i="8" s="1"/>
  <c r="L87" i="8"/>
  <c r="L85" i="8" s="1"/>
  <c r="K87" i="8"/>
  <c r="K85" i="8" s="1"/>
  <c r="J87" i="8"/>
  <c r="I87" i="8"/>
  <c r="I197" i="8" s="1"/>
  <c r="G87" i="8"/>
  <c r="F87" i="8"/>
  <c r="F85" i="8" s="1"/>
  <c r="J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I189" i="8"/>
  <c r="P24" i="8"/>
  <c r="C188" i="8"/>
  <c r="Q187" i="8"/>
  <c r="O23" i="8"/>
  <c r="L80" i="9"/>
  <c r="K23" i="8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P15" i="8"/>
  <c r="M179" i="8"/>
  <c r="I179" i="8"/>
  <c r="E179" i="8"/>
  <c r="Q178" i="8"/>
  <c r="C14" i="8"/>
  <c r="C205" i="8" s="1"/>
  <c r="Q12" i="8"/>
  <c r="K12" i="8"/>
  <c r="E176" i="8"/>
  <c r="D176" i="8"/>
  <c r="Q175" i="8"/>
  <c r="P11" i="8"/>
  <c r="P202" i="8" s="1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I19" i="8"/>
  <c r="D163" i="8"/>
  <c r="M19" i="8"/>
  <c r="G11" i="8"/>
  <c r="G202" i="8" s="1"/>
  <c r="J197" i="8"/>
  <c r="F197" i="8"/>
  <c r="Q196" i="8"/>
  <c r="O196" i="8"/>
  <c r="M196" i="8"/>
  <c r="G196" i="8"/>
  <c r="E196" i="8"/>
  <c r="C196" i="8"/>
  <c r="H85" i="8" l="1"/>
  <c r="O85" i="8"/>
  <c r="M197" i="8"/>
  <c r="I85" i="8"/>
  <c r="I84" i="8" s="1"/>
  <c r="N85" i="8"/>
  <c r="P100" i="8"/>
  <c r="P84" i="8" s="1"/>
  <c r="Q100" i="8"/>
  <c r="Q84" i="8" s="1"/>
  <c r="O100" i="8"/>
  <c r="O84" i="8" s="1"/>
  <c r="E85" i="8"/>
  <c r="E84" i="8" s="1"/>
  <c r="F100" i="8"/>
  <c r="F84" i="8" s="1"/>
  <c r="G100" i="8"/>
  <c r="G84" i="8" s="1"/>
  <c r="H100" i="8"/>
  <c r="H84" i="8" s="1"/>
  <c r="I100" i="8"/>
  <c r="J100" i="8"/>
  <c r="J84" i="8" s="1"/>
  <c r="K100" i="8"/>
  <c r="K84" i="8" s="1"/>
  <c r="I210" i="8"/>
  <c r="B85" i="8"/>
  <c r="B84" i="8" s="1"/>
  <c r="L100" i="8"/>
  <c r="L84" i="8" s="1"/>
  <c r="C85" i="8"/>
  <c r="C84" i="8" s="1"/>
  <c r="M100" i="8"/>
  <c r="M210" i="8" s="1"/>
  <c r="D85" i="8"/>
  <c r="D84" i="8" s="1"/>
  <c r="N100" i="8"/>
  <c r="M204" i="8"/>
  <c r="E81" i="9"/>
  <c r="F179" i="8"/>
  <c r="O180" i="8"/>
  <c r="G188" i="8"/>
  <c r="B82" i="11"/>
  <c r="H179" i="8"/>
  <c r="O177" i="8"/>
  <c r="O204" i="8"/>
  <c r="G176" i="8"/>
  <c r="Q197" i="8"/>
  <c r="K203" i="8"/>
  <c r="G71" i="9"/>
  <c r="P206" i="8"/>
  <c r="P215" i="8"/>
  <c r="I217" i="8"/>
  <c r="E184" i="8"/>
  <c r="C170" i="8"/>
  <c r="E204" i="8"/>
  <c r="N219" i="8"/>
  <c r="I170" i="8"/>
  <c r="O176" i="8"/>
  <c r="I178" i="8"/>
  <c r="C180" i="8"/>
  <c r="E80" i="8"/>
  <c r="F204" i="8"/>
  <c r="I196" i="8"/>
  <c r="Q174" i="8"/>
  <c r="G204" i="8"/>
  <c r="N211" i="8"/>
  <c r="G164" i="8"/>
  <c r="B165" i="8"/>
  <c r="E172" i="8"/>
  <c r="Q203" i="8"/>
  <c r="E180" i="8"/>
  <c r="K214" i="8"/>
  <c r="E189" i="8"/>
  <c r="G80" i="8"/>
  <c r="J62" i="9"/>
  <c r="N179" i="8"/>
  <c r="J211" i="8"/>
  <c r="O157" i="8"/>
  <c r="C169" i="8"/>
  <c r="I184" i="8"/>
  <c r="C79" i="9"/>
  <c r="N197" i="8"/>
  <c r="I218" i="8"/>
  <c r="I80" i="8"/>
  <c r="E178" i="8"/>
  <c r="D12" i="8"/>
  <c r="D203" i="8" s="1"/>
  <c r="P64" i="9"/>
  <c r="G172" i="8"/>
  <c r="J204" i="8"/>
  <c r="Q19" i="8"/>
  <c r="Q210" i="8" s="1"/>
  <c r="E170" i="8"/>
  <c r="E187" i="8"/>
  <c r="Q217" i="8"/>
  <c r="C204" i="8"/>
  <c r="I204" i="8"/>
  <c r="M170" i="8"/>
  <c r="O170" i="8"/>
  <c r="I172" i="8"/>
  <c r="C174" i="8"/>
  <c r="O71" i="9"/>
  <c r="K177" i="8"/>
  <c r="Q191" i="8"/>
  <c r="O198" i="8"/>
  <c r="K196" i="8"/>
  <c r="J173" i="8"/>
  <c r="K204" i="8"/>
  <c r="L24" i="8"/>
  <c r="L215" i="8" s="1"/>
  <c r="E197" i="8"/>
  <c r="G169" i="8"/>
  <c r="M175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J77" i="9" s="1"/>
  <c r="N43" i="9"/>
  <c r="N42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O183" i="8" s="1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Q4" i="10" s="1"/>
  <c r="D48" i="10"/>
  <c r="E49" i="10"/>
  <c r="D62" i="11"/>
  <c r="P62" i="11"/>
  <c r="D5" i="9"/>
  <c r="H5" i="9"/>
  <c r="L5" i="9"/>
  <c r="P5" i="9"/>
  <c r="E5" i="9"/>
  <c r="I5" i="9"/>
  <c r="I4" i="9" s="1"/>
  <c r="M5" i="9"/>
  <c r="M4" i="9" s="1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L75" i="11" s="1"/>
  <c r="P76" i="11"/>
  <c r="P75" i="11" s="1"/>
  <c r="E76" i="11"/>
  <c r="I76" i="11"/>
  <c r="M76" i="11"/>
  <c r="Q76" i="11"/>
  <c r="Q75" i="11" s="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O75" i="11" s="1"/>
  <c r="Q112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Q58" i="8" l="1"/>
  <c r="H58" i="8"/>
  <c r="G210" i="8"/>
  <c r="G183" i="8"/>
  <c r="K75" i="11"/>
  <c r="G75" i="11"/>
  <c r="K4" i="10"/>
  <c r="K47" i="10" s="1"/>
  <c r="L183" i="8"/>
  <c r="M58" i="8"/>
  <c r="H57" i="8"/>
  <c r="H75" i="11"/>
  <c r="H59" i="11" s="1"/>
  <c r="P33" i="10"/>
  <c r="Q156" i="8"/>
  <c r="O4" i="9"/>
  <c r="Q76" i="9"/>
  <c r="G58" i="8"/>
  <c r="N84" i="8"/>
  <c r="N75" i="11"/>
  <c r="E60" i="11"/>
  <c r="L60" i="11"/>
  <c r="L59" i="11" s="1"/>
  <c r="O60" i="11"/>
  <c r="K60" i="11"/>
  <c r="K59" i="11" s="1"/>
  <c r="G60" i="11"/>
  <c r="G59" i="11" s="1"/>
  <c r="H4" i="10"/>
  <c r="K33" i="10"/>
  <c r="H33" i="10"/>
  <c r="O4" i="10"/>
  <c r="N4" i="10"/>
  <c r="J4" i="10"/>
  <c r="O33" i="10"/>
  <c r="N4" i="9"/>
  <c r="N47" i="10" s="1"/>
  <c r="J4" i="9"/>
  <c r="J47" i="10" s="1"/>
  <c r="F4" i="9"/>
  <c r="C4" i="9"/>
  <c r="K4" i="9"/>
  <c r="Q4" i="9"/>
  <c r="N183" i="8"/>
  <c r="N76" i="9"/>
  <c r="E73" i="8"/>
  <c r="C127" i="8"/>
  <c r="C46" i="11" s="1"/>
  <c r="G73" i="8"/>
  <c r="K58" i="8"/>
  <c r="C73" i="8"/>
  <c r="I58" i="8"/>
  <c r="I57" i="8" s="1"/>
  <c r="O58" i="8"/>
  <c r="K57" i="8"/>
  <c r="C57" i="8"/>
  <c r="P58" i="8"/>
  <c r="D58" i="8"/>
  <c r="D57" i="8" s="1"/>
  <c r="Q47" i="10"/>
  <c r="M84" i="8"/>
  <c r="M75" i="11"/>
  <c r="J73" i="8"/>
  <c r="C47" i="10"/>
  <c r="F73" i="8"/>
  <c r="G156" i="8"/>
  <c r="I42" i="9"/>
  <c r="C75" i="11"/>
  <c r="H183" i="8"/>
  <c r="K183" i="8"/>
  <c r="P73" i="8"/>
  <c r="M183" i="8"/>
  <c r="O59" i="11"/>
  <c r="Q60" i="11"/>
  <c r="Q59" i="11" s="1"/>
  <c r="N77" i="9"/>
  <c r="J183" i="8"/>
  <c r="F183" i="8"/>
  <c r="F75" i="11"/>
  <c r="M60" i="11"/>
  <c r="I60" i="11"/>
  <c r="J60" i="11"/>
  <c r="J59" i="11" s="1"/>
  <c r="C112" i="8"/>
  <c r="C33" i="10"/>
  <c r="J127" i="8"/>
  <c r="J46" i="11" s="1"/>
  <c r="E75" i="11"/>
  <c r="D75" i="11"/>
  <c r="E58" i="8"/>
  <c r="E57" i="8" s="1"/>
  <c r="C60" i="11"/>
  <c r="F42" i="9"/>
  <c r="F76" i="9" s="1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F60" i="11"/>
  <c r="F59" i="11" s="1"/>
  <c r="B4" i="10"/>
  <c r="L33" i="10"/>
  <c r="J58" i="8"/>
  <c r="J57" i="8" s="1"/>
  <c r="F127" i="8"/>
  <c r="F46" i="11" s="1"/>
  <c r="O42" i="9"/>
  <c r="O76" i="9" s="1"/>
  <c r="M156" i="8"/>
  <c r="M4" i="10"/>
  <c r="M47" i="10" s="1"/>
  <c r="I75" i="11"/>
  <c r="D60" i="11"/>
  <c r="E4" i="10"/>
  <c r="E47" i="10" s="1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E59" i="11" l="1"/>
  <c r="G57" i="8"/>
  <c r="O47" i="10"/>
  <c r="I59" i="11"/>
  <c r="B47" i="10"/>
  <c r="P57" i="8"/>
  <c r="H47" i="10"/>
  <c r="C111" i="8"/>
  <c r="J111" i="8"/>
  <c r="C59" i="11"/>
  <c r="K111" i="8"/>
  <c r="M59" i="11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J144" i="7" s="1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4" i="4"/>
  <c r="B12" i="4"/>
  <c r="B16" i="4"/>
  <c r="B6" i="4"/>
  <c r="B18" i="4"/>
  <c r="B11" i="4"/>
  <c r="B20" i="4"/>
  <c r="B8" i="4"/>
  <c r="B22" i="4"/>
  <c r="B13" i="4"/>
  <c r="B17" i="4"/>
  <c r="B9" i="4"/>
  <c r="B7" i="4"/>
  <c r="B15" i="4"/>
  <c r="B21" i="4"/>
  <c r="N140" i="11" l="1"/>
  <c r="P137" i="11"/>
  <c r="P135" i="11"/>
  <c r="D135" i="11"/>
  <c r="D134" i="11"/>
  <c r="H132" i="11"/>
  <c r="P130" i="11"/>
  <c r="L210" i="11"/>
  <c r="L129" i="11"/>
  <c r="P128" i="11"/>
  <c r="H127" i="11"/>
  <c r="P207" i="11"/>
  <c r="P124" i="11"/>
  <c r="P121" i="11"/>
  <c r="D121" i="11"/>
  <c r="H119" i="11"/>
  <c r="L118" i="11"/>
  <c r="I140" i="11"/>
  <c r="E140" i="11"/>
  <c r="Q139" i="11"/>
  <c r="I139" i="11"/>
  <c r="E139" i="11"/>
  <c r="Q138" i="11"/>
  <c r="M138" i="11"/>
  <c r="C138" i="11"/>
  <c r="O136" i="11"/>
  <c r="K135" i="11"/>
  <c r="C135" i="11"/>
  <c r="K134" i="11"/>
  <c r="O133" i="11"/>
  <c r="K133" i="11"/>
  <c r="O132" i="11"/>
  <c r="G132" i="11"/>
  <c r="C132" i="11"/>
  <c r="K129" i="11"/>
  <c r="C129" i="11"/>
  <c r="K127" i="11"/>
  <c r="C127" i="11"/>
  <c r="O125" i="11"/>
  <c r="C125" i="11"/>
  <c r="O123" i="11"/>
  <c r="O121" i="11"/>
  <c r="K121" i="11"/>
  <c r="G121" i="11"/>
  <c r="K120" i="11"/>
  <c r="C120" i="11"/>
  <c r="K119" i="11"/>
  <c r="C119" i="11"/>
  <c r="O118" i="11"/>
  <c r="C118" i="11"/>
  <c r="O117" i="11"/>
  <c r="K117" i="11"/>
  <c r="C117" i="11"/>
  <c r="F140" i="11"/>
  <c r="J139" i="11"/>
  <c r="I138" i="11"/>
  <c r="L137" i="11"/>
  <c r="P136" i="11"/>
  <c r="H216" i="11"/>
  <c r="L133" i="11"/>
  <c r="P132" i="11"/>
  <c r="L128" i="11"/>
  <c r="P208" i="11"/>
  <c r="P127" i="11"/>
  <c r="H121" i="11"/>
  <c r="P200" i="11"/>
  <c r="D117" i="11"/>
  <c r="L140" i="11"/>
  <c r="D140" i="11"/>
  <c r="P139" i="11"/>
  <c r="L139" i="11"/>
  <c r="H220" i="11"/>
  <c r="H139" i="11"/>
  <c r="D139" i="11"/>
  <c r="F138" i="11"/>
  <c r="J135" i="11"/>
  <c r="F134" i="11"/>
  <c r="N133" i="11"/>
  <c r="J133" i="11"/>
  <c r="F133" i="11"/>
  <c r="N130" i="11"/>
  <c r="N129" i="11"/>
  <c r="F129" i="11"/>
  <c r="N128" i="11"/>
  <c r="N127" i="11"/>
  <c r="F127" i="11"/>
  <c r="N126" i="11"/>
  <c r="J125" i="11"/>
  <c r="F125" i="11"/>
  <c r="N124" i="11"/>
  <c r="N122" i="11"/>
  <c r="N121" i="11"/>
  <c r="J121" i="11"/>
  <c r="F121" i="11"/>
  <c r="N120" i="11"/>
  <c r="N118" i="11"/>
  <c r="N117" i="11"/>
  <c r="J117" i="11"/>
  <c r="P215" i="11"/>
  <c r="P134" i="11"/>
  <c r="P133" i="11"/>
  <c r="P129" i="11"/>
  <c r="D210" i="11"/>
  <c r="L208" i="11"/>
  <c r="L126" i="11"/>
  <c r="L125" i="11"/>
  <c r="P203" i="11"/>
  <c r="H120" i="11"/>
  <c r="D120" i="11"/>
  <c r="D119" i="11"/>
  <c r="L117" i="11"/>
  <c r="O140" i="11"/>
  <c r="G140" i="11"/>
  <c r="O139" i="11"/>
  <c r="G139" i="11"/>
  <c r="C139" i="11"/>
  <c r="O138" i="11"/>
  <c r="E138" i="11"/>
  <c r="M137" i="11"/>
  <c r="M135" i="11"/>
  <c r="I135" i="11"/>
  <c r="E135" i="11"/>
  <c r="M134" i="11"/>
  <c r="I134" i="11"/>
  <c r="M133" i="11"/>
  <c r="Q132" i="11"/>
  <c r="M132" i="11"/>
  <c r="E132" i="11"/>
  <c r="Q130" i="11"/>
  <c r="M130" i="11"/>
  <c r="M129" i="11"/>
  <c r="I129" i="11"/>
  <c r="E129" i="11"/>
  <c r="Q128" i="11"/>
  <c r="M128" i="11"/>
  <c r="Q127" i="11"/>
  <c r="I127" i="11"/>
  <c r="E127" i="11"/>
  <c r="M125" i="11"/>
  <c r="I125" i="11"/>
  <c r="E125" i="11"/>
  <c r="M124" i="11"/>
  <c r="M122" i="11"/>
  <c r="E120" i="11"/>
  <c r="Q200" i="11"/>
  <c r="M119" i="11"/>
  <c r="I119" i="11"/>
  <c r="E119" i="11"/>
  <c r="M118" i="11"/>
  <c r="E118" i="11"/>
  <c r="Q117" i="11"/>
  <c r="M117" i="11"/>
  <c r="E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N137" i="11"/>
  <c r="F137" i="11"/>
  <c r="N136" i="11"/>
  <c r="F136" i="11"/>
  <c r="N135" i="11"/>
  <c r="J134" i="11"/>
  <c r="J129" i="11"/>
  <c r="J128" i="11"/>
  <c r="J126" i="11"/>
  <c r="J124" i="11"/>
  <c r="F124" i="11"/>
  <c r="N123" i="11"/>
  <c r="E166" i="7"/>
  <c r="C140" i="11"/>
  <c r="J138" i="11"/>
  <c r="I137" i="11"/>
  <c r="I136" i="11"/>
  <c r="E133" i="11"/>
  <c r="I132" i="11"/>
  <c r="I130" i="11"/>
  <c r="E128" i="11"/>
  <c r="M127" i="11"/>
  <c r="E126" i="11"/>
  <c r="Q123" i="11"/>
  <c r="E122" i="11"/>
  <c r="E121" i="11"/>
  <c r="I117" i="11"/>
  <c r="J140" i="11"/>
  <c r="N139" i="11"/>
  <c r="F139" i="11"/>
  <c r="D137" i="11"/>
  <c r="D136" i="11"/>
  <c r="L135" i="11"/>
  <c r="D216" i="11"/>
  <c r="L134" i="11"/>
  <c r="D133" i="11"/>
  <c r="D132" i="11"/>
  <c r="L130" i="11"/>
  <c r="D130" i="11"/>
  <c r="H129" i="11"/>
  <c r="H210" i="11"/>
  <c r="D128" i="11"/>
  <c r="H208" i="11"/>
  <c r="D208" i="11"/>
  <c r="D127" i="11"/>
  <c r="P126" i="11"/>
  <c r="D207" i="11"/>
  <c r="D126" i="11"/>
  <c r="P125" i="11"/>
  <c r="D125" i="11"/>
  <c r="H124" i="11"/>
  <c r="H122" i="11"/>
  <c r="D203" i="11"/>
  <c r="D122" i="11"/>
  <c r="L121" i="11"/>
  <c r="D202" i="11"/>
  <c r="L120" i="11"/>
  <c r="D201" i="11"/>
  <c r="H200" i="11"/>
  <c r="P118" i="11"/>
  <c r="H118" i="11"/>
  <c r="P198" i="11"/>
  <c r="H117" i="11"/>
  <c r="D198" i="11"/>
  <c r="L220" i="11"/>
  <c r="D220" i="11"/>
  <c r="J137" i="11"/>
  <c r="J136" i="11"/>
  <c r="F135" i="11"/>
  <c r="N132" i="11"/>
  <c r="J127" i="11"/>
  <c r="F126" i="11"/>
  <c r="J123" i="11"/>
  <c r="J122" i="11"/>
  <c r="J118" i="11"/>
  <c r="K166" i="7"/>
  <c r="E137" i="11"/>
  <c r="M136" i="11"/>
  <c r="E136" i="11"/>
  <c r="Q134" i="11"/>
  <c r="I133" i="11"/>
  <c r="E130" i="11"/>
  <c r="I128" i="11"/>
  <c r="I126" i="11"/>
  <c r="Q125" i="11"/>
  <c r="Q124" i="11"/>
  <c r="I124" i="11"/>
  <c r="M123" i="11"/>
  <c r="Q120" i="11"/>
  <c r="Q118" i="11"/>
  <c r="K164" i="7"/>
  <c r="M140" i="11"/>
  <c r="M139" i="11"/>
  <c r="G138" i="11"/>
  <c r="O137" i="11"/>
  <c r="K137" i="11"/>
  <c r="G137" i="11"/>
  <c r="G136" i="11"/>
  <c r="C136" i="11"/>
  <c r="O135" i="11"/>
  <c r="O134" i="11"/>
  <c r="C134" i="11"/>
  <c r="K132" i="11"/>
  <c r="K130" i="11"/>
  <c r="G130" i="11"/>
  <c r="C130" i="11"/>
  <c r="O129" i="11"/>
  <c r="G129" i="11"/>
  <c r="O128" i="11"/>
  <c r="K128" i="11"/>
  <c r="G128" i="11"/>
  <c r="G127" i="11"/>
  <c r="O126" i="11"/>
  <c r="K126" i="11"/>
  <c r="C126" i="11"/>
  <c r="K125" i="11"/>
  <c r="O124" i="11"/>
  <c r="K124" i="11"/>
  <c r="G124" i="11"/>
  <c r="O122" i="11"/>
  <c r="K122" i="11"/>
  <c r="C122" i="11"/>
  <c r="O120" i="11"/>
  <c r="G120" i="11"/>
  <c r="O119" i="11"/>
  <c r="K118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H217" i="11" s="1"/>
  <c r="L73" i="10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E5" i="7"/>
  <c r="N79" i="10"/>
  <c r="J79" i="10"/>
  <c r="F79" i="10"/>
  <c r="B79" i="10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F74" i="10"/>
  <c r="B74" i="10"/>
  <c r="B187" i="8"/>
  <c r="N73" i="10"/>
  <c r="J73" i="10"/>
  <c r="J215" i="11" s="1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J62" i="10"/>
  <c r="J204" i="11" s="1"/>
  <c r="F62" i="10"/>
  <c r="B62" i="10"/>
  <c r="B204" i="11" s="1"/>
  <c r="B175" i="8"/>
  <c r="N61" i="10"/>
  <c r="N203" i="11" s="1"/>
  <c r="J61" i="10"/>
  <c r="F61" i="10"/>
  <c r="B61" i="10"/>
  <c r="B203" i="11" s="1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I9" i="14" s="1"/>
  <c r="E11" i="14"/>
  <c r="E9" i="14" s="1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K140" i="11"/>
  <c r="K139" i="11"/>
  <c r="K138" i="11"/>
  <c r="C137" i="11"/>
  <c r="G135" i="11"/>
  <c r="G134" i="11"/>
  <c r="G133" i="11"/>
  <c r="C133" i="11"/>
  <c r="O130" i="11"/>
  <c r="C128" i="11"/>
  <c r="O127" i="11"/>
  <c r="G126" i="11"/>
  <c r="G125" i="11"/>
  <c r="K123" i="11"/>
  <c r="G123" i="11"/>
  <c r="C123" i="11"/>
  <c r="G122" i="11"/>
  <c r="C121" i="11"/>
  <c r="G119" i="11"/>
  <c r="G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B137" i="11" s="1"/>
  <c r="B81" i="9"/>
  <c r="B80" i="9"/>
  <c r="B135" i="11" s="1"/>
  <c r="N134" i="11"/>
  <c r="B79" i="9"/>
  <c r="B134" i="11" s="1"/>
  <c r="B78" i="9"/>
  <c r="B133" i="11" s="1"/>
  <c r="J132" i="11"/>
  <c r="F132" i="11"/>
  <c r="B77" i="9"/>
  <c r="B132" i="11" s="1"/>
  <c r="J130" i="11"/>
  <c r="F130" i="11"/>
  <c r="B75" i="9"/>
  <c r="B130" i="11" s="1"/>
  <c r="B74" i="9"/>
  <c r="B129" i="11" s="1"/>
  <c r="F128" i="11"/>
  <c r="B73" i="9"/>
  <c r="B72" i="9"/>
  <c r="B71" i="9"/>
  <c r="B126" i="11" s="1"/>
  <c r="N125" i="11"/>
  <c r="B70" i="9"/>
  <c r="B125" i="11" s="1"/>
  <c r="F123" i="11"/>
  <c r="B68" i="9"/>
  <c r="B123" i="11" s="1"/>
  <c r="F122" i="11"/>
  <c r="B67" i="9"/>
  <c r="B66" i="9"/>
  <c r="J120" i="11"/>
  <c r="F120" i="11"/>
  <c r="B65" i="9"/>
  <c r="N119" i="11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7" i="11"/>
  <c r="Q136" i="11"/>
  <c r="Q135" i="11"/>
  <c r="E134" i="11"/>
  <c r="Q133" i="11"/>
  <c r="Q129" i="11"/>
  <c r="Q126" i="11"/>
  <c r="M126" i="11"/>
  <c r="I123" i="11"/>
  <c r="E123" i="11"/>
  <c r="Q122" i="11"/>
  <c r="I122" i="11"/>
  <c r="Q121" i="11"/>
  <c r="M121" i="11"/>
  <c r="I121" i="11"/>
  <c r="M120" i="11"/>
  <c r="I120" i="11"/>
  <c r="Q119" i="11"/>
  <c r="I118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H140" i="11"/>
  <c r="D138" i="11"/>
  <c r="H137" i="11"/>
  <c r="L136" i="11"/>
  <c r="H136" i="11"/>
  <c r="H135" i="11"/>
  <c r="H134" i="11"/>
  <c r="H133" i="11"/>
  <c r="L132" i="11"/>
  <c r="H130" i="11"/>
  <c r="D129" i="11"/>
  <c r="H128" i="11"/>
  <c r="L127" i="11"/>
  <c r="H126" i="11"/>
  <c r="H125" i="11"/>
  <c r="P123" i="11"/>
  <c r="L123" i="11"/>
  <c r="H123" i="11"/>
  <c r="D123" i="11"/>
  <c r="P122" i="11"/>
  <c r="L122" i="11"/>
  <c r="P120" i="11"/>
  <c r="P119" i="11"/>
  <c r="L119" i="11"/>
  <c r="D118" i="11"/>
  <c r="P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I200" i="11" l="1"/>
  <c r="I201" i="11"/>
  <c r="I202" i="11"/>
  <c r="Q208" i="11"/>
  <c r="Q209" i="11"/>
  <c r="I214" i="11"/>
  <c r="I216" i="11"/>
  <c r="B199" i="11"/>
  <c r="J214" i="11"/>
  <c r="B216" i="11"/>
  <c r="H198" i="11"/>
  <c r="L215" i="11"/>
  <c r="Q198" i="11"/>
  <c r="Q201" i="11"/>
  <c r="Q203" i="11"/>
  <c r="Q215" i="11"/>
  <c r="J216" i="11"/>
  <c r="P220" i="11"/>
  <c r="H214" i="11"/>
  <c r="Q219" i="11"/>
  <c r="Q220" i="11"/>
  <c r="B215" i="11"/>
  <c r="B221" i="11"/>
  <c r="O209" i="11"/>
  <c r="K220" i="11"/>
  <c r="L138" i="11"/>
  <c r="Q5" i="7"/>
  <c r="Q213" i="11"/>
  <c r="N204" i="11"/>
  <c r="J210" i="11"/>
  <c r="N198" i="11"/>
  <c r="O207" i="11"/>
  <c r="L207" i="11"/>
  <c r="N199" i="11"/>
  <c r="P202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F141" i="9"/>
  <c r="F146" i="9"/>
  <c r="F149" i="9"/>
  <c r="F151" i="9"/>
  <c r="F155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9" i="9"/>
  <c r="B162" i="9"/>
  <c r="C145" i="9"/>
  <c r="C149" i="9"/>
  <c r="C163" i="9"/>
  <c r="B147" i="9" l="1"/>
  <c r="D55" i="10"/>
  <c r="D82" i="10"/>
  <c r="H219" i="11"/>
  <c r="B153" i="9"/>
  <c r="Q147" i="9"/>
  <c r="I163" i="7"/>
  <c r="Q157" i="9"/>
  <c r="Q164" i="9"/>
  <c r="Q160" i="9"/>
  <c r="Q155" i="9"/>
  <c r="Q151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C151" i="10" l="1"/>
  <c r="P54" i="10"/>
  <c r="K62" i="14"/>
  <c r="G141" i="10"/>
  <c r="G158" i="10"/>
  <c r="G147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F66" i="12"/>
  <c r="F88" i="12" s="1"/>
  <c r="O66" i="12"/>
  <c r="O88" i="12" s="1"/>
  <c r="C117" i="12" l="1"/>
  <c r="C66" i="12"/>
  <c r="C88" i="12" s="1"/>
  <c r="K66" i="12"/>
  <c r="K88" i="12" s="1"/>
  <c r="D66" i="12"/>
  <c r="D88" i="12" s="1"/>
  <c r="N66" i="12"/>
  <c r="N88" i="12" s="1"/>
  <c r="M66" i="12"/>
  <c r="M88" i="12" s="1"/>
  <c r="G66" i="12"/>
  <c r="G88" i="12" s="1"/>
  <c r="I66" i="12"/>
  <c r="I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O62" i="12" l="1"/>
  <c r="O84" i="12" s="1"/>
  <c r="G62" i="12"/>
  <c r="G84" i="12" s="1"/>
  <c r="Q62" i="12"/>
  <c r="Q84" i="12" s="1"/>
  <c r="N62" i="12"/>
  <c r="N84" i="12" s="1"/>
  <c r="J62" i="12"/>
  <c r="J84" i="12" s="1"/>
  <c r="L62" i="12"/>
  <c r="L84" i="12" s="1"/>
  <c r="I62" i="12"/>
  <c r="I84" i="12" s="1"/>
  <c r="D62" i="12"/>
  <c r="D84" i="12" s="1"/>
  <c r="H62" i="12"/>
  <c r="H84" i="12" s="1"/>
  <c r="P62" i="12"/>
  <c r="P84" i="12" s="1"/>
  <c r="P28" i="14"/>
  <c r="P31" i="13"/>
  <c r="K62" i="12"/>
  <c r="K84" i="12" s="1"/>
  <c r="C62" i="12"/>
  <c r="C84" i="12" s="1"/>
  <c r="M62" i="12"/>
  <c r="M84" i="12" s="1"/>
  <c r="F62" i="12"/>
  <c r="F84" i="12" s="1"/>
  <c r="B62" i="12"/>
  <c r="B84" i="12" s="1"/>
  <c r="E62" i="12"/>
  <c r="E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Q65" i="12" l="1"/>
  <c r="Q87" i="12" s="1"/>
  <c r="K118" i="12"/>
  <c r="L65" i="12"/>
  <c r="L87" i="12" s="1"/>
  <c r="H65" i="12"/>
  <c r="H87" i="12" s="1"/>
  <c r="O118" i="12"/>
  <c r="J65" i="12"/>
  <c r="J87" i="12" s="1"/>
  <c r="O65" i="12"/>
  <c r="O87" i="12" s="1"/>
  <c r="I118" i="12"/>
  <c r="P65" i="12"/>
  <c r="P87" i="12" s="1"/>
  <c r="M118" i="12"/>
  <c r="M65" i="12"/>
  <c r="M87" i="12" s="1"/>
  <c r="N118" i="12"/>
  <c r="N65" i="12"/>
  <c r="N87" i="12" s="1"/>
  <c r="C61" i="12"/>
  <c r="K65" i="12"/>
  <c r="K87" i="12" s="1"/>
  <c r="G65" i="12"/>
  <c r="G87" i="12" s="1"/>
  <c r="E118" i="12"/>
  <c r="E65" i="12"/>
  <c r="E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G63" i="12" l="1"/>
  <c r="K63" i="12"/>
  <c r="D63" i="12"/>
  <c r="J63" i="12"/>
  <c r="M63" i="12"/>
  <c r="N63" i="12"/>
  <c r="I65" i="12"/>
  <c r="I87" i="12" s="1"/>
  <c r="P63" i="12"/>
  <c r="F63" i="12"/>
  <c r="L63" i="12"/>
  <c r="O63" i="12"/>
  <c r="Q63" i="12"/>
  <c r="H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H61" i="12" l="1"/>
  <c r="F61" i="12"/>
  <c r="D61" i="12"/>
  <c r="O61" i="12"/>
  <c r="J61" i="12"/>
  <c r="Q61" i="12"/>
  <c r="M61" i="12"/>
  <c r="I63" i="12"/>
  <c r="E61" i="12"/>
  <c r="L61" i="12"/>
  <c r="K61" i="12"/>
  <c r="G61" i="12"/>
  <c r="N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H69" i="12"/>
  <c r="H91" i="12" s="1"/>
  <c r="L124" i="12"/>
  <c r="F124" i="12"/>
  <c r="H21" i="12"/>
  <c r="H36" i="13" s="1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34" i="12" l="1"/>
  <c r="H133" i="12"/>
  <c r="K68" i="12"/>
  <c r="K90" i="12" s="1"/>
  <c r="H67" i="12"/>
  <c r="G69" i="12"/>
  <c r="G91" i="12" s="1"/>
  <c r="J69" i="12"/>
  <c r="J91" i="12" s="1"/>
  <c r="H14" i="12"/>
  <c r="H33" i="14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N124" i="12"/>
  <c r="F68" i="12"/>
  <c r="F90" i="12" s="1"/>
  <c r="J14" i="12"/>
  <c r="J26" i="14" s="1"/>
  <c r="L68" i="12"/>
  <c r="L90" i="12" s="1"/>
  <c r="G67" i="12"/>
  <c r="O124" i="12"/>
  <c r="K69" i="12"/>
  <c r="K91" i="12" s="1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F69" i="12"/>
  <c r="F91" i="12" s="1"/>
  <c r="L69" i="12"/>
  <c r="L91" i="12" s="1"/>
  <c r="M69" i="12"/>
  <c r="M91" i="12" s="1"/>
  <c r="K67" i="12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B65" i="12"/>
  <c r="B87" i="12" s="1"/>
  <c r="L67" i="12"/>
  <c r="L135" i="12"/>
  <c r="M67" i="12"/>
  <c r="O68" i="12"/>
  <c r="O90" i="12" s="1"/>
  <c r="F67" i="12"/>
  <c r="N68" i="12"/>
  <c r="N90" i="12" s="1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B63" i="12"/>
  <c r="N69" i="12"/>
  <c r="N91" i="12" s="1"/>
  <c r="E124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D124" i="12"/>
  <c r="Q68" i="12"/>
  <c r="Q90" i="12" s="1"/>
  <c r="O33" i="14"/>
  <c r="O67" i="12"/>
  <c r="O14" i="12"/>
  <c r="O26" i="14" s="1"/>
  <c r="B61" i="12"/>
  <c r="P69" i="12"/>
  <c r="P91" i="12" s="1"/>
  <c r="Q69" i="12"/>
  <c r="Q91" i="12" s="1"/>
  <c r="N14" i="12"/>
  <c r="N26" i="14" s="1"/>
  <c r="N67" i="12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P14" i="12" l="1"/>
  <c r="Q67" i="12"/>
  <c r="E68" i="12"/>
  <c r="E90" i="12" s="1"/>
  <c r="C124" i="12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B135" i="12" s="1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22" i="7"/>
  <c r="I17" i="7"/>
  <c r="I102" i="7" s="1"/>
  <c r="H110" i="15" l="1"/>
  <c r="H109" i="15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10" i="15" l="1"/>
  <c r="F109" i="15"/>
  <c r="E24" i="7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93" i="15"/>
  <c r="B26" i="15"/>
  <c r="B73" i="15" s="1"/>
  <c r="B118" i="15"/>
  <c r="N14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3" i="7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 s="1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5" i="15"/>
  <c r="B107" i="15"/>
  <c r="B106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172" i="7" s="1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I66" i="7"/>
  <c r="I33" i="17"/>
  <c r="I42" i="17"/>
  <c r="I24" i="17"/>
  <c r="Q108" i="15" l="1"/>
  <c r="I65" i="16"/>
  <c r="N25" i="15"/>
  <c r="Q106" i="15"/>
  <c r="J20" i="16"/>
  <c r="J25" i="18"/>
  <c r="Q107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O20" i="16"/>
  <c r="B27" i="18"/>
  <c r="B26" i="18"/>
  <c r="E39" i="15"/>
  <c r="N172" i="7"/>
  <c r="P25" i="15" l="1"/>
  <c r="O65" i="16"/>
  <c r="O40" i="7"/>
  <c r="O172" i="7" s="1"/>
  <c r="O25" i="18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 s="1"/>
  <c r="C20" i="16" s="1"/>
  <c r="C25" i="18" l="1"/>
  <c r="C24" i="17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P24" i="15"/>
  <c r="M24" i="15"/>
  <c r="M15" i="15" s="1"/>
  <c r="H24" i="15"/>
  <c r="H15" i="15" s="1"/>
  <c r="K24" i="15"/>
  <c r="K15" i="15" s="1"/>
  <c r="O24" i="15"/>
  <c r="O15" i="15" s="1"/>
  <c r="I13" i="15"/>
  <c r="I116" i="15" s="1"/>
  <c r="I26" i="18"/>
  <c r="G13" i="15"/>
  <c r="G26" i="18"/>
  <c r="F12" i="18"/>
  <c r="F24" i="18" s="1"/>
  <c r="F18" i="18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M22" i="15" l="1"/>
  <c r="L24" i="15"/>
  <c r="I55" i="16"/>
  <c r="K22" i="15"/>
  <c r="O22" i="15"/>
  <c r="N24" i="15"/>
  <c r="N15" i="15" s="1"/>
  <c r="J24" i="15"/>
  <c r="J15" i="15" s="1"/>
  <c r="C24" i="15"/>
  <c r="C15" i="15" s="1"/>
  <c r="Q24" i="15"/>
  <c r="Q22" i="15" s="1"/>
  <c r="K13" i="15"/>
  <c r="K55" i="16" s="1"/>
  <c r="K26" i="18"/>
  <c r="M13" i="15"/>
  <c r="M116" i="15" s="1"/>
  <c r="M26" i="18"/>
  <c r="O13" i="15"/>
  <c r="O116" i="15" s="1"/>
  <c r="O26" i="18"/>
  <c r="P13" i="15"/>
  <c r="P26" i="18"/>
  <c r="H13" i="15"/>
  <c r="H116" i="15" s="1"/>
  <c r="H26" i="18"/>
  <c r="L15" i="15"/>
  <c r="L22" i="15"/>
  <c r="N22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22" i="15" l="1"/>
  <c r="Q15" i="15"/>
  <c r="I64" i="16"/>
  <c r="C22" i="15"/>
  <c r="J13" i="15"/>
  <c r="J55" i="16" s="1"/>
  <c r="J26" i="18"/>
  <c r="C13" i="15"/>
  <c r="C55" i="16" s="1"/>
  <c r="C26" i="18"/>
  <c r="Q13" i="15"/>
  <c r="Q116" i="15" s="1"/>
  <c r="Q26" i="18"/>
  <c r="N13" i="15"/>
  <c r="N55" i="16" s="1"/>
  <c r="N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D17" i="15"/>
  <c r="D12" i="15" s="1"/>
  <c r="N17" i="15"/>
  <c r="N12" i="15" s="1"/>
  <c r="D24" i="16"/>
  <c r="Q17" i="15"/>
  <c r="Q12" i="15" s="1"/>
  <c r="J17" i="15"/>
  <c r="J12" i="15" s="1"/>
  <c r="C17" i="15"/>
  <c r="C12" i="15" s="1"/>
  <c r="I17" i="15"/>
  <c r="I12" i="15" s="1"/>
  <c r="O119" i="15"/>
  <c r="G17" i="15"/>
  <c r="G12" i="15" s="1"/>
  <c r="G18" i="16" s="1"/>
  <c r="E17" i="15"/>
  <c r="E12" i="15" s="1"/>
  <c r="K17" i="15"/>
  <c r="K12" i="15" s="1"/>
  <c r="P17" i="15"/>
  <c r="P12" i="15" s="1"/>
  <c r="P24" i="16"/>
  <c r="J24" i="16"/>
  <c r="F17" i="15"/>
  <c r="F119" i="15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59" i="16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119" i="15"/>
  <c r="K59" i="16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E59" i="16" l="1"/>
  <c r="P69" i="16"/>
  <c r="G69" i="16"/>
  <c r="G119" i="15"/>
  <c r="G23" i="16"/>
  <c r="G82" i="15"/>
  <c r="G120" i="15"/>
  <c r="G118" i="15"/>
  <c r="G27" i="17"/>
  <c r="I119" i="15"/>
  <c r="G59" i="16"/>
  <c r="G68" i="16" s="1"/>
  <c r="J59" i="16"/>
  <c r="Q119" i="15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L54" i="17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G54" i="17" l="1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C108" i="12" l="1"/>
  <c r="C97" i="12"/>
  <c r="E112" i="12"/>
  <c r="E101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B109" i="12"/>
  <c r="B98" i="12"/>
  <c r="D108" i="12"/>
  <c r="D97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E108" i="12" l="1"/>
  <c r="E97" i="12"/>
  <c r="F78" i="12"/>
  <c r="F89" i="12" s="1"/>
  <c r="F111" i="12"/>
  <c r="F100" i="12"/>
  <c r="B74" i="12"/>
  <c r="B85" i="12" s="1"/>
  <c r="B107" i="12"/>
  <c r="B96" i="12"/>
  <c r="C109" i="12"/>
  <c r="C98" i="12"/>
  <c r="G112" i="12"/>
  <c r="G101" i="12"/>
  <c r="H113" i="12"/>
  <c r="H102" i="12"/>
  <c r="C48" i="12"/>
  <c r="B72" i="12"/>
  <c r="B83" i="12" s="1"/>
  <c r="B26" i="12"/>
  <c r="G43" i="12"/>
  <c r="G59" i="13"/>
  <c r="G56" i="14"/>
  <c r="C53" i="14"/>
  <c r="C56" i="13"/>
  <c r="C39" i="12"/>
  <c r="B51" i="14"/>
  <c r="B54" i="13"/>
  <c r="B37" i="12"/>
  <c r="E52" i="14"/>
  <c r="E55" i="13"/>
  <c r="G32" i="12"/>
  <c r="F58" i="13"/>
  <c r="F55" i="14"/>
  <c r="C28" i="12"/>
  <c r="H43" i="12"/>
  <c r="H57" i="14"/>
  <c r="H60" i="13"/>
  <c r="D50" i="12"/>
  <c r="H54" i="12"/>
  <c r="H78" i="12" l="1"/>
  <c r="H89" i="12" s="1"/>
  <c r="H111" i="12"/>
  <c r="H100" i="12"/>
  <c r="H112" i="12"/>
  <c r="H101" i="12"/>
  <c r="F108" i="12"/>
  <c r="F97" i="12"/>
  <c r="B105" i="12"/>
  <c r="B94" i="12"/>
  <c r="G78" i="12"/>
  <c r="G89" i="12" s="1"/>
  <c r="G111" i="12"/>
  <c r="G100" i="12"/>
  <c r="C74" i="12"/>
  <c r="C85" i="12" s="1"/>
  <c r="C107" i="12"/>
  <c r="C96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E109" i="12"/>
  <c r="E98" i="12"/>
  <c r="G108" i="12"/>
  <c r="G97" i="12"/>
  <c r="J113" i="12"/>
  <c r="J102" i="12"/>
  <c r="C72" i="12"/>
  <c r="C83" i="12" s="1"/>
  <c r="C105" i="12"/>
  <c r="C94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F109" i="12" l="1"/>
  <c r="F98" i="12"/>
  <c r="K113" i="12"/>
  <c r="K102" i="12"/>
  <c r="I78" i="12"/>
  <c r="I89" i="12" s="1"/>
  <c r="I111" i="12"/>
  <c r="I100" i="12"/>
  <c r="H108" i="12"/>
  <c r="H97" i="12"/>
  <c r="J112" i="12"/>
  <c r="J101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L113" i="12" l="1"/>
  <c r="L102" i="12"/>
  <c r="F74" i="12"/>
  <c r="F85" i="12" s="1"/>
  <c r="F107" i="12"/>
  <c r="F96" i="12"/>
  <c r="I108" i="12"/>
  <c r="I97" i="12"/>
  <c r="G109" i="12"/>
  <c r="G98" i="12"/>
  <c r="K112" i="12"/>
  <c r="K101" i="12"/>
  <c r="E72" i="12"/>
  <c r="E83" i="12" s="1"/>
  <c r="E105" i="12"/>
  <c r="E94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L112" i="12"/>
  <c r="L101" i="12"/>
  <c r="H109" i="12"/>
  <c r="H98" i="12"/>
  <c r="F72" i="12"/>
  <c r="F83" i="12" s="1"/>
  <c r="F105" i="12"/>
  <c r="F94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G72" i="12"/>
  <c r="G83" i="12" s="1"/>
  <c r="G105" i="12"/>
  <c r="G94" i="12"/>
  <c r="N113" i="12"/>
  <c r="N102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M78" i="12"/>
  <c r="M89" i="12" s="1"/>
  <c r="M111" i="12"/>
  <c r="M100" i="12"/>
  <c r="J109" i="12"/>
  <c r="J98" i="12"/>
  <c r="I74" i="12"/>
  <c r="I85" i="12" s="1"/>
  <c r="I107" i="12"/>
  <c r="I96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M108" i="12"/>
  <c r="M97" i="12"/>
  <c r="N78" i="12"/>
  <c r="N89" i="12" s="1"/>
  <c r="N111" i="12"/>
  <c r="N100" i="12"/>
  <c r="O112" i="12"/>
  <c r="O101" i="12"/>
  <c r="J74" i="12"/>
  <c r="J85" i="12" s="1"/>
  <c r="J107" i="12"/>
  <c r="J96" i="12"/>
  <c r="P113" i="12"/>
  <c r="P102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N108" i="12"/>
  <c r="N97" i="12"/>
  <c r="K74" i="12"/>
  <c r="K85" i="12" s="1"/>
  <c r="K107" i="12"/>
  <c r="K96" i="12"/>
  <c r="J105" i="12"/>
  <c r="J94" i="12"/>
  <c r="J72" i="12"/>
  <c r="J83" i="12" s="1"/>
  <c r="L109" i="12"/>
  <c r="L98" i="12"/>
  <c r="P112" i="12"/>
  <c r="P101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L72" i="12"/>
  <c r="L83" i="12" s="1"/>
  <c r="L105" i="12"/>
  <c r="L94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N74" i="12" l="1"/>
  <c r="N85" i="12" s="1"/>
  <c r="N107" i="12"/>
  <c r="N96" i="12"/>
  <c r="M72" i="12"/>
  <c r="M83" i="12" s="1"/>
  <c r="M105" i="12"/>
  <c r="M94" i="12"/>
  <c r="O109" i="12"/>
  <c r="O98" i="12"/>
  <c r="Q108" i="12"/>
  <c r="Q97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O74" i="12" l="1"/>
  <c r="O85" i="12" s="1"/>
  <c r="O107" i="12"/>
  <c r="O96" i="12"/>
  <c r="N105" i="12"/>
  <c r="N94" i="12"/>
  <c r="N72" i="12"/>
  <c r="N83" i="12" s="1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<sst xmlns="http://schemas.openxmlformats.org/spreadsheetml/2006/main" count="1699" uniqueCount="194">
  <si>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</si>
  <si>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</si>
  <si>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</si>
  <si>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</si>
  <si>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</si>
  <si>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</si>
  <si>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</si>
  <si>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</si>
  <si>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</si>
  <si>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</si>
  <si>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</si>
  <si>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</si>
  <si>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</si>
  <si>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</si>
  <si>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</si>
  <si>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</si>
  <si>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</si>
  <si>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</si>
  <si>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</si>
  <si>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</si>
  <si>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</si>
  <si>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</si>
  <si>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</si>
  <si>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</si>
  <si>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</si>
  <si>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</si>
  <si>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</si>
  <si>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</si>
  <si>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</si>
  <si>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</si>
  <si>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</si>
  <si>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</si>
  <si>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</si>
  <si>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</si>
  <si>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</si>
  <si>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</si>
  <si>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</si>
  <si>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</si>
  <si>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</si>
  <si>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</si>
  <si>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</si>
  <si>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</si>
  <si>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</si>
  <si>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</si>
  <si>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</si>
  <si>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</si>
  <si>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</si>
  <si>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</si>
  <si>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</si>
  <si>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</si>
  <si>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</si>
  <si>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</si>
  <si>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</si>
  <si>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</si>
  <si>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</si>
  <si>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</si>
  <si>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</si>
  <si>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</si>
  <si>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</si>
  <si>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</si>
  <si>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</si>
  <si>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</si>
  <si>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</si>
  <si>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</si>
  <si>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</si>
  <si>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</si>
  <si>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</si>
  <si>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</si>
  <si>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</si>
  <si>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</si>
  <si>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</si>
  <si>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</si>
  <si>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</si>
  <si>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</si>
  <si>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</si>
  <si>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</si>
  <si>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</si>
  <si>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</si>
  <si>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</si>
  <si>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</si>
  <si>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</si>
  <si>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</si>
  <si>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</si>
  <si>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</si>
  <si>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</si>
  <si>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</si>
  <si>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</si>
  <si>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</si>
  <si>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</si>
  <si>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</si>
  <si>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</si>
  <si>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</si>
  <si>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</si>
  <si>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</si>
  <si>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</si>
  <si>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</si>
  <si>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</si>
  <si>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</si>
  <si>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</si>
  <si>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</si>
  <si>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</si>
  <si>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</si>
  <si>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</si>
  <si>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</si>
  <si>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</si>
  <si>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</si>
  <si>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</si>
  <si>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</si>
  <si>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</si>
  <si>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</si>
  <si>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</si>
  <si>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</si>
  <si>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</si>
  <si>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</si>
  <si>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</si>
  <si>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</si>
  <si>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</si>
  <si>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</si>
  <si>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</si>
  <si>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</si>
  <si>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</si>
  <si>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</si>
  <si>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</si>
  <si>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</si>
  <si>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</si>
  <si>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</si>
  <si>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</si>
  <si>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</si>
  <si>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</si>
  <si>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</si>
  <si>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</si>
  <si>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</si>
  <si>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</si>
  <si>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</si>
  <si>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</si>
  <si>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</si>
  <si>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</si>
  <si>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</si>
  <si>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</si>
  <si>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</si>
  <si>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</si>
  <si>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</si>
  <si>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</si>
  <si>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</si>
  <si>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</si>
  <si>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</si>
  <si>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</si>
  <si>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</si>
  <si>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</si>
  <si>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</si>
  <si>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</si>
  <si>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</si>
  <si>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</si>
  <si>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</si>
  <si>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</si>
  <si>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</si>
  <si>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</si>
  <si>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</si>
  <si>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</si>
  <si>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</si>
  <si>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</si>
  <si>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</si>
  <si>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</si>
  <si>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</si>
  <si>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</si>
  <si>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</si>
  <si>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</si>
  <si>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</si>
  <si>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</si>
  <si>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</si>
  <si>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</si>
  <si>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</si>
  <si>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</si>
  <si>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</si>
  <si>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</si>
  <si>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</si>
  <si>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</si>
  <si>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PT</t>
  </si>
  <si>
    <t>Portugal</t>
  </si>
  <si>
    <t>PT - Aviation</t>
  </si>
  <si>
    <t>PT - Aviation / energy consumption</t>
  </si>
  <si>
    <t>PT - Aviation / passenger transport specific data</t>
  </si>
  <si>
    <t>PT - Road transport</t>
  </si>
  <si>
    <t/>
  </si>
  <si>
    <t>PT - Road transport / energy consumption</t>
  </si>
  <si>
    <t>PT - Road transport / CO2 emissions</t>
  </si>
  <si>
    <t>PT - Road transport / technologies</t>
  </si>
  <si>
    <t>PT - Rail, metro and tram</t>
  </si>
  <si>
    <t>PT - Rail, metro and tram / energy consumption</t>
  </si>
  <si>
    <t>PT - Rail, metro and tram / CO2 emissions</t>
  </si>
  <si>
    <t>PT - Aviation / CO2 emissions</t>
  </si>
  <si>
    <t>PT - Coastal shipping and inland waterways</t>
  </si>
  <si>
    <t>PT - Coastal shipping and inland waterways / energy consumption</t>
  </si>
  <si>
    <t>PT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</si>
</sst>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43297.739907407406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179.76654379091175</v>
      </c>
      <c r="C4" s="124">
        <v>134.77490521934399</v>
      </c>
      <c r="D4" s="124">
        <v>112.46271252418802</v>
      </c>
      <c r="E4" s="124">
        <v>96.315212129760013</v>
      </c>
      <c r="F4" s="124">
        <v>86.556088431540005</v>
      </c>
      <c r="G4" s="124">
        <v>80.250444177769566</v>
      </c>
      <c r="H4" s="124">
        <v>76.940854917264005</v>
      </c>
      <c r="I4" s="124">
        <v>75.697467510600006</v>
      </c>
      <c r="J4" s="124">
        <v>72.596227629744007</v>
      </c>
      <c r="K4" s="124">
        <v>56.774760427008005</v>
      </c>
      <c r="L4" s="124">
        <v>50.536160969529114</v>
      </c>
      <c r="M4" s="124">
        <v>44.163838572983913</v>
      </c>
      <c r="N4" s="124">
        <v>35.048956884192634</v>
      </c>
      <c r="O4" s="124">
        <v>31.937300569984618</v>
      </c>
      <c r="P4" s="124">
        <v>31.937170511199916</v>
      </c>
      <c r="Q4" s="124">
        <v>31.937209242658188</v>
      </c>
    </row>
    <row r="5" spans="1:17" ht="11.45" customHeight="1" x14ac:dyDescent="0.25">
      <c r="A5" s="91" t="s">
        <v>116</v>
      </c>
      <c r="B5" s="90">
        <f t="shared" ref="B5:Q5" si="0">B4-B6</f>
        <v>179.76654379091175</v>
      </c>
      <c r="C5" s="90">
        <f t="shared" si="0"/>
        <v>134.77490521934399</v>
      </c>
      <c r="D5" s="90">
        <f t="shared" si="0"/>
        <v>112.46271252418802</v>
      </c>
      <c r="E5" s="90">
        <f t="shared" si="0"/>
        <v>96.315212129760013</v>
      </c>
      <c r="F5" s="90">
        <f t="shared" si="0"/>
        <v>86.556088431540005</v>
      </c>
      <c r="G5" s="90">
        <f t="shared" si="0"/>
        <v>80.250444177769566</v>
      </c>
      <c r="H5" s="90">
        <f t="shared" si="0"/>
        <v>76.940854917264005</v>
      </c>
      <c r="I5" s="90">
        <f t="shared" si="0"/>
        <v>75.697467510600006</v>
      </c>
      <c r="J5" s="90">
        <f t="shared" si="0"/>
        <v>72.596227629744007</v>
      </c>
      <c r="K5" s="90">
        <f t="shared" si="0"/>
        <v>56.774760427008005</v>
      </c>
      <c r="L5" s="90">
        <f t="shared" si="0"/>
        <v>50.536160969529114</v>
      </c>
      <c r="M5" s="90">
        <f t="shared" si="0"/>
        <v>44.163838572983913</v>
      </c>
      <c r="N5" s="90">
        <f t="shared" si="0"/>
        <v>35.048956884192634</v>
      </c>
      <c r="O5" s="90">
        <f t="shared" si="0"/>
        <v>31.937300569984618</v>
      </c>
      <c r="P5" s="90">
        <f t="shared" si="0"/>
        <v>31.937170511199916</v>
      </c>
      <c r="Q5" s="90">
        <f t="shared" si="0"/>
        <v>31.937209242658188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179.76654379091178</v>
      </c>
      <c r="C8" s="71">
        <f t="shared" si="1"/>
        <v>134.77490521934399</v>
      </c>
      <c r="D8" s="71">
        <f t="shared" si="1"/>
        <v>112.46271252418801</v>
      </c>
      <c r="E8" s="71">
        <f t="shared" si="1"/>
        <v>96.315212129760013</v>
      </c>
      <c r="F8" s="71">
        <f t="shared" si="1"/>
        <v>86.556088431540019</v>
      </c>
      <c r="G8" s="71">
        <f t="shared" si="1"/>
        <v>80.250444177769566</v>
      </c>
      <c r="H8" s="71">
        <f t="shared" si="1"/>
        <v>76.940854917264005</v>
      </c>
      <c r="I8" s="71">
        <f t="shared" si="1"/>
        <v>75.697467510600006</v>
      </c>
      <c r="J8" s="71">
        <f t="shared" si="1"/>
        <v>72.596227629743993</v>
      </c>
      <c r="K8" s="71">
        <f t="shared" si="1"/>
        <v>56.774760427008019</v>
      </c>
      <c r="L8" s="71">
        <f t="shared" si="1"/>
        <v>50.536160969529114</v>
      </c>
      <c r="M8" s="71">
        <f t="shared" si="1"/>
        <v>44.163838572983913</v>
      </c>
      <c r="N8" s="71">
        <f t="shared" si="1"/>
        <v>35.048956884192641</v>
      </c>
      <c r="O8" s="71">
        <f t="shared" si="1"/>
        <v>31.937300569984615</v>
      </c>
      <c r="P8" s="71">
        <f t="shared" si="1"/>
        <v>31.937170511199909</v>
      </c>
      <c r="Q8" s="71">
        <f t="shared" si="1"/>
        <v>31.937209242658184</v>
      </c>
    </row>
    <row r="9" spans="1:17" ht="11.45" customHeight="1" x14ac:dyDescent="0.25">
      <c r="A9" s="25" t="s">
        <v>39</v>
      </c>
      <c r="B9" s="24">
        <f t="shared" ref="B9:Q9" si="2">SUM(B10,B11,B14)</f>
        <v>142.72079993386026</v>
      </c>
      <c r="C9" s="24">
        <f t="shared" si="2"/>
        <v>102.75815110782402</v>
      </c>
      <c r="D9" s="24">
        <f t="shared" si="2"/>
        <v>84.321331250716796</v>
      </c>
      <c r="E9" s="24">
        <f t="shared" si="2"/>
        <v>73.104572774225844</v>
      </c>
      <c r="F9" s="24">
        <f t="shared" si="2"/>
        <v>63.485995951720547</v>
      </c>
      <c r="G9" s="24">
        <f t="shared" si="2"/>
        <v>63.214613320508356</v>
      </c>
      <c r="H9" s="24">
        <f t="shared" si="2"/>
        <v>62.537763414392494</v>
      </c>
      <c r="I9" s="24">
        <f t="shared" si="2"/>
        <v>59.452130392089067</v>
      </c>
      <c r="J9" s="24">
        <f t="shared" si="2"/>
        <v>56.470752951299467</v>
      </c>
      <c r="K9" s="24">
        <f t="shared" si="2"/>
        <v>45.313206971769468</v>
      </c>
      <c r="L9" s="24">
        <f t="shared" si="2"/>
        <v>38.969909983132489</v>
      </c>
      <c r="M9" s="24">
        <f t="shared" si="2"/>
        <v>33.525139812896491</v>
      </c>
      <c r="N9" s="24">
        <f t="shared" si="2"/>
        <v>24.052921841050907</v>
      </c>
      <c r="O9" s="24">
        <f t="shared" si="2"/>
        <v>24.622215810805383</v>
      </c>
      <c r="P9" s="24">
        <f t="shared" si="2"/>
        <v>23.867140271904571</v>
      </c>
      <c r="Q9" s="24">
        <f t="shared" si="2"/>
        <v>22.347070955284025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142.72079993386026</v>
      </c>
      <c r="C11" s="21">
        <f t="shared" si="3"/>
        <v>102.75815110782402</v>
      </c>
      <c r="D11" s="21">
        <f t="shared" si="3"/>
        <v>84.321331250716796</v>
      </c>
      <c r="E11" s="21">
        <f t="shared" si="3"/>
        <v>73.104572774225844</v>
      </c>
      <c r="F11" s="21">
        <f t="shared" si="3"/>
        <v>63.485995951720547</v>
      </c>
      <c r="G11" s="21">
        <f t="shared" si="3"/>
        <v>63.214613320508356</v>
      </c>
      <c r="H11" s="21">
        <f t="shared" si="3"/>
        <v>62.537763414392494</v>
      </c>
      <c r="I11" s="21">
        <f t="shared" si="3"/>
        <v>59.452130392089067</v>
      </c>
      <c r="J11" s="21">
        <f t="shared" si="3"/>
        <v>56.470752951299467</v>
      </c>
      <c r="K11" s="21">
        <f t="shared" si="3"/>
        <v>45.313206971769468</v>
      </c>
      <c r="L11" s="21">
        <f t="shared" si="3"/>
        <v>38.969909983132489</v>
      </c>
      <c r="M11" s="21">
        <f t="shared" si="3"/>
        <v>33.525139812896491</v>
      </c>
      <c r="N11" s="21">
        <f t="shared" si="3"/>
        <v>24.052921841050907</v>
      </c>
      <c r="O11" s="21">
        <f t="shared" si="3"/>
        <v>24.622215810805383</v>
      </c>
      <c r="P11" s="21">
        <f t="shared" si="3"/>
        <v>23.867140271904571</v>
      </c>
      <c r="Q11" s="21">
        <f t="shared" si="3"/>
        <v>22.347070955284025</v>
      </c>
    </row>
    <row r="12" spans="1:17" ht="11.45" customHeight="1" x14ac:dyDescent="0.25">
      <c r="A12" s="62" t="s">
        <v>17</v>
      </c>
      <c r="B12" s="70">
        <v>142.72079993386026</v>
      </c>
      <c r="C12" s="70">
        <v>102.75815110782402</v>
      </c>
      <c r="D12" s="70">
        <v>84.321331250716796</v>
      </c>
      <c r="E12" s="70">
        <v>73.104572774225844</v>
      </c>
      <c r="F12" s="70">
        <v>63.485995951720547</v>
      </c>
      <c r="G12" s="70">
        <v>63.214613320508356</v>
      </c>
      <c r="H12" s="70">
        <v>62.537763414392494</v>
      </c>
      <c r="I12" s="70">
        <v>59.452130392089067</v>
      </c>
      <c r="J12" s="70">
        <v>56.470752951299467</v>
      </c>
      <c r="K12" s="70">
        <v>45.313206971769468</v>
      </c>
      <c r="L12" s="70">
        <v>38.969909983132489</v>
      </c>
      <c r="M12" s="70">
        <v>33.525139812896491</v>
      </c>
      <c r="N12" s="70">
        <v>24.052921841050907</v>
      </c>
      <c r="O12" s="70">
        <v>24.622215810805383</v>
      </c>
      <c r="P12" s="70">
        <v>23.867140271904571</v>
      </c>
      <c r="Q12" s="70">
        <v>22.347070955284025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37.045743857051505</v>
      </c>
      <c r="C15" s="24">
        <f t="shared" si="4"/>
        <v>32.01675411151998</v>
      </c>
      <c r="D15" s="24">
        <f t="shared" si="4"/>
        <v>28.141381273471207</v>
      </c>
      <c r="E15" s="24">
        <f t="shared" si="4"/>
        <v>23.210639355534166</v>
      </c>
      <c r="F15" s="24">
        <f t="shared" si="4"/>
        <v>23.070092479819468</v>
      </c>
      <c r="G15" s="24">
        <f t="shared" si="4"/>
        <v>17.03583085726121</v>
      </c>
      <c r="H15" s="24">
        <f t="shared" si="4"/>
        <v>14.403091502871513</v>
      </c>
      <c r="I15" s="24">
        <f t="shared" si="4"/>
        <v>16.245337118510946</v>
      </c>
      <c r="J15" s="24">
        <f t="shared" si="4"/>
        <v>16.125474678444526</v>
      </c>
      <c r="K15" s="24">
        <f t="shared" si="4"/>
        <v>11.461553455238553</v>
      </c>
      <c r="L15" s="24">
        <f t="shared" si="4"/>
        <v>11.566250986396625</v>
      </c>
      <c r="M15" s="24">
        <f t="shared" si="4"/>
        <v>10.638698760087422</v>
      </c>
      <c r="N15" s="24">
        <f t="shared" si="4"/>
        <v>10.996035043141735</v>
      </c>
      <c r="O15" s="24">
        <f t="shared" si="4"/>
        <v>7.3150847591792312</v>
      </c>
      <c r="P15" s="24">
        <f t="shared" si="4"/>
        <v>8.0700302392953365</v>
      </c>
      <c r="Q15" s="24">
        <f t="shared" si="4"/>
        <v>9.5901382873741579</v>
      </c>
    </row>
    <row r="16" spans="1:17" ht="11.45" customHeight="1" x14ac:dyDescent="0.25">
      <c r="A16" s="116" t="s">
        <v>17</v>
      </c>
      <c r="B16" s="70">
        <v>37.045743857051505</v>
      </c>
      <c r="C16" s="70">
        <v>32.01675411151998</v>
      </c>
      <c r="D16" s="70">
        <v>28.141381273471207</v>
      </c>
      <c r="E16" s="70">
        <v>23.210639355534166</v>
      </c>
      <c r="F16" s="70">
        <v>23.070092479819468</v>
      </c>
      <c r="G16" s="70">
        <v>17.03583085726121</v>
      </c>
      <c r="H16" s="70">
        <v>14.403091502871513</v>
      </c>
      <c r="I16" s="70">
        <v>16.245337118510946</v>
      </c>
      <c r="J16" s="70">
        <v>16.125474678444526</v>
      </c>
      <c r="K16" s="70">
        <v>11.461553455238553</v>
      </c>
      <c r="L16" s="70">
        <v>11.566250986396625</v>
      </c>
      <c r="M16" s="70">
        <v>10.638698760087422</v>
      </c>
      <c r="N16" s="70">
        <v>10.996035043141735</v>
      </c>
      <c r="O16" s="70">
        <v>7.3150847591792312</v>
      </c>
      <c r="P16" s="70">
        <v>8.0700302392953365</v>
      </c>
      <c r="Q16" s="70">
        <v>9.5901382873741579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2.022154376363968</v>
      </c>
      <c r="C22" s="124">
        <v>1.8153487656743605</v>
      </c>
      <c r="D22" s="124">
        <v>1.5718008526903131</v>
      </c>
      <c r="E22" s="124">
        <v>1.4072129403659492</v>
      </c>
      <c r="F22" s="124">
        <v>1.2766388490312239</v>
      </c>
      <c r="G22" s="124">
        <v>1.2077323731989862</v>
      </c>
      <c r="H22" s="124">
        <v>1.1232264550214264</v>
      </c>
      <c r="I22" s="124">
        <v>1.126442866239735</v>
      </c>
      <c r="J22" s="124">
        <v>1.0900444138063252</v>
      </c>
      <c r="K22" s="124">
        <v>0.94940308885493896</v>
      </c>
      <c r="L22" s="124">
        <v>0.88455226722551417</v>
      </c>
      <c r="M22" s="124">
        <v>0.92312369887366952</v>
      </c>
      <c r="N22" s="124">
        <v>0.78599879956165686</v>
      </c>
      <c r="O22" s="124">
        <v>0.9016752866709502</v>
      </c>
      <c r="P22" s="124">
        <v>0.89560722761407463</v>
      </c>
      <c r="Q22" s="124">
        <v>0.88494474772973519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462.78335571740234</v>
      </c>
      <c r="C26" s="68">
        <f>IF(TrRail_act!C14=0,"",C8/TrRail_act!C14*100)</f>
        <v>365.96854762206567</v>
      </c>
      <c r="D26" s="68">
        <f>IF(TrRail_act!D14=0,"",D8/TrRail_act!D14*100)</f>
        <v>293.45010276974455</v>
      </c>
      <c r="E26" s="68">
        <f>IF(TrRail_act!E14=0,"",E8/TrRail_act!E14*100)</f>
        <v>237.99528054128604</v>
      </c>
      <c r="F26" s="68">
        <f>IF(TrRail_act!F14=0,"",F8/TrRail_act!F14*100)</f>
        <v>210.6292519694754</v>
      </c>
      <c r="G26" s="68">
        <f>IF(TrRail_act!G14=0,"",G8/TrRail_act!G14*100)</f>
        <v>185.89175857421569</v>
      </c>
      <c r="H26" s="68">
        <f>IF(TrRail_act!H14=0,"",H8/TrRail_act!H14*100)</f>
        <v>163.63959961432337</v>
      </c>
      <c r="I26" s="68">
        <f>IF(TrRail_act!I14=0,"",I8/TrRail_act!I14*100)</f>
        <v>160.13673803589106</v>
      </c>
      <c r="J26" s="68">
        <f>IF(TrRail_act!J14=0,"",J8/TrRail_act!J14*100)</f>
        <v>144.73794424456236</v>
      </c>
      <c r="K26" s="68">
        <f>IF(TrRail_act!K14=0,"",K8/TrRail_act!K14*100)</f>
        <v>119.3360835908877</v>
      </c>
      <c r="L26" s="68">
        <f>IF(TrRail_act!L14=0,"",L8/TrRail_act!L14*100)</f>
        <v>105.87137780895371</v>
      </c>
      <c r="M26" s="68">
        <f>IF(TrRail_act!M14=0,"",M8/TrRail_act!M14*100)</f>
        <v>97.526986390193997</v>
      </c>
      <c r="N26" s="68">
        <f>IF(TrRail_act!N14=0,"",N8/TrRail_act!N14*100)</f>
        <v>79.647026080732047</v>
      </c>
      <c r="O26" s="68">
        <f>IF(TrRail_act!O14=0,"",O8/TrRail_act!O14*100)</f>
        <v>76.304869269387737</v>
      </c>
      <c r="P26" s="68">
        <f>IF(TrRail_act!P14=0,"",P8/TrRail_act!P14*100)</f>
        <v>76.04292730546841</v>
      </c>
      <c r="Q26" s="68">
        <f>IF(TrRail_act!Q14=0,"",Q8/TrRail_act!Q14*100)</f>
        <v>72.868171674370473</v>
      </c>
    </row>
    <row r="27" spans="1:17" ht="11.45" customHeight="1" x14ac:dyDescent="0.25">
      <c r="A27" s="25" t="s">
        <v>39</v>
      </c>
      <c r="B27" s="79">
        <f>IF(TrRail_act!B15=0,"",B9/TrRail_act!B15*100)</f>
        <v>423.83592150582842</v>
      </c>
      <c r="C27" s="79">
        <f>IF(TrRail_act!C15=0,"",C9/TrRail_act!C15*100)</f>
        <v>323.52077687370581</v>
      </c>
      <c r="D27" s="79">
        <f>IF(TrRail_act!D15=0,"",D9/TrRail_act!D15*100)</f>
        <v>259.60817868967456</v>
      </c>
      <c r="E27" s="79">
        <f>IF(TrRail_act!E15=0,"",E9/TrRail_act!E15*100)</f>
        <v>211.42664400363199</v>
      </c>
      <c r="F27" s="79">
        <f>IF(TrRail_act!F15=0,"",F9/TrRail_act!F15*100)</f>
        <v>183.44639584531336</v>
      </c>
      <c r="G27" s="79">
        <f>IF(TrRail_act!G15=0,"",G9/TrRail_act!G15*100)</f>
        <v>166.11590036355491</v>
      </c>
      <c r="H27" s="79">
        <f>IF(TrRail_act!H15=0,"",H9/TrRail_act!H15*100)</f>
        <v>147.84405941090606</v>
      </c>
      <c r="I27" s="79">
        <f>IF(TrRail_act!I15=0,"",I9/TrRail_act!I15*100)</f>
        <v>141.83235146408956</v>
      </c>
      <c r="J27" s="79">
        <f>IF(TrRail_act!J15=0,"",J9/TrRail_act!J15*100)</f>
        <v>126.5696526878949</v>
      </c>
      <c r="K27" s="79">
        <f>IF(TrRail_act!K15=0,"",K9/TrRail_act!K15*100)</f>
        <v>105.34153403059827</v>
      </c>
      <c r="L27" s="79">
        <f>IF(TrRail_act!L15=0,"",L9/TrRail_act!L15*100)</f>
        <v>91.204169684138648</v>
      </c>
      <c r="M27" s="79">
        <f>IF(TrRail_act!M15=0,"",M9/TrRail_act!M15*100)</f>
        <v>82.100283646139758</v>
      </c>
      <c r="N27" s="79">
        <f>IF(TrRail_act!N15=0,"",N9/TrRail_act!N15*100)</f>
        <v>62.36385689372824</v>
      </c>
      <c r="O27" s="79">
        <f>IF(TrRail_act!O15=0,"",O9/TrRail_act!O15*100)</f>
        <v>63.660255171147476</v>
      </c>
      <c r="P27" s="79">
        <f>IF(TrRail_act!P15=0,"",P9/TrRail_act!P15*100)</f>
        <v>62.112704400325782</v>
      </c>
      <c r="Q27" s="79">
        <f>IF(TrRail_act!Q15=0,"",Q9/TrRail_act!Q15*100)</f>
        <v>56.596712922901339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519.36518096454108</v>
      </c>
      <c r="C29" s="76">
        <f>IF(TrRail_act!C17=0,"",C11/TrRail_act!C17*100)</f>
        <v>404.66445185750513</v>
      </c>
      <c r="D29" s="76">
        <f>IF(TrRail_act!D17=0,"",D11/TrRail_act!D17*100)</f>
        <v>323.65602336746542</v>
      </c>
      <c r="E29" s="76">
        <f>IF(TrRail_act!E17=0,"",E11/TrRail_act!E17*100)</f>
        <v>285.80647378183937</v>
      </c>
      <c r="F29" s="76">
        <f>IF(TrRail_act!F17=0,"",F11/TrRail_act!F17*100)</f>
        <v>270.14669403055717</v>
      </c>
      <c r="G29" s="76">
        <f>IF(TrRail_act!G17=0,"",G11/TrRail_act!G17*100)</f>
        <v>240.30076377460202</v>
      </c>
      <c r="H29" s="76">
        <f>IF(TrRail_act!H17=0,"",H11/TrRail_act!H17*100)</f>
        <v>220.36935341342087</v>
      </c>
      <c r="I29" s="76">
        <f>IF(TrRail_act!I17=0,"",I11/TrRail_act!I17*100)</f>
        <v>215.40069250422098</v>
      </c>
      <c r="J29" s="76">
        <f>IF(TrRail_act!J17=0,"",J11/TrRail_act!J17*100)</f>
        <v>190.49388773026112</v>
      </c>
      <c r="K29" s="76">
        <f>IF(TrRail_act!K17=0,"",K11/TrRail_act!K17*100)</f>
        <v>160.39399355928313</v>
      </c>
      <c r="L29" s="76">
        <f>IF(TrRail_act!L17=0,"",L11/TrRail_act!L17*100)</f>
        <v>141.71569407492791</v>
      </c>
      <c r="M29" s="76">
        <f>IF(TrRail_act!M17=0,"",M11/TrRail_act!M17*100)</f>
        <v>129.09315637375636</v>
      </c>
      <c r="N29" s="76">
        <f>IF(TrRail_act!N17=0,"",N11/TrRail_act!N17*100)</f>
        <v>96.721441280488847</v>
      </c>
      <c r="O29" s="76">
        <f>IF(TrRail_act!O17=0,"",O11/TrRail_act!O17*100)</f>
        <v>95.649843359776682</v>
      </c>
      <c r="P29" s="76">
        <f>IF(TrRail_act!P17=0,"",P11/TrRail_act!P17*100)</f>
        <v>94.917898964269369</v>
      </c>
      <c r="Q29" s="76">
        <f>IF(TrRail_act!Q17=0,"",Q11/TrRail_act!Q17*100)</f>
        <v>87.233166968214988</v>
      </c>
    </row>
    <row r="30" spans="1:17" ht="11.45" customHeight="1" x14ac:dyDescent="0.25">
      <c r="A30" s="62" t="s">
        <v>17</v>
      </c>
      <c r="B30" s="77">
        <f>IF(TrRail_act!B18=0,"",B12/TrRail_act!B18*100)</f>
        <v>1108.6431990573974</v>
      </c>
      <c r="C30" s="77">
        <f>IF(TrRail_act!C18=0,"",C12/TrRail_act!C18*100)</f>
        <v>938.88021426526041</v>
      </c>
      <c r="D30" s="77">
        <f>IF(TrRail_act!D18=0,"",D12/TrRail_act!D18*100)</f>
        <v>904.99209481742128</v>
      </c>
      <c r="E30" s="77">
        <f>IF(TrRail_act!E18=0,"",E12/TrRail_act!E18*100)</f>
        <v>876.68891629525729</v>
      </c>
      <c r="F30" s="77">
        <f>IF(TrRail_act!F18=0,"",F12/TrRail_act!F18*100)</f>
        <v>863.45961696321206</v>
      </c>
      <c r="G30" s="77">
        <f>IF(TrRail_act!G18=0,"",G12/TrRail_act!G18*100)</f>
        <v>812.78470822944064</v>
      </c>
      <c r="H30" s="77">
        <f>IF(TrRail_act!H18=0,"",H12/TrRail_act!H18*100)</f>
        <v>806.22502365018568</v>
      </c>
      <c r="I30" s="77">
        <f>IF(TrRail_act!I18=0,"",I12/TrRail_act!I18*100)</f>
        <v>783.51105960487666</v>
      </c>
      <c r="J30" s="77">
        <f>IF(TrRail_act!J18=0,"",J12/TrRail_act!J18*100)</f>
        <v>717.53491654817878</v>
      </c>
      <c r="K30" s="77">
        <f>IF(TrRail_act!K18=0,"",K12/TrRail_act!K18*100)</f>
        <v>691.58783254965681</v>
      </c>
      <c r="L30" s="77">
        <f>IF(TrRail_act!L18=0,"",L12/TrRail_act!L18*100)</f>
        <v>655.49199002065916</v>
      </c>
      <c r="M30" s="77">
        <f>IF(TrRail_act!M18=0,"",M12/TrRail_act!M18*100)</f>
        <v>574.99500217742377</v>
      </c>
      <c r="N30" s="77">
        <f>IF(TrRail_act!N18=0,"",N12/TrRail_act!N18*100)</f>
        <v>504.23982663227713</v>
      </c>
      <c r="O30" s="77">
        <f>IF(TrRail_act!O18=0,"",O12/TrRail_act!O18*100)</f>
        <v>434.9516176522971</v>
      </c>
      <c r="P30" s="77">
        <f>IF(TrRail_act!P18=0,"",P12/TrRail_act!P18*100)</f>
        <v>429.79406371908874</v>
      </c>
      <c r="Q30" s="77">
        <f>IF(TrRail_act!Q18=0,"",Q12/TrRail_act!Q18*100)</f>
        <v>398.62586142390359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716.4071123599897</v>
      </c>
      <c r="C33" s="79">
        <f>IF(TrRail_act!C21=0,"",C15/TrRail_act!C21*100)</f>
        <v>632.18604466757483</v>
      </c>
      <c r="D33" s="79">
        <f>IF(TrRail_act!D21=0,"",D15/TrRail_act!D21*100)</f>
        <v>481.53688722595371</v>
      </c>
      <c r="E33" s="79">
        <f>IF(TrRail_act!E21=0,"",E15/TrRail_act!E21*100)</f>
        <v>393.89626284001594</v>
      </c>
      <c r="F33" s="79">
        <f>IF(TrRail_act!F21=0,"",F15/TrRail_act!F21*100)</f>
        <v>355.65404645148197</v>
      </c>
      <c r="G33" s="79">
        <f>IF(TrRail_act!G21=0,"",G15/TrRail_act!G21*100)</f>
        <v>332.9912208221503</v>
      </c>
      <c r="H33" s="79">
        <f>IF(TrRail_act!H21=0,"",H15/TrRail_act!H21*100)</f>
        <v>305.23646869606205</v>
      </c>
      <c r="I33" s="79">
        <f>IF(TrRail_act!I21=0,"",I15/TrRail_act!I21*100)</f>
        <v>303.46208814154949</v>
      </c>
      <c r="J33" s="79">
        <f>IF(TrRail_act!J21=0,"",J15/TrRail_act!J21*100)</f>
        <v>291.03852746560938</v>
      </c>
      <c r="K33" s="79">
        <f>IF(TrRail_act!K21=0,"",K15/TrRail_act!K21*100)</f>
        <v>251.34985647452964</v>
      </c>
      <c r="L33" s="79">
        <f>IF(TrRail_act!L21=0,"",L15/TrRail_act!L21*100)</f>
        <v>231.07853595624584</v>
      </c>
      <c r="M33" s="79">
        <f>IF(TrRail_act!M21=0,"",M15/TrRail_act!M21*100)</f>
        <v>239.10770362797621</v>
      </c>
      <c r="N33" s="79">
        <f>IF(TrRail_act!N21=0,"",N15/TrRail_act!N21*100)</f>
        <v>202.256929058401</v>
      </c>
      <c r="O33" s="79">
        <f>IF(TrRail_act!O21=0,"",O15/TrRail_act!O21*100)</f>
        <v>230.22717454403795</v>
      </c>
      <c r="P33" s="79">
        <f>IF(TrRail_act!P21=0,"",P15/TrRail_act!P21*100)</f>
        <v>225.84039848774262</v>
      </c>
      <c r="Q33" s="79">
        <f>IF(TrRail_act!Q21=0,"",Q15/TrRail_act!Q21*100)</f>
        <v>220.76745597086003</v>
      </c>
    </row>
    <row r="34" spans="1:17" ht="11.45" customHeight="1" x14ac:dyDescent="0.25">
      <c r="A34" s="116" t="s">
        <v>17</v>
      </c>
      <c r="B34" s="77">
        <f>IF(TrRail_act!B22=0,"",B16/TrRail_act!B22*100)</f>
        <v>1297.5465489326732</v>
      </c>
      <c r="C34" s="77">
        <f>IF(TrRail_act!C22=0,"",C16/TrRail_act!C22*100)</f>
        <v>1275.4463527121416</v>
      </c>
      <c r="D34" s="77">
        <f>IF(TrRail_act!D22=0,"",D16/TrRail_act!D22*100)</f>
        <v>1262.2981021110804</v>
      </c>
      <c r="E34" s="77">
        <f>IF(TrRail_act!E22=0,"",E16/TrRail_act!E22*100)</f>
        <v>1230.2139633173397</v>
      </c>
      <c r="F34" s="77">
        <f>IF(TrRail_act!F22=0,"",F16/TrRail_act!F22*100)</f>
        <v>1224.3858725660316</v>
      </c>
      <c r="G34" s="77">
        <f>IF(TrRail_act!G22=0,"",G16/TrRail_act!G22*100)</f>
        <v>1211.7713711451574</v>
      </c>
      <c r="H34" s="77">
        <f>IF(TrRail_act!H22=0,"",H16/TrRail_act!H22*100)</f>
        <v>1194.3392602711024</v>
      </c>
      <c r="I34" s="77">
        <f>IF(TrRail_act!I22=0,"",I16/TrRail_act!I22*100)</f>
        <v>1184.0059497442085</v>
      </c>
      <c r="J34" s="77">
        <f>IF(TrRail_act!J22=0,"",J16/TrRail_act!J22*100)</f>
        <v>1173.4508465372453</v>
      </c>
      <c r="K34" s="77">
        <f>IF(TrRail_act!K22=0,"",K16/TrRail_act!K22*100)</f>
        <v>1163.5541863875771</v>
      </c>
      <c r="L34" s="77">
        <f>IF(TrRail_act!L22=0,"",L16/TrRail_act!L22*100)</f>
        <v>1148.139660536166</v>
      </c>
      <c r="M34" s="77">
        <f>IF(TrRail_act!M22=0,"",M16/TrRail_act!M22*100)</f>
        <v>1138.3931658098181</v>
      </c>
      <c r="N34" s="77">
        <f>IF(TrRail_act!N22=0,"",N16/TrRail_act!N22*100)</f>
        <v>1130.9414925836584</v>
      </c>
      <c r="O34" s="77">
        <f>IF(TrRail_act!O22=0,"",O16/TrRail_act!O22*100)</f>
        <v>1122.1864718653378</v>
      </c>
      <c r="P34" s="77">
        <f>IF(TrRail_act!P22=0,"",P16/TrRail_act!P22*100)</f>
        <v>1108.2625387835037</v>
      </c>
      <c r="Q34" s="77">
        <f>IF(TrRail_act!Q22=0,"",Q16/TrRail_act!Q22*100)</f>
        <v>1096.4214135315106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31.284699678619084</v>
      </c>
      <c r="C38" s="79">
        <f>IF(TrRail_act!C4=0,"",C9/TrRail_act!C4*1000)</f>
        <v>22.64892023535905</v>
      </c>
      <c r="D38" s="79">
        <f>IF(TrRail_act!D4=0,"",D9/TrRail_act!D4*1000)</f>
        <v>18.842755586752357</v>
      </c>
      <c r="E38" s="79">
        <f>IF(TrRail_act!E4=0,"",E9/TrRail_act!E4*1000)</f>
        <v>16.162850491758974</v>
      </c>
      <c r="F38" s="79">
        <f>IF(TrRail_act!F4=0,"",F9/TrRail_act!F4*1000)</f>
        <v>13.804304403505229</v>
      </c>
      <c r="G38" s="79">
        <f>IF(TrRail_act!G4=0,"",G9/TrRail_act!G4*1000)</f>
        <v>13.574934206962237</v>
      </c>
      <c r="H38" s="79">
        <f>IF(TrRail_act!H4=0,"",H9/TrRail_act!H4*1000)</f>
        <v>12.857799131212733</v>
      </c>
      <c r="I38" s="79">
        <f>IF(TrRail_act!I4=0,"",I9/TrRail_act!I4*1000)</f>
        <v>11.803341028310935</v>
      </c>
      <c r="J38" s="79">
        <f>IF(TrRail_act!J4=0,"",J9/TrRail_act!J4*1000)</f>
        <v>10.639279528844547</v>
      </c>
      <c r="K38" s="79">
        <f>IF(TrRail_act!K4=0,"",K9/TrRail_act!K4*1000)</f>
        <v>8.5445285269697351</v>
      </c>
      <c r="L38" s="79">
        <f>IF(TrRail_act!L4=0,"",L9/TrRail_act!L4*1000)</f>
        <v>7.4310027764083868</v>
      </c>
      <c r="M38" s="79">
        <f>IF(TrRail_act!M4=0,"",M9/TrRail_act!M4*1000)</f>
        <v>6.2256527043447525</v>
      </c>
      <c r="N38" s="79">
        <f>IF(TrRail_act!N4=0,"",N9/TrRail_act!N4*1000)</f>
        <v>4.9787990693262518</v>
      </c>
      <c r="O38" s="79">
        <f>IF(TrRail_act!O4=0,"",O9/TrRail_act!O4*1000)</f>
        <v>5.3639712582381138</v>
      </c>
      <c r="P38" s="79">
        <f>IF(TrRail_act!P4=0,"",P9/TrRail_act!P4*1000)</f>
        <v>4.9531676099782844</v>
      </c>
      <c r="Q38" s="79">
        <f>IF(TrRail_act!Q4=0,"",Q9/TrRail_act!Q4*1000)</f>
        <v>4.5003296556593222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35.397023793120105</v>
      </c>
      <c r="C40" s="76">
        <f>IF(TrRail_act!C6=0,"",C11/TrRail_act!C6*1000)</f>
        <v>25.741019816589183</v>
      </c>
      <c r="D40" s="76">
        <f>IF(TrRail_act!D6=0,"",D11/TrRail_act!D6*1000)</f>
        <v>21.483141719927847</v>
      </c>
      <c r="E40" s="76">
        <f>IF(TrRail_act!E6=0,"",E11/TrRail_act!E6*1000)</f>
        <v>19.478969564142247</v>
      </c>
      <c r="F40" s="76">
        <f>IF(TrRail_act!F6=0,"",F11/TrRail_act!F6*1000)</f>
        <v>19.145354629590031</v>
      </c>
      <c r="G40" s="76">
        <f>IF(TrRail_act!G6=0,"",G11/TrRail_act!G6*1000)</f>
        <v>19.046283013108877</v>
      </c>
      <c r="H40" s="76">
        <f>IF(TrRail_act!H6=0,"",H11/TrRail_act!H6*1000)</f>
        <v>18.568219541090411</v>
      </c>
      <c r="I40" s="76">
        <f>IF(TrRail_act!I6=0,"",I11/TrRail_act!I6*1000)</f>
        <v>17.079037745501022</v>
      </c>
      <c r="J40" s="76">
        <f>IF(TrRail_act!J6=0,"",J11/TrRail_act!J6*1000)</f>
        <v>15.312026288313305</v>
      </c>
      <c r="K40" s="76">
        <f>IF(TrRail_act!K6=0,"",K11/TrRail_act!K6*1000)</f>
        <v>12.300001892445566</v>
      </c>
      <c r="L40" s="76">
        <f>IF(TrRail_act!L6=0,"",L11/TrRail_act!L6*1000)</f>
        <v>10.849867599412038</v>
      </c>
      <c r="M40" s="76">
        <f>IF(TrRail_act!M6=0,"",M11/TrRail_act!M6*1000)</f>
        <v>8.8902518729505413</v>
      </c>
      <c r="N40" s="76">
        <f>IF(TrRail_act!N6=0,"",N11/TrRail_act!N6*1000)</f>
        <v>7.1993181206378054</v>
      </c>
      <c r="O40" s="76">
        <f>IF(TrRail_act!O6=0,"",O11/TrRail_act!O6*1000)</f>
        <v>7.7331079807805843</v>
      </c>
      <c r="P40" s="76">
        <f>IF(TrRail_act!P6=0,"",P11/TrRail_act!P6*1000)</f>
        <v>7.2019131780037933</v>
      </c>
      <c r="Q40" s="76">
        <f>IF(TrRail_act!Q6=0,"",Q11/TrRail_act!Q6*1000)</f>
        <v>6.595947743590326</v>
      </c>
    </row>
    <row r="41" spans="1:17" ht="11.45" customHeight="1" x14ac:dyDescent="0.25">
      <c r="A41" s="62" t="s">
        <v>17</v>
      </c>
      <c r="B41" s="77">
        <f>IF(TrRail_act!B7=0,"",B12/TrRail_act!B7*1000)</f>
        <v>81.547790372552399</v>
      </c>
      <c r="C41" s="77">
        <f>IF(TrRail_act!C7=0,"",C12/TrRail_act!C7*1000)</f>
        <v>66.383827595661117</v>
      </c>
      <c r="D41" s="77">
        <f>IF(TrRail_act!D7=0,"",D12/TrRail_act!D7*1000)</f>
        <v>64.357621305195252</v>
      </c>
      <c r="E41" s="77">
        <f>IF(TrRail_act!E7=0,"",E12/TrRail_act!E7*1000)</f>
        <v>65.431866784381512</v>
      </c>
      <c r="F41" s="77">
        <f>IF(TrRail_act!F7=0,"",F12/TrRail_act!F7*1000)</f>
        <v>65.865593698332702</v>
      </c>
      <c r="G41" s="77">
        <f>IF(TrRail_act!G7=0,"",G12/TrRail_act!G7*1000)</f>
        <v>69.463153453461757</v>
      </c>
      <c r="H41" s="77">
        <f>IF(TrRail_act!H7=0,"",H12/TrRail_act!H7*1000)</f>
        <v>73.417027467162683</v>
      </c>
      <c r="I41" s="77">
        <f>IF(TrRail_act!I7=0,"",I12/TrRail_act!I7*1000)</f>
        <v>67.129317376655621</v>
      </c>
      <c r="J41" s="77">
        <f>IF(TrRail_act!J7=0,"",J12/TrRail_act!J7*1000)</f>
        <v>62.383038408058447</v>
      </c>
      <c r="K41" s="77">
        <f>IF(TrRail_act!K7=0,"",K12/TrRail_act!K7*1000)</f>
        <v>57.561361677316079</v>
      </c>
      <c r="L41" s="77">
        <f>IF(TrRail_act!L7=0,"",L12/TrRail_act!L7*1000)</f>
        <v>54.555563971255907</v>
      </c>
      <c r="M41" s="77">
        <f>IF(TrRail_act!M7=0,"",M12/TrRail_act!M7*1000)</f>
        <v>43.010140617227982</v>
      </c>
      <c r="N41" s="77">
        <f>IF(TrRail_act!N7=0,"",N12/TrRail_act!N7*1000)</f>
        <v>40.902686121627504</v>
      </c>
      <c r="O41" s="77">
        <f>IF(TrRail_act!O7=0,"",O12/TrRail_act!O7*1000)</f>
        <v>38.21300059405781</v>
      </c>
      <c r="P41" s="77">
        <f>IF(TrRail_act!P7=0,"",P12/TrRail_act!P7*1000)</f>
        <v>35.433903260002921</v>
      </c>
      <c r="Q41" s="77">
        <f>IF(TrRail_act!Q7=0,"",Q12/TrRail_act!Q7*1000)</f>
        <v>32.757377593035592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16.970107126455108</v>
      </c>
      <c r="C44" s="79">
        <f>IF(TrRail_act!C10=0,"",C15/TrRail_act!C10*1000)</f>
        <v>14.975095468437782</v>
      </c>
      <c r="D44" s="79">
        <f>IF(TrRail_act!D10=0,"",D15/TrRail_act!D10*1000)</f>
        <v>12.832367201765257</v>
      </c>
      <c r="E44" s="79">
        <f>IF(TrRail_act!E10=0,"",E15/TrRail_act!E10*1000)</f>
        <v>11.196642236147692</v>
      </c>
      <c r="F44" s="79">
        <f>IF(TrRail_act!F10=0,"",F15/TrRail_act!F10*1000)</f>
        <v>10.109593549438856</v>
      </c>
      <c r="G44" s="79">
        <f>IF(TrRail_act!G10=0,"",G15/TrRail_act!G10*1000)</f>
        <v>7.033786481115281</v>
      </c>
      <c r="H44" s="79">
        <f>IF(TrRail_act!H10=0,"",H15/TrRail_act!H10*1000)</f>
        <v>5.9271981493298407</v>
      </c>
      <c r="I44" s="79">
        <f>IF(TrRail_act!I10=0,"",I15/TrRail_act!I10*1000)</f>
        <v>6.282032915124109</v>
      </c>
      <c r="J44" s="79">
        <f>IF(TrRail_act!J10=0,"",J15/TrRail_act!J10*1000)</f>
        <v>6.3261964215160944</v>
      </c>
      <c r="K44" s="79">
        <f>IF(TrRail_act!K10=0,"",K15/TrRail_act!K10*1000)</f>
        <v>5.2721037052615243</v>
      </c>
      <c r="L44" s="79">
        <f>IF(TrRail_act!L10=0,"",L15/TrRail_act!L10*1000)</f>
        <v>5.0005408501498598</v>
      </c>
      <c r="M44" s="79">
        <f>IF(TrRail_act!M10=0,"",M15/TrRail_act!M10*1000)</f>
        <v>4.5816962791074163</v>
      </c>
      <c r="N44" s="79">
        <f>IF(TrRail_act!N10=0,"",N15/TrRail_act!N10*1000)</f>
        <v>4.5419392991085239</v>
      </c>
      <c r="O44" s="79">
        <f>IF(TrRail_act!O10=0,"",O15/TrRail_act!O10*1000)</f>
        <v>3.1943601568468258</v>
      </c>
      <c r="P44" s="79">
        <f>IF(TrRail_act!P10=0,"",P15/TrRail_act!P10*1000)</f>
        <v>3.3155424154869912</v>
      </c>
      <c r="Q44" s="79">
        <f>IF(TrRail_act!Q10=0,"",Q15/TrRail_act!Q10*1000)</f>
        <v>3.5677597795290765</v>
      </c>
    </row>
    <row r="45" spans="1:17" ht="11.45" customHeight="1" x14ac:dyDescent="0.25">
      <c r="A45" s="116" t="s">
        <v>17</v>
      </c>
      <c r="B45" s="77">
        <f>IF(TrRail_act!B11=0,"",B16/TrRail_act!B11*1000)</f>
        <v>35.072941566551066</v>
      </c>
      <c r="C45" s="77">
        <f>IF(TrRail_act!C11=0,"",C16/TrRail_act!C11*1000)</f>
        <v>34.320480518879684</v>
      </c>
      <c r="D45" s="77">
        <f>IF(TrRail_act!D11=0,"",D16/TrRail_act!D11*1000)</f>
        <v>33.785920013962333</v>
      </c>
      <c r="E45" s="77">
        <f>IF(TrRail_act!E11=0,"",E16/TrRail_act!E11*1000)</f>
        <v>32.808123992300885</v>
      </c>
      <c r="F45" s="77">
        <f>IF(TrRail_act!F11=0,"",F16/TrRail_act!F11*1000)</f>
        <v>32.558696325033274</v>
      </c>
      <c r="G45" s="77">
        <f>IF(TrRail_act!G11=0,"",G16/TrRail_act!G11*1000)</f>
        <v>23.908793046134814</v>
      </c>
      <c r="H45" s="77">
        <f>IF(TrRail_act!H11=0,"",H16/TrRail_act!H11*1000)</f>
        <v>21.622595477595549</v>
      </c>
      <c r="I45" s="77">
        <f>IF(TrRail_act!I11=0,"",I16/TrRail_act!I11*1000)</f>
        <v>22.853237322701862</v>
      </c>
      <c r="J45" s="77">
        <f>IF(TrRail_act!J11=0,"",J16/TrRail_act!J11*1000)</f>
        <v>23.763168219854997</v>
      </c>
      <c r="K45" s="77">
        <f>IF(TrRail_act!K11=0,"",K16/TrRail_act!K11*1000)</f>
        <v>22.666315231578729</v>
      </c>
      <c r="L45" s="77">
        <f>IF(TrRail_act!L11=0,"",L16/TrRail_act!L11*1000)</f>
        <v>23.041639052264493</v>
      </c>
      <c r="M45" s="77">
        <f>IF(TrRail_act!M11=0,"",M16/TrRail_act!M11*1000)</f>
        <v>20.246956568308502</v>
      </c>
      <c r="N45" s="77">
        <f>IF(TrRail_act!N11=0,"",N16/TrRail_act!N11*1000)</f>
        <v>23.500853385570341</v>
      </c>
      <c r="O45" s="77">
        <f>IF(TrRail_act!O11=0,"",O16/TrRail_act!O11*1000)</f>
        <v>14.445062845832707</v>
      </c>
      <c r="P45" s="77">
        <f>IF(TrRail_act!P11=0,"",P16/TrRail_act!P11*1000)</f>
        <v>15.092596452949403</v>
      </c>
      <c r="Q45" s="77">
        <f>IF(TrRail_act!Q11=0,"",Q16/TrRail_act!Q11*1000)</f>
        <v>16.432481071613307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911.95399318760553</v>
      </c>
      <c r="C49" s="79">
        <f>IF(TrRail_act!C37=0,"",1000000*C9/TrRail_act!C37/1000)</f>
        <v>658.70609684502574</v>
      </c>
      <c r="D49" s="79">
        <f>IF(TrRail_act!D37=0,"",1000000*D9/TrRail_act!D37/1000)</f>
        <v>528.66038401703315</v>
      </c>
      <c r="E49" s="79">
        <f>IF(TrRail_act!E37=0,"",1000000*E9/TrRail_act!E37/1000)</f>
        <v>402.7800152849909</v>
      </c>
      <c r="F49" s="79">
        <f>IF(TrRail_act!F37=0,"",1000000*F9/TrRail_act!F37/1000)</f>
        <v>338.59197840917625</v>
      </c>
      <c r="G49" s="79">
        <f>IF(TrRail_act!G37=0,"",1000000*G9/TrRail_act!G37/1000)</f>
        <v>323.34840573150052</v>
      </c>
      <c r="H49" s="79">
        <f>IF(TrRail_act!H37=0,"",1000000*H9/TrRail_act!H37/1000)</f>
        <v>281.70163700176801</v>
      </c>
      <c r="I49" s="79">
        <f>IF(TrRail_act!I37=0,"",1000000*I9/TrRail_act!I37/1000)</f>
        <v>261.3280456795124</v>
      </c>
      <c r="J49" s="79">
        <f>IF(TrRail_act!J37=0,"",1000000*J9/TrRail_act!J37/1000)</f>
        <v>239.79088302037991</v>
      </c>
      <c r="K49" s="79">
        <f>IF(TrRail_act!K37=0,"",1000000*K9/TrRail_act!K37/1000)</f>
        <v>192.00511428715876</v>
      </c>
      <c r="L49" s="79">
        <f>IF(TrRail_act!L37=0,"",1000000*L9/TrRail_act!L37/1000)</f>
        <v>162.37462492971869</v>
      </c>
      <c r="M49" s="79">
        <f>IF(TrRail_act!M37=0,"",1000000*M9/TrRail_act!M37/1000)</f>
        <v>135.18201537458262</v>
      </c>
      <c r="N49" s="79">
        <f>IF(TrRail_act!N37=0,"",1000000*N9/TrRail_act!N37/1000)</f>
        <v>99.598020045759441</v>
      </c>
      <c r="O49" s="79">
        <f>IF(TrRail_act!O37=0,"",1000000*O9/TrRail_act!O37/1000)</f>
        <v>100.09030817400563</v>
      </c>
      <c r="P49" s="79">
        <f>IF(TrRail_act!P37=0,"",1000000*P9/TrRail_act!P37/1000)</f>
        <v>97.816148655346595</v>
      </c>
      <c r="Q49" s="79">
        <f>IF(TrRail_act!Q37=0,"",1000000*Q9/TrRail_act!Q37/1000)</f>
        <v>91.586356374114857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1399.2235287633359</v>
      </c>
      <c r="C51" s="76">
        <f>IF(TrRail_act!C39=0,"",1000000*C11/TrRail_act!C39/1000)</f>
        <v>1027.5815110782401</v>
      </c>
      <c r="D51" s="76">
        <f>IF(TrRail_act!D39=0,"",1000000*D11/TrRail_act!D39/1000)</f>
        <v>818.65370146326973</v>
      </c>
      <c r="E51" s="76">
        <f>IF(TrRail_act!E39=0,"",1000000*E11/TrRail_act!E39/1000)</f>
        <v>716.71149778652784</v>
      </c>
      <c r="F51" s="76">
        <f>IF(TrRail_act!F39=0,"",1000000*F11/TrRail_act!F39/1000)</f>
        <v>634.85995951720554</v>
      </c>
      <c r="G51" s="76">
        <f>IF(TrRail_act!G39=0,"",1000000*G11/TrRail_act!G39/1000)</f>
        <v>604.9245293828551</v>
      </c>
      <c r="H51" s="76">
        <f>IF(TrRail_act!H39=0,"",1000000*H11/TrRail_act!H39/1000)</f>
        <v>555.89123035015552</v>
      </c>
      <c r="I51" s="76">
        <f>IF(TrRail_act!I39=0,"",1000000*I11/TrRail_act!I39/1000)</f>
        <v>521.50991572007956</v>
      </c>
      <c r="J51" s="76">
        <f>IF(TrRail_act!J39=0,"",1000000*J11/TrRail_act!J39/1000)</f>
        <v>482.65600813076463</v>
      </c>
      <c r="K51" s="76">
        <f>IF(TrRail_act!K39=0,"",1000000*K11/TrRail_act!K39/1000)</f>
        <v>387.2923672800809</v>
      </c>
      <c r="L51" s="76">
        <f>IF(TrRail_act!L39=0,"",1000000*L11/TrRail_act!L39/1000)</f>
        <v>327.47823515237383</v>
      </c>
      <c r="M51" s="76">
        <f>IF(TrRail_act!M39=0,"",1000000*M11/TrRail_act!M39/1000)</f>
        <v>265.02086808613825</v>
      </c>
      <c r="N51" s="76">
        <f>IF(TrRail_act!N39=0,"",1000000*N11/TrRail_act!N39/1000)</f>
        <v>190.89620508770562</v>
      </c>
      <c r="O51" s="76">
        <f>IF(TrRail_act!O39=0,"",1000000*O11/TrRail_act!O39/1000)</f>
        <v>184.43607348917891</v>
      </c>
      <c r="P51" s="76">
        <f>IF(TrRail_act!P39=0,"",1000000*P11/TrRail_act!P39/1000)</f>
        <v>181.49916556581422</v>
      </c>
      <c r="Q51" s="76">
        <f>IF(TrRail_act!Q39=0,"",1000000*Q11/TrRail_act!Q39/1000)</f>
        <v>169.93970308200778</v>
      </c>
    </row>
    <row r="52" spans="1:17" ht="11.45" customHeight="1" x14ac:dyDescent="0.25">
      <c r="A52" s="62" t="s">
        <v>17</v>
      </c>
      <c r="B52" s="77">
        <f>IF(TrRail_act!B40=0,"",1000000*B12/TrRail_act!B40/1000)</f>
        <v>3004.6484196602164</v>
      </c>
      <c r="C52" s="77">
        <f>IF(TrRail_act!C40=0,"",1000000*C12/TrRail_act!C40/1000)</f>
        <v>2283.5144690627558</v>
      </c>
      <c r="D52" s="77">
        <f>IF(TrRail_act!D40=0,"",1000000*D12/TrRail_act!D40/1000)</f>
        <v>2082.0081790300442</v>
      </c>
      <c r="E52" s="77">
        <f>IF(TrRail_act!E40=0,"",1000000*E12/TrRail_act!E40/1000)</f>
        <v>1923.804546690154</v>
      </c>
      <c r="F52" s="77">
        <f>IF(TrRail_act!F40=0,"",1000000*F12/TrRail_act!F40/1000)</f>
        <v>1788.3379141329729</v>
      </c>
      <c r="G52" s="77">
        <f>IF(TrRail_act!G40=0,"",1000000*G12/TrRail_act!G40/1000)</f>
        <v>1780.6933329720662</v>
      </c>
      <c r="H52" s="77">
        <f>IF(TrRail_act!H40=0,"",1000000*H12/TrRail_act!H40/1000)</f>
        <v>1761.6271384335914</v>
      </c>
      <c r="I52" s="77">
        <f>IF(TrRail_act!I40=0,"",1000000*I12/TrRail_act!I40/1000)</f>
        <v>1651.4480664469186</v>
      </c>
      <c r="J52" s="77">
        <f>IF(TrRail_act!J40=0,"",1000000*J12/TrRail_act!J40/1000)</f>
        <v>1568.632026424985</v>
      </c>
      <c r="K52" s="77">
        <f>IF(TrRail_act!K40=0,"",1000000*K12/TrRail_act!K40/1000)</f>
        <v>1276.4283654019566</v>
      </c>
      <c r="L52" s="77">
        <f>IF(TrRail_act!L40=0,"",1000000*L12/TrRail_act!L40/1000)</f>
        <v>1082.4974995314581</v>
      </c>
      <c r="M52" s="77">
        <f>IF(TrRail_act!M40=0,"",1000000*M12/TrRail_act!M40/1000)</f>
        <v>894.00372834390635</v>
      </c>
      <c r="N52" s="77">
        <f>IF(TrRail_act!N40=0,"",1000000*N12/TrRail_act!N40/1000)</f>
        <v>677.54709411411011</v>
      </c>
      <c r="O52" s="77">
        <f>IF(TrRail_act!O40=0,"",1000000*O12/TrRail_act!O40/1000)</f>
        <v>693.58354396634888</v>
      </c>
      <c r="P52" s="77">
        <f>IF(TrRail_act!P40=0,"",1000000*P12/TrRail_act!P40/1000)</f>
        <v>681.91829348298768</v>
      </c>
      <c r="Q52" s="77">
        <f>IF(TrRail_act!Q40=0,"",1000000*Q12/TrRail_act!Q40/1000)</f>
        <v>638.48774157954358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851.62629556440243</v>
      </c>
      <c r="C55" s="79">
        <f>IF(TrRail_act!C43=0,"",1000000*C15/TrRail_act!C43/1000)</f>
        <v>762.30366932190429</v>
      </c>
      <c r="D55" s="79">
        <f>IF(TrRail_act!D43=0,"",1000000*D15/TrRail_act!D43/1000)</f>
        <v>598.7527930525788</v>
      </c>
      <c r="E55" s="79">
        <f>IF(TrRail_act!E43=0,"",1000000*E15/TrRail_act!E43/1000)</f>
        <v>483.55498657362847</v>
      </c>
      <c r="F55" s="79">
        <f>IF(TrRail_act!F43=0,"",1000000*F15/TrRail_act!F43/1000)</f>
        <v>447.96296077319357</v>
      </c>
      <c r="G55" s="79">
        <f>IF(TrRail_act!G43=0,"",1000000*G15/TrRail_act!G43/1000)</f>
        <v>351.25424447961257</v>
      </c>
      <c r="H55" s="79">
        <f>IF(TrRail_act!H43=0,"",1000000*H15/TrRail_act!H43/1000)</f>
        <v>300.0644063098232</v>
      </c>
      <c r="I55" s="79">
        <f>IF(TrRail_act!I43=0,"",1000000*I15/TrRail_act!I43/1000)</f>
        <v>338.44452330231138</v>
      </c>
      <c r="J55" s="79">
        <f>IF(TrRail_act!J43=0,"",1000000*J15/TrRail_act!J43/1000)</f>
        <v>335.94738913426096</v>
      </c>
      <c r="K55" s="79">
        <f>IF(TrRail_act!K43=0,"",1000000*K15/TrRail_act!K43/1000)</f>
        <v>257.56299899412477</v>
      </c>
      <c r="L55" s="79">
        <f>IF(TrRail_act!L43=0,"",1000000*L15/TrRail_act!L43/1000)</f>
        <v>259.91575250329498</v>
      </c>
      <c r="M55" s="79">
        <f>IF(TrRail_act!M43=0,"",1000000*M15/TrRail_act!M43/1000)</f>
        <v>231.2760600019005</v>
      </c>
      <c r="N55" s="79">
        <f>IF(TrRail_act!N43=0,"",1000000*N15/TrRail_act!N43/1000)</f>
        <v>239.04424006829856</v>
      </c>
      <c r="O55" s="79">
        <f>IF(TrRail_act!O43=0,"",1000000*O15/TrRail_act!O43/1000)</f>
        <v>185.19201921972737</v>
      </c>
      <c r="P55" s="79">
        <f>IF(TrRail_act!P43=0,"",1000000*P15/TrRail_act!P43/1000)</f>
        <v>204.30456302013511</v>
      </c>
      <c r="Q55" s="79">
        <f>IF(TrRail_act!Q43=0,"",1000000*Q15/TrRail_act!Q43/1000)</f>
        <v>242.78831107276349</v>
      </c>
    </row>
    <row r="56" spans="1:17" ht="11.45" customHeight="1" x14ac:dyDescent="0.25">
      <c r="A56" s="116" t="s">
        <v>17</v>
      </c>
      <c r="B56" s="77">
        <f>IF(TrRail_act!B44=0,"",1000000*B16/TrRail_act!B44/1000)</f>
        <v>1255.7879273576782</v>
      </c>
      <c r="C56" s="77">
        <f>IF(TrRail_act!C44=0,"",1000000*C16/TrRail_act!C44/1000)</f>
        <v>1208.1794004347164</v>
      </c>
      <c r="D56" s="77">
        <f>IF(TrRail_act!D44=0,"",1000000*D16/TrRail_act!D44/1000)</f>
        <v>1103.583579351812</v>
      </c>
      <c r="E56" s="77">
        <f>IF(TrRail_act!E44=0,"",1000000*E16/TrRail_act!E44/1000)</f>
        <v>967.10997314725694</v>
      </c>
      <c r="F56" s="77">
        <f>IF(TrRail_act!F44=0,"",1000000*F16/TrRail_act!F44/1000)</f>
        <v>961.25385332581118</v>
      </c>
      <c r="G56" s="77">
        <f>IF(TrRail_act!G44=0,"",1000000*G16/TrRail_act!G44/1000)</f>
        <v>831.01613937859565</v>
      </c>
      <c r="H56" s="77">
        <f>IF(TrRail_act!H44=0,"",1000000*H16/TrRail_act!H44/1000)</f>
        <v>720.1545751435757</v>
      </c>
      <c r="I56" s="77">
        <f>IF(TrRail_act!I44=0,"",1000000*I16/TrRail_act!I44/1000)</f>
        <v>812.26685592554736</v>
      </c>
      <c r="J56" s="77">
        <f>IF(TrRail_act!J44=0,"",1000000*J16/TrRail_act!J44/1000)</f>
        <v>806.27373392222626</v>
      </c>
      <c r="K56" s="77">
        <f>IF(TrRail_act!K44=0,"",1000000*K16/TrRail_act!K44/1000)</f>
        <v>694.63960334779108</v>
      </c>
      <c r="L56" s="77">
        <f>IF(TrRail_act!L44=0,"",1000000*L16/TrRail_act!L44/1000)</f>
        <v>700.98490826646218</v>
      </c>
      <c r="M56" s="77">
        <f>IF(TrRail_act!M44=0,"",1000000*M16/TrRail_act!M44/1000)</f>
        <v>644.76962182348029</v>
      </c>
      <c r="N56" s="77">
        <f>IF(TrRail_act!N44=0,"",1000000*N16/TrRail_act!N44/1000)</f>
        <v>666.4263662510142</v>
      </c>
      <c r="O56" s="77">
        <f>IF(TrRail_act!O44=0,"",1000000*O16/TrRail_act!O44/1000)</f>
        <v>471.94095220511167</v>
      </c>
      <c r="P56" s="77">
        <f>IF(TrRail_act!P44=0,"",1000000*P16/TrRail_act!P44/1000)</f>
        <v>520.64711221260234</v>
      </c>
      <c r="Q56" s="77">
        <f>IF(TrRail_act!Q44=0,"",1000000*Q16/TrRail_act!Q44/1000)</f>
        <v>618.71859918542953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0.7939230344210223</v>
      </c>
      <c r="C60" s="32">
        <f t="shared" si="6"/>
        <v>0.76244276292078839</v>
      </c>
      <c r="D60" s="32">
        <f t="shared" si="6"/>
        <v>0.74977145187193772</v>
      </c>
      <c r="E60" s="32">
        <f t="shared" si="6"/>
        <v>0.75901377526673774</v>
      </c>
      <c r="F60" s="32">
        <f t="shared" si="6"/>
        <v>0.73346655448661657</v>
      </c>
      <c r="G60" s="32">
        <f t="shared" si="6"/>
        <v>0.78771667830867453</v>
      </c>
      <c r="H60" s="32">
        <f t="shared" si="6"/>
        <v>0.81280307427881537</v>
      </c>
      <c r="I60" s="32">
        <f t="shared" si="6"/>
        <v>0.78539127327824954</v>
      </c>
      <c r="J60" s="32">
        <f t="shared" si="6"/>
        <v>0.77787448184376973</v>
      </c>
      <c r="K60" s="32">
        <f t="shared" si="6"/>
        <v>0.79812238098346533</v>
      </c>
      <c r="L60" s="32">
        <f t="shared" si="6"/>
        <v>0.77112921194448225</v>
      </c>
      <c r="M60" s="32">
        <f t="shared" si="6"/>
        <v>0.75910837681135424</v>
      </c>
      <c r="N60" s="32">
        <f t="shared" si="6"/>
        <v>0.6862664107387163</v>
      </c>
      <c r="O60" s="32">
        <f t="shared" si="6"/>
        <v>0.77095481995575699</v>
      </c>
      <c r="P60" s="32">
        <f t="shared" si="6"/>
        <v>0.74731542869568568</v>
      </c>
      <c r="Q60" s="32">
        <f t="shared" si="6"/>
        <v>0.69971896371694509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0.7939230344210223</v>
      </c>
      <c r="C62" s="30">
        <f t="shared" si="8"/>
        <v>0.76244276292078839</v>
      </c>
      <c r="D62" s="30">
        <f t="shared" si="8"/>
        <v>0.74977145187193772</v>
      </c>
      <c r="E62" s="30">
        <f t="shared" si="8"/>
        <v>0.75901377526673774</v>
      </c>
      <c r="F62" s="30">
        <f t="shared" si="8"/>
        <v>0.73346655448661657</v>
      </c>
      <c r="G62" s="30">
        <f t="shared" si="8"/>
        <v>0.78771667830867453</v>
      </c>
      <c r="H62" s="30">
        <f t="shared" si="8"/>
        <v>0.81280307427881537</v>
      </c>
      <c r="I62" s="30">
        <f t="shared" si="8"/>
        <v>0.78539127327824954</v>
      </c>
      <c r="J62" s="30">
        <f t="shared" si="8"/>
        <v>0.77787448184376973</v>
      </c>
      <c r="K62" s="30">
        <f t="shared" si="8"/>
        <v>0.79812238098346533</v>
      </c>
      <c r="L62" s="30">
        <f t="shared" si="8"/>
        <v>0.77112921194448225</v>
      </c>
      <c r="M62" s="30">
        <f t="shared" si="8"/>
        <v>0.75910837681135424</v>
      </c>
      <c r="N62" s="30">
        <f t="shared" si="8"/>
        <v>0.6862664107387163</v>
      </c>
      <c r="O62" s="30">
        <f t="shared" si="8"/>
        <v>0.77095481995575699</v>
      </c>
      <c r="P62" s="30">
        <f t="shared" si="8"/>
        <v>0.74731542869568568</v>
      </c>
      <c r="Q62" s="30">
        <f t="shared" si="8"/>
        <v>0.69971896371694509</v>
      </c>
    </row>
    <row r="63" spans="1:17" ht="11.45" customHeight="1" x14ac:dyDescent="0.25">
      <c r="A63" s="62" t="s">
        <v>17</v>
      </c>
      <c r="B63" s="115">
        <f t="shared" ref="B63:Q63" si="9">IF(B12=0,0,B12/B$8)</f>
        <v>0.7939230344210223</v>
      </c>
      <c r="C63" s="115">
        <f t="shared" si="9"/>
        <v>0.76244276292078839</v>
      </c>
      <c r="D63" s="115">
        <f t="shared" si="9"/>
        <v>0.74977145187193772</v>
      </c>
      <c r="E63" s="115">
        <f t="shared" si="9"/>
        <v>0.75901377526673774</v>
      </c>
      <c r="F63" s="115">
        <f t="shared" si="9"/>
        <v>0.73346655448661657</v>
      </c>
      <c r="G63" s="115">
        <f t="shared" si="9"/>
        <v>0.78771667830867453</v>
      </c>
      <c r="H63" s="115">
        <f t="shared" si="9"/>
        <v>0.81280307427881537</v>
      </c>
      <c r="I63" s="115">
        <f t="shared" si="9"/>
        <v>0.78539127327824954</v>
      </c>
      <c r="J63" s="115">
        <f t="shared" si="9"/>
        <v>0.77787448184376973</v>
      </c>
      <c r="K63" s="115">
        <f t="shared" si="9"/>
        <v>0.79812238098346533</v>
      </c>
      <c r="L63" s="115">
        <f t="shared" si="9"/>
        <v>0.77112921194448225</v>
      </c>
      <c r="M63" s="115">
        <f t="shared" si="9"/>
        <v>0.75910837681135424</v>
      </c>
      <c r="N63" s="115">
        <f t="shared" si="9"/>
        <v>0.6862664107387163</v>
      </c>
      <c r="O63" s="115">
        <f t="shared" si="9"/>
        <v>0.77095481995575699</v>
      </c>
      <c r="P63" s="115">
        <f t="shared" si="9"/>
        <v>0.74731542869568568</v>
      </c>
      <c r="Q63" s="115">
        <f t="shared" si="9"/>
        <v>0.69971896371694509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0.20607696557897764</v>
      </c>
      <c r="C66" s="32">
        <f t="shared" si="12"/>
        <v>0.23755723707921164</v>
      </c>
      <c r="D66" s="32">
        <f t="shared" si="12"/>
        <v>0.25022854812806222</v>
      </c>
      <c r="E66" s="32">
        <f t="shared" si="12"/>
        <v>0.24098622473326217</v>
      </c>
      <c r="F66" s="32">
        <f t="shared" si="12"/>
        <v>0.26653344551338343</v>
      </c>
      <c r="G66" s="32">
        <f t="shared" si="12"/>
        <v>0.21228332169132544</v>
      </c>
      <c r="H66" s="32">
        <f t="shared" si="12"/>
        <v>0.18719692572118463</v>
      </c>
      <c r="I66" s="32">
        <f t="shared" si="12"/>
        <v>0.21460872672175052</v>
      </c>
      <c r="J66" s="32">
        <f t="shared" si="12"/>
        <v>0.22212551815623027</v>
      </c>
      <c r="K66" s="32">
        <f t="shared" si="12"/>
        <v>0.20187761901653464</v>
      </c>
      <c r="L66" s="32">
        <f t="shared" si="12"/>
        <v>0.22887078805551772</v>
      </c>
      <c r="M66" s="32">
        <f t="shared" si="12"/>
        <v>0.24089162318864582</v>
      </c>
      <c r="N66" s="32">
        <f t="shared" si="12"/>
        <v>0.31373358926128364</v>
      </c>
      <c r="O66" s="32">
        <f t="shared" si="12"/>
        <v>0.22904518004424301</v>
      </c>
      <c r="P66" s="32">
        <f t="shared" si="12"/>
        <v>0.25268457130431426</v>
      </c>
      <c r="Q66" s="32">
        <f t="shared" si="12"/>
        <v>0.30028103628305486</v>
      </c>
    </row>
    <row r="67" spans="1:17" ht="11.45" customHeight="1" x14ac:dyDescent="0.25">
      <c r="A67" s="116" t="s">
        <v>17</v>
      </c>
      <c r="B67" s="115">
        <f t="shared" ref="B67:Q67" si="13">IF(B16=0,0,B16/B$8)</f>
        <v>0.20607696557897764</v>
      </c>
      <c r="C67" s="115">
        <f t="shared" si="13"/>
        <v>0.23755723707921164</v>
      </c>
      <c r="D67" s="115">
        <f t="shared" si="13"/>
        <v>0.25022854812806222</v>
      </c>
      <c r="E67" s="115">
        <f t="shared" si="13"/>
        <v>0.24098622473326217</v>
      </c>
      <c r="F67" s="115">
        <f t="shared" si="13"/>
        <v>0.26653344551338343</v>
      </c>
      <c r="G67" s="115">
        <f t="shared" si="13"/>
        <v>0.21228332169132544</v>
      </c>
      <c r="H67" s="115">
        <f t="shared" si="13"/>
        <v>0.18719692572118463</v>
      </c>
      <c r="I67" s="115">
        <f t="shared" si="13"/>
        <v>0.21460872672175052</v>
      </c>
      <c r="J67" s="115">
        <f t="shared" si="13"/>
        <v>0.22212551815623027</v>
      </c>
      <c r="K67" s="115">
        <f t="shared" si="13"/>
        <v>0.20187761901653464</v>
      </c>
      <c r="L67" s="115">
        <f t="shared" si="13"/>
        <v>0.22887078805551772</v>
      </c>
      <c r="M67" s="115">
        <f t="shared" si="13"/>
        <v>0.24089162318864582</v>
      </c>
      <c r="N67" s="115">
        <f t="shared" si="13"/>
        <v>0.31373358926128364</v>
      </c>
      <c r="O67" s="115">
        <f t="shared" si="13"/>
        <v>0.22904518004424301</v>
      </c>
      <c r="P67" s="115">
        <f t="shared" si="13"/>
        <v>0.25268457130431426</v>
      </c>
      <c r="Q67" s="115">
        <f t="shared" si="13"/>
        <v>0.30028103628305486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22114.161754346394</v>
      </c>
      <c r="C4" s="132">
        <f t="shared" si="0"/>
        <v>22068.932606539016</v>
      </c>
      <c r="D4" s="132">
        <f t="shared" si="0"/>
        <v>20555.393946057287</v>
      </c>
      <c r="E4" s="132">
        <f t="shared" si="0"/>
        <v>21384.141306181722</v>
      </c>
      <c r="F4" s="132">
        <f t="shared" si="0"/>
        <v>23745.307023484813</v>
      </c>
      <c r="G4" s="132">
        <f t="shared" si="0"/>
        <v>23653.816031390183</v>
      </c>
      <c r="H4" s="132">
        <f t="shared" si="0"/>
        <v>24796.908182495667</v>
      </c>
      <c r="I4" s="132">
        <f t="shared" si="0"/>
        <v>27254.240665313861</v>
      </c>
      <c r="J4" s="132">
        <f t="shared" si="0"/>
        <v>29267.675754103737</v>
      </c>
      <c r="K4" s="132">
        <f t="shared" si="0"/>
        <v>27920.343204851644</v>
      </c>
      <c r="L4" s="132">
        <f t="shared" si="0"/>
        <v>30892.391652127371</v>
      </c>
      <c r="M4" s="132">
        <f t="shared" si="0"/>
        <v>33477.375086291562</v>
      </c>
      <c r="N4" s="132">
        <f t="shared" si="0"/>
        <v>34430.239401396044</v>
      </c>
      <c r="O4" s="132">
        <f t="shared" si="0"/>
        <v>36492.083480430287</v>
      </c>
      <c r="P4" s="132">
        <f t="shared" si="0"/>
        <v>40052.916514339566</v>
      </c>
      <c r="Q4" s="132">
        <f t="shared" si="0"/>
        <v>43857.760595134096</v>
      </c>
    </row>
    <row r="5" spans="1:17" ht="11.45" customHeight="1" x14ac:dyDescent="0.25">
      <c r="A5" s="116" t="s">
        <v>23</v>
      </c>
      <c r="B5" s="42">
        <v>2457.383853596441</v>
      </c>
      <c r="C5" s="42">
        <v>2413.3916679968111</v>
      </c>
      <c r="D5" s="42">
        <v>2428.0683726708503</v>
      </c>
      <c r="E5" s="42">
        <v>2391.6436204334523</v>
      </c>
      <c r="F5" s="42">
        <v>2527.4713328174421</v>
      </c>
      <c r="G5" s="42">
        <v>2449.4678115031711</v>
      </c>
      <c r="H5" s="42">
        <v>2001.9609237916422</v>
      </c>
      <c r="I5" s="42">
        <v>2000.8264622202464</v>
      </c>
      <c r="J5" s="42">
        <v>2140.7112788511067</v>
      </c>
      <c r="K5" s="42">
        <v>2362.8193368198145</v>
      </c>
      <c r="L5" s="42">
        <v>2354.5789224499999</v>
      </c>
      <c r="M5" s="42">
        <v>2222.1167501717373</v>
      </c>
      <c r="N5" s="42">
        <v>2190.6919600431893</v>
      </c>
      <c r="O5" s="42">
        <v>2213.4345987958959</v>
      </c>
      <c r="P5" s="42">
        <v>2288.1530693780733</v>
      </c>
      <c r="Q5" s="42">
        <v>2831.1326951888809</v>
      </c>
    </row>
    <row r="6" spans="1:17" ht="11.45" customHeight="1" x14ac:dyDescent="0.25">
      <c r="A6" s="116" t="s">
        <v>127</v>
      </c>
      <c r="B6" s="42">
        <v>13276.49967672925</v>
      </c>
      <c r="C6" s="42">
        <v>12011.235711330222</v>
      </c>
      <c r="D6" s="42">
        <v>12134.310802971026</v>
      </c>
      <c r="E6" s="42">
        <v>13016.362325609796</v>
      </c>
      <c r="F6" s="42">
        <v>13696.21053450712</v>
      </c>
      <c r="G6" s="42">
        <v>14575.252618193295</v>
      </c>
      <c r="H6" s="42">
        <v>15763.736430221505</v>
      </c>
      <c r="I6" s="42">
        <v>16748.790023826092</v>
      </c>
      <c r="J6" s="42">
        <v>16633.20307830692</v>
      </c>
      <c r="K6" s="42">
        <v>15498.566622378217</v>
      </c>
      <c r="L6" s="42">
        <v>16322.528621747773</v>
      </c>
      <c r="M6" s="42">
        <v>17870.251785102395</v>
      </c>
      <c r="N6" s="42">
        <v>18108.946851970843</v>
      </c>
      <c r="O6" s="42">
        <v>19419.950405804622</v>
      </c>
      <c r="P6" s="42">
        <v>21440.647191182808</v>
      </c>
      <c r="Q6" s="42">
        <v>23715.785777271016</v>
      </c>
    </row>
    <row r="7" spans="1:17" ht="11.45" customHeight="1" x14ac:dyDescent="0.25">
      <c r="A7" s="116" t="s">
        <v>125</v>
      </c>
      <c r="B7" s="42">
        <v>6380.2782240207043</v>
      </c>
      <c r="C7" s="42">
        <v>7644.3052272119812</v>
      </c>
      <c r="D7" s="42">
        <v>5993.0147704154124</v>
      </c>
      <c r="E7" s="42">
        <v>5976.1353601384735</v>
      </c>
      <c r="F7" s="42">
        <v>7521.6251561602521</v>
      </c>
      <c r="G7" s="42">
        <v>6629.0956016937171</v>
      </c>
      <c r="H7" s="42">
        <v>7031.210828482519</v>
      </c>
      <c r="I7" s="42">
        <v>8504.624179267521</v>
      </c>
      <c r="J7" s="42">
        <v>10493.761396945709</v>
      </c>
      <c r="K7" s="42">
        <v>10058.957245653612</v>
      </c>
      <c r="L7" s="42">
        <v>12215.284107929599</v>
      </c>
      <c r="M7" s="42">
        <v>13385.006551017435</v>
      </c>
      <c r="N7" s="42">
        <v>14130.600589382007</v>
      </c>
      <c r="O7" s="42">
        <v>14858.698475829769</v>
      </c>
      <c r="P7" s="42">
        <v>16324.116253778684</v>
      </c>
      <c r="Q7" s="42">
        <v>17310.842122674196</v>
      </c>
    </row>
    <row r="8" spans="1:17" ht="11.45" customHeight="1" x14ac:dyDescent="0.25">
      <c r="A8" s="128" t="s">
        <v>51</v>
      </c>
      <c r="B8" s="131">
        <f t="shared" ref="B8:Q8" si="1">SUM(B9:B10)</f>
        <v>181.02440281547203</v>
      </c>
      <c r="C8" s="131">
        <f t="shared" si="1"/>
        <v>172.38152050933448</v>
      </c>
      <c r="D8" s="131">
        <f t="shared" si="1"/>
        <v>172.65183411017802</v>
      </c>
      <c r="E8" s="131">
        <f t="shared" si="1"/>
        <v>169.53202797081684</v>
      </c>
      <c r="F8" s="131">
        <f t="shared" si="1"/>
        <v>173.61184130456178</v>
      </c>
      <c r="G8" s="131">
        <f t="shared" si="1"/>
        <v>189.25427723007107</v>
      </c>
      <c r="H8" s="131">
        <f t="shared" si="1"/>
        <v>201.57819149571611</v>
      </c>
      <c r="I8" s="131">
        <f t="shared" si="1"/>
        <v>198.55755360094372</v>
      </c>
      <c r="J8" s="131">
        <f t="shared" si="1"/>
        <v>208.16115901713636</v>
      </c>
      <c r="K8" s="131">
        <f t="shared" si="1"/>
        <v>195.50110720571686</v>
      </c>
      <c r="L8" s="131">
        <f t="shared" si="1"/>
        <v>228.97788414991663</v>
      </c>
      <c r="M8" s="131">
        <f t="shared" si="1"/>
        <v>215.30933431596804</v>
      </c>
      <c r="N8" s="131">
        <f t="shared" si="1"/>
        <v>214.00865190361856</v>
      </c>
      <c r="O8" s="131">
        <f t="shared" si="1"/>
        <v>220.21212346390968</v>
      </c>
      <c r="P8" s="131">
        <f t="shared" si="1"/>
        <v>214.68429447609833</v>
      </c>
      <c r="Q8" s="131">
        <f t="shared" si="1"/>
        <v>214.55755678905453</v>
      </c>
    </row>
    <row r="9" spans="1:17" ht="11.45" customHeight="1" x14ac:dyDescent="0.25">
      <c r="A9" s="95" t="s">
        <v>126</v>
      </c>
      <c r="B9" s="37">
        <v>83.452585870497344</v>
      </c>
      <c r="C9" s="37">
        <v>74.805668408649112</v>
      </c>
      <c r="D9" s="37">
        <v>74.80661080462724</v>
      </c>
      <c r="E9" s="37">
        <v>68.711233924990225</v>
      </c>
      <c r="F9" s="37">
        <v>63.989432618956513</v>
      </c>
      <c r="G9" s="37">
        <v>70.947197500395035</v>
      </c>
      <c r="H9" s="37">
        <v>76.554313031756521</v>
      </c>
      <c r="I9" s="37">
        <v>75.776528227465136</v>
      </c>
      <c r="J9" s="37">
        <v>65.669782336691881</v>
      </c>
      <c r="K9" s="37">
        <v>69.619978920649146</v>
      </c>
      <c r="L9" s="37">
        <v>67.886468110648082</v>
      </c>
      <c r="M9" s="37">
        <v>53.890816807155772</v>
      </c>
      <c r="N9" s="37">
        <v>51.529143178149425</v>
      </c>
      <c r="O9" s="37">
        <v>45.820258149855775</v>
      </c>
      <c r="P9" s="37">
        <v>46.609589670311344</v>
      </c>
      <c r="Q9" s="37">
        <v>45.899046442441211</v>
      </c>
    </row>
    <row r="10" spans="1:17" ht="11.45" customHeight="1" x14ac:dyDescent="0.25">
      <c r="A10" s="93" t="s">
        <v>125</v>
      </c>
      <c r="B10" s="36">
        <v>97.571816944974685</v>
      </c>
      <c r="C10" s="36">
        <v>97.575852100685367</v>
      </c>
      <c r="D10" s="36">
        <v>97.845223305550775</v>
      </c>
      <c r="E10" s="36">
        <v>100.82079404582663</v>
      </c>
      <c r="F10" s="36">
        <v>109.62240868560525</v>
      </c>
      <c r="G10" s="36">
        <v>118.30707972967603</v>
      </c>
      <c r="H10" s="36">
        <v>125.0238784639596</v>
      </c>
      <c r="I10" s="36">
        <v>122.78102537347857</v>
      </c>
      <c r="J10" s="36">
        <v>142.49137668044446</v>
      </c>
      <c r="K10" s="36">
        <v>125.88112828506772</v>
      </c>
      <c r="L10" s="36">
        <v>161.09141603926855</v>
      </c>
      <c r="M10" s="36">
        <v>161.41851750881227</v>
      </c>
      <c r="N10" s="36">
        <v>162.47950872546915</v>
      </c>
      <c r="O10" s="36">
        <v>174.39186531405389</v>
      </c>
      <c r="P10" s="36">
        <v>168.07470480578698</v>
      </c>
      <c r="Q10" s="36">
        <v>168.65851034661333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193.81355439815906</v>
      </c>
      <c r="C12" s="41">
        <f t="shared" ref="C12:Q12" si="3">SUM(C13,C17)</f>
        <v>188.16322653671469</v>
      </c>
      <c r="D12" s="41">
        <f t="shared" si="3"/>
        <v>225.5083347991995</v>
      </c>
      <c r="E12" s="41">
        <f t="shared" si="3"/>
        <v>248.60730406374697</v>
      </c>
      <c r="F12" s="41">
        <f t="shared" si="3"/>
        <v>262.82036299421821</v>
      </c>
      <c r="G12" s="41">
        <f t="shared" si="3"/>
        <v>268.4080496491087</v>
      </c>
      <c r="H12" s="41">
        <f t="shared" si="3"/>
        <v>282.5185682242136</v>
      </c>
      <c r="I12" s="41">
        <f t="shared" si="3"/>
        <v>301.45254285302599</v>
      </c>
      <c r="J12" s="41">
        <f t="shared" si="3"/>
        <v>283.59082290186882</v>
      </c>
      <c r="K12" s="41">
        <f t="shared" si="3"/>
        <v>262.43458725130347</v>
      </c>
      <c r="L12" s="41">
        <f t="shared" si="3"/>
        <v>274.97522412347649</v>
      </c>
      <c r="M12" s="41">
        <f t="shared" si="3"/>
        <v>284.1321740539255</v>
      </c>
      <c r="N12" s="41">
        <f t="shared" si="3"/>
        <v>285.82634846471768</v>
      </c>
      <c r="O12" s="41">
        <f t="shared" si="3"/>
        <v>289.57755209435214</v>
      </c>
      <c r="P12" s="41">
        <f t="shared" si="3"/>
        <v>304.5758617858786</v>
      </c>
      <c r="Q12" s="41">
        <f t="shared" si="3"/>
        <v>324.06019692500229</v>
      </c>
    </row>
    <row r="13" spans="1:17" ht="11.45" customHeight="1" x14ac:dyDescent="0.25">
      <c r="A13" s="130" t="s">
        <v>39</v>
      </c>
      <c r="B13" s="132">
        <f t="shared" ref="B13" si="4">SUM(B14:B16)</f>
        <v>187.91392098890307</v>
      </c>
      <c r="C13" s="132">
        <f t="shared" ref="C13:Q13" si="5">SUM(C14:C16)</f>
        <v>182.77065132763755</v>
      </c>
      <c r="D13" s="132">
        <f t="shared" si="5"/>
        <v>220.18597154925362</v>
      </c>
      <c r="E13" s="132">
        <f t="shared" si="5"/>
        <v>243.54703788342792</v>
      </c>
      <c r="F13" s="132">
        <f t="shared" si="5"/>
        <v>257.88099591987185</v>
      </c>
      <c r="G13" s="132">
        <f t="shared" si="5"/>
        <v>262.97957312711628</v>
      </c>
      <c r="H13" s="132">
        <f t="shared" si="5"/>
        <v>276.54143907211011</v>
      </c>
      <c r="I13" s="132">
        <f t="shared" si="5"/>
        <v>295.51486171167244</v>
      </c>
      <c r="J13" s="132">
        <f t="shared" si="5"/>
        <v>277.69255266903593</v>
      </c>
      <c r="K13" s="132">
        <f t="shared" si="5"/>
        <v>256.67225577766601</v>
      </c>
      <c r="L13" s="132">
        <f t="shared" si="5"/>
        <v>268.83990992484263</v>
      </c>
      <c r="M13" s="132">
        <f t="shared" si="5"/>
        <v>278.69227367087075</v>
      </c>
      <c r="N13" s="132">
        <f t="shared" si="5"/>
        <v>280.38053036607988</v>
      </c>
      <c r="O13" s="132">
        <f t="shared" si="5"/>
        <v>284.03972855089654</v>
      </c>
      <c r="P13" s="132">
        <f t="shared" si="5"/>
        <v>299.43898189035508</v>
      </c>
      <c r="Q13" s="132">
        <f t="shared" si="5"/>
        <v>318.78372611713547</v>
      </c>
    </row>
    <row r="14" spans="1:17" ht="11.45" customHeight="1" x14ac:dyDescent="0.25">
      <c r="A14" s="116" t="s">
        <v>23</v>
      </c>
      <c r="B14" s="42">
        <f>B23*B79/1000000</f>
        <v>30.860573532271403</v>
      </c>
      <c r="C14" s="42">
        <f t="shared" ref="C14:Q14" si="6">C23*C79/1000000</f>
        <v>30.776278022623774</v>
      </c>
      <c r="D14" s="42">
        <f t="shared" si="6"/>
        <v>34.263703486959905</v>
      </c>
      <c r="E14" s="42">
        <f t="shared" si="6"/>
        <v>37.232619683635363</v>
      </c>
      <c r="F14" s="42">
        <f t="shared" si="6"/>
        <v>38.811950058639852</v>
      </c>
      <c r="G14" s="42">
        <f t="shared" si="6"/>
        <v>39.147391643289922</v>
      </c>
      <c r="H14" s="42">
        <f t="shared" si="6"/>
        <v>32.88223650451517</v>
      </c>
      <c r="I14" s="42">
        <f t="shared" si="6"/>
        <v>31.966640719814631</v>
      </c>
      <c r="J14" s="42">
        <f t="shared" si="6"/>
        <v>30.636253407799316</v>
      </c>
      <c r="K14" s="42">
        <f t="shared" si="6"/>
        <v>32.555605848833174</v>
      </c>
      <c r="L14" s="42">
        <f t="shared" si="6"/>
        <v>32.121856759273172</v>
      </c>
      <c r="M14" s="42">
        <f t="shared" si="6"/>
        <v>30.196768081788658</v>
      </c>
      <c r="N14" s="42">
        <f t="shared" si="6"/>
        <v>29.157878514285233</v>
      </c>
      <c r="O14" s="42">
        <f t="shared" si="6"/>
        <v>28.398981283411807</v>
      </c>
      <c r="P14" s="42">
        <f t="shared" si="6"/>
        <v>27.488320486266556</v>
      </c>
      <c r="Q14" s="42">
        <f t="shared" si="6"/>
        <v>32.242189389635158</v>
      </c>
    </row>
    <row r="15" spans="1:17" ht="11.45" customHeight="1" x14ac:dyDescent="0.25">
      <c r="A15" s="116" t="s">
        <v>127</v>
      </c>
      <c r="B15" s="42">
        <f>B24*B80/1000000</f>
        <v>122.4516629614812</v>
      </c>
      <c r="C15" s="42">
        <f t="shared" ref="C15:Q15" si="7">C24*C80/1000000</f>
        <v>110.69727571793065</v>
      </c>
      <c r="D15" s="42">
        <f t="shared" si="7"/>
        <v>123.35450200789126</v>
      </c>
      <c r="E15" s="42">
        <f t="shared" si="7"/>
        <v>147.16808724315607</v>
      </c>
      <c r="F15" s="42">
        <f t="shared" si="7"/>
        <v>152.07558726969015</v>
      </c>
      <c r="G15" s="42">
        <f t="shared" si="7"/>
        <v>164.42586968541974</v>
      </c>
      <c r="H15" s="42">
        <f t="shared" si="7"/>
        <v>179.13774469546055</v>
      </c>
      <c r="I15" s="42">
        <f t="shared" si="7"/>
        <v>183.28857501347844</v>
      </c>
      <c r="J15" s="42">
        <f t="shared" si="7"/>
        <v>164.24159377304647</v>
      </c>
      <c r="K15" s="42">
        <f t="shared" si="7"/>
        <v>147.68330208425408</v>
      </c>
      <c r="L15" s="42">
        <f t="shared" si="7"/>
        <v>153.74388034289856</v>
      </c>
      <c r="M15" s="42">
        <f t="shared" si="7"/>
        <v>160.88751236986383</v>
      </c>
      <c r="N15" s="42">
        <f t="shared" si="7"/>
        <v>160.9197772847462</v>
      </c>
      <c r="O15" s="42">
        <f t="shared" si="7"/>
        <v>165.08977540605758</v>
      </c>
      <c r="P15" s="42">
        <f t="shared" si="7"/>
        <v>175.74031533768343</v>
      </c>
      <c r="Q15" s="42">
        <f t="shared" si="7"/>
        <v>188.25552372838121</v>
      </c>
    </row>
    <row r="16" spans="1:17" ht="11.45" customHeight="1" x14ac:dyDescent="0.25">
      <c r="A16" s="116" t="s">
        <v>125</v>
      </c>
      <c r="B16" s="42">
        <f>B25*B81/1000000</f>
        <v>34.601684495150465</v>
      </c>
      <c r="C16" s="42">
        <f t="shared" ref="C16:Q16" si="8">C25*C81/1000000</f>
        <v>41.29709758708313</v>
      </c>
      <c r="D16" s="42">
        <f t="shared" si="8"/>
        <v>62.567766054402462</v>
      </c>
      <c r="E16" s="42">
        <f t="shared" si="8"/>
        <v>59.146330956636483</v>
      </c>
      <c r="F16" s="42">
        <f t="shared" si="8"/>
        <v>66.993458591541881</v>
      </c>
      <c r="G16" s="42">
        <f t="shared" si="8"/>
        <v>59.406311798406598</v>
      </c>
      <c r="H16" s="42">
        <f t="shared" si="8"/>
        <v>64.521457872134405</v>
      </c>
      <c r="I16" s="42">
        <f t="shared" si="8"/>
        <v>80.259645978379382</v>
      </c>
      <c r="J16" s="42">
        <f t="shared" si="8"/>
        <v>82.814705488190157</v>
      </c>
      <c r="K16" s="42">
        <f t="shared" si="8"/>
        <v>76.433347844578719</v>
      </c>
      <c r="L16" s="42">
        <f t="shared" si="8"/>
        <v>82.974172822670866</v>
      </c>
      <c r="M16" s="42">
        <f t="shared" si="8"/>
        <v>87.607993219218272</v>
      </c>
      <c r="N16" s="42">
        <f t="shared" si="8"/>
        <v>90.30287456704842</v>
      </c>
      <c r="O16" s="42">
        <f t="shared" si="8"/>
        <v>90.550971861427158</v>
      </c>
      <c r="P16" s="42">
        <f t="shared" si="8"/>
        <v>96.210346066405123</v>
      </c>
      <c r="Q16" s="42">
        <f t="shared" si="8"/>
        <v>98.286012999119137</v>
      </c>
    </row>
    <row r="17" spans="1:17" ht="11.45" customHeight="1" x14ac:dyDescent="0.25">
      <c r="A17" s="128" t="s">
        <v>18</v>
      </c>
      <c r="B17" s="131">
        <f t="shared" ref="B17" si="9">SUM(B18:B19)</f>
        <v>5.8996334092559968</v>
      </c>
      <c r="C17" s="131">
        <f t="shared" ref="C17:Q17" si="10">SUM(C18:C19)</f>
        <v>5.3925752090771404</v>
      </c>
      <c r="D17" s="131">
        <f t="shared" si="10"/>
        <v>5.3223632499458891</v>
      </c>
      <c r="E17" s="131">
        <f t="shared" si="10"/>
        <v>5.0602661803190507</v>
      </c>
      <c r="F17" s="131">
        <f t="shared" si="10"/>
        <v>4.9393670743463716</v>
      </c>
      <c r="G17" s="131">
        <f t="shared" si="10"/>
        <v>5.4284765219924296</v>
      </c>
      <c r="H17" s="131">
        <f t="shared" si="10"/>
        <v>5.9771291521034788</v>
      </c>
      <c r="I17" s="131">
        <f t="shared" si="10"/>
        <v>5.9376811413535613</v>
      </c>
      <c r="J17" s="131">
        <f t="shared" si="10"/>
        <v>5.8982702328329015</v>
      </c>
      <c r="K17" s="131">
        <f t="shared" si="10"/>
        <v>5.7623314736374684</v>
      </c>
      <c r="L17" s="131">
        <f t="shared" si="10"/>
        <v>6.1353141986338366</v>
      </c>
      <c r="M17" s="131">
        <f t="shared" si="10"/>
        <v>5.439900383054761</v>
      </c>
      <c r="N17" s="131">
        <f t="shared" si="10"/>
        <v>5.4458180986378224</v>
      </c>
      <c r="O17" s="131">
        <f t="shared" si="10"/>
        <v>5.5378235434555938</v>
      </c>
      <c r="P17" s="131">
        <f t="shared" si="10"/>
        <v>5.1368798955235331</v>
      </c>
      <c r="Q17" s="131">
        <f t="shared" si="10"/>
        <v>5.2764708078668212</v>
      </c>
    </row>
    <row r="18" spans="1:17" ht="11.45" customHeight="1" x14ac:dyDescent="0.25">
      <c r="A18" s="95" t="s">
        <v>126</v>
      </c>
      <c r="B18" s="37">
        <f>B27*B83/1000000</f>
        <v>4.0821159858313791</v>
      </c>
      <c r="C18" s="37">
        <f t="shared" ref="C18:Q18" si="11">C27*C83/1000000</f>
        <v>3.5682480503745726</v>
      </c>
      <c r="D18" s="37">
        <f t="shared" si="11"/>
        <v>3.5139001205934672</v>
      </c>
      <c r="E18" s="37">
        <f t="shared" si="11"/>
        <v>3.1824934583931754</v>
      </c>
      <c r="F18" s="37">
        <f t="shared" si="11"/>
        <v>2.9261781524476538</v>
      </c>
      <c r="G18" s="37">
        <f t="shared" si="11"/>
        <v>3.2784846678072181</v>
      </c>
      <c r="H18" s="37">
        <f t="shared" si="11"/>
        <v>3.6839792963796527</v>
      </c>
      <c r="I18" s="37">
        <f t="shared" si="11"/>
        <v>3.6877654841058267</v>
      </c>
      <c r="J18" s="37">
        <f t="shared" si="11"/>
        <v>3.2710163056462154</v>
      </c>
      <c r="K18" s="37">
        <f t="shared" si="11"/>
        <v>3.4161079361139635</v>
      </c>
      <c r="L18" s="37">
        <f t="shared" si="11"/>
        <v>3.2083027300575058</v>
      </c>
      <c r="M18" s="37">
        <f t="shared" si="11"/>
        <v>2.4565584436343286</v>
      </c>
      <c r="N18" s="37">
        <f t="shared" si="11"/>
        <v>2.3692841284977844</v>
      </c>
      <c r="O18" s="37">
        <f t="shared" si="11"/>
        <v>2.0828328939660188</v>
      </c>
      <c r="P18" s="37">
        <f t="shared" si="11"/>
        <v>1.9622376619406423</v>
      </c>
      <c r="Q18" s="37">
        <f t="shared" si="11"/>
        <v>1.9578787795323811</v>
      </c>
    </row>
    <row r="19" spans="1:17" ht="11.45" customHeight="1" x14ac:dyDescent="0.25">
      <c r="A19" s="93" t="s">
        <v>125</v>
      </c>
      <c r="B19" s="36">
        <f>B28*B84/1000000</f>
        <v>1.8175174234246176</v>
      </c>
      <c r="C19" s="36">
        <f t="shared" ref="C19:Q19" si="12">C28*C84/1000000</f>
        <v>1.824327158702568</v>
      </c>
      <c r="D19" s="36">
        <f t="shared" si="12"/>
        <v>1.8084631293524214</v>
      </c>
      <c r="E19" s="36">
        <f t="shared" si="12"/>
        <v>1.8777727219258751</v>
      </c>
      <c r="F19" s="36">
        <f t="shared" si="12"/>
        <v>2.0131889218987182</v>
      </c>
      <c r="G19" s="36">
        <f t="shared" si="12"/>
        <v>2.149991854185211</v>
      </c>
      <c r="H19" s="36">
        <f t="shared" si="12"/>
        <v>2.2931498557238261</v>
      </c>
      <c r="I19" s="36">
        <f t="shared" si="12"/>
        <v>2.249915657247735</v>
      </c>
      <c r="J19" s="36">
        <f t="shared" si="12"/>
        <v>2.6272539271866857</v>
      </c>
      <c r="K19" s="36">
        <f t="shared" si="12"/>
        <v>2.346223537523505</v>
      </c>
      <c r="L19" s="36">
        <f t="shared" si="12"/>
        <v>2.9270114685763309</v>
      </c>
      <c r="M19" s="36">
        <f t="shared" si="12"/>
        <v>2.9833419394204328</v>
      </c>
      <c r="N19" s="36">
        <f t="shared" si="12"/>
        <v>3.0765339701400376</v>
      </c>
      <c r="O19" s="36">
        <f t="shared" si="12"/>
        <v>3.454990649489575</v>
      </c>
      <c r="P19" s="36">
        <f t="shared" si="12"/>
        <v>3.1746422335828912</v>
      </c>
      <c r="Q19" s="36">
        <f t="shared" si="12"/>
        <v>3.3185920283344399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178136</v>
      </c>
      <c r="C21" s="41">
        <f t="shared" ref="C21:Q21" si="14">SUM(C22,C26)</f>
        <v>167702</v>
      </c>
      <c r="D21" s="41">
        <f t="shared" si="14"/>
        <v>197085</v>
      </c>
      <c r="E21" s="41">
        <f t="shared" si="14"/>
        <v>216901</v>
      </c>
      <c r="F21" s="41">
        <f t="shared" si="14"/>
        <v>222892</v>
      </c>
      <c r="G21" s="41">
        <f t="shared" si="14"/>
        <v>238904</v>
      </c>
      <c r="H21" s="41">
        <f t="shared" si="14"/>
        <v>254002</v>
      </c>
      <c r="I21" s="41">
        <f t="shared" si="14"/>
        <v>274952</v>
      </c>
      <c r="J21" s="41">
        <f t="shared" si="14"/>
        <v>252507</v>
      </c>
      <c r="K21" s="41">
        <f t="shared" si="14"/>
        <v>235814</v>
      </c>
      <c r="L21" s="41">
        <f t="shared" si="14"/>
        <v>245160</v>
      </c>
      <c r="M21" s="41">
        <f t="shared" si="14"/>
        <v>251662</v>
      </c>
      <c r="N21" s="41">
        <f t="shared" si="14"/>
        <v>252654</v>
      </c>
      <c r="O21" s="41">
        <f t="shared" si="14"/>
        <v>254906</v>
      </c>
      <c r="P21" s="41">
        <f t="shared" si="14"/>
        <v>268857</v>
      </c>
      <c r="Q21" s="41">
        <f t="shared" si="14"/>
        <v>290377</v>
      </c>
    </row>
    <row r="22" spans="1:17" ht="11.45" customHeight="1" x14ac:dyDescent="0.25">
      <c r="A22" s="130" t="s">
        <v>39</v>
      </c>
      <c r="B22" s="132">
        <f t="shared" ref="B22" si="15">SUM(B23:B25)</f>
        <v>172551</v>
      </c>
      <c r="C22" s="132">
        <f t="shared" ref="C22:Q22" si="16">SUM(C23:C25)</f>
        <v>162677</v>
      </c>
      <c r="D22" s="132">
        <f t="shared" si="16"/>
        <v>192075</v>
      </c>
      <c r="E22" s="132">
        <f t="shared" si="16"/>
        <v>212222</v>
      </c>
      <c r="F22" s="132">
        <f t="shared" si="16"/>
        <v>218198</v>
      </c>
      <c r="G22" s="132">
        <f t="shared" si="16"/>
        <v>234239</v>
      </c>
      <c r="H22" s="132">
        <f t="shared" si="16"/>
        <v>249012</v>
      </c>
      <c r="I22" s="132">
        <f t="shared" si="16"/>
        <v>270087</v>
      </c>
      <c r="J22" s="132">
        <f t="shared" si="16"/>
        <v>247474</v>
      </c>
      <c r="K22" s="132">
        <f t="shared" si="16"/>
        <v>231246</v>
      </c>
      <c r="L22" s="132">
        <f t="shared" si="16"/>
        <v>240525</v>
      </c>
      <c r="M22" s="132">
        <f t="shared" si="16"/>
        <v>247712</v>
      </c>
      <c r="N22" s="132">
        <f t="shared" si="16"/>
        <v>248797</v>
      </c>
      <c r="O22" s="132">
        <f t="shared" si="16"/>
        <v>251237</v>
      </c>
      <c r="P22" s="132">
        <f t="shared" si="16"/>
        <v>265263</v>
      </c>
      <c r="Q22" s="132">
        <f t="shared" si="16"/>
        <v>286729</v>
      </c>
    </row>
    <row r="23" spans="1:17" ht="11.45" customHeight="1" x14ac:dyDescent="0.25">
      <c r="A23" s="116" t="s">
        <v>23</v>
      </c>
      <c r="B23" s="42">
        <f>IF(B32=0,0,B32/B70)</f>
        <v>39417</v>
      </c>
      <c r="C23" s="42">
        <f t="shared" ref="C23:Q23" si="17">IF(C32=0,0,C32/C70)</f>
        <v>37779</v>
      </c>
      <c r="D23" s="42">
        <f t="shared" si="17"/>
        <v>42033</v>
      </c>
      <c r="E23" s="42">
        <f t="shared" si="17"/>
        <v>45631</v>
      </c>
      <c r="F23" s="42">
        <f t="shared" si="17"/>
        <v>47521</v>
      </c>
      <c r="G23" s="42">
        <f t="shared" si="17"/>
        <v>47886.000000000007</v>
      </c>
      <c r="H23" s="42">
        <f t="shared" si="17"/>
        <v>40187.000000000007</v>
      </c>
      <c r="I23" s="42">
        <f t="shared" si="17"/>
        <v>39044.000000000007</v>
      </c>
      <c r="J23" s="42">
        <f t="shared" si="17"/>
        <v>37398</v>
      </c>
      <c r="K23" s="42">
        <f t="shared" si="17"/>
        <v>39721</v>
      </c>
      <c r="L23" s="42">
        <f t="shared" si="17"/>
        <v>39173</v>
      </c>
      <c r="M23" s="42">
        <f t="shared" si="17"/>
        <v>36843</v>
      </c>
      <c r="N23" s="42">
        <f t="shared" si="17"/>
        <v>35593</v>
      </c>
      <c r="O23" s="42">
        <f t="shared" si="17"/>
        <v>34683</v>
      </c>
      <c r="P23" s="42">
        <f t="shared" si="17"/>
        <v>33588</v>
      </c>
      <c r="Q23" s="42">
        <f t="shared" si="17"/>
        <v>39416</v>
      </c>
    </row>
    <row r="24" spans="1:17" ht="11.45" customHeight="1" x14ac:dyDescent="0.25">
      <c r="A24" s="116" t="s">
        <v>127</v>
      </c>
      <c r="B24" s="42">
        <f t="shared" ref="B24:Q25" si="18">IF(B33=0,0,B33/B71)</f>
        <v>121727</v>
      </c>
      <c r="C24" s="42">
        <f t="shared" si="18"/>
        <v>111117</v>
      </c>
      <c r="D24" s="42">
        <f t="shared" si="18"/>
        <v>123407.00000000001</v>
      </c>
      <c r="E24" s="42">
        <f t="shared" si="18"/>
        <v>139879</v>
      </c>
      <c r="F24" s="42">
        <f t="shared" si="18"/>
        <v>144661</v>
      </c>
      <c r="G24" s="42">
        <f t="shared" si="18"/>
        <v>157199</v>
      </c>
      <c r="H24" s="42">
        <f t="shared" si="18"/>
        <v>176764</v>
      </c>
      <c r="I24" s="42">
        <f t="shared" si="18"/>
        <v>193188</v>
      </c>
      <c r="J24" s="42">
        <f t="shared" si="18"/>
        <v>175261</v>
      </c>
      <c r="K24" s="42">
        <f t="shared" si="18"/>
        <v>159200</v>
      </c>
      <c r="L24" s="42">
        <f t="shared" si="18"/>
        <v>166741</v>
      </c>
      <c r="M24" s="42">
        <f t="shared" si="18"/>
        <v>174239</v>
      </c>
      <c r="N24" s="42">
        <f t="shared" si="18"/>
        <v>175362</v>
      </c>
      <c r="O24" s="42">
        <f t="shared" si="18"/>
        <v>178614</v>
      </c>
      <c r="P24" s="42">
        <f t="shared" si="18"/>
        <v>191394</v>
      </c>
      <c r="Q24" s="42">
        <f t="shared" si="18"/>
        <v>206132</v>
      </c>
    </row>
    <row r="25" spans="1:17" ht="11.45" customHeight="1" x14ac:dyDescent="0.25">
      <c r="A25" s="116" t="s">
        <v>125</v>
      </c>
      <c r="B25" s="42">
        <f t="shared" si="18"/>
        <v>11407</v>
      </c>
      <c r="C25" s="42">
        <f t="shared" si="18"/>
        <v>13781.000000000002</v>
      </c>
      <c r="D25" s="42">
        <f t="shared" si="18"/>
        <v>26635.000000000004</v>
      </c>
      <c r="E25" s="42">
        <f t="shared" si="18"/>
        <v>26712</v>
      </c>
      <c r="F25" s="42">
        <f t="shared" si="18"/>
        <v>26016</v>
      </c>
      <c r="G25" s="42">
        <f t="shared" si="18"/>
        <v>29154</v>
      </c>
      <c r="H25" s="42">
        <f t="shared" si="18"/>
        <v>32061</v>
      </c>
      <c r="I25" s="42">
        <f t="shared" si="18"/>
        <v>37855</v>
      </c>
      <c r="J25" s="42">
        <f t="shared" si="18"/>
        <v>34815.000000000007</v>
      </c>
      <c r="K25" s="42">
        <f t="shared" si="18"/>
        <v>32324.999999999996</v>
      </c>
      <c r="L25" s="42">
        <f t="shared" si="18"/>
        <v>34611</v>
      </c>
      <c r="M25" s="42">
        <f t="shared" si="18"/>
        <v>36630</v>
      </c>
      <c r="N25" s="42">
        <f t="shared" si="18"/>
        <v>37842</v>
      </c>
      <c r="O25" s="42">
        <f t="shared" si="18"/>
        <v>37940</v>
      </c>
      <c r="P25" s="42">
        <f t="shared" si="18"/>
        <v>40281</v>
      </c>
      <c r="Q25" s="42">
        <f t="shared" si="18"/>
        <v>41181</v>
      </c>
    </row>
    <row r="26" spans="1:17" ht="11.45" customHeight="1" x14ac:dyDescent="0.25">
      <c r="A26" s="128" t="s">
        <v>18</v>
      </c>
      <c r="B26" s="131">
        <f t="shared" ref="B26" si="19">SUM(B27:B28)</f>
        <v>5585</v>
      </c>
      <c r="C26" s="131">
        <f t="shared" ref="C26:Q26" si="20">SUM(C27:C28)</f>
        <v>5025</v>
      </c>
      <c r="D26" s="131">
        <f t="shared" si="20"/>
        <v>5010</v>
      </c>
      <c r="E26" s="131">
        <f t="shared" si="20"/>
        <v>4679</v>
      </c>
      <c r="F26" s="131">
        <f t="shared" si="20"/>
        <v>4694</v>
      </c>
      <c r="G26" s="131">
        <f t="shared" si="20"/>
        <v>4665</v>
      </c>
      <c r="H26" s="131">
        <f t="shared" si="20"/>
        <v>4990</v>
      </c>
      <c r="I26" s="131">
        <f t="shared" si="20"/>
        <v>4865</v>
      </c>
      <c r="J26" s="131">
        <f t="shared" si="20"/>
        <v>5033</v>
      </c>
      <c r="K26" s="131">
        <f t="shared" si="20"/>
        <v>4568</v>
      </c>
      <c r="L26" s="131">
        <f t="shared" si="20"/>
        <v>4635</v>
      </c>
      <c r="M26" s="131">
        <f t="shared" si="20"/>
        <v>3950</v>
      </c>
      <c r="N26" s="131">
        <f t="shared" si="20"/>
        <v>3857</v>
      </c>
      <c r="O26" s="131">
        <f t="shared" si="20"/>
        <v>3669</v>
      </c>
      <c r="P26" s="131">
        <f t="shared" si="20"/>
        <v>3594</v>
      </c>
      <c r="Q26" s="131">
        <f t="shared" si="20"/>
        <v>3648</v>
      </c>
    </row>
    <row r="27" spans="1:17" ht="11.45" customHeight="1" x14ac:dyDescent="0.25">
      <c r="A27" s="95" t="s">
        <v>126</v>
      </c>
      <c r="B27" s="37">
        <f t="shared" ref="B27:Q28" si="21">IF(B36=0,0,B36/B74)</f>
        <v>4907</v>
      </c>
      <c r="C27" s="37">
        <f t="shared" si="21"/>
        <v>4345</v>
      </c>
      <c r="D27" s="37">
        <f t="shared" si="21"/>
        <v>4335</v>
      </c>
      <c r="E27" s="37">
        <f t="shared" si="21"/>
        <v>3978</v>
      </c>
      <c r="F27" s="37">
        <f t="shared" si="21"/>
        <v>3942.0000000000005</v>
      </c>
      <c r="G27" s="37">
        <f t="shared" si="21"/>
        <v>3863.9999999999995</v>
      </c>
      <c r="H27" s="37">
        <f t="shared" si="21"/>
        <v>4142</v>
      </c>
      <c r="I27" s="37">
        <f t="shared" si="21"/>
        <v>4032</v>
      </c>
      <c r="J27" s="37">
        <f t="shared" si="21"/>
        <v>4072</v>
      </c>
      <c r="K27" s="37">
        <f t="shared" si="21"/>
        <v>3666.9999999999995</v>
      </c>
      <c r="L27" s="37">
        <f t="shared" si="21"/>
        <v>3565.0000000000005</v>
      </c>
      <c r="M27" s="37">
        <f t="shared" si="21"/>
        <v>2934</v>
      </c>
      <c r="N27" s="37">
        <f t="shared" si="21"/>
        <v>2815</v>
      </c>
      <c r="O27" s="37">
        <f t="shared" si="21"/>
        <v>2512</v>
      </c>
      <c r="P27" s="37">
        <f t="shared" si="21"/>
        <v>2387</v>
      </c>
      <c r="Q27" s="37">
        <f t="shared" si="21"/>
        <v>2439</v>
      </c>
    </row>
    <row r="28" spans="1:17" ht="11.45" customHeight="1" x14ac:dyDescent="0.25">
      <c r="A28" s="93" t="s">
        <v>125</v>
      </c>
      <c r="B28" s="36">
        <f t="shared" si="21"/>
        <v>678.00000000000011</v>
      </c>
      <c r="C28" s="36">
        <f t="shared" si="21"/>
        <v>680</v>
      </c>
      <c r="D28" s="36">
        <f t="shared" si="21"/>
        <v>675</v>
      </c>
      <c r="E28" s="36">
        <f t="shared" si="21"/>
        <v>701</v>
      </c>
      <c r="F28" s="36">
        <f t="shared" si="21"/>
        <v>752</v>
      </c>
      <c r="G28" s="36">
        <f t="shared" si="21"/>
        <v>801</v>
      </c>
      <c r="H28" s="36">
        <f t="shared" si="21"/>
        <v>848</v>
      </c>
      <c r="I28" s="36">
        <f t="shared" si="21"/>
        <v>833</v>
      </c>
      <c r="J28" s="36">
        <f t="shared" si="21"/>
        <v>961</v>
      </c>
      <c r="K28" s="36">
        <f t="shared" si="21"/>
        <v>901</v>
      </c>
      <c r="L28" s="36">
        <f t="shared" si="21"/>
        <v>1070</v>
      </c>
      <c r="M28" s="36">
        <f t="shared" si="21"/>
        <v>1016</v>
      </c>
      <c r="N28" s="36">
        <f t="shared" si="21"/>
        <v>1042</v>
      </c>
      <c r="O28" s="36">
        <f t="shared" si="21"/>
        <v>1157</v>
      </c>
      <c r="P28" s="36">
        <f t="shared" si="21"/>
        <v>1207</v>
      </c>
      <c r="Q28" s="36">
        <f t="shared" si="21"/>
        <v>1209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18440011</v>
      </c>
      <c r="C31" s="132">
        <f t="shared" si="22"/>
        <v>17570238</v>
      </c>
      <c r="D31" s="132">
        <f t="shared" si="22"/>
        <v>17669325</v>
      </c>
      <c r="E31" s="132">
        <f t="shared" si="22"/>
        <v>18001766</v>
      </c>
      <c r="F31" s="132">
        <f t="shared" si="22"/>
        <v>19043973</v>
      </c>
      <c r="G31" s="132">
        <f t="shared" si="22"/>
        <v>20184153</v>
      </c>
      <c r="H31" s="132">
        <f t="shared" si="22"/>
        <v>21495387</v>
      </c>
      <c r="I31" s="132">
        <f t="shared" si="22"/>
        <v>24108462</v>
      </c>
      <c r="J31" s="132">
        <f t="shared" si="22"/>
        <v>24773897</v>
      </c>
      <c r="K31" s="132">
        <f t="shared" si="22"/>
        <v>23844160</v>
      </c>
      <c r="L31" s="132">
        <f t="shared" si="22"/>
        <v>25669191</v>
      </c>
      <c r="M31" s="132">
        <f t="shared" si="22"/>
        <v>27660879</v>
      </c>
      <c r="N31" s="132">
        <f t="shared" si="22"/>
        <v>28329883</v>
      </c>
      <c r="O31" s="132">
        <f t="shared" si="22"/>
        <v>29939710</v>
      </c>
      <c r="P31" s="132">
        <f t="shared" si="22"/>
        <v>32980844</v>
      </c>
      <c r="Q31" s="132">
        <f t="shared" si="22"/>
        <v>36681951</v>
      </c>
    </row>
    <row r="32" spans="1:17" ht="11.45" customHeight="1" x14ac:dyDescent="0.25">
      <c r="A32" s="116" t="s">
        <v>23</v>
      </c>
      <c r="B32" s="42">
        <v>3138720</v>
      </c>
      <c r="C32" s="42">
        <v>2962526</v>
      </c>
      <c r="D32" s="42">
        <v>2978633</v>
      </c>
      <c r="E32" s="42">
        <v>2931115</v>
      </c>
      <c r="F32" s="42">
        <v>3094613</v>
      </c>
      <c r="G32" s="42">
        <v>2996246</v>
      </c>
      <c r="H32" s="42">
        <v>2446695</v>
      </c>
      <c r="I32" s="42">
        <v>2443806</v>
      </c>
      <c r="J32" s="42">
        <v>2613189</v>
      </c>
      <c r="K32" s="42">
        <v>2882869</v>
      </c>
      <c r="L32" s="42">
        <v>2871438</v>
      </c>
      <c r="M32" s="42">
        <v>2711199</v>
      </c>
      <c r="N32" s="42">
        <v>2674176</v>
      </c>
      <c r="O32" s="42">
        <v>2703215.0000000005</v>
      </c>
      <c r="P32" s="42">
        <v>2795896</v>
      </c>
      <c r="Q32" s="42">
        <v>3461053</v>
      </c>
    </row>
    <row r="33" spans="1:17" ht="11.45" customHeight="1" x14ac:dyDescent="0.25">
      <c r="A33" s="116" t="s">
        <v>127</v>
      </c>
      <c r="B33" s="42">
        <v>13197930</v>
      </c>
      <c r="C33" s="42">
        <v>12056778</v>
      </c>
      <c r="D33" s="42">
        <v>12139475</v>
      </c>
      <c r="E33" s="42">
        <v>12371675</v>
      </c>
      <c r="F33" s="42">
        <v>13028439</v>
      </c>
      <c r="G33" s="42">
        <v>13934639</v>
      </c>
      <c r="H33" s="42">
        <v>15554852</v>
      </c>
      <c r="I33" s="42">
        <v>17653393</v>
      </c>
      <c r="J33" s="42">
        <v>17749169</v>
      </c>
      <c r="K33" s="42">
        <v>16707182</v>
      </c>
      <c r="L33" s="42">
        <v>17702394</v>
      </c>
      <c r="M33" s="42">
        <v>19353241</v>
      </c>
      <c r="N33" s="42">
        <v>19734188</v>
      </c>
      <c r="O33" s="42">
        <v>21010841</v>
      </c>
      <c r="P33" s="42">
        <v>23350426</v>
      </c>
      <c r="Q33" s="42">
        <v>25967803</v>
      </c>
    </row>
    <row r="34" spans="1:17" ht="11.45" customHeight="1" x14ac:dyDescent="0.25">
      <c r="A34" s="116" t="s">
        <v>125</v>
      </c>
      <c r="B34" s="42">
        <v>2103361</v>
      </c>
      <c r="C34" s="42">
        <v>2550934</v>
      </c>
      <c r="D34" s="42">
        <v>2551217</v>
      </c>
      <c r="E34" s="42">
        <v>2698976</v>
      </c>
      <c r="F34" s="42">
        <v>2920921</v>
      </c>
      <c r="G34" s="42">
        <v>3253268</v>
      </c>
      <c r="H34" s="42">
        <v>3493840</v>
      </c>
      <c r="I34" s="42">
        <v>4011263</v>
      </c>
      <c r="J34" s="42">
        <v>4411539</v>
      </c>
      <c r="K34" s="42">
        <v>4254109</v>
      </c>
      <c r="L34" s="42">
        <v>5095359</v>
      </c>
      <c r="M34" s="42">
        <v>5596439</v>
      </c>
      <c r="N34" s="42">
        <v>5921519</v>
      </c>
      <c r="O34" s="42">
        <v>6225654.0000000009</v>
      </c>
      <c r="P34" s="42">
        <v>6834522</v>
      </c>
      <c r="Q34" s="42">
        <v>7253095</v>
      </c>
    </row>
    <row r="35" spans="1:17" ht="11.45" customHeight="1" x14ac:dyDescent="0.25">
      <c r="A35" s="128" t="s">
        <v>137</v>
      </c>
      <c r="B35" s="131">
        <f t="shared" ref="B35:Q35" si="23">SUM(B36:B37)</f>
        <v>136713.90237055288</v>
      </c>
      <c r="C35" s="131">
        <f t="shared" si="23"/>
        <v>127460.13462374396</v>
      </c>
      <c r="D35" s="131">
        <f t="shared" si="23"/>
        <v>128807.06720151615</v>
      </c>
      <c r="E35" s="131">
        <f t="shared" si="23"/>
        <v>123524.3960271017</v>
      </c>
      <c r="F35" s="131">
        <f t="shared" si="23"/>
        <v>127151.34022084891</v>
      </c>
      <c r="G35" s="131">
        <f t="shared" si="23"/>
        <v>127694.3227632909</v>
      </c>
      <c r="H35" s="131">
        <f t="shared" si="23"/>
        <v>132305.59394561572</v>
      </c>
      <c r="I35" s="131">
        <f t="shared" si="23"/>
        <v>128307.8572988808</v>
      </c>
      <c r="J35" s="131">
        <f t="shared" si="23"/>
        <v>133871.20296998241</v>
      </c>
      <c r="K35" s="131">
        <f t="shared" si="23"/>
        <v>123074.18165360173</v>
      </c>
      <c r="L35" s="131">
        <f t="shared" si="23"/>
        <v>134322.71788758138</v>
      </c>
      <c r="M35" s="131">
        <f t="shared" si="23"/>
        <v>119337.01908344396</v>
      </c>
      <c r="N35" s="131">
        <f t="shared" si="23"/>
        <v>116253.58394672818</v>
      </c>
      <c r="O35" s="131">
        <f t="shared" si="23"/>
        <v>113661.48984948396</v>
      </c>
      <c r="P35" s="131">
        <f t="shared" si="23"/>
        <v>120601.14729752958</v>
      </c>
      <c r="Q35" s="131">
        <f t="shared" si="23"/>
        <v>118622.26454615177</v>
      </c>
    </row>
    <row r="36" spans="1:17" ht="11.45" customHeight="1" x14ac:dyDescent="0.25">
      <c r="A36" s="95" t="s">
        <v>126</v>
      </c>
      <c r="B36" s="37">
        <v>100316.07144134825</v>
      </c>
      <c r="C36" s="37">
        <v>91089.695740591982</v>
      </c>
      <c r="D36" s="37">
        <v>92286.817128794733</v>
      </c>
      <c r="E36" s="37">
        <v>85886.520153796533</v>
      </c>
      <c r="F36" s="37">
        <v>86203.344513706616</v>
      </c>
      <c r="G36" s="37">
        <v>83617.890250767043</v>
      </c>
      <c r="H36" s="37">
        <v>86072.135337228014</v>
      </c>
      <c r="I36" s="37">
        <v>82849.889216103868</v>
      </c>
      <c r="J36" s="37">
        <v>81750.54132669048</v>
      </c>
      <c r="K36" s="37">
        <v>74733.137089466807</v>
      </c>
      <c r="L36" s="37">
        <v>75434.046964178648</v>
      </c>
      <c r="M36" s="37">
        <v>64364.703767549123</v>
      </c>
      <c r="N36" s="37">
        <v>61222.93915777027</v>
      </c>
      <c r="O36" s="37">
        <v>55261.508883350463</v>
      </c>
      <c r="P36" s="37">
        <v>56699.090380825997</v>
      </c>
      <c r="Q36" s="37">
        <v>57178.092659981572</v>
      </c>
    </row>
    <row r="37" spans="1:17" ht="11.45" customHeight="1" x14ac:dyDescent="0.25">
      <c r="A37" s="93" t="s">
        <v>125</v>
      </c>
      <c r="B37" s="36">
        <v>36397.830929204632</v>
      </c>
      <c r="C37" s="36">
        <v>36370.438883151975</v>
      </c>
      <c r="D37" s="36">
        <v>36520.250072721421</v>
      </c>
      <c r="E37" s="36">
        <v>37637.875873305165</v>
      </c>
      <c r="F37" s="36">
        <v>40947.995707142305</v>
      </c>
      <c r="G37" s="36">
        <v>44076.432512523861</v>
      </c>
      <c r="H37" s="36">
        <v>46233.4586083877</v>
      </c>
      <c r="I37" s="36">
        <v>45457.968082776933</v>
      </c>
      <c r="J37" s="36">
        <v>52120.661643291911</v>
      </c>
      <c r="K37" s="36">
        <v>48341.044564134922</v>
      </c>
      <c r="L37" s="36">
        <v>58888.670923402751</v>
      </c>
      <c r="M37" s="36">
        <v>54972.315315894833</v>
      </c>
      <c r="N37" s="36">
        <v>55030.644788957899</v>
      </c>
      <c r="O37" s="36">
        <v>58399.980966133495</v>
      </c>
      <c r="P37" s="36">
        <v>63902.056916703579</v>
      </c>
      <c r="Q37" s="36">
        <v>61444.171886170203</v>
      </c>
    </row>
    <row r="39" spans="1:17" ht="11.45" customHeight="1" x14ac:dyDescent="0.25">
      <c r="A39" s="27" t="s">
        <v>136</v>
      </c>
      <c r="B39" s="41">
        <f t="shared" ref="B39:Q39" si="24">SUM(B40,B44)</f>
        <v>129.59429689940899</v>
      </c>
      <c r="C39" s="41">
        <f t="shared" si="24"/>
        <v>129.87426136501898</v>
      </c>
      <c r="D39" s="41">
        <f t="shared" si="24"/>
        <v>149.50626844954601</v>
      </c>
      <c r="E39" s="41">
        <f t="shared" si="24"/>
        <v>163.93019550331297</v>
      </c>
      <c r="F39" s="41">
        <f t="shared" si="24"/>
        <v>170.420077496902</v>
      </c>
      <c r="G39" s="41">
        <f t="shared" si="24"/>
        <v>178.28763497042402</v>
      </c>
      <c r="H39" s="41">
        <f t="shared" si="24"/>
        <v>191.052639519038</v>
      </c>
      <c r="I39" s="41">
        <f t="shared" si="24"/>
        <v>206.30990637719501</v>
      </c>
      <c r="J39" s="41">
        <f t="shared" si="24"/>
        <v>203.05600614098699</v>
      </c>
      <c r="K39" s="41">
        <f t="shared" si="24"/>
        <v>198.95618895556802</v>
      </c>
      <c r="L39" s="41">
        <f t="shared" si="24"/>
        <v>196.53167283552</v>
      </c>
      <c r="M39" s="41">
        <f t="shared" si="24"/>
        <v>195.53387517180698</v>
      </c>
      <c r="N39" s="41">
        <f t="shared" si="24"/>
        <v>195.20719714092201</v>
      </c>
      <c r="O39" s="41">
        <f t="shared" si="24"/>
        <v>199.16574769239801</v>
      </c>
      <c r="P39" s="41">
        <f t="shared" si="24"/>
        <v>209.10931506043303</v>
      </c>
      <c r="Q39" s="41">
        <f t="shared" si="24"/>
        <v>221.01005076811902</v>
      </c>
    </row>
    <row r="40" spans="1:17" ht="11.45" customHeight="1" x14ac:dyDescent="0.25">
      <c r="A40" s="130" t="s">
        <v>39</v>
      </c>
      <c r="B40" s="132">
        <f t="shared" ref="B40:Q40" si="25">SUM(B41:B43)</f>
        <v>121.66855503543499</v>
      </c>
      <c r="C40" s="132">
        <f t="shared" si="25"/>
        <v>122.12590608175799</v>
      </c>
      <c r="D40" s="132">
        <f t="shared" si="25"/>
        <v>141.928975583099</v>
      </c>
      <c r="E40" s="132">
        <f t="shared" si="25"/>
        <v>156.45956392663999</v>
      </c>
      <c r="F40" s="132">
        <f t="shared" si="25"/>
        <v>162.915382359224</v>
      </c>
      <c r="G40" s="132">
        <f t="shared" si="25"/>
        <v>170.76426383747702</v>
      </c>
      <c r="H40" s="132">
        <f t="shared" si="25"/>
        <v>183.37747593993501</v>
      </c>
      <c r="I40" s="132">
        <f t="shared" si="25"/>
        <v>198.59162500526099</v>
      </c>
      <c r="J40" s="132">
        <f t="shared" si="25"/>
        <v>195.037539957918</v>
      </c>
      <c r="K40" s="132">
        <f t="shared" si="25"/>
        <v>190.98192145673701</v>
      </c>
      <c r="L40" s="132">
        <f t="shared" si="25"/>
        <v>188.14967244449201</v>
      </c>
      <c r="M40" s="132">
        <f t="shared" si="25"/>
        <v>187.41606617624399</v>
      </c>
      <c r="N40" s="132">
        <f t="shared" si="25"/>
        <v>185.915000273543</v>
      </c>
      <c r="O40" s="132">
        <f t="shared" si="25"/>
        <v>187.72424133865502</v>
      </c>
      <c r="P40" s="132">
        <f t="shared" si="25"/>
        <v>197.93200010215503</v>
      </c>
      <c r="Q40" s="132">
        <f t="shared" si="25"/>
        <v>210.096927205306</v>
      </c>
    </row>
    <row r="41" spans="1:17" ht="11.45" customHeight="1" x14ac:dyDescent="0.25">
      <c r="A41" s="116" t="s">
        <v>23</v>
      </c>
      <c r="B41" s="42">
        <v>22.575601374569999</v>
      </c>
      <c r="C41" s="42">
        <v>22.054290718038999</v>
      </c>
      <c r="D41" s="42">
        <v>24.537653239929998</v>
      </c>
      <c r="E41" s="42">
        <v>26.653621495326998</v>
      </c>
      <c r="F41" s="42">
        <v>27.77381648159</v>
      </c>
      <c r="G41" s="42">
        <v>28.003508771930001</v>
      </c>
      <c r="H41" s="42">
        <v>27.250988726111</v>
      </c>
      <c r="I41" s="42">
        <v>26.498468680292</v>
      </c>
      <c r="J41" s="42">
        <v>25.745948634472999</v>
      </c>
      <c r="K41" s="42">
        <v>24.993428588654002</v>
      </c>
      <c r="L41" s="42">
        <v>24.240908542835001</v>
      </c>
      <c r="M41" s="42">
        <v>23.488388497016</v>
      </c>
      <c r="N41" s="42">
        <v>22.735868451197</v>
      </c>
      <c r="O41" s="42">
        <v>21.983348405377999</v>
      </c>
      <c r="P41" s="42">
        <v>21.230828359558998</v>
      </c>
      <c r="Q41" s="42">
        <v>23.050292397661</v>
      </c>
    </row>
    <row r="42" spans="1:17" ht="11.45" customHeight="1" x14ac:dyDescent="0.25">
      <c r="A42" s="116" t="s">
        <v>127</v>
      </c>
      <c r="B42" s="42">
        <v>80.454064771975993</v>
      </c>
      <c r="C42" s="42">
        <v>77.772262612909998</v>
      </c>
      <c r="D42" s="42">
        <v>81.349373764008007</v>
      </c>
      <c r="E42" s="42">
        <v>94.385290148447993</v>
      </c>
      <c r="F42" s="42">
        <v>97.546190155090997</v>
      </c>
      <c r="G42" s="42">
        <v>105.7866756393</v>
      </c>
      <c r="H42" s="42">
        <v>117.2175066313</v>
      </c>
      <c r="I42" s="42">
        <v>124.47680412371101</v>
      </c>
      <c r="J42" s="42">
        <v>121.795001964645</v>
      </c>
      <c r="K42" s="42">
        <v>119.113199805579</v>
      </c>
      <c r="L42" s="42">
        <v>116.43139764651301</v>
      </c>
      <c r="M42" s="42">
        <v>113.749595487447</v>
      </c>
      <c r="N42" s="42">
        <v>111.411689961881</v>
      </c>
      <c r="O42" s="42">
        <v>113.839388145315</v>
      </c>
      <c r="P42" s="42">
        <v>121.59720457433301</v>
      </c>
      <c r="Q42" s="42">
        <v>130.711477488903</v>
      </c>
    </row>
    <row r="43" spans="1:17" ht="11.45" customHeight="1" x14ac:dyDescent="0.25">
      <c r="A43" s="116" t="s">
        <v>125</v>
      </c>
      <c r="B43" s="42">
        <v>18.638888888888999</v>
      </c>
      <c r="C43" s="42">
        <v>22.299352750809</v>
      </c>
      <c r="D43" s="42">
        <v>36.041948579161001</v>
      </c>
      <c r="E43" s="42">
        <v>35.420652282864999</v>
      </c>
      <c r="F43" s="42">
        <v>37.595375722542997</v>
      </c>
      <c r="G43" s="42">
        <v>36.974079426247002</v>
      </c>
      <c r="H43" s="42">
        <v>38.908980582524002</v>
      </c>
      <c r="I43" s="42">
        <v>47.616352201258003</v>
      </c>
      <c r="J43" s="42">
        <v>47.496589358800001</v>
      </c>
      <c r="K43" s="42">
        <v>46.875293062503999</v>
      </c>
      <c r="L43" s="42">
        <v>47.477366255143998</v>
      </c>
      <c r="M43" s="42">
        <v>50.178082191781002</v>
      </c>
      <c r="N43" s="42">
        <v>51.767441860464999</v>
      </c>
      <c r="O43" s="42">
        <v>51.901504787961997</v>
      </c>
      <c r="P43" s="42">
        <v>55.103967168262997</v>
      </c>
      <c r="Q43" s="42">
        <v>56.335157318741999</v>
      </c>
    </row>
    <row r="44" spans="1:17" ht="11.45" customHeight="1" x14ac:dyDescent="0.25">
      <c r="A44" s="128" t="s">
        <v>18</v>
      </c>
      <c r="B44" s="131">
        <f t="shared" ref="B44:Q44" si="26">SUM(B45:B46)</f>
        <v>7.9257418639740003</v>
      </c>
      <c r="C44" s="131">
        <f t="shared" si="26"/>
        <v>7.7483552832610005</v>
      </c>
      <c r="D44" s="131">
        <f t="shared" si="26"/>
        <v>7.5772928664469994</v>
      </c>
      <c r="E44" s="131">
        <f t="shared" si="26"/>
        <v>7.470631576673</v>
      </c>
      <c r="F44" s="131">
        <f t="shared" si="26"/>
        <v>7.5046951376780004</v>
      </c>
      <c r="G44" s="131">
        <f t="shared" si="26"/>
        <v>7.5233711329470001</v>
      </c>
      <c r="H44" s="131">
        <f t="shared" si="26"/>
        <v>7.6751635791029997</v>
      </c>
      <c r="I44" s="131">
        <f t="shared" si="26"/>
        <v>7.7182813719340002</v>
      </c>
      <c r="J44" s="131">
        <f t="shared" si="26"/>
        <v>8.0184661830690001</v>
      </c>
      <c r="K44" s="131">
        <f t="shared" si="26"/>
        <v>7.9742674988310007</v>
      </c>
      <c r="L44" s="131">
        <f t="shared" si="26"/>
        <v>8.3820003910280008</v>
      </c>
      <c r="M44" s="131">
        <f t="shared" si="26"/>
        <v>8.1178089955629993</v>
      </c>
      <c r="N44" s="131">
        <f t="shared" si="26"/>
        <v>9.2921968673790012</v>
      </c>
      <c r="O44" s="131">
        <f t="shared" si="26"/>
        <v>11.441506353743</v>
      </c>
      <c r="P44" s="131">
        <f t="shared" si="26"/>
        <v>11.177314958278</v>
      </c>
      <c r="Q44" s="131">
        <f t="shared" si="26"/>
        <v>10.913123562812999</v>
      </c>
    </row>
    <row r="45" spans="1:17" ht="11.45" customHeight="1" x14ac:dyDescent="0.25">
      <c r="A45" s="95" t="s">
        <v>126</v>
      </c>
      <c r="B45" s="37">
        <v>5.3426818580189996</v>
      </c>
      <c r="C45" s="37">
        <v>5.1645924627520001</v>
      </c>
      <c r="D45" s="37">
        <v>4.9865030674849997</v>
      </c>
      <c r="E45" s="37">
        <v>4.8084136722180002</v>
      </c>
      <c r="F45" s="37">
        <v>4.6303242769509998</v>
      </c>
      <c r="G45" s="37">
        <v>4.4522348816840003</v>
      </c>
      <c r="H45" s="37">
        <v>4.4520179372199999</v>
      </c>
      <c r="I45" s="37">
        <v>4.5452898550720002</v>
      </c>
      <c r="J45" s="37">
        <v>4.4029462738299996</v>
      </c>
      <c r="K45" s="37">
        <v>4.4448495897900004</v>
      </c>
      <c r="L45" s="37">
        <v>4.3459459459460001</v>
      </c>
      <c r="M45" s="37">
        <v>4.1678565506789997</v>
      </c>
      <c r="N45" s="37">
        <v>4.316021126761</v>
      </c>
      <c r="O45" s="37">
        <v>4.8222416812609996</v>
      </c>
      <c r="P45" s="37">
        <v>4.6441522859940001</v>
      </c>
      <c r="Q45" s="37">
        <v>4.4660628907269997</v>
      </c>
    </row>
    <row r="46" spans="1:17" ht="11.45" customHeight="1" x14ac:dyDescent="0.25">
      <c r="A46" s="93" t="s">
        <v>125</v>
      </c>
      <c r="B46" s="36">
        <v>2.5830600059550002</v>
      </c>
      <c r="C46" s="36">
        <v>2.583762820509</v>
      </c>
      <c r="D46" s="36">
        <v>2.5907897989620001</v>
      </c>
      <c r="E46" s="36">
        <v>2.6622179044549998</v>
      </c>
      <c r="F46" s="36">
        <v>2.8743708607270002</v>
      </c>
      <c r="G46" s="36">
        <v>3.0711362512629998</v>
      </c>
      <c r="H46" s="36">
        <v>3.2231456418829998</v>
      </c>
      <c r="I46" s="36">
        <v>3.172991516862</v>
      </c>
      <c r="J46" s="36">
        <v>3.615519909239</v>
      </c>
      <c r="K46" s="36">
        <v>3.5294179090409998</v>
      </c>
      <c r="L46" s="36">
        <v>4.0360544450819997</v>
      </c>
      <c r="M46" s="36">
        <v>3.949952444884</v>
      </c>
      <c r="N46" s="36">
        <v>4.9761757406180003</v>
      </c>
      <c r="O46" s="36">
        <v>6.6192646724820001</v>
      </c>
      <c r="P46" s="36">
        <v>6.5331626722839999</v>
      </c>
      <c r="Q46" s="36">
        <v>6.4470606720859998</v>
      </c>
    </row>
    <row r="48" spans="1:17" ht="11.45" customHeight="1" x14ac:dyDescent="0.25">
      <c r="A48" s="27" t="s">
        <v>135</v>
      </c>
      <c r="B48" s="41">
        <f t="shared" ref="B48:Q48" si="27">SUM(B49,B53)</f>
        <v>129.59429689940899</v>
      </c>
      <c r="C48" s="41">
        <f t="shared" si="27"/>
        <v>124.822678587772</v>
      </c>
      <c r="D48" s="41">
        <f t="shared" si="27"/>
        <v>149.19917459144401</v>
      </c>
      <c r="E48" s="41">
        <f t="shared" si="27"/>
        <v>162.59617889321399</v>
      </c>
      <c r="F48" s="41">
        <f t="shared" si="27"/>
        <v>169.869989706437</v>
      </c>
      <c r="G48" s="41">
        <f t="shared" si="27"/>
        <v>176.88886746418402</v>
      </c>
      <c r="H48" s="41">
        <f t="shared" si="27"/>
        <v>187.30282038357001</v>
      </c>
      <c r="I48" s="41">
        <f t="shared" si="27"/>
        <v>202.65754653247902</v>
      </c>
      <c r="J48" s="41">
        <f t="shared" si="27"/>
        <v>189.74482291220102</v>
      </c>
      <c r="K48" s="41">
        <f t="shared" si="27"/>
        <v>176.48773531013001</v>
      </c>
      <c r="L48" s="41">
        <f t="shared" si="27"/>
        <v>184.931233861821</v>
      </c>
      <c r="M48" s="41">
        <f t="shared" si="27"/>
        <v>186.84075002656402</v>
      </c>
      <c r="N48" s="41">
        <f t="shared" si="27"/>
        <v>193.29812798756001</v>
      </c>
      <c r="O48" s="41">
        <f t="shared" si="27"/>
        <v>197.47672345319901</v>
      </c>
      <c r="P48" s="41">
        <f t="shared" si="27"/>
        <v>203.43873885473403</v>
      </c>
      <c r="Q48" s="41">
        <f t="shared" si="27"/>
        <v>219.23863700938199</v>
      </c>
    </row>
    <row r="49" spans="1:17" ht="11.45" customHeight="1" x14ac:dyDescent="0.25">
      <c r="A49" s="130" t="s">
        <v>39</v>
      </c>
      <c r="B49" s="132">
        <f t="shared" ref="B49:Q49" si="28">SUM(B50:B52)</f>
        <v>121.66855503543499</v>
      </c>
      <c r="C49" s="132">
        <f t="shared" si="28"/>
        <v>117.50505887372</v>
      </c>
      <c r="D49" s="132">
        <f t="shared" si="28"/>
        <v>141.928975583099</v>
      </c>
      <c r="E49" s="132">
        <f t="shared" si="28"/>
        <v>155.68482604066199</v>
      </c>
      <c r="F49" s="132">
        <f t="shared" si="28"/>
        <v>162.915382359224</v>
      </c>
      <c r="G49" s="132">
        <f t="shared" si="28"/>
        <v>169.47439493754601</v>
      </c>
      <c r="H49" s="132">
        <f t="shared" si="28"/>
        <v>179.62765680446699</v>
      </c>
      <c r="I49" s="132">
        <f t="shared" si="28"/>
        <v>194.93926516054501</v>
      </c>
      <c r="J49" s="132">
        <f t="shared" si="28"/>
        <v>181.72635672913202</v>
      </c>
      <c r="K49" s="132">
        <f t="shared" si="28"/>
        <v>168.771096990388</v>
      </c>
      <c r="L49" s="132">
        <f t="shared" si="28"/>
        <v>176.54923347079301</v>
      </c>
      <c r="M49" s="132">
        <f t="shared" si="28"/>
        <v>182.72918006018602</v>
      </c>
      <c r="N49" s="132">
        <f t="shared" si="28"/>
        <v>184.005931120181</v>
      </c>
      <c r="O49" s="132">
        <f t="shared" si="28"/>
        <v>186.03521709945602</v>
      </c>
      <c r="P49" s="132">
        <f t="shared" si="28"/>
        <v>196.34327700575403</v>
      </c>
      <c r="Q49" s="132">
        <f t="shared" si="28"/>
        <v>210.096927205306</v>
      </c>
    </row>
    <row r="50" spans="1:17" ht="11.45" customHeight="1" x14ac:dyDescent="0.25">
      <c r="A50" s="116" t="s">
        <v>23</v>
      </c>
      <c r="B50" s="42">
        <v>22.575601374569999</v>
      </c>
      <c r="C50" s="42">
        <v>22.054290718038999</v>
      </c>
      <c r="D50" s="42">
        <v>24.537653239929998</v>
      </c>
      <c r="E50" s="42">
        <v>26.653621495326998</v>
      </c>
      <c r="F50" s="42">
        <v>27.77381648159</v>
      </c>
      <c r="G50" s="42">
        <v>28.003508771930001</v>
      </c>
      <c r="H50" s="42">
        <v>23.501169590642998</v>
      </c>
      <c r="I50" s="42">
        <v>22.846108835576</v>
      </c>
      <c r="J50" s="42">
        <v>21.882972498537001</v>
      </c>
      <c r="K50" s="42">
        <v>23.255854800937001</v>
      </c>
      <c r="L50" s="42">
        <v>22.935011709602001</v>
      </c>
      <c r="M50" s="42">
        <v>21.570843091335</v>
      </c>
      <c r="N50" s="42">
        <v>20.826799297834999</v>
      </c>
      <c r="O50" s="42">
        <v>20.294324166178999</v>
      </c>
      <c r="P50" s="42">
        <v>19.642105263158001</v>
      </c>
      <c r="Q50" s="42">
        <v>23.050292397661</v>
      </c>
    </row>
    <row r="51" spans="1:17" ht="11.45" customHeight="1" x14ac:dyDescent="0.25">
      <c r="A51" s="116" t="s">
        <v>127</v>
      </c>
      <c r="B51" s="42">
        <v>80.454064771975993</v>
      </c>
      <c r="C51" s="42">
        <v>73.151415404871997</v>
      </c>
      <c r="D51" s="42">
        <v>81.349373764008007</v>
      </c>
      <c r="E51" s="42">
        <v>94.385290148447993</v>
      </c>
      <c r="F51" s="42">
        <v>97.546190155090997</v>
      </c>
      <c r="G51" s="42">
        <v>105.7866756393</v>
      </c>
      <c r="H51" s="42">
        <v>117.2175066313</v>
      </c>
      <c r="I51" s="42">
        <v>124.47680412371101</v>
      </c>
      <c r="J51" s="42">
        <v>112.346794871795</v>
      </c>
      <c r="K51" s="42">
        <v>101.595405232929</v>
      </c>
      <c r="L51" s="42">
        <v>106.136855506047</v>
      </c>
      <c r="M51" s="42">
        <v>110.98025477707</v>
      </c>
      <c r="N51" s="42">
        <v>111.411689961881</v>
      </c>
      <c r="O51" s="42">
        <v>113.839388145315</v>
      </c>
      <c r="P51" s="42">
        <v>121.59720457433301</v>
      </c>
      <c r="Q51" s="42">
        <v>130.711477488903</v>
      </c>
    </row>
    <row r="52" spans="1:17" ht="11.45" customHeight="1" x14ac:dyDescent="0.25">
      <c r="A52" s="116" t="s">
        <v>125</v>
      </c>
      <c r="B52" s="42">
        <v>18.638888888888999</v>
      </c>
      <c r="C52" s="42">
        <v>22.299352750809</v>
      </c>
      <c r="D52" s="42">
        <v>36.041948579161001</v>
      </c>
      <c r="E52" s="42">
        <v>34.645914396887001</v>
      </c>
      <c r="F52" s="42">
        <v>37.595375722542997</v>
      </c>
      <c r="G52" s="42">
        <v>35.684210526316001</v>
      </c>
      <c r="H52" s="42">
        <v>38.908980582524002</v>
      </c>
      <c r="I52" s="42">
        <v>47.616352201258003</v>
      </c>
      <c r="J52" s="42">
        <v>47.496589358800001</v>
      </c>
      <c r="K52" s="42">
        <v>43.919836956521998</v>
      </c>
      <c r="L52" s="42">
        <v>47.477366255143998</v>
      </c>
      <c r="M52" s="42">
        <v>50.178082191781002</v>
      </c>
      <c r="N52" s="42">
        <v>51.767441860464999</v>
      </c>
      <c r="O52" s="42">
        <v>51.901504787961997</v>
      </c>
      <c r="P52" s="42">
        <v>55.103967168262997</v>
      </c>
      <c r="Q52" s="42">
        <v>56.335157318741999</v>
      </c>
    </row>
    <row r="53" spans="1:17" ht="11.45" customHeight="1" x14ac:dyDescent="0.25">
      <c r="A53" s="128" t="s">
        <v>18</v>
      </c>
      <c r="B53" s="131">
        <f t="shared" ref="B53:Q53" si="29">SUM(B54:B55)</f>
        <v>7.9257418639740003</v>
      </c>
      <c r="C53" s="131">
        <f t="shared" si="29"/>
        <v>7.3176197140520003</v>
      </c>
      <c r="D53" s="131">
        <f t="shared" si="29"/>
        <v>7.270199008345001</v>
      </c>
      <c r="E53" s="131">
        <f t="shared" si="29"/>
        <v>6.9113528525519996</v>
      </c>
      <c r="F53" s="131">
        <f t="shared" si="29"/>
        <v>6.9546073472130008</v>
      </c>
      <c r="G53" s="131">
        <f t="shared" si="29"/>
        <v>7.4144725266379998</v>
      </c>
      <c r="H53" s="131">
        <f t="shared" si="29"/>
        <v>7.6751635791029997</v>
      </c>
      <c r="I53" s="131">
        <f t="shared" si="29"/>
        <v>7.7182813719340002</v>
      </c>
      <c r="J53" s="131">
        <f t="shared" si="29"/>
        <v>8.0184661830690001</v>
      </c>
      <c r="K53" s="131">
        <f t="shared" si="29"/>
        <v>7.7166383197420005</v>
      </c>
      <c r="L53" s="131">
        <f t="shared" si="29"/>
        <v>8.3820003910280008</v>
      </c>
      <c r="M53" s="131">
        <f t="shared" si="29"/>
        <v>4.1115699663780001</v>
      </c>
      <c r="N53" s="131">
        <f t="shared" si="29"/>
        <v>9.2921968673790012</v>
      </c>
      <c r="O53" s="131">
        <f t="shared" si="29"/>
        <v>11.441506353743</v>
      </c>
      <c r="P53" s="131">
        <f t="shared" si="29"/>
        <v>7.0954618489799994</v>
      </c>
      <c r="Q53" s="131">
        <f t="shared" si="29"/>
        <v>9.1417098040759992</v>
      </c>
    </row>
    <row r="54" spans="1:17" ht="11.45" customHeight="1" x14ac:dyDescent="0.25">
      <c r="A54" s="95" t="s">
        <v>126</v>
      </c>
      <c r="B54" s="37">
        <v>5.3426818580189996</v>
      </c>
      <c r="C54" s="37">
        <v>4.7338568935429999</v>
      </c>
      <c r="D54" s="37">
        <v>4.6794092093830004</v>
      </c>
      <c r="E54" s="37">
        <v>4.2491349480969998</v>
      </c>
      <c r="F54" s="37">
        <v>4.0802364864860001</v>
      </c>
      <c r="G54" s="37">
        <v>4.343336275375</v>
      </c>
      <c r="H54" s="37">
        <v>4.4520179372199999</v>
      </c>
      <c r="I54" s="37">
        <v>4.5452898550720002</v>
      </c>
      <c r="J54" s="37">
        <v>4.4029462738299996</v>
      </c>
      <c r="K54" s="37">
        <v>4.4448495897900004</v>
      </c>
      <c r="L54" s="37">
        <v>4.3459459459460001</v>
      </c>
      <c r="M54" s="37">
        <v>1.7302284710019999</v>
      </c>
      <c r="N54" s="37">
        <v>4.316021126761</v>
      </c>
      <c r="O54" s="37">
        <v>4.8222416812609996</v>
      </c>
      <c r="P54" s="37">
        <v>3.0218340611349999</v>
      </c>
      <c r="Q54" s="37">
        <v>3.9176776429809999</v>
      </c>
    </row>
    <row r="55" spans="1:17" ht="11.45" customHeight="1" x14ac:dyDescent="0.25">
      <c r="A55" s="93" t="s">
        <v>125</v>
      </c>
      <c r="B55" s="36">
        <v>2.5830600059550002</v>
      </c>
      <c r="C55" s="36">
        <v>2.583762820509</v>
      </c>
      <c r="D55" s="36">
        <v>2.5907897989620001</v>
      </c>
      <c r="E55" s="36">
        <v>2.6622179044549998</v>
      </c>
      <c r="F55" s="36">
        <v>2.8743708607270002</v>
      </c>
      <c r="G55" s="36">
        <v>3.0711362512629998</v>
      </c>
      <c r="H55" s="36">
        <v>3.2231456418829998</v>
      </c>
      <c r="I55" s="36">
        <v>3.172991516862</v>
      </c>
      <c r="J55" s="36">
        <v>3.615519909239</v>
      </c>
      <c r="K55" s="36">
        <v>3.2717887299520001</v>
      </c>
      <c r="L55" s="36">
        <v>4.0360544450819997</v>
      </c>
      <c r="M55" s="36">
        <v>2.3813414953760002</v>
      </c>
      <c r="N55" s="36">
        <v>4.9761757406180003</v>
      </c>
      <c r="O55" s="36">
        <v>6.6192646724820001</v>
      </c>
      <c r="P55" s="36">
        <v>4.073627787845</v>
      </c>
      <c r="Q55" s="36">
        <v>5.2240321610949998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4.5997743622569995</v>
      </c>
      <c r="D57" s="41">
        <f t="shared" si="30"/>
        <v>23.951816981174009</v>
      </c>
      <c r="E57" s="41">
        <f t="shared" si="30"/>
        <v>18.743736950413982</v>
      </c>
      <c r="F57" s="41">
        <f t="shared" si="30"/>
        <v>10.809691890236001</v>
      </c>
      <c r="G57" s="41">
        <f t="shared" si="30"/>
        <v>12.187367370169007</v>
      </c>
      <c r="H57" s="41">
        <f t="shared" si="30"/>
        <v>17.084814445260996</v>
      </c>
      <c r="I57" s="41">
        <f t="shared" si="30"/>
        <v>19.577076754804008</v>
      </c>
      <c r="J57" s="41">
        <f t="shared" si="30"/>
        <v>1.0659096604389999</v>
      </c>
      <c r="K57" s="41">
        <f t="shared" si="30"/>
        <v>0.21999271122800446</v>
      </c>
      <c r="L57" s="41">
        <f t="shared" si="30"/>
        <v>1.8952937765990012</v>
      </c>
      <c r="M57" s="41">
        <f t="shared" si="30"/>
        <v>3.3220122329340054</v>
      </c>
      <c r="N57" s="41">
        <f t="shared" si="30"/>
        <v>3.993131865761995</v>
      </c>
      <c r="O57" s="41">
        <f t="shared" si="30"/>
        <v>8.2783604481229993</v>
      </c>
      <c r="P57" s="41">
        <f t="shared" si="30"/>
        <v>14.263377264682006</v>
      </c>
      <c r="Q57" s="41">
        <f t="shared" si="30"/>
        <v>16.220545604332997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4.5129695475039995</v>
      </c>
      <c r="D58" s="132">
        <f t="shared" si="31"/>
        <v>23.858688002522008</v>
      </c>
      <c r="E58" s="132">
        <f t="shared" si="31"/>
        <v>18.586206844721982</v>
      </c>
      <c r="F58" s="132">
        <f t="shared" si="31"/>
        <v>10.511436933765001</v>
      </c>
      <c r="G58" s="132">
        <f t="shared" si="31"/>
        <v>11.904499979434007</v>
      </c>
      <c r="H58" s="132">
        <f t="shared" si="31"/>
        <v>16.668830603638995</v>
      </c>
      <c r="I58" s="132">
        <f t="shared" si="31"/>
        <v>19.269767566507007</v>
      </c>
      <c r="J58" s="132">
        <f t="shared" si="31"/>
        <v>0.5015334538380003</v>
      </c>
      <c r="K58" s="132">
        <f t="shared" si="31"/>
        <v>3.5527136788005009E-15</v>
      </c>
      <c r="L58" s="132">
        <f t="shared" si="31"/>
        <v>1.2233694889360009</v>
      </c>
      <c r="M58" s="132">
        <f t="shared" si="31"/>
        <v>3.3220122329330053</v>
      </c>
      <c r="N58" s="132">
        <f t="shared" si="31"/>
        <v>2.5545525984799937</v>
      </c>
      <c r="O58" s="132">
        <f t="shared" si="31"/>
        <v>5.8648595662929992</v>
      </c>
      <c r="P58" s="132">
        <f t="shared" si="31"/>
        <v>14.263377264681004</v>
      </c>
      <c r="Q58" s="132">
        <f t="shared" si="31"/>
        <v>16.220545604331996</v>
      </c>
    </row>
    <row r="59" spans="1:17" ht="11.45" customHeight="1" x14ac:dyDescent="0.25">
      <c r="A59" s="116" t="s">
        <v>23</v>
      </c>
      <c r="B59" s="42"/>
      <c r="C59" s="42">
        <v>0.23120938928800072</v>
      </c>
      <c r="D59" s="42">
        <v>3.23588256771</v>
      </c>
      <c r="E59" s="42">
        <v>2.8684883012160007</v>
      </c>
      <c r="F59" s="42">
        <v>1.8727150320820023</v>
      </c>
      <c r="G59" s="42">
        <v>0.98221233615900161</v>
      </c>
      <c r="H59" s="42">
        <v>0</v>
      </c>
      <c r="I59" s="42">
        <v>0</v>
      </c>
      <c r="J59" s="42">
        <v>0</v>
      </c>
      <c r="K59" s="42">
        <v>3.5527136788005009E-15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2.5719840839210022</v>
      </c>
    </row>
    <row r="60" spans="1:17" ht="11.45" customHeight="1" x14ac:dyDescent="0.25">
      <c r="A60" s="116" t="s">
        <v>127</v>
      </c>
      <c r="B60" s="42"/>
      <c r="C60" s="42">
        <v>0</v>
      </c>
      <c r="D60" s="42">
        <v>6.2589133101640044</v>
      </c>
      <c r="E60" s="42">
        <v>15.717718543505981</v>
      </c>
      <c r="F60" s="42">
        <v>5.8427021657089995</v>
      </c>
      <c r="G60" s="42">
        <v>10.922287643274998</v>
      </c>
      <c r="H60" s="42">
        <v>14.112633151065992</v>
      </c>
      <c r="I60" s="42">
        <v>9.9410996514770034</v>
      </c>
      <c r="J60" s="42">
        <v>0</v>
      </c>
      <c r="K60" s="42">
        <v>0</v>
      </c>
      <c r="L60" s="42">
        <v>0</v>
      </c>
      <c r="M60" s="42">
        <v>0</v>
      </c>
      <c r="N60" s="42">
        <v>0.34389663349999466</v>
      </c>
      <c r="O60" s="42">
        <v>5.1095003424999987</v>
      </c>
      <c r="P60" s="42">
        <v>10.439618588084002</v>
      </c>
      <c r="Q60" s="42">
        <v>11.79607507363599</v>
      </c>
    </row>
    <row r="61" spans="1:17" ht="11.45" customHeight="1" x14ac:dyDescent="0.25">
      <c r="A61" s="116" t="s">
        <v>125</v>
      </c>
      <c r="B61" s="42"/>
      <c r="C61" s="42">
        <v>4.2817601582159988</v>
      </c>
      <c r="D61" s="42">
        <v>14.363892124648004</v>
      </c>
      <c r="E61" s="42">
        <v>0</v>
      </c>
      <c r="F61" s="42">
        <v>2.7960197359739993</v>
      </c>
      <c r="G61" s="42">
        <v>7.1054273576010019E-15</v>
      </c>
      <c r="H61" s="42">
        <v>2.5561974525730022</v>
      </c>
      <c r="I61" s="42">
        <v>9.3286679150300031</v>
      </c>
      <c r="J61" s="42">
        <v>0.5015334538380003</v>
      </c>
      <c r="K61" s="42">
        <v>0</v>
      </c>
      <c r="L61" s="42">
        <v>1.2233694889360009</v>
      </c>
      <c r="M61" s="42">
        <v>3.3220122329330053</v>
      </c>
      <c r="N61" s="42">
        <v>2.2106559649799991</v>
      </c>
      <c r="O61" s="42">
        <v>0.75535922379300047</v>
      </c>
      <c r="P61" s="42">
        <v>3.8237586765970022</v>
      </c>
      <c r="Q61" s="42">
        <v>1.8524864467750035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8.6804814753000503E-2</v>
      </c>
      <c r="D62" s="131">
        <f t="shared" si="32"/>
        <v>9.3128978651999983E-2</v>
      </c>
      <c r="E62" s="131">
        <f t="shared" si="32"/>
        <v>0.15753010569200043</v>
      </c>
      <c r="F62" s="131">
        <f t="shared" si="32"/>
        <v>0.2982549564710002</v>
      </c>
      <c r="G62" s="131">
        <f t="shared" si="32"/>
        <v>0.28286739073500033</v>
      </c>
      <c r="H62" s="131">
        <f t="shared" si="32"/>
        <v>0.41598384162199986</v>
      </c>
      <c r="I62" s="131">
        <f t="shared" si="32"/>
        <v>0.30730918829700071</v>
      </c>
      <c r="J62" s="131">
        <f t="shared" si="32"/>
        <v>0.56437620660099963</v>
      </c>
      <c r="K62" s="131">
        <f t="shared" si="32"/>
        <v>0.2199927112280009</v>
      </c>
      <c r="L62" s="131">
        <f t="shared" si="32"/>
        <v>0.67192428766300027</v>
      </c>
      <c r="M62" s="131">
        <f t="shared" si="32"/>
        <v>1.000088900582341E-12</v>
      </c>
      <c r="N62" s="131">
        <f t="shared" si="32"/>
        <v>1.4385792672820013</v>
      </c>
      <c r="O62" s="131">
        <f t="shared" si="32"/>
        <v>2.4135008818300001</v>
      </c>
      <c r="P62" s="131">
        <f t="shared" si="32"/>
        <v>1.0009770790020411E-12</v>
      </c>
      <c r="Q62" s="131">
        <f t="shared" si="32"/>
        <v>1.000088900582341E-12</v>
      </c>
    </row>
    <row r="63" spans="1:17" ht="11.45" customHeight="1" x14ac:dyDescent="0.25">
      <c r="A63" s="95" t="s">
        <v>126</v>
      </c>
      <c r="B63" s="37"/>
      <c r="C63" s="37">
        <v>8.8817841970012523E-16</v>
      </c>
      <c r="D63" s="37">
        <v>0</v>
      </c>
      <c r="E63" s="37">
        <v>8.8817841970012523E-16</v>
      </c>
      <c r="F63" s="37">
        <v>0</v>
      </c>
      <c r="G63" s="37">
        <v>8.8817841970012523E-16</v>
      </c>
      <c r="H63" s="37">
        <v>0.17787245080300007</v>
      </c>
      <c r="I63" s="37">
        <v>0.27136131311900069</v>
      </c>
      <c r="J63" s="37">
        <v>3.5745814024999767E-2</v>
      </c>
      <c r="K63" s="37">
        <v>0.21999271122700126</v>
      </c>
      <c r="L63" s="37">
        <v>7.9185751423000106E-2</v>
      </c>
      <c r="M63" s="37">
        <v>0</v>
      </c>
      <c r="N63" s="37">
        <v>0.32625397134900069</v>
      </c>
      <c r="O63" s="37">
        <v>0.68430994976699999</v>
      </c>
      <c r="P63" s="37">
        <v>8.8817841970012523E-16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8.6804814752999615E-2</v>
      </c>
      <c r="D64" s="36">
        <v>9.3128978651999983E-2</v>
      </c>
      <c r="E64" s="36">
        <v>0.15753010569199954</v>
      </c>
      <c r="F64" s="36">
        <v>0.2982549564710002</v>
      </c>
      <c r="G64" s="36">
        <v>0.28286739073499945</v>
      </c>
      <c r="H64" s="36">
        <v>0.23811139081899979</v>
      </c>
      <c r="I64" s="36">
        <v>3.5947875178000022E-2</v>
      </c>
      <c r="J64" s="36">
        <v>0.52863039257599986</v>
      </c>
      <c r="K64" s="36">
        <v>9.9964481137249095E-13</v>
      </c>
      <c r="L64" s="36">
        <v>0.59273853624000017</v>
      </c>
      <c r="M64" s="36">
        <v>1.000088900582341E-12</v>
      </c>
      <c r="N64" s="36">
        <v>1.1123252959330006</v>
      </c>
      <c r="O64" s="36">
        <v>1.7291909320630001</v>
      </c>
      <c r="P64" s="36">
        <v>1.000088900582341E-12</v>
      </c>
      <c r="Q64" s="36">
        <v>1.000088900582341E-12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106.8670190262589</v>
      </c>
      <c r="C69" s="134">
        <f t="shared" si="33"/>
        <v>108.00689710284797</v>
      </c>
      <c r="D69" s="134">
        <f t="shared" si="33"/>
        <v>91.991800078094499</v>
      </c>
      <c r="E69" s="134">
        <f t="shared" si="33"/>
        <v>84.825164214831645</v>
      </c>
      <c r="F69" s="134">
        <f t="shared" si="33"/>
        <v>87.278403101769953</v>
      </c>
      <c r="G69" s="134">
        <f t="shared" si="33"/>
        <v>86.169053829635544</v>
      </c>
      <c r="H69" s="134">
        <f t="shared" si="33"/>
        <v>86.322695291793167</v>
      </c>
      <c r="I69" s="134">
        <f t="shared" si="33"/>
        <v>89.261837852247609</v>
      </c>
      <c r="J69" s="134">
        <f t="shared" si="33"/>
        <v>100.10706983359869</v>
      </c>
      <c r="K69" s="134">
        <f t="shared" si="33"/>
        <v>103.11166463419907</v>
      </c>
      <c r="L69" s="134">
        <f t="shared" si="33"/>
        <v>106.721509198628</v>
      </c>
      <c r="M69" s="134">
        <f t="shared" si="33"/>
        <v>111.66547845885545</v>
      </c>
      <c r="N69" s="134">
        <f t="shared" si="33"/>
        <v>113.8674622282423</v>
      </c>
      <c r="O69" s="134">
        <f t="shared" si="33"/>
        <v>119.16919084370535</v>
      </c>
      <c r="P69" s="134">
        <f t="shared" si="33"/>
        <v>124.33262083290923</v>
      </c>
      <c r="Q69" s="134">
        <f t="shared" si="33"/>
        <v>127.93247631038368</v>
      </c>
    </row>
    <row r="70" spans="1:17" ht="11.45" customHeight="1" x14ac:dyDescent="0.25">
      <c r="A70" s="116" t="s">
        <v>23</v>
      </c>
      <c r="B70" s="77">
        <f>TrAvia_png!B13*TrAvia_png!B19</f>
        <v>79.628586650430023</v>
      </c>
      <c r="C70" s="77">
        <f>TrAvia_png!C13*TrAvia_png!C19</f>
        <v>78.417268853066517</v>
      </c>
      <c r="D70" s="77">
        <f>TrAvia_png!D13*TrAvia_png!D19</f>
        <v>70.864154354911619</v>
      </c>
      <c r="E70" s="77">
        <f>TrAvia_png!E13*TrAvia_png!E19</f>
        <v>64.235169073656067</v>
      </c>
      <c r="F70" s="77">
        <f>TrAvia_png!F13*TrAvia_png!F19</f>
        <v>65.120957050567114</v>
      </c>
      <c r="G70" s="77">
        <f>TrAvia_png!G13*TrAvia_png!G19</f>
        <v>62.57039635801695</v>
      </c>
      <c r="H70" s="77">
        <f>TrAvia_png!H13*TrAvia_png!H19</f>
        <v>60.882748152387578</v>
      </c>
      <c r="I70" s="77">
        <f>TrAvia_png!I13*TrAvia_png!I19</f>
        <v>62.591076733941186</v>
      </c>
      <c r="J70" s="77">
        <f>TrAvia_png!J13*TrAvia_png!J19</f>
        <v>69.875100272741861</v>
      </c>
      <c r="K70" s="77">
        <f>TrAvia_png!K13*TrAvia_png!K19</f>
        <v>72.577956244807538</v>
      </c>
      <c r="L70" s="77">
        <f>TrAvia_png!L13*TrAvia_png!L19</f>
        <v>73.30145763663748</v>
      </c>
      <c r="M70" s="77">
        <f>TrAvia_png!M13*TrAvia_png!M19</f>
        <v>73.587900008142654</v>
      </c>
      <c r="N70" s="77">
        <f>TrAvia_png!N13*TrAvia_png!N19</f>
        <v>75.132076531902342</v>
      </c>
      <c r="O70" s="77">
        <f>TrAvia_png!O13*TrAvia_png!O19</f>
        <v>77.940633739872567</v>
      </c>
      <c r="P70" s="77">
        <f>TrAvia_png!P13*TrAvia_png!P19</f>
        <v>83.240919375967607</v>
      </c>
      <c r="Q70" s="77">
        <f>TrAvia_png!Q13*TrAvia_png!Q19</f>
        <v>87.808326567891214</v>
      </c>
    </row>
    <row r="71" spans="1:17" ht="11.45" customHeight="1" x14ac:dyDescent="0.25">
      <c r="A71" s="116" t="s">
        <v>127</v>
      </c>
      <c r="B71" s="77">
        <f>TrAvia_png!B14*TrAvia_png!B20</f>
        <v>108.42237137200456</v>
      </c>
      <c r="C71" s="77">
        <f>TrAvia_png!C14*TrAvia_png!C20</f>
        <v>108.50525122168526</v>
      </c>
      <c r="D71" s="77">
        <f>TrAvia_png!D14*TrAvia_png!D20</f>
        <v>98.369419887040436</v>
      </c>
      <c r="E71" s="77">
        <f>TrAvia_png!E14*TrAvia_png!E20</f>
        <v>88.445549367667766</v>
      </c>
      <c r="F71" s="77">
        <f>TrAvia_png!F14*TrAvia_png!F20</f>
        <v>90.061861870165416</v>
      </c>
      <c r="G71" s="77">
        <f>TrAvia_png!G14*TrAvia_png!G20</f>
        <v>88.643305618992486</v>
      </c>
      <c r="H71" s="77">
        <f>TrAvia_png!H14*TrAvia_png!H20</f>
        <v>87.997850240999298</v>
      </c>
      <c r="I71" s="77">
        <f>TrAvia_png!I14*TrAvia_png!I20</f>
        <v>91.379345508002572</v>
      </c>
      <c r="J71" s="77">
        <f>TrAvia_png!J14*TrAvia_png!J20</f>
        <v>101.27278173695231</v>
      </c>
      <c r="K71" s="77">
        <f>TrAvia_png!K14*TrAvia_png!K20</f>
        <v>104.94461055276382</v>
      </c>
      <c r="L71" s="77">
        <f>TrAvia_png!L14*TrAvia_png!L20</f>
        <v>106.16701351197366</v>
      </c>
      <c r="M71" s="77">
        <f>TrAvia_png!M14*TrAvia_png!M20</f>
        <v>111.07295725985571</v>
      </c>
      <c r="N71" s="77">
        <f>TrAvia_png!N14*TrAvia_png!N20</f>
        <v>112.53400394612288</v>
      </c>
      <c r="O71" s="77">
        <f>TrAvia_png!O14*TrAvia_png!O20</f>
        <v>117.63266597243218</v>
      </c>
      <c r="P71" s="77">
        <f>TrAvia_png!P14*TrAvia_png!P20</f>
        <v>122.00187048705811</v>
      </c>
      <c r="Q71" s="77">
        <f>TrAvia_png!Q14*TrAvia_png!Q20</f>
        <v>125.97657326373391</v>
      </c>
    </row>
    <row r="72" spans="1:17" ht="11.45" customHeight="1" x14ac:dyDescent="0.25">
      <c r="A72" s="116" t="s">
        <v>125</v>
      </c>
      <c r="B72" s="135">
        <f>TrAvia_png!B15*TrAvia_png!B21</f>
        <v>184.39212764092224</v>
      </c>
      <c r="C72" s="135">
        <f>TrAvia_png!C15*TrAvia_png!C21</f>
        <v>185.10514476453085</v>
      </c>
      <c r="D72" s="135">
        <f>TrAvia_png!D15*TrAvia_png!D21</f>
        <v>95.784381452975396</v>
      </c>
      <c r="E72" s="135">
        <f>TrAvia_png!E15*TrAvia_png!E21</f>
        <v>101.03983228511531</v>
      </c>
      <c r="F72" s="135">
        <f>TrAvia_png!F15*TrAvia_png!F21</f>
        <v>112.27402367773678</v>
      </c>
      <c r="G72" s="135">
        <f>TrAvia_png!G15*TrAvia_png!G21</f>
        <v>111.5890786856006</v>
      </c>
      <c r="H72" s="135">
        <f>TrAvia_png!H15*TrAvia_png!H21</f>
        <v>108.97476685069087</v>
      </c>
      <c r="I72" s="135">
        <f>TrAvia_png!I15*TrAvia_png!I21</f>
        <v>105.96388852199182</v>
      </c>
      <c r="J72" s="135">
        <f>TrAvia_png!J15*TrAvia_png!J21</f>
        <v>126.71374407582937</v>
      </c>
      <c r="K72" s="135">
        <f>TrAvia_png!K15*TrAvia_png!K21</f>
        <v>131.60430007733953</v>
      </c>
      <c r="L72" s="135">
        <f>TrAvia_png!L15*TrAvia_png!L21</f>
        <v>147.21790760162955</v>
      </c>
      <c r="M72" s="135">
        <f>TrAvia_png!M15*TrAvia_png!M21</f>
        <v>152.78293748293748</v>
      </c>
      <c r="N72" s="135">
        <f>TrAvia_png!N15*TrAvia_png!N21</f>
        <v>156.48007504888747</v>
      </c>
      <c r="O72" s="135">
        <f>TrAvia_png!O15*TrAvia_png!O21</f>
        <v>164.09209277807065</v>
      </c>
      <c r="P72" s="135">
        <f>TrAvia_png!P15*TrAvia_png!P21</f>
        <v>169.6711104490951</v>
      </c>
      <c r="Q72" s="135">
        <f>TrAvia_png!Q15*TrAvia_png!Q21</f>
        <v>176.12721886306792</v>
      </c>
    </row>
    <row r="73" spans="1:17" ht="11.45" customHeight="1" x14ac:dyDescent="0.25">
      <c r="A73" s="128" t="s">
        <v>132</v>
      </c>
      <c r="B73" s="133">
        <f t="shared" ref="B73:Q73" si="34">IF(B35=0,"",B35/B26)</f>
        <v>24.478764972346085</v>
      </c>
      <c r="C73" s="133">
        <f t="shared" si="34"/>
        <v>25.365200920148052</v>
      </c>
      <c r="D73" s="133">
        <f t="shared" si="34"/>
        <v>25.709993453396439</v>
      </c>
      <c r="E73" s="133">
        <f t="shared" si="34"/>
        <v>26.39974268585204</v>
      </c>
      <c r="F73" s="133">
        <f t="shared" si="34"/>
        <v>27.088057141211955</v>
      </c>
      <c r="G73" s="133">
        <f t="shared" si="34"/>
        <v>27.37284517969794</v>
      </c>
      <c r="H73" s="133">
        <f t="shared" si="34"/>
        <v>26.514147083289725</v>
      </c>
      <c r="I73" s="133">
        <f t="shared" si="34"/>
        <v>26.373660287539732</v>
      </c>
      <c r="J73" s="133">
        <f t="shared" si="34"/>
        <v>26.598689244979617</v>
      </c>
      <c r="K73" s="133">
        <f t="shared" si="34"/>
        <v>26.942684249912812</v>
      </c>
      <c r="L73" s="133">
        <f t="shared" si="34"/>
        <v>28.980090159132985</v>
      </c>
      <c r="M73" s="133">
        <f t="shared" si="34"/>
        <v>30.211903565428848</v>
      </c>
      <c r="N73" s="133">
        <f t="shared" si="34"/>
        <v>30.140934391166237</v>
      </c>
      <c r="O73" s="133">
        <f t="shared" si="34"/>
        <v>30.978874311660931</v>
      </c>
      <c r="P73" s="133">
        <f t="shared" si="34"/>
        <v>33.55624577004162</v>
      </c>
      <c r="Q73" s="133">
        <f t="shared" si="34"/>
        <v>32.517068132168795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1089.0340884080827</v>
      </c>
      <c r="C78" s="134">
        <f t="shared" ref="C78:Q78" si="35">IF(C13=0,0,C13*1000000/C22)</f>
        <v>1123.5186985722478</v>
      </c>
      <c r="D78" s="134">
        <f t="shared" si="35"/>
        <v>1146.3541405662038</v>
      </c>
      <c r="E78" s="134">
        <f t="shared" si="35"/>
        <v>1147.6050451104406</v>
      </c>
      <c r="F78" s="134">
        <f t="shared" si="35"/>
        <v>1181.8669095036244</v>
      </c>
      <c r="G78" s="134">
        <f t="shared" si="35"/>
        <v>1122.6976426944971</v>
      </c>
      <c r="H78" s="134">
        <f t="shared" si="35"/>
        <v>1110.5546683377111</v>
      </c>
      <c r="I78" s="134">
        <f t="shared" si="35"/>
        <v>1094.1469293659911</v>
      </c>
      <c r="J78" s="134">
        <f t="shared" si="35"/>
        <v>1122.1079898051348</v>
      </c>
      <c r="K78" s="134">
        <f t="shared" si="35"/>
        <v>1109.9532782303954</v>
      </c>
      <c r="L78" s="134">
        <f t="shared" si="35"/>
        <v>1117.7212760621251</v>
      </c>
      <c r="M78" s="134">
        <f t="shared" si="35"/>
        <v>1125.0656959326586</v>
      </c>
      <c r="N78" s="134">
        <f t="shared" si="35"/>
        <v>1126.9449807115031</v>
      </c>
      <c r="O78" s="134">
        <f t="shared" si="35"/>
        <v>1130.5648791813965</v>
      </c>
      <c r="P78" s="134">
        <f t="shared" si="35"/>
        <v>1128.838103656956</v>
      </c>
      <c r="Q78" s="134">
        <f t="shared" si="35"/>
        <v>1111.7945032317466</v>
      </c>
    </row>
    <row r="79" spans="1:17" ht="11.45" customHeight="1" x14ac:dyDescent="0.25">
      <c r="A79" s="116" t="s">
        <v>23</v>
      </c>
      <c r="B79" s="77">
        <v>782.9254771360429</v>
      </c>
      <c r="C79" s="77">
        <v>814.63982695740424</v>
      </c>
      <c r="D79" s="77">
        <v>815.16197956272231</v>
      </c>
      <c r="E79" s="77">
        <v>815.95011469473297</v>
      </c>
      <c r="F79" s="77">
        <v>816.73260366237776</v>
      </c>
      <c r="G79" s="77">
        <v>817.51225083093004</v>
      </c>
      <c r="H79" s="77">
        <v>818.23068416441049</v>
      </c>
      <c r="I79" s="77">
        <v>818.7337547334962</v>
      </c>
      <c r="J79" s="77">
        <v>819.19496785387764</v>
      </c>
      <c r="K79" s="77">
        <v>819.60690437887206</v>
      </c>
      <c r="L79" s="77">
        <v>819.99991727141594</v>
      </c>
      <c r="M79" s="77">
        <v>819.60665748686745</v>
      </c>
      <c r="N79" s="77">
        <v>819.2026104651261</v>
      </c>
      <c r="O79" s="77">
        <v>818.81559505843813</v>
      </c>
      <c r="P79" s="77">
        <v>818.39706104163861</v>
      </c>
      <c r="Q79" s="77">
        <v>817.99749821481521</v>
      </c>
    </row>
    <row r="80" spans="1:17" ht="11.45" customHeight="1" x14ac:dyDescent="0.25">
      <c r="A80" s="116" t="s">
        <v>127</v>
      </c>
      <c r="B80" s="77">
        <v>1005.953181804211</v>
      </c>
      <c r="C80" s="77">
        <v>996.22268165924788</v>
      </c>
      <c r="D80" s="77">
        <v>999.57459469796072</v>
      </c>
      <c r="E80" s="77">
        <v>1052.109946762245</v>
      </c>
      <c r="F80" s="77">
        <v>1051.2549150751768</v>
      </c>
      <c r="G80" s="77">
        <v>1045.9727459170842</v>
      </c>
      <c r="H80" s="77">
        <v>1013.4288921695626</v>
      </c>
      <c r="I80" s="77">
        <v>948.75755747499034</v>
      </c>
      <c r="J80" s="77">
        <v>937.12573688981843</v>
      </c>
      <c r="K80" s="77">
        <v>927.65893269003823</v>
      </c>
      <c r="L80" s="77">
        <v>922.05204684449882</v>
      </c>
      <c r="M80" s="77">
        <v>923.37256509658482</v>
      </c>
      <c r="N80" s="77">
        <v>917.64337361997582</v>
      </c>
      <c r="O80" s="77">
        <v>924.28239335134754</v>
      </c>
      <c r="P80" s="77">
        <v>918.21224979719034</v>
      </c>
      <c r="Q80" s="77">
        <v>913.27655933276355</v>
      </c>
    </row>
    <row r="81" spans="1:17" ht="11.45" customHeight="1" x14ac:dyDescent="0.25">
      <c r="A81" s="116" t="s">
        <v>125</v>
      </c>
      <c r="B81" s="77">
        <v>3033.3728846454337</v>
      </c>
      <c r="C81" s="77">
        <v>2996.6691522446213</v>
      </c>
      <c r="D81" s="77">
        <v>2349.0807604431184</v>
      </c>
      <c r="E81" s="77">
        <v>2214.2232313805212</v>
      </c>
      <c r="F81" s="77">
        <v>2575.0868154805462</v>
      </c>
      <c r="G81" s="77">
        <v>2037.672765260568</v>
      </c>
      <c r="H81" s="77">
        <v>2012.4593079484234</v>
      </c>
      <c r="I81" s="77">
        <v>2120.1861307193076</v>
      </c>
      <c r="J81" s="77">
        <v>2378.7076113224225</v>
      </c>
      <c r="K81" s="77">
        <v>2364.5273888500765</v>
      </c>
      <c r="L81" s="77">
        <v>2397.3353217956969</v>
      </c>
      <c r="M81" s="77">
        <v>2391.7006065852652</v>
      </c>
      <c r="N81" s="77">
        <v>2386.3134762181812</v>
      </c>
      <c r="O81" s="77">
        <v>2386.6887680924397</v>
      </c>
      <c r="P81" s="77">
        <v>2388.4795825924161</v>
      </c>
      <c r="Q81" s="77">
        <v>2386.6834947941802</v>
      </c>
    </row>
    <row r="82" spans="1:17" ht="11.45" customHeight="1" x14ac:dyDescent="0.25">
      <c r="A82" s="128" t="s">
        <v>18</v>
      </c>
      <c r="B82" s="133">
        <f>IF(B17=0,0,B17*1000000/B26)</f>
        <v>1056.3354358560423</v>
      </c>
      <c r="C82" s="133">
        <f t="shared" ref="C82:Q82" si="36">IF(C17=0,0,C17*1000000/C26)</f>
        <v>1073.1492953387344</v>
      </c>
      <c r="D82" s="133">
        <f t="shared" si="36"/>
        <v>1062.3479540810158</v>
      </c>
      <c r="E82" s="133">
        <f t="shared" si="36"/>
        <v>1081.4845437741078</v>
      </c>
      <c r="F82" s="133">
        <f t="shared" si="36"/>
        <v>1052.2724913392356</v>
      </c>
      <c r="G82" s="133">
        <f t="shared" si="36"/>
        <v>1163.660562056255</v>
      </c>
      <c r="H82" s="133">
        <f t="shared" si="36"/>
        <v>1197.8214733674306</v>
      </c>
      <c r="I82" s="133">
        <f t="shared" si="36"/>
        <v>1220.4894432381423</v>
      </c>
      <c r="J82" s="133">
        <f t="shared" si="36"/>
        <v>1171.9193786673757</v>
      </c>
      <c r="K82" s="133">
        <f t="shared" si="36"/>
        <v>1261.4561019346472</v>
      </c>
      <c r="L82" s="133">
        <f t="shared" si="36"/>
        <v>1323.6923837397705</v>
      </c>
      <c r="M82" s="133">
        <f t="shared" si="36"/>
        <v>1377.1899703936103</v>
      </c>
      <c r="N82" s="133">
        <f t="shared" si="36"/>
        <v>1411.9310600564745</v>
      </c>
      <c r="O82" s="133">
        <f t="shared" si="36"/>
        <v>1509.3550132067578</v>
      </c>
      <c r="P82" s="133">
        <f t="shared" si="36"/>
        <v>1429.2932374856798</v>
      </c>
      <c r="Q82" s="133">
        <f t="shared" si="36"/>
        <v>1446.4009889985803</v>
      </c>
    </row>
    <row r="83" spans="1:17" ht="11.45" customHeight="1" x14ac:dyDescent="0.25">
      <c r="A83" s="95" t="s">
        <v>126</v>
      </c>
      <c r="B83" s="75">
        <v>831.89647153686155</v>
      </c>
      <c r="C83" s="75">
        <v>821.23085163971757</v>
      </c>
      <c r="D83" s="75">
        <v>810.5882631126799</v>
      </c>
      <c r="E83" s="75">
        <v>800.02349381427246</v>
      </c>
      <c r="F83" s="75">
        <v>742.30800417241335</v>
      </c>
      <c r="G83" s="75">
        <v>848.46911692733397</v>
      </c>
      <c r="H83" s="75">
        <v>889.42039989851594</v>
      </c>
      <c r="I83" s="75">
        <v>914.62437601831027</v>
      </c>
      <c r="J83" s="75">
        <v>803.29477054180143</v>
      </c>
      <c r="K83" s="75">
        <v>931.58111156639313</v>
      </c>
      <c r="L83" s="75">
        <v>899.94466481276447</v>
      </c>
      <c r="M83" s="75">
        <v>837.27281650795101</v>
      </c>
      <c r="N83" s="75">
        <v>841.66398880915972</v>
      </c>
      <c r="O83" s="75">
        <v>829.15322212023045</v>
      </c>
      <c r="P83" s="75">
        <v>822.05180642674588</v>
      </c>
      <c r="Q83" s="75">
        <v>802.73832699154616</v>
      </c>
    </row>
    <row r="84" spans="1:17" ht="11.45" customHeight="1" x14ac:dyDescent="0.25">
      <c r="A84" s="93" t="s">
        <v>125</v>
      </c>
      <c r="B84" s="74">
        <v>2680.7041643430935</v>
      </c>
      <c r="C84" s="74">
        <v>2682.8340569155412</v>
      </c>
      <c r="D84" s="74">
        <v>2679.2046360776612</v>
      </c>
      <c r="E84" s="74">
        <v>2678.70573741209</v>
      </c>
      <c r="F84" s="74">
        <v>2677.1129280568061</v>
      </c>
      <c r="G84" s="74">
        <v>2684.1346494197392</v>
      </c>
      <c r="H84" s="74">
        <v>2704.1861506177197</v>
      </c>
      <c r="I84" s="74">
        <v>2700.9791803694302</v>
      </c>
      <c r="J84" s="74">
        <v>2733.8750543045635</v>
      </c>
      <c r="K84" s="74">
        <v>2604.021684265821</v>
      </c>
      <c r="L84" s="74">
        <v>2735.524736987225</v>
      </c>
      <c r="M84" s="74">
        <v>2936.3601765949143</v>
      </c>
      <c r="N84" s="74">
        <v>2952.5278024376562</v>
      </c>
      <c r="O84" s="74">
        <v>2986.1630505527874</v>
      </c>
      <c r="P84" s="74">
        <v>2630.1924056196281</v>
      </c>
      <c r="Q84" s="74">
        <v>2744.9065577621504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128160.14832916873</v>
      </c>
      <c r="C87" s="132">
        <f t="shared" si="37"/>
        <v>135661.04985055674</v>
      </c>
      <c r="D87" s="132">
        <f t="shared" si="37"/>
        <v>107017.53974258644</v>
      </c>
      <c r="E87" s="132">
        <f t="shared" si="37"/>
        <v>100763.07501664164</v>
      </c>
      <c r="F87" s="132">
        <f t="shared" si="37"/>
        <v>108824.58603417453</v>
      </c>
      <c r="G87" s="132">
        <f t="shared" si="37"/>
        <v>100981.54462489246</v>
      </c>
      <c r="H87" s="132">
        <f t="shared" si="37"/>
        <v>99581.177543635116</v>
      </c>
      <c r="I87" s="132">
        <f t="shared" si="37"/>
        <v>100909.11693385414</v>
      </c>
      <c r="J87" s="132">
        <f t="shared" si="37"/>
        <v>118265.65923734913</v>
      </c>
      <c r="K87" s="132">
        <f t="shared" si="37"/>
        <v>120738.707717546</v>
      </c>
      <c r="L87" s="132">
        <f t="shared" si="37"/>
        <v>128437.34186520059</v>
      </c>
      <c r="M87" s="132">
        <f t="shared" si="37"/>
        <v>135146.35983033344</v>
      </c>
      <c r="N87" s="132">
        <f t="shared" si="37"/>
        <v>138386.87524928371</v>
      </c>
      <c r="O87" s="132">
        <f t="shared" si="37"/>
        <v>145249.6387093871</v>
      </c>
      <c r="P87" s="132">
        <f t="shared" si="37"/>
        <v>150993.2275301854</v>
      </c>
      <c r="Q87" s="132">
        <f t="shared" si="37"/>
        <v>152958.92844858419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62343.249196956662</v>
      </c>
      <c r="C88" s="42">
        <f t="shared" si="38"/>
        <v>63881.830328934353</v>
      </c>
      <c r="D88" s="42">
        <f t="shared" si="38"/>
        <v>57765.764343988063</v>
      </c>
      <c r="E88" s="42">
        <f t="shared" si="38"/>
        <v>52412.693573085227</v>
      </c>
      <c r="F88" s="42">
        <f t="shared" si="38"/>
        <v>53186.40880489556</v>
      </c>
      <c r="G88" s="42">
        <f t="shared" si="38"/>
        <v>51152.065562025862</v>
      </c>
      <c r="H88" s="42">
        <f t="shared" si="38"/>
        <v>49816.132674537585</v>
      </c>
      <c r="I88" s="42">
        <f t="shared" si="38"/>
        <v>51245.427267192041</v>
      </c>
      <c r="J88" s="42">
        <f t="shared" si="38"/>
        <v>57241.330521715245</v>
      </c>
      <c r="K88" s="42">
        <f t="shared" si="38"/>
        <v>59485.394043951928</v>
      </c>
      <c r="L88" s="42">
        <f t="shared" si="38"/>
        <v>60107.18919791693</v>
      </c>
      <c r="M88" s="42">
        <f t="shared" si="38"/>
        <v>60313.132757151623</v>
      </c>
      <c r="N88" s="42">
        <f t="shared" si="38"/>
        <v>61548.393224600033</v>
      </c>
      <c r="O88" s="42">
        <f t="shared" si="38"/>
        <v>63819.006394945536</v>
      </c>
      <c r="P88" s="42">
        <f t="shared" si="38"/>
        <v>68124.123775695887</v>
      </c>
      <c r="Q88" s="42">
        <f t="shared" si="38"/>
        <v>71826.991454964504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109067.82946042578</v>
      </c>
      <c r="C89" s="42">
        <f t="shared" si="39"/>
        <v>108095.39234617766</v>
      </c>
      <c r="D89" s="42">
        <f t="shared" si="39"/>
        <v>98327.573014261943</v>
      </c>
      <c r="E89" s="42">
        <f t="shared" si="39"/>
        <v>93054.442236574439</v>
      </c>
      <c r="F89" s="42">
        <f t="shared" si="39"/>
        <v>94677.97495183305</v>
      </c>
      <c r="G89" s="42">
        <f t="shared" si="39"/>
        <v>92718.481785464886</v>
      </c>
      <c r="H89" s="42">
        <f t="shared" si="39"/>
        <v>89179.563883038994</v>
      </c>
      <c r="I89" s="42">
        <f t="shared" si="39"/>
        <v>86696.844647835751</v>
      </c>
      <c r="J89" s="42">
        <f t="shared" si="39"/>
        <v>94905.330212123183</v>
      </c>
      <c r="K89" s="42">
        <f t="shared" si="39"/>
        <v>97352.805416948599</v>
      </c>
      <c r="L89" s="42">
        <f t="shared" si="39"/>
        <v>97891.512116082871</v>
      </c>
      <c r="M89" s="42">
        <f t="shared" si="39"/>
        <v>102561.7214578963</v>
      </c>
      <c r="N89" s="42">
        <f t="shared" si="39"/>
        <v>103266.08302808387</v>
      </c>
      <c r="O89" s="42">
        <f t="shared" si="39"/>
        <v>108725.80204129925</v>
      </c>
      <c r="P89" s="42">
        <f t="shared" si="39"/>
        <v>112023.61197938706</v>
      </c>
      <c r="Q89" s="42">
        <f t="shared" si="39"/>
        <v>115051.45138683473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559330.08012805332</v>
      </c>
      <c r="C90" s="42">
        <f t="shared" si="40"/>
        <v>554698.87723764451</v>
      </c>
      <c r="D90" s="42">
        <f t="shared" si="40"/>
        <v>225005.24762212919</v>
      </c>
      <c r="E90" s="42">
        <f t="shared" si="40"/>
        <v>223724.74394049391</v>
      </c>
      <c r="F90" s="42">
        <f t="shared" si="40"/>
        <v>289115.35809349065</v>
      </c>
      <c r="G90" s="42">
        <f t="shared" si="40"/>
        <v>227382.02653816689</v>
      </c>
      <c r="H90" s="42">
        <f t="shared" si="40"/>
        <v>219307.28388018213</v>
      </c>
      <c r="I90" s="42">
        <f t="shared" si="40"/>
        <v>224663.16680141384</v>
      </c>
      <c r="J90" s="42">
        <f t="shared" si="40"/>
        <v>301414.94749233685</v>
      </c>
      <c r="K90" s="42">
        <f t="shared" si="40"/>
        <v>311181.97202331363</v>
      </c>
      <c r="L90" s="42">
        <f t="shared" si="40"/>
        <v>352930.68989424169</v>
      </c>
      <c r="M90" s="42">
        <f t="shared" si="40"/>
        <v>365411.0442538202</v>
      </c>
      <c r="N90" s="42">
        <f t="shared" si="40"/>
        <v>373410.51184879255</v>
      </c>
      <c r="O90" s="42">
        <f t="shared" si="40"/>
        <v>391636.7547662037</v>
      </c>
      <c r="P90" s="42">
        <f t="shared" si="40"/>
        <v>405255.98306344642</v>
      </c>
      <c r="Q90" s="42">
        <f t="shared" si="40"/>
        <v>420359.92624448641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32412.605696593022</v>
      </c>
      <c r="C91" s="131">
        <f t="shared" si="41"/>
        <v>34304.78020086258</v>
      </c>
      <c r="D91" s="131">
        <f t="shared" si="41"/>
        <v>34461.44393416727</v>
      </c>
      <c r="E91" s="131">
        <f t="shared" si="41"/>
        <v>36232.53429596428</v>
      </c>
      <c r="F91" s="131">
        <f t="shared" si="41"/>
        <v>36985.905689084313</v>
      </c>
      <c r="G91" s="131">
        <f t="shared" si="41"/>
        <v>40568.976898193156</v>
      </c>
      <c r="H91" s="131">
        <f t="shared" si="41"/>
        <v>40396.431161466156</v>
      </c>
      <c r="I91" s="131">
        <f t="shared" si="41"/>
        <v>40813.474532568078</v>
      </c>
      <c r="J91" s="131">
        <f t="shared" si="41"/>
        <v>41359.260682920001</v>
      </c>
      <c r="K91" s="131">
        <f t="shared" si="41"/>
        <v>42797.965675507199</v>
      </c>
      <c r="L91" s="131">
        <f t="shared" si="41"/>
        <v>49401.916752948571</v>
      </c>
      <c r="M91" s="131">
        <f t="shared" si="41"/>
        <v>54508.692231890644</v>
      </c>
      <c r="N91" s="131">
        <f t="shared" si="41"/>
        <v>55485.779596478751</v>
      </c>
      <c r="O91" s="131">
        <f t="shared" si="41"/>
        <v>60019.657526276831</v>
      </c>
      <c r="P91" s="131">
        <f t="shared" si="41"/>
        <v>59734.083048441382</v>
      </c>
      <c r="Q91" s="131">
        <f t="shared" si="41"/>
        <v>58815.119733841704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17006.844481454522</v>
      </c>
      <c r="C92" s="37">
        <f t="shared" si="42"/>
        <v>17216.494455385298</v>
      </c>
      <c r="D92" s="37">
        <f t="shared" si="42"/>
        <v>17256.426944550691</v>
      </c>
      <c r="E92" s="37">
        <f t="shared" si="42"/>
        <v>17272.808930364561</v>
      </c>
      <c r="F92" s="37">
        <f t="shared" si="42"/>
        <v>16232.73278004985</v>
      </c>
      <c r="G92" s="37">
        <f t="shared" si="42"/>
        <v>18361.07595765917</v>
      </c>
      <c r="H92" s="37">
        <f t="shared" si="42"/>
        <v>18482.451238956186</v>
      </c>
      <c r="I92" s="37">
        <f t="shared" si="42"/>
        <v>18793.781802446712</v>
      </c>
      <c r="J92" s="37">
        <f t="shared" si="42"/>
        <v>16127.156762448889</v>
      </c>
      <c r="K92" s="37">
        <f t="shared" si="42"/>
        <v>18985.541020084307</v>
      </c>
      <c r="L92" s="37">
        <f t="shared" si="42"/>
        <v>19042.487548568883</v>
      </c>
      <c r="M92" s="37">
        <f t="shared" si="42"/>
        <v>18367.694889964478</v>
      </c>
      <c r="N92" s="37">
        <f t="shared" si="42"/>
        <v>18305.201839484696</v>
      </c>
      <c r="O92" s="37">
        <f t="shared" si="42"/>
        <v>18240.548626534943</v>
      </c>
      <c r="P92" s="37">
        <f t="shared" si="42"/>
        <v>19526.430527989673</v>
      </c>
      <c r="Q92" s="37">
        <f t="shared" si="42"/>
        <v>18818.797229373191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143911.23443211603</v>
      </c>
      <c r="C93" s="36">
        <f t="shared" si="43"/>
        <v>143493.90014806672</v>
      </c>
      <c r="D93" s="36">
        <f t="shared" si="43"/>
        <v>144955.88637859374</v>
      </c>
      <c r="E93" s="36">
        <f t="shared" si="43"/>
        <v>143824.24257607223</v>
      </c>
      <c r="F93" s="36">
        <f t="shared" si="43"/>
        <v>145774.47963511338</v>
      </c>
      <c r="G93" s="36">
        <f t="shared" si="43"/>
        <v>147699.22563005748</v>
      </c>
      <c r="H93" s="36">
        <f t="shared" si="43"/>
        <v>147433.8189433486</v>
      </c>
      <c r="I93" s="36">
        <f t="shared" si="43"/>
        <v>147396.18892374379</v>
      </c>
      <c r="J93" s="36">
        <f t="shared" si="43"/>
        <v>148274.06522418777</v>
      </c>
      <c r="K93" s="36">
        <f t="shared" si="43"/>
        <v>139712.68400118503</v>
      </c>
      <c r="L93" s="36">
        <f t="shared" si="43"/>
        <v>150552.72527034444</v>
      </c>
      <c r="M93" s="36">
        <f t="shared" si="43"/>
        <v>158876.49361103569</v>
      </c>
      <c r="N93" s="36">
        <f t="shared" si="43"/>
        <v>155930.43063864601</v>
      </c>
      <c r="O93" s="36">
        <f t="shared" si="43"/>
        <v>150727.62775631278</v>
      </c>
      <c r="P93" s="36">
        <f t="shared" si="43"/>
        <v>139249.96255657577</v>
      </c>
      <c r="Q93" s="36">
        <f t="shared" si="43"/>
        <v>139502.48994757098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1418.2053855225445</v>
      </c>
      <c r="C96" s="132">
        <f t="shared" si="44"/>
        <v>1384.4255009890701</v>
      </c>
      <c r="D96" s="132">
        <f t="shared" si="44"/>
        <v>1353.3177366417376</v>
      </c>
      <c r="E96" s="132">
        <f t="shared" si="44"/>
        <v>1363.1514733784752</v>
      </c>
      <c r="F96" s="132">
        <f t="shared" si="44"/>
        <v>1339.3333204035905</v>
      </c>
      <c r="G96" s="132">
        <f t="shared" si="44"/>
        <v>1382.1497936978667</v>
      </c>
      <c r="H96" s="132">
        <f t="shared" si="44"/>
        <v>1386.2675961478531</v>
      </c>
      <c r="I96" s="132">
        <f t="shared" si="44"/>
        <v>1385.4930651224422</v>
      </c>
      <c r="J96" s="132">
        <f t="shared" si="44"/>
        <v>1361.7947580871089</v>
      </c>
      <c r="K96" s="132">
        <f t="shared" si="44"/>
        <v>1370.1753684350947</v>
      </c>
      <c r="L96" s="132">
        <f t="shared" si="44"/>
        <v>1362.3678521367847</v>
      </c>
      <c r="M96" s="132">
        <f t="shared" si="44"/>
        <v>1355.6236607552794</v>
      </c>
      <c r="N96" s="132">
        <f t="shared" si="44"/>
        <v>1352.114024180566</v>
      </c>
      <c r="O96" s="132">
        <f t="shared" si="44"/>
        <v>1350.4808601141715</v>
      </c>
      <c r="P96" s="132">
        <f t="shared" si="44"/>
        <v>1351.0164648633536</v>
      </c>
      <c r="Q96" s="132">
        <f t="shared" si="44"/>
        <v>1364.7462807478826</v>
      </c>
    </row>
    <row r="97" spans="1:17" ht="11.45" customHeight="1" x14ac:dyDescent="0.25">
      <c r="A97" s="116" t="s">
        <v>23</v>
      </c>
      <c r="B97" s="42">
        <f t="shared" ref="B97:Q97" si="45">IF(B23=0,0,B23/B50)</f>
        <v>1746.0000000000346</v>
      </c>
      <c r="C97" s="42">
        <f t="shared" si="45"/>
        <v>1712.9999999999634</v>
      </c>
      <c r="D97" s="42">
        <f t="shared" si="45"/>
        <v>1712.9999999999964</v>
      </c>
      <c r="E97" s="42">
        <f t="shared" si="45"/>
        <v>1712.0000000000068</v>
      </c>
      <c r="F97" s="42">
        <f t="shared" si="45"/>
        <v>1710.9999999999823</v>
      </c>
      <c r="G97" s="42">
        <f t="shared" si="45"/>
        <v>1709.9999999999895</v>
      </c>
      <c r="H97" s="42">
        <f t="shared" si="45"/>
        <v>1710.0000000000205</v>
      </c>
      <c r="I97" s="42">
        <f t="shared" si="45"/>
        <v>1709.0000000000273</v>
      </c>
      <c r="J97" s="42">
        <f t="shared" si="45"/>
        <v>1709.0000000000121</v>
      </c>
      <c r="K97" s="42">
        <f t="shared" si="45"/>
        <v>1707.9999999999829</v>
      </c>
      <c r="L97" s="42">
        <f t="shared" si="45"/>
        <v>1707.9999999999905</v>
      </c>
      <c r="M97" s="42">
        <f t="shared" si="45"/>
        <v>1707.9999999999916</v>
      </c>
      <c r="N97" s="42">
        <f t="shared" si="45"/>
        <v>1708.9999999999993</v>
      </c>
      <c r="O97" s="42">
        <f t="shared" si="45"/>
        <v>1709.0000000000045</v>
      </c>
      <c r="P97" s="42">
        <f t="shared" si="45"/>
        <v>1709.9999999999907</v>
      </c>
      <c r="Q97" s="42">
        <f t="shared" si="45"/>
        <v>1709.9999999999866</v>
      </c>
    </row>
    <row r="98" spans="1:17" ht="11.45" customHeight="1" x14ac:dyDescent="0.25">
      <c r="A98" s="116" t="s">
        <v>127</v>
      </c>
      <c r="B98" s="42">
        <f t="shared" ref="B98:Q98" si="46">IF(B24=0,0,B24/B51)</f>
        <v>1513.0000000000041</v>
      </c>
      <c r="C98" s="42">
        <f t="shared" si="46"/>
        <v>1518.9999999999923</v>
      </c>
      <c r="D98" s="42">
        <f t="shared" si="46"/>
        <v>1516.9999999999984</v>
      </c>
      <c r="E98" s="42">
        <f t="shared" si="46"/>
        <v>1482.0000000000007</v>
      </c>
      <c r="F98" s="42">
        <f t="shared" si="46"/>
        <v>1483.0000000000005</v>
      </c>
      <c r="G98" s="42">
        <f t="shared" si="46"/>
        <v>1486.0000000000018</v>
      </c>
      <c r="H98" s="42">
        <f t="shared" si="46"/>
        <v>1507.9999999999966</v>
      </c>
      <c r="I98" s="42">
        <f t="shared" si="46"/>
        <v>1552.0000000000041</v>
      </c>
      <c r="J98" s="42">
        <f t="shared" si="46"/>
        <v>1559.9999999999982</v>
      </c>
      <c r="K98" s="42">
        <f t="shared" si="46"/>
        <v>1567.0000000000025</v>
      </c>
      <c r="L98" s="42">
        <f t="shared" si="46"/>
        <v>1571.0000000000016</v>
      </c>
      <c r="M98" s="42">
        <f t="shared" si="46"/>
        <v>1570.0000000000009</v>
      </c>
      <c r="N98" s="42">
        <f t="shared" si="46"/>
        <v>1573.9999999999939</v>
      </c>
      <c r="O98" s="42">
        <f t="shared" si="46"/>
        <v>1569.0000000000068</v>
      </c>
      <c r="P98" s="42">
        <f t="shared" si="46"/>
        <v>1573.9999999999989</v>
      </c>
      <c r="Q98" s="42">
        <f t="shared" si="46"/>
        <v>1576.9999999999998</v>
      </c>
    </row>
    <row r="99" spans="1:17" ht="11.45" customHeight="1" x14ac:dyDescent="0.25">
      <c r="A99" s="116" t="s">
        <v>125</v>
      </c>
      <c r="B99" s="42">
        <f t="shared" ref="B99:Q99" si="47">IF(B25=0,0,B25/B52)</f>
        <v>611.99999999999636</v>
      </c>
      <c r="C99" s="42">
        <f t="shared" si="47"/>
        <v>618.00000000000182</v>
      </c>
      <c r="D99" s="42">
        <f t="shared" si="47"/>
        <v>739.00000000000068</v>
      </c>
      <c r="E99" s="42">
        <f t="shared" si="47"/>
        <v>771.00000000000352</v>
      </c>
      <c r="F99" s="42">
        <f t="shared" si="47"/>
        <v>692.00000000000659</v>
      </c>
      <c r="G99" s="42">
        <f t="shared" si="47"/>
        <v>816.99999999999511</v>
      </c>
      <c r="H99" s="42">
        <f t="shared" si="47"/>
        <v>824.00000000000568</v>
      </c>
      <c r="I99" s="42">
        <f t="shared" si="47"/>
        <v>794.99999999999761</v>
      </c>
      <c r="J99" s="42">
        <f t="shared" si="47"/>
        <v>732.9999999999917</v>
      </c>
      <c r="K99" s="42">
        <f t="shared" si="47"/>
        <v>735.99999999999557</v>
      </c>
      <c r="L99" s="42">
        <f t="shared" si="47"/>
        <v>729.00000000000057</v>
      </c>
      <c r="M99" s="42">
        <f t="shared" si="47"/>
        <v>729.99999999999739</v>
      </c>
      <c r="N99" s="42">
        <f t="shared" si="47"/>
        <v>731.00000000000171</v>
      </c>
      <c r="O99" s="42">
        <f t="shared" si="47"/>
        <v>730.99999999999579</v>
      </c>
      <c r="P99" s="42">
        <f t="shared" si="47"/>
        <v>730.99999999999545</v>
      </c>
      <c r="Q99" s="42">
        <f t="shared" si="47"/>
        <v>730.99999999999284</v>
      </c>
    </row>
    <row r="100" spans="1:17" ht="11.45" customHeight="1" x14ac:dyDescent="0.25">
      <c r="A100" s="128" t="s">
        <v>18</v>
      </c>
      <c r="B100" s="131">
        <f t="shared" ref="B100:Q100" si="48">IF(B26=0,0,B26/B53)</f>
        <v>704.66589700407644</v>
      </c>
      <c r="C100" s="131">
        <f t="shared" si="48"/>
        <v>686.69870755247223</v>
      </c>
      <c r="D100" s="131">
        <f t="shared" si="48"/>
        <v>689.11456127257838</v>
      </c>
      <c r="E100" s="131">
        <f t="shared" si="48"/>
        <v>677.00204284495339</v>
      </c>
      <c r="F100" s="131">
        <f t="shared" si="48"/>
        <v>674.94824159714494</v>
      </c>
      <c r="G100" s="131">
        <f t="shared" si="48"/>
        <v>629.17489858382226</v>
      </c>
      <c r="H100" s="131">
        <f t="shared" si="48"/>
        <v>650.14900966881851</v>
      </c>
      <c r="I100" s="131">
        <f t="shared" si="48"/>
        <v>630.32166949634768</v>
      </c>
      <c r="J100" s="131">
        <f t="shared" si="48"/>
        <v>627.67615215827493</v>
      </c>
      <c r="K100" s="131">
        <f t="shared" si="48"/>
        <v>591.96761733841731</v>
      </c>
      <c r="L100" s="131">
        <f t="shared" si="48"/>
        <v>552.97062559926053</v>
      </c>
      <c r="M100" s="131">
        <f t="shared" si="48"/>
        <v>960.7035833758822</v>
      </c>
      <c r="N100" s="131">
        <f t="shared" si="48"/>
        <v>415.07945376623547</v>
      </c>
      <c r="O100" s="131">
        <f t="shared" si="48"/>
        <v>320.67455862572808</v>
      </c>
      <c r="P100" s="131">
        <f t="shared" si="48"/>
        <v>506.52093922774759</v>
      </c>
      <c r="Q100" s="131">
        <f t="shared" si="48"/>
        <v>399.05007686565068</v>
      </c>
    </row>
    <row r="101" spans="1:17" ht="11.45" customHeight="1" x14ac:dyDescent="0.25">
      <c r="A101" s="95" t="s">
        <v>126</v>
      </c>
      <c r="B101" s="37">
        <f t="shared" ref="B101:Q101" si="49">IF(B27=0,0,B27/B54)</f>
        <v>918.45259186356543</v>
      </c>
      <c r="C101" s="37">
        <f t="shared" si="49"/>
        <v>917.85622119810967</v>
      </c>
      <c r="D101" s="37">
        <f t="shared" si="49"/>
        <v>926.398997400697</v>
      </c>
      <c r="E101" s="37">
        <f t="shared" si="49"/>
        <v>936.19055374590323</v>
      </c>
      <c r="F101" s="37">
        <f t="shared" si="49"/>
        <v>966.12047195209209</v>
      </c>
      <c r="G101" s="37">
        <f t="shared" si="49"/>
        <v>889.63869132292439</v>
      </c>
      <c r="H101" s="37">
        <f t="shared" si="49"/>
        <v>930.36462530211941</v>
      </c>
      <c r="I101" s="37">
        <f t="shared" si="49"/>
        <v>887.0721402950287</v>
      </c>
      <c r="J101" s="37">
        <f t="shared" si="49"/>
        <v>924.8352686479368</v>
      </c>
      <c r="K101" s="37">
        <f t="shared" si="49"/>
        <v>824.99979491392628</v>
      </c>
      <c r="L101" s="37">
        <f t="shared" si="49"/>
        <v>820.30472636814909</v>
      </c>
      <c r="M101" s="37">
        <f t="shared" si="49"/>
        <v>1695.7298120871164</v>
      </c>
      <c r="N101" s="37">
        <f t="shared" si="49"/>
        <v>652.22108912903866</v>
      </c>
      <c r="O101" s="37">
        <f t="shared" si="49"/>
        <v>520.91955692754095</v>
      </c>
      <c r="P101" s="37">
        <f t="shared" si="49"/>
        <v>789.91763005790051</v>
      </c>
      <c r="Q101" s="37">
        <f t="shared" si="49"/>
        <v>622.56270736561692</v>
      </c>
    </row>
    <row r="102" spans="1:17" ht="11.45" customHeight="1" x14ac:dyDescent="0.25">
      <c r="A102" s="93" t="s">
        <v>125</v>
      </c>
      <c r="B102" s="36">
        <f t="shared" ref="B102:Q102" si="50">IF(B28=0,0,B28/B55)</f>
        <v>262.47938431044395</v>
      </c>
      <c r="C102" s="36">
        <f t="shared" si="50"/>
        <v>263.18205161959889</v>
      </c>
      <c r="D102" s="36">
        <f t="shared" si="50"/>
        <v>260.53831162622254</v>
      </c>
      <c r="E102" s="36">
        <f t="shared" si="50"/>
        <v>263.31428348781475</v>
      </c>
      <c r="F102" s="36">
        <f t="shared" si="50"/>
        <v>261.62246851117897</v>
      </c>
      <c r="G102" s="36">
        <f t="shared" si="50"/>
        <v>260.8155205326986</v>
      </c>
      <c r="H102" s="36">
        <f t="shared" si="50"/>
        <v>263.09701584089396</v>
      </c>
      <c r="I102" s="36">
        <f t="shared" si="50"/>
        <v>262.52827830558266</v>
      </c>
      <c r="J102" s="36">
        <f t="shared" si="50"/>
        <v>265.79856400300469</v>
      </c>
      <c r="K102" s="36">
        <f t="shared" si="50"/>
        <v>275.38452949350994</v>
      </c>
      <c r="L102" s="36">
        <f t="shared" si="50"/>
        <v>265.11039792929773</v>
      </c>
      <c r="M102" s="36">
        <f t="shared" si="50"/>
        <v>426.65027337441137</v>
      </c>
      <c r="N102" s="36">
        <f t="shared" si="50"/>
        <v>209.39774925846814</v>
      </c>
      <c r="O102" s="36">
        <f t="shared" si="50"/>
        <v>174.79282930171217</v>
      </c>
      <c r="P102" s="36">
        <f t="shared" si="50"/>
        <v>296.29609352172014</v>
      </c>
      <c r="Q102" s="36">
        <f t="shared" si="50"/>
        <v>231.43042820520915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0.11112263177298404</v>
      </c>
      <c r="C106" s="52">
        <f t="shared" si="52"/>
        <v>0.10935697303646322</v>
      </c>
      <c r="D106" s="52">
        <f t="shared" si="52"/>
        <v>0.11812317385123995</v>
      </c>
      <c r="E106" s="52">
        <f t="shared" si="52"/>
        <v>0.1118419293152574</v>
      </c>
      <c r="F106" s="52">
        <f t="shared" si="52"/>
        <v>0.10644087820459419</v>
      </c>
      <c r="G106" s="52">
        <f t="shared" si="52"/>
        <v>0.10355486862046127</v>
      </c>
      <c r="H106" s="52">
        <f t="shared" si="52"/>
        <v>8.0734295947623116E-2</v>
      </c>
      <c r="I106" s="52">
        <f t="shared" si="52"/>
        <v>7.3413399653679351E-2</v>
      </c>
      <c r="J106" s="52">
        <f t="shared" si="52"/>
        <v>7.3142510421277618E-2</v>
      </c>
      <c r="K106" s="52">
        <f t="shared" si="52"/>
        <v>8.4627159468771626E-2</v>
      </c>
      <c r="L106" s="52">
        <f t="shared" si="52"/>
        <v>7.6218732073722567E-2</v>
      </c>
      <c r="M106" s="52">
        <f t="shared" si="52"/>
        <v>6.6376672138839757E-2</v>
      </c>
      <c r="N106" s="52">
        <f t="shared" si="52"/>
        <v>6.3626974372834696E-2</v>
      </c>
      <c r="O106" s="52">
        <f t="shared" si="52"/>
        <v>6.065519936626531E-2</v>
      </c>
      <c r="P106" s="52">
        <f t="shared" si="52"/>
        <v>5.7128251036572555E-2</v>
      </c>
      <c r="Q106" s="52">
        <f t="shared" si="52"/>
        <v>6.4552604984190368E-2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0.6003618777962425</v>
      </c>
      <c r="C107" s="52">
        <f t="shared" si="53"/>
        <v>0.5442599298060885</v>
      </c>
      <c r="D107" s="52">
        <f t="shared" si="53"/>
        <v>0.59032246401186084</v>
      </c>
      <c r="E107" s="52">
        <f t="shared" si="53"/>
        <v>0.60869230796969287</v>
      </c>
      <c r="F107" s="52">
        <f t="shared" si="53"/>
        <v>0.57679652324398922</v>
      </c>
      <c r="G107" s="52">
        <f t="shared" si="53"/>
        <v>0.61619032628185522</v>
      </c>
      <c r="H107" s="52">
        <f t="shared" si="53"/>
        <v>0.63571378795317923</v>
      </c>
      <c r="I107" s="52">
        <f t="shared" si="53"/>
        <v>0.61453886129148605</v>
      </c>
      <c r="J107" s="52">
        <f t="shared" si="53"/>
        <v>0.56831308430682992</v>
      </c>
      <c r="K107" s="52">
        <f t="shared" si="53"/>
        <v>0.55509943085818059</v>
      </c>
      <c r="L107" s="52">
        <f t="shared" si="53"/>
        <v>0.52836726937662459</v>
      </c>
      <c r="M107" s="52">
        <f t="shared" si="53"/>
        <v>0.53380086518252656</v>
      </c>
      <c r="N107" s="52">
        <f t="shared" si="53"/>
        <v>0.52596052675824778</v>
      </c>
      <c r="O107" s="52">
        <f t="shared" si="53"/>
        <v>0.53216885838318917</v>
      </c>
      <c r="P107" s="52">
        <f t="shared" si="53"/>
        <v>0.53530801392469696</v>
      </c>
      <c r="Q107" s="52">
        <f t="shared" si="53"/>
        <v>0.54074319927548287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0.28851549043077351</v>
      </c>
      <c r="C108" s="52">
        <f t="shared" si="54"/>
        <v>0.34638309715744825</v>
      </c>
      <c r="D108" s="52">
        <f t="shared" si="54"/>
        <v>0.29155436213689923</v>
      </c>
      <c r="E108" s="52">
        <f t="shared" si="54"/>
        <v>0.27946576271504969</v>
      </c>
      <c r="F108" s="52">
        <f t="shared" si="54"/>
        <v>0.31676259855141659</v>
      </c>
      <c r="G108" s="52">
        <f t="shared" si="54"/>
        <v>0.28025480509768352</v>
      </c>
      <c r="H108" s="52">
        <f t="shared" si="54"/>
        <v>0.28355191609919767</v>
      </c>
      <c r="I108" s="52">
        <f t="shared" si="54"/>
        <v>0.31204773905483457</v>
      </c>
      <c r="J108" s="52">
        <f t="shared" si="54"/>
        <v>0.35854440527189241</v>
      </c>
      <c r="K108" s="52">
        <f t="shared" si="54"/>
        <v>0.36027340967304777</v>
      </c>
      <c r="L108" s="52">
        <f t="shared" si="54"/>
        <v>0.39541399854965281</v>
      </c>
      <c r="M108" s="52">
        <f t="shared" si="54"/>
        <v>0.39982246267863386</v>
      </c>
      <c r="N108" s="52">
        <f t="shared" si="54"/>
        <v>0.41041249886891734</v>
      </c>
      <c r="O108" s="52">
        <f t="shared" si="54"/>
        <v>0.40717594225054554</v>
      </c>
      <c r="P108" s="52">
        <f t="shared" si="54"/>
        <v>0.4075637350387305</v>
      </c>
      <c r="Q108" s="52">
        <f t="shared" si="54"/>
        <v>0.39470419574032672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0.46100185705661506</v>
      </c>
      <c r="C110" s="48">
        <f t="shared" si="56"/>
        <v>0.43395410475334784</v>
      </c>
      <c r="D110" s="48">
        <f t="shared" si="56"/>
        <v>0.43328013971105162</v>
      </c>
      <c r="E110" s="48">
        <f t="shared" si="56"/>
        <v>0.40529942776841049</v>
      </c>
      <c r="F110" s="48">
        <f t="shared" si="56"/>
        <v>0.36857758167947696</v>
      </c>
      <c r="G110" s="48">
        <f t="shared" si="56"/>
        <v>0.37487764365899395</v>
      </c>
      <c r="H110" s="48">
        <f t="shared" si="56"/>
        <v>0.37977477852996533</v>
      </c>
      <c r="I110" s="48">
        <f t="shared" si="56"/>
        <v>0.38163508188542156</v>
      </c>
      <c r="J110" s="48">
        <f t="shared" si="56"/>
        <v>0.31547567589823888</v>
      </c>
      <c r="K110" s="48">
        <f t="shared" si="56"/>
        <v>0.35611040733079447</v>
      </c>
      <c r="L110" s="48">
        <f t="shared" si="56"/>
        <v>0.29647609140366316</v>
      </c>
      <c r="M110" s="48">
        <f t="shared" si="56"/>
        <v>0.25029484661389828</v>
      </c>
      <c r="N110" s="48">
        <f t="shared" si="56"/>
        <v>0.24078065405204371</v>
      </c>
      <c r="O110" s="48">
        <f t="shared" si="56"/>
        <v>0.2080732769345699</v>
      </c>
      <c r="P110" s="48">
        <f t="shared" si="56"/>
        <v>0.217107589467848</v>
      </c>
      <c r="Q110" s="48">
        <f t="shared" si="56"/>
        <v>0.21392416622066379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0.53899814294338488</v>
      </c>
      <c r="C111" s="46">
        <f t="shared" si="57"/>
        <v>0.56604589524665216</v>
      </c>
      <c r="D111" s="46">
        <f t="shared" si="57"/>
        <v>0.56671986028894838</v>
      </c>
      <c r="E111" s="46">
        <f t="shared" si="57"/>
        <v>0.59470057223158956</v>
      </c>
      <c r="F111" s="46">
        <f t="shared" si="57"/>
        <v>0.63142241832052293</v>
      </c>
      <c r="G111" s="46">
        <f t="shared" si="57"/>
        <v>0.6251223563410061</v>
      </c>
      <c r="H111" s="46">
        <f t="shared" si="57"/>
        <v>0.62022522147003478</v>
      </c>
      <c r="I111" s="46">
        <f t="shared" si="57"/>
        <v>0.61836491811457839</v>
      </c>
      <c r="J111" s="46">
        <f t="shared" si="57"/>
        <v>0.68452432410176101</v>
      </c>
      <c r="K111" s="46">
        <f t="shared" si="57"/>
        <v>0.64388959266920553</v>
      </c>
      <c r="L111" s="46">
        <f t="shared" si="57"/>
        <v>0.70352390859633684</v>
      </c>
      <c r="M111" s="46">
        <f t="shared" si="57"/>
        <v>0.74970515338610166</v>
      </c>
      <c r="N111" s="46">
        <f t="shared" si="57"/>
        <v>0.75921934594795637</v>
      </c>
      <c r="O111" s="46">
        <f t="shared" si="57"/>
        <v>0.79192672306542999</v>
      </c>
      <c r="P111" s="46">
        <f t="shared" si="57"/>
        <v>0.78289241053215197</v>
      </c>
      <c r="Q111" s="46">
        <f t="shared" si="57"/>
        <v>0.78607583377933621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0.1642271810936978</v>
      </c>
      <c r="C115" s="52">
        <f t="shared" si="59"/>
        <v>0.16838741777777949</v>
      </c>
      <c r="D115" s="52">
        <f t="shared" si="59"/>
        <v>0.1556125635338009</v>
      </c>
      <c r="E115" s="52">
        <f t="shared" si="59"/>
        <v>0.15287650388692675</v>
      </c>
      <c r="F115" s="52">
        <f t="shared" si="59"/>
        <v>0.15050333554124867</v>
      </c>
      <c r="G115" s="52">
        <f t="shared" si="59"/>
        <v>0.14886095972316174</v>
      </c>
      <c r="H115" s="52">
        <f t="shared" si="59"/>
        <v>0.11890527732424541</v>
      </c>
      <c r="I115" s="52">
        <f t="shared" si="59"/>
        <v>0.10817270080651241</v>
      </c>
      <c r="J115" s="52">
        <f t="shared" si="59"/>
        <v>0.11032436092844274</v>
      </c>
      <c r="K115" s="52">
        <f t="shared" si="59"/>
        <v>0.12683726081027397</v>
      </c>
      <c r="L115" s="52">
        <f t="shared" si="59"/>
        <v>0.11948321500424999</v>
      </c>
      <c r="M115" s="52">
        <f t="shared" si="59"/>
        <v>0.10835165138969857</v>
      </c>
      <c r="N115" s="52">
        <f t="shared" si="59"/>
        <v>0.10399394878173296</v>
      </c>
      <c r="O115" s="52">
        <f t="shared" si="59"/>
        <v>9.99824265017316E-2</v>
      </c>
      <c r="P115" s="52">
        <f t="shared" si="59"/>
        <v>9.1799405383805016E-2</v>
      </c>
      <c r="Q115" s="52">
        <f t="shared" si="59"/>
        <v>0.10114126521561495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0.65163699590256741</v>
      </c>
      <c r="C116" s="52">
        <f t="shared" si="60"/>
        <v>0.60566220513977909</v>
      </c>
      <c r="D116" s="52">
        <f t="shared" si="60"/>
        <v>0.56022870639739175</v>
      </c>
      <c r="E116" s="52">
        <f t="shared" si="60"/>
        <v>0.6042696660248319</v>
      </c>
      <c r="F116" s="52">
        <f t="shared" si="60"/>
        <v>0.58971226913107899</v>
      </c>
      <c r="G116" s="52">
        <f t="shared" si="60"/>
        <v>0.62524198260045583</v>
      </c>
      <c r="H116" s="52">
        <f t="shared" si="60"/>
        <v>0.64777902833126266</v>
      </c>
      <c r="I116" s="52">
        <f t="shared" si="60"/>
        <v>0.62023471155338783</v>
      </c>
      <c r="J116" s="52">
        <f t="shared" si="60"/>
        <v>0.59145120095746884</v>
      </c>
      <c r="K116" s="52">
        <f t="shared" si="60"/>
        <v>0.57537695937101963</v>
      </c>
      <c r="L116" s="52">
        <f t="shared" si="60"/>
        <v>0.57187893116717481</v>
      </c>
      <c r="M116" s="52">
        <f t="shared" si="60"/>
        <v>0.57729448416595985</v>
      </c>
      <c r="N116" s="52">
        <f t="shared" si="60"/>
        <v>0.57393349343708244</v>
      </c>
      <c r="O116" s="52">
        <f t="shared" si="60"/>
        <v>0.58122071953915233</v>
      </c>
      <c r="P116" s="52">
        <f t="shared" si="60"/>
        <v>0.58689858691155272</v>
      </c>
      <c r="Q116" s="52">
        <f t="shared" si="60"/>
        <v>0.5905430807945562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0.18413582300373482</v>
      </c>
      <c r="C117" s="52">
        <f t="shared" si="61"/>
        <v>0.22595037708244142</v>
      </c>
      <c r="D117" s="52">
        <f t="shared" si="61"/>
        <v>0.28415873006880737</v>
      </c>
      <c r="E117" s="52">
        <f t="shared" si="61"/>
        <v>0.24285383008824135</v>
      </c>
      <c r="F117" s="52">
        <f t="shared" si="61"/>
        <v>0.25978439532767245</v>
      </c>
      <c r="G117" s="52">
        <f t="shared" si="61"/>
        <v>0.22589705767638235</v>
      </c>
      <c r="H117" s="52">
        <f t="shared" si="61"/>
        <v>0.23331569434449201</v>
      </c>
      <c r="I117" s="52">
        <f t="shared" si="61"/>
        <v>0.27159258764009986</v>
      </c>
      <c r="J117" s="52">
        <f t="shared" si="61"/>
        <v>0.29822443811408844</v>
      </c>
      <c r="K117" s="52">
        <f t="shared" si="61"/>
        <v>0.2977857798187063</v>
      </c>
      <c r="L117" s="52">
        <f t="shared" si="61"/>
        <v>0.30863785382857506</v>
      </c>
      <c r="M117" s="52">
        <f t="shared" si="61"/>
        <v>0.31435386444434166</v>
      </c>
      <c r="N117" s="52">
        <f t="shared" si="61"/>
        <v>0.32207255778118449</v>
      </c>
      <c r="O117" s="52">
        <f t="shared" si="61"/>
        <v>0.31879685395911617</v>
      </c>
      <c r="P117" s="52">
        <f t="shared" si="61"/>
        <v>0.32130200770464235</v>
      </c>
      <c r="Q117" s="52">
        <f t="shared" si="61"/>
        <v>0.30831565398982896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0.69192705760783446</v>
      </c>
      <c r="C119" s="48">
        <f t="shared" si="63"/>
        <v>0.66169648303991402</v>
      </c>
      <c r="D119" s="48">
        <f t="shared" si="63"/>
        <v>0.66021426114220827</v>
      </c>
      <c r="E119" s="48">
        <f t="shared" si="63"/>
        <v>0.62891819224270895</v>
      </c>
      <c r="F119" s="48">
        <f t="shared" si="63"/>
        <v>0.59241965790422169</v>
      </c>
      <c r="G119" s="48">
        <f t="shared" si="63"/>
        <v>0.60394194476573071</v>
      </c>
      <c r="H119" s="48">
        <f t="shared" si="63"/>
        <v>0.61634594177761448</v>
      </c>
      <c r="I119" s="48">
        <f t="shared" si="63"/>
        <v>0.62107839682094468</v>
      </c>
      <c r="J119" s="48">
        <f t="shared" si="63"/>
        <v>0.55457213327358301</v>
      </c>
      <c r="K119" s="48">
        <f t="shared" si="63"/>
        <v>0.59283433307205202</v>
      </c>
      <c r="L119" s="48">
        <f t="shared" si="63"/>
        <v>0.52292394915518836</v>
      </c>
      <c r="M119" s="48">
        <f t="shared" si="63"/>
        <v>0.45158151264800461</v>
      </c>
      <c r="N119" s="48">
        <f t="shared" si="63"/>
        <v>0.43506486731358507</v>
      </c>
      <c r="O119" s="48">
        <f t="shared" si="63"/>
        <v>0.37611037578606815</v>
      </c>
      <c r="P119" s="48">
        <f t="shared" si="63"/>
        <v>0.38199017727679574</v>
      </c>
      <c r="Q119" s="48">
        <f t="shared" si="63"/>
        <v>0.37105839316183292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0.30807294239216548</v>
      </c>
      <c r="C120" s="46">
        <f t="shared" si="64"/>
        <v>0.33830351696008604</v>
      </c>
      <c r="D120" s="46">
        <f t="shared" si="64"/>
        <v>0.33978573885779167</v>
      </c>
      <c r="E120" s="46">
        <f t="shared" si="64"/>
        <v>0.37108180775729099</v>
      </c>
      <c r="F120" s="46">
        <f t="shared" si="64"/>
        <v>0.40758034209577843</v>
      </c>
      <c r="G120" s="46">
        <f t="shared" si="64"/>
        <v>0.39605805523426918</v>
      </c>
      <c r="H120" s="46">
        <f t="shared" si="64"/>
        <v>0.38365405822238557</v>
      </c>
      <c r="I120" s="46">
        <f t="shared" si="64"/>
        <v>0.37892160317905543</v>
      </c>
      <c r="J120" s="46">
        <f t="shared" si="64"/>
        <v>0.44542786672641693</v>
      </c>
      <c r="K120" s="46">
        <f t="shared" si="64"/>
        <v>0.40716566692794798</v>
      </c>
      <c r="L120" s="46">
        <f t="shared" si="64"/>
        <v>0.47707605084481164</v>
      </c>
      <c r="M120" s="46">
        <f t="shared" si="64"/>
        <v>0.5484184873519955</v>
      </c>
      <c r="N120" s="46">
        <f t="shared" si="64"/>
        <v>0.56493513268641482</v>
      </c>
      <c r="O120" s="46">
        <f t="shared" si="64"/>
        <v>0.6238896242139319</v>
      </c>
      <c r="P120" s="46">
        <f t="shared" si="64"/>
        <v>0.61800982272320437</v>
      </c>
      <c r="Q120" s="46">
        <f t="shared" si="64"/>
        <v>0.62894160683816702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787.02006717316362</v>
      </c>
      <c r="C4" s="100">
        <v>764.68687999999986</v>
      </c>
      <c r="D4" s="100">
        <v>752.98860999999988</v>
      </c>
      <c r="E4" s="100">
        <v>792.38972999999999</v>
      </c>
      <c r="F4" s="100">
        <v>859.49513999999988</v>
      </c>
      <c r="G4" s="100">
        <v>891.42400383321262</v>
      </c>
      <c r="H4" s="100">
        <v>932.90552000000002</v>
      </c>
      <c r="I4" s="100">
        <v>976.79564000000005</v>
      </c>
      <c r="J4" s="100">
        <v>997.21559000000002</v>
      </c>
      <c r="K4" s="100">
        <v>934.60289000000012</v>
      </c>
      <c r="L4" s="100">
        <v>1014.7845919284633</v>
      </c>
      <c r="M4" s="100">
        <v>1036.3282523910416</v>
      </c>
      <c r="N4" s="100">
        <v>1044.5209277567594</v>
      </c>
      <c r="O4" s="100">
        <v>1056.8677615734559</v>
      </c>
      <c r="P4" s="100">
        <v>1085.5938921407164</v>
      </c>
      <c r="Q4" s="100">
        <v>1171.8776378132179</v>
      </c>
    </row>
    <row r="5" spans="1:17" ht="11.45" customHeight="1" x14ac:dyDescent="0.25">
      <c r="A5" s="141" t="s">
        <v>91</v>
      </c>
      <c r="B5" s="140">
        <f t="shared" ref="B5:Q5" si="0">B4</f>
        <v>787.02006717316362</v>
      </c>
      <c r="C5" s="140">
        <f t="shared" si="0"/>
        <v>764.68687999999986</v>
      </c>
      <c r="D5" s="140">
        <f t="shared" si="0"/>
        <v>752.98860999999988</v>
      </c>
      <c r="E5" s="140">
        <f t="shared" si="0"/>
        <v>792.38972999999999</v>
      </c>
      <c r="F5" s="140">
        <f t="shared" si="0"/>
        <v>859.49513999999988</v>
      </c>
      <c r="G5" s="140">
        <f t="shared" si="0"/>
        <v>891.42400383321262</v>
      </c>
      <c r="H5" s="140">
        <f t="shared" si="0"/>
        <v>932.90552000000002</v>
      </c>
      <c r="I5" s="140">
        <f t="shared" si="0"/>
        <v>976.79564000000005</v>
      </c>
      <c r="J5" s="140">
        <f t="shared" si="0"/>
        <v>997.21559000000002</v>
      </c>
      <c r="K5" s="140">
        <f t="shared" si="0"/>
        <v>934.60289000000012</v>
      </c>
      <c r="L5" s="140">
        <f t="shared" si="0"/>
        <v>1014.7845919284633</v>
      </c>
      <c r="M5" s="140">
        <f t="shared" si="0"/>
        <v>1036.3282523910416</v>
      </c>
      <c r="N5" s="140">
        <f t="shared" si="0"/>
        <v>1044.5209277567594</v>
      </c>
      <c r="O5" s="140">
        <f t="shared" si="0"/>
        <v>1056.8677615734559</v>
      </c>
      <c r="P5" s="140">
        <f t="shared" si="0"/>
        <v>1085.5938921407164</v>
      </c>
      <c r="Q5" s="140">
        <f t="shared" si="0"/>
        <v>1171.8776378132179</v>
      </c>
    </row>
    <row r="7" spans="1:17" ht="11.45" customHeight="1" x14ac:dyDescent="0.25">
      <c r="A7" s="27" t="s">
        <v>81</v>
      </c>
      <c r="B7" s="71">
        <f t="shared" ref="B7:Q7" si="1">SUM(B8,B12)</f>
        <v>787.02006717316362</v>
      </c>
      <c r="C7" s="71">
        <f t="shared" si="1"/>
        <v>764.68687999999997</v>
      </c>
      <c r="D7" s="71">
        <f t="shared" si="1"/>
        <v>752.98860999999999</v>
      </c>
      <c r="E7" s="71">
        <f t="shared" si="1"/>
        <v>792.38972999999999</v>
      </c>
      <c r="F7" s="71">
        <f t="shared" si="1"/>
        <v>859.49513999999976</v>
      </c>
      <c r="G7" s="71">
        <f t="shared" si="1"/>
        <v>891.42400383321274</v>
      </c>
      <c r="H7" s="71">
        <f t="shared" si="1"/>
        <v>932.90552000000002</v>
      </c>
      <c r="I7" s="71">
        <f t="shared" si="1"/>
        <v>976.79564000000016</v>
      </c>
      <c r="J7" s="71">
        <f t="shared" si="1"/>
        <v>997.21559000000002</v>
      </c>
      <c r="K7" s="71">
        <f t="shared" si="1"/>
        <v>934.60289000000034</v>
      </c>
      <c r="L7" s="71">
        <f t="shared" si="1"/>
        <v>1014.7845919284633</v>
      </c>
      <c r="M7" s="71">
        <f t="shared" si="1"/>
        <v>1036.3282523910416</v>
      </c>
      <c r="N7" s="71">
        <f t="shared" si="1"/>
        <v>1044.5209277567592</v>
      </c>
      <c r="O7" s="71">
        <f t="shared" si="1"/>
        <v>1056.8677615734564</v>
      </c>
      <c r="P7" s="71">
        <f t="shared" si="1"/>
        <v>1085.5938921407162</v>
      </c>
      <c r="Q7" s="71">
        <f t="shared" si="1"/>
        <v>1171.8776378132179</v>
      </c>
    </row>
    <row r="8" spans="1:17" ht="11.45" customHeight="1" x14ac:dyDescent="0.25">
      <c r="A8" s="130" t="s">
        <v>39</v>
      </c>
      <c r="B8" s="139">
        <f t="shared" ref="B8:Q8" si="2">SUM(B9:B11)</f>
        <v>755.32176277494796</v>
      </c>
      <c r="C8" s="139">
        <f t="shared" si="2"/>
        <v>734.96108783813042</v>
      </c>
      <c r="D8" s="139">
        <f t="shared" si="2"/>
        <v>730.79282791901733</v>
      </c>
      <c r="E8" s="139">
        <f t="shared" si="2"/>
        <v>772.5745166966218</v>
      </c>
      <c r="F8" s="139">
        <f t="shared" si="2"/>
        <v>838.95657885567152</v>
      </c>
      <c r="G8" s="139">
        <f t="shared" si="2"/>
        <v>869.73584122147361</v>
      </c>
      <c r="H8" s="139">
        <f t="shared" si="2"/>
        <v>909.20213292706876</v>
      </c>
      <c r="I8" s="139">
        <f t="shared" si="2"/>
        <v>954.12405186732246</v>
      </c>
      <c r="J8" s="139">
        <f t="shared" si="2"/>
        <v>971.87218364652949</v>
      </c>
      <c r="K8" s="139">
        <f t="shared" si="2"/>
        <v>910.72227478793548</v>
      </c>
      <c r="L8" s="139">
        <f t="shared" si="2"/>
        <v>989.19619070882959</v>
      </c>
      <c r="M8" s="139">
        <f t="shared" si="2"/>
        <v>1014.0875057851149</v>
      </c>
      <c r="N8" s="139">
        <f t="shared" si="2"/>
        <v>1022.7293107608343</v>
      </c>
      <c r="O8" s="139">
        <f t="shared" si="2"/>
        <v>1035.4169728886027</v>
      </c>
      <c r="P8" s="139">
        <f t="shared" si="2"/>
        <v>1065.8701020136548</v>
      </c>
      <c r="Q8" s="139">
        <f t="shared" si="2"/>
        <v>1151.8280901741882</v>
      </c>
    </row>
    <row r="9" spans="1:17" ht="11.45" customHeight="1" x14ac:dyDescent="0.25">
      <c r="A9" s="116" t="s">
        <v>23</v>
      </c>
      <c r="B9" s="70">
        <v>171.18367455647515</v>
      </c>
      <c r="C9" s="70">
        <v>166.89638000000002</v>
      </c>
      <c r="D9" s="70">
        <v>185.21478999999999</v>
      </c>
      <c r="E9" s="70">
        <v>201.81298000000001</v>
      </c>
      <c r="F9" s="70">
        <v>208.89790999999997</v>
      </c>
      <c r="G9" s="70">
        <v>207.40447877474151</v>
      </c>
      <c r="H9" s="70">
        <v>173.48653000000002</v>
      </c>
      <c r="I9" s="70">
        <v>169.49940000000001</v>
      </c>
      <c r="J9" s="70">
        <v>163.08974000000003</v>
      </c>
      <c r="K9" s="70">
        <v>172.78869</v>
      </c>
      <c r="L9" s="70">
        <v>174.16762613201817</v>
      </c>
      <c r="M9" s="70">
        <v>158.73815311185473</v>
      </c>
      <c r="N9" s="70">
        <v>155.2142985986618</v>
      </c>
      <c r="O9" s="70">
        <v>152.29208074117957</v>
      </c>
      <c r="P9" s="70">
        <v>154.35923436507801</v>
      </c>
      <c r="Q9" s="70">
        <v>184.52288279961925</v>
      </c>
    </row>
    <row r="10" spans="1:17" ht="11.45" customHeight="1" x14ac:dyDescent="0.25">
      <c r="A10" s="116" t="s">
        <v>127</v>
      </c>
      <c r="B10" s="70">
        <v>452.8169944970046</v>
      </c>
      <c r="C10" s="70">
        <v>427.82223148780446</v>
      </c>
      <c r="D10" s="70">
        <v>368.07889672852542</v>
      </c>
      <c r="E10" s="70">
        <v>408.83412016133298</v>
      </c>
      <c r="F10" s="70">
        <v>442.8979894340726</v>
      </c>
      <c r="G10" s="70">
        <v>478.92838774256171</v>
      </c>
      <c r="H10" s="70">
        <v>532.48279988087552</v>
      </c>
      <c r="I10" s="70">
        <v>547.11044053237299</v>
      </c>
      <c r="J10" s="70">
        <v>543.53537985305786</v>
      </c>
      <c r="K10" s="70">
        <v>490.42050941463475</v>
      </c>
      <c r="L10" s="70">
        <v>538.02574788363745</v>
      </c>
      <c r="M10" s="70">
        <v>569.56266086152698</v>
      </c>
      <c r="N10" s="70">
        <v>570.11666236301289</v>
      </c>
      <c r="O10" s="70">
        <v>581.71093574428949</v>
      </c>
      <c r="P10" s="70">
        <v>600.36085246435732</v>
      </c>
      <c r="Q10" s="70">
        <v>644.59591414042427</v>
      </c>
    </row>
    <row r="11" spans="1:17" ht="11.45" customHeight="1" x14ac:dyDescent="0.25">
      <c r="A11" s="116" t="s">
        <v>125</v>
      </c>
      <c r="B11" s="70">
        <v>131.32109372146823</v>
      </c>
      <c r="C11" s="70">
        <v>140.24247635032592</v>
      </c>
      <c r="D11" s="70">
        <v>177.49914119049191</v>
      </c>
      <c r="E11" s="70">
        <v>161.92741653528876</v>
      </c>
      <c r="F11" s="70">
        <v>187.16067942159893</v>
      </c>
      <c r="G11" s="70">
        <v>183.40297470417033</v>
      </c>
      <c r="H11" s="70">
        <v>203.23280304619317</v>
      </c>
      <c r="I11" s="70">
        <v>237.51421133494944</v>
      </c>
      <c r="J11" s="70">
        <v>265.24706379347163</v>
      </c>
      <c r="K11" s="70">
        <v>247.51307537330069</v>
      </c>
      <c r="L11" s="70">
        <v>277.002816693174</v>
      </c>
      <c r="M11" s="70">
        <v>285.78669181173308</v>
      </c>
      <c r="N11" s="70">
        <v>297.39834979915958</v>
      </c>
      <c r="O11" s="70">
        <v>301.41395640313351</v>
      </c>
      <c r="P11" s="70">
        <v>311.15001518421951</v>
      </c>
      <c r="Q11" s="70">
        <v>322.70929323414475</v>
      </c>
    </row>
    <row r="12" spans="1:17" ht="11.45" customHeight="1" x14ac:dyDescent="0.25">
      <c r="A12" s="128" t="s">
        <v>18</v>
      </c>
      <c r="B12" s="138">
        <f t="shared" ref="B12:Q12" si="3">SUM(B13:B14)</f>
        <v>31.698304398215697</v>
      </c>
      <c r="C12" s="138">
        <f t="shared" si="3"/>
        <v>29.725792161869514</v>
      </c>
      <c r="D12" s="138">
        <f t="shared" si="3"/>
        <v>22.195782080982635</v>
      </c>
      <c r="E12" s="138">
        <f t="shared" si="3"/>
        <v>19.815213303378194</v>
      </c>
      <c r="F12" s="138">
        <f t="shared" si="3"/>
        <v>20.538561144328234</v>
      </c>
      <c r="G12" s="138">
        <f t="shared" si="3"/>
        <v>21.688162611739084</v>
      </c>
      <c r="H12" s="138">
        <f t="shared" si="3"/>
        <v>23.703387072931239</v>
      </c>
      <c r="I12" s="138">
        <f t="shared" si="3"/>
        <v>22.671588132677648</v>
      </c>
      <c r="J12" s="138">
        <f t="shared" si="3"/>
        <v>25.34340635347052</v>
      </c>
      <c r="K12" s="138">
        <f t="shared" si="3"/>
        <v>23.880615212064914</v>
      </c>
      <c r="L12" s="138">
        <f t="shared" si="3"/>
        <v>25.588401219633791</v>
      </c>
      <c r="M12" s="138">
        <f t="shared" si="3"/>
        <v>22.240746605926638</v>
      </c>
      <c r="N12" s="138">
        <f t="shared" si="3"/>
        <v>21.791616995924937</v>
      </c>
      <c r="O12" s="138">
        <f t="shared" si="3"/>
        <v>21.45078868485367</v>
      </c>
      <c r="P12" s="138">
        <f t="shared" si="3"/>
        <v>19.723790127061431</v>
      </c>
      <c r="Q12" s="138">
        <f t="shared" si="3"/>
        <v>20.049547639029701</v>
      </c>
    </row>
    <row r="13" spans="1:17" ht="11.45" customHeight="1" x14ac:dyDescent="0.25">
      <c r="A13" s="95" t="s">
        <v>126</v>
      </c>
      <c r="B13" s="20">
        <v>23.723073362675382</v>
      </c>
      <c r="C13" s="20">
        <v>21.417075318040386</v>
      </c>
      <c r="D13" s="20">
        <v>15.948127475268546</v>
      </c>
      <c r="E13" s="20">
        <v>13.68953547911129</v>
      </c>
      <c r="F13" s="20">
        <v>13.64985522823042</v>
      </c>
      <c r="G13" s="20">
        <v>14.370912377330201</v>
      </c>
      <c r="H13" s="20">
        <v>15.904868182752098</v>
      </c>
      <c r="I13" s="20">
        <v>15.264956813155933</v>
      </c>
      <c r="J13" s="20">
        <v>15.794174265493284</v>
      </c>
      <c r="K13" s="20">
        <v>15.267090080559621</v>
      </c>
      <c r="L13" s="20">
        <v>14.837877730559057</v>
      </c>
      <c r="M13" s="20">
        <v>11.635639140498705</v>
      </c>
      <c r="N13" s="20">
        <v>10.990039123739367</v>
      </c>
      <c r="O13" s="20">
        <v>9.5230655402583739</v>
      </c>
      <c r="P13" s="20">
        <v>8.6086414020141309</v>
      </c>
      <c r="Q13" s="20">
        <v>8.6578027550008851</v>
      </c>
    </row>
    <row r="14" spans="1:17" ht="11.45" customHeight="1" x14ac:dyDescent="0.25">
      <c r="A14" s="93" t="s">
        <v>125</v>
      </c>
      <c r="B14" s="69">
        <v>7.9752310355403155</v>
      </c>
      <c r="C14" s="69">
        <v>8.3087168438291297</v>
      </c>
      <c r="D14" s="69">
        <v>6.2476546057140885</v>
      </c>
      <c r="E14" s="69">
        <v>6.125677824266905</v>
      </c>
      <c r="F14" s="69">
        <v>6.8887059160978152</v>
      </c>
      <c r="G14" s="69">
        <v>7.3172502344088839</v>
      </c>
      <c r="H14" s="69">
        <v>7.7985188901791407</v>
      </c>
      <c r="I14" s="69">
        <v>7.4066313195217157</v>
      </c>
      <c r="J14" s="69">
        <v>9.5492320879772343</v>
      </c>
      <c r="K14" s="69">
        <v>8.613525131505293</v>
      </c>
      <c r="L14" s="69">
        <v>10.750523489074734</v>
      </c>
      <c r="M14" s="69">
        <v>10.605107465427933</v>
      </c>
      <c r="N14" s="69">
        <v>10.80157787218557</v>
      </c>
      <c r="O14" s="69">
        <v>11.927723144595296</v>
      </c>
      <c r="P14" s="69">
        <v>11.1151487250473</v>
      </c>
      <c r="Q14" s="69">
        <v>11.391744884028816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406.07070522857055</v>
      </c>
      <c r="C18" s="68">
        <f>IF(C7=0,"",C7/TrAvia_act!C12*100)</f>
        <v>406.39549718328897</v>
      </c>
      <c r="D18" s="68">
        <f>IF(D7=0,"",D7/TrAvia_act!D12*100)</f>
        <v>333.90721929213277</v>
      </c>
      <c r="E18" s="68">
        <f>IF(E7=0,"",E7/TrAvia_act!E12*100)</f>
        <v>318.73147612622768</v>
      </c>
      <c r="F18" s="68">
        <f>IF(F7=0,"",F7/TrAvia_act!F12*100)</f>
        <v>327.02760555083313</v>
      </c>
      <c r="G18" s="68">
        <f>IF(G7=0,"",G7/TrAvia_act!G12*100)</f>
        <v>332.11522716944449</v>
      </c>
      <c r="H18" s="68">
        <f>IF(H7=0,"",H7/TrAvia_act!H12*100)</f>
        <v>330.21033833769945</v>
      </c>
      <c r="I18" s="68">
        <f>IF(I7=0,"",I7/TrAvia_act!I12*100)</f>
        <v>324.029656792857</v>
      </c>
      <c r="J18" s="68">
        <f>IF(J7=0,"",J7/TrAvia_act!J12*100)</f>
        <v>351.63887878877784</v>
      </c>
      <c r="K18" s="68">
        <f>IF(K7=0,"",K7/TrAvia_act!K12*100)</f>
        <v>356.12794021888527</v>
      </c>
      <c r="L18" s="68">
        <f>IF(L7=0,"",L7/TrAvia_act!L12*100)</f>
        <v>369.04582773347551</v>
      </c>
      <c r="M18" s="68">
        <f>IF(M7=0,"",M7/TrAvia_act!M12*100)</f>
        <v>364.73456617213532</v>
      </c>
      <c r="N18" s="68">
        <f>IF(N7=0,"",N7/TrAvia_act!N12*100)</f>
        <v>365.43899236976557</v>
      </c>
      <c r="O18" s="68">
        <f>IF(O7=0,"",O7/TrAvia_act!O12*100)</f>
        <v>364.96881541049169</v>
      </c>
      <c r="P18" s="68">
        <f>IF(P7=0,"",P7/TrAvia_act!P12*100)</f>
        <v>356.42807863214881</v>
      </c>
      <c r="Q18" s="68">
        <f>IF(Q7=0,"",Q7/TrAvia_act!Q12*100)</f>
        <v>361.62344185837401</v>
      </c>
    </row>
    <row r="19" spans="1:17" ht="11.45" customHeight="1" x14ac:dyDescent="0.25">
      <c r="A19" s="130" t="s">
        <v>39</v>
      </c>
      <c r="B19" s="134">
        <f>IF(B8=0,"",B8/TrAvia_act!B13*100)</f>
        <v>401.95093519417975</v>
      </c>
      <c r="C19" s="134">
        <f>IF(C8=0,"",C8/TrAvia_act!C13*100)</f>
        <v>402.12204886255381</v>
      </c>
      <c r="D19" s="134">
        <f>IF(D8=0,"",D8/TrAvia_act!D13*100)</f>
        <v>331.89799639689829</v>
      </c>
      <c r="E19" s="134">
        <f>IF(E8=0,"",E8/TrAvia_act!E13*100)</f>
        <v>317.21778405139509</v>
      </c>
      <c r="F19" s="134">
        <f>IF(F8=0,"",F8/TrAvia_act!F13*100)</f>
        <v>325.32702763267986</v>
      </c>
      <c r="G19" s="134">
        <f>IF(G8=0,"",G8/TrAvia_act!G13*100)</f>
        <v>330.72372537507692</v>
      </c>
      <c r="H19" s="134">
        <f>IF(H8=0,"",H8/TrAvia_act!H13*100)</f>
        <v>328.77609083750662</v>
      </c>
      <c r="I19" s="134">
        <f>IF(I8=0,"",I8/TrAvia_act!I13*100)</f>
        <v>322.8683817595072</v>
      </c>
      <c r="J19" s="134">
        <f>IF(J8=0,"",J8/TrAvia_act!J13*100)</f>
        <v>349.98136403205672</v>
      </c>
      <c r="K19" s="134">
        <f>IF(K8=0,"",K8/TrAvia_act!K13*100)</f>
        <v>354.81913385170031</v>
      </c>
      <c r="L19" s="134">
        <f>IF(L8=0,"",L8/TrAvia_act!L13*100)</f>
        <v>367.9499040843196</v>
      </c>
      <c r="M19" s="134">
        <f>IF(M8=0,"",M8/TrAvia_act!M13*100)</f>
        <v>363.87356291862227</v>
      </c>
      <c r="N19" s="134">
        <f>IF(N8=0,"",N8/TrAvia_act!N13*100)</f>
        <v>364.76473934388525</v>
      </c>
      <c r="O19" s="134">
        <f>IF(O8=0,"",O8/TrAvia_act!O13*100)</f>
        <v>364.53244698234818</v>
      </c>
      <c r="P19" s="134">
        <f>IF(P8=0,"",P8/TrAvia_act!P13*100)</f>
        <v>355.95569263722052</v>
      </c>
      <c r="Q19" s="134">
        <f>IF(Q8=0,"",Q8/TrAvia_act!Q13*100)</f>
        <v>361.31960191435707</v>
      </c>
    </row>
    <row r="20" spans="1:17" ht="11.45" customHeight="1" x14ac:dyDescent="0.25">
      <c r="A20" s="116" t="s">
        <v>23</v>
      </c>
      <c r="B20" s="77">
        <f>IF(B9=0,"",B9/TrAvia_act!B14*100)</f>
        <v>554.70023710824944</v>
      </c>
      <c r="C20" s="77">
        <f>IF(C9=0,"",C9/TrAvia_act!C14*100)</f>
        <v>542.28903143295554</v>
      </c>
      <c r="D20" s="77">
        <f>IF(D9=0,"",D9/TrAvia_act!D14*100)</f>
        <v>540.55683172278532</v>
      </c>
      <c r="E20" s="77">
        <f>IF(E9=0,"",E9/TrAvia_act!E14*100)</f>
        <v>542.0327167811447</v>
      </c>
      <c r="F20" s="77">
        <f>IF(F9=0,"",F9/TrAvia_act!F14*100)</f>
        <v>538.23090487435479</v>
      </c>
      <c r="G20" s="77">
        <f>IF(G9=0,"",G9/TrAvia_act!G14*100)</f>
        <v>529.80408162210665</v>
      </c>
      <c r="H20" s="77">
        <f>IF(H9=0,"",H9/TrAvia_act!H14*100)</f>
        <v>527.59954444150412</v>
      </c>
      <c r="I20" s="77">
        <f>IF(I9=0,"",I9/TrAvia_act!I14*100)</f>
        <v>530.23838659072874</v>
      </c>
      <c r="J20" s="77">
        <f>IF(J9=0,"",J9/TrAvia_act!J14*100)</f>
        <v>532.3423129751269</v>
      </c>
      <c r="K20" s="77">
        <f>IF(K9=0,"",K9/TrAvia_act!K14*100)</f>
        <v>530.74942239538427</v>
      </c>
      <c r="L20" s="77">
        <f>IF(L9=0,"",L9/TrAvia_act!L14*100)</f>
        <v>542.20908659565009</v>
      </c>
      <c r="M20" s="77">
        <f>IF(M9=0,"",M9/TrAvia_act!M14*100)</f>
        <v>525.6792802524717</v>
      </c>
      <c r="N20" s="77">
        <f>IF(N9=0,"",N9/TrAvia_act!N14*100)</f>
        <v>532.32370291486779</v>
      </c>
      <c r="O20" s="77">
        <f>IF(O9=0,"",O9/TrAvia_act!O14*100)</f>
        <v>536.25895669058821</v>
      </c>
      <c r="P20" s="77">
        <f>IF(P9=0,"",P9/TrAvia_act!P14*100)</f>
        <v>561.54480024415261</v>
      </c>
      <c r="Q20" s="77">
        <f>IF(Q9=0,"",Q9/TrAvia_act!Q14*100)</f>
        <v>572.3025833318178</v>
      </c>
    </row>
    <row r="21" spans="1:17" ht="11.45" customHeight="1" x14ac:dyDescent="0.25">
      <c r="A21" s="116" t="s">
        <v>127</v>
      </c>
      <c r="B21" s="77">
        <f>IF(B10=0,"",B10/TrAvia_act!B15*100)</f>
        <v>369.79244180574682</v>
      </c>
      <c r="C21" s="77">
        <f>IF(C10=0,"",C10/TrAvia_act!C15*100)</f>
        <v>386.47945824605887</v>
      </c>
      <c r="D21" s="77">
        <f>IF(D10=0,"",D10/TrAvia_act!D15*100)</f>
        <v>298.39113347073345</v>
      </c>
      <c r="E21" s="77">
        <f>IF(E10=0,"",E10/TrAvia_act!E15*100)</f>
        <v>277.80079759128995</v>
      </c>
      <c r="F21" s="77">
        <f>IF(F10=0,"",F10/TrAvia_act!F15*100)</f>
        <v>291.23542929256575</v>
      </c>
      <c r="G21" s="77">
        <f>IF(G10=0,"",G10/TrAvia_act!G15*100)</f>
        <v>291.27313643458263</v>
      </c>
      <c r="H21" s="77">
        <f>IF(H10=0,"",H10/TrAvia_act!H15*100)</f>
        <v>297.2476854535106</v>
      </c>
      <c r="I21" s="77">
        <f>IF(I10=0,"",I10/TrAvia_act!I15*100)</f>
        <v>298.49675054331146</v>
      </c>
      <c r="J21" s="77">
        <f>IF(J10=0,"",J10/TrAvia_act!J15*100)</f>
        <v>330.93649870697794</v>
      </c>
      <c r="K21" s="77">
        <f>IF(K10=0,"",K10/TrAvia_act!K15*100)</f>
        <v>332.07580172797554</v>
      </c>
      <c r="L21" s="77">
        <f>IF(L10=0,"",L10/TrAvia_act!L15*100)</f>
        <v>349.94937468968914</v>
      </c>
      <c r="M21" s="77">
        <f>IF(M10=0,"",M10/TrAvia_act!M15*100)</f>
        <v>354.01296997629066</v>
      </c>
      <c r="N21" s="77">
        <f>IF(N10=0,"",N10/TrAvia_act!N15*100)</f>
        <v>354.28626113134385</v>
      </c>
      <c r="O21" s="77">
        <f>IF(O10=0,"",O10/TrAvia_act!O15*100)</f>
        <v>352.36036533062298</v>
      </c>
      <c r="P21" s="77">
        <f>IF(P10=0,"",P10/TrAvia_act!P15*100)</f>
        <v>341.61817185246844</v>
      </c>
      <c r="Q21" s="77">
        <f>IF(Q10=0,"",Q10/TrAvia_act!Q15*100)</f>
        <v>342.40478121133913</v>
      </c>
    </row>
    <row r="22" spans="1:17" ht="11.45" customHeight="1" x14ac:dyDescent="0.25">
      <c r="A22" s="116" t="s">
        <v>125</v>
      </c>
      <c r="B22" s="77">
        <f>IF(B11=0,"",B11/TrAvia_act!B16*100)</f>
        <v>379.52225632215476</v>
      </c>
      <c r="C22" s="77">
        <f>IF(C11=0,"",C11/TrAvia_act!C16*100)</f>
        <v>339.59402608039659</v>
      </c>
      <c r="D22" s="77">
        <f>IF(D11=0,"",D11/TrAvia_act!D16*100)</f>
        <v>283.69103195430858</v>
      </c>
      <c r="E22" s="77">
        <f>IF(E11=0,"",E11/TrAvia_act!E16*100)</f>
        <v>273.77423741467055</v>
      </c>
      <c r="F22" s="77">
        <f>IF(F11=0,"",F11/TrAvia_act!F16*100)</f>
        <v>279.37157351841591</v>
      </c>
      <c r="G22" s="77">
        <f>IF(G11=0,"",G11/TrAvia_act!G16*100)</f>
        <v>308.72641164215418</v>
      </c>
      <c r="H22" s="77">
        <f>IF(H11=0,"",H11/TrAvia_act!H16*100)</f>
        <v>314.98482791407224</v>
      </c>
      <c r="I22" s="77">
        <f>IF(I11=0,"",I11/TrAvia_act!I16*100)</f>
        <v>295.93229379423354</v>
      </c>
      <c r="J22" s="77">
        <f>IF(J11=0,"",J11/TrAvia_act!J16*100)</f>
        <v>320.28981112695902</v>
      </c>
      <c r="K22" s="77">
        <f>IF(K11=0,"",K11/TrAvia_act!K16*100)</f>
        <v>323.82864594208189</v>
      </c>
      <c r="L22" s="77">
        <f>IF(L11=0,"",L11/TrAvia_act!L16*100)</f>
        <v>333.84221531822135</v>
      </c>
      <c r="M22" s="77">
        <f>IF(M11=0,"",M11/TrAvia_act!M16*100)</f>
        <v>326.21075008146744</v>
      </c>
      <c r="N22" s="77">
        <f>IF(N11=0,"",N11/TrAvia_act!N16*100)</f>
        <v>329.33431103385988</v>
      </c>
      <c r="O22" s="77">
        <f>IF(O11=0,"",O11/TrAvia_act!O16*100)</f>
        <v>332.86661667684388</v>
      </c>
      <c r="P22" s="77">
        <f>IF(P11=0,"",P11/TrAvia_act!P16*100)</f>
        <v>323.40598273023716</v>
      </c>
      <c r="Q22" s="77">
        <f>IF(Q11=0,"",Q11/TrAvia_act!Q16*100)</f>
        <v>328.33694580432001</v>
      </c>
    </row>
    <row r="23" spans="1:17" ht="11.45" customHeight="1" x14ac:dyDescent="0.25">
      <c r="A23" s="128" t="s">
        <v>18</v>
      </c>
      <c r="B23" s="133">
        <f>IF(B12=0,"",B12/TrAvia_act!B17*100)</f>
        <v>537.29278074267961</v>
      </c>
      <c r="C23" s="133">
        <f>IF(C12=0,"",C12/TrAvia_act!C17*100)</f>
        <v>551.23556017972794</v>
      </c>
      <c r="D23" s="133">
        <f>IF(D12=0,"",D12/TrAvia_act!D17*100)</f>
        <v>417.02869643871628</v>
      </c>
      <c r="E23" s="133">
        <f>IF(E12=0,"",E12/TrAvia_act!E17*100)</f>
        <v>391.58440677381208</v>
      </c>
      <c r="F23" s="133">
        <f>IF(F12=0,"",F12/TrAvia_act!F17*100)</f>
        <v>415.81362217437771</v>
      </c>
      <c r="G23" s="133">
        <f>IF(G12=0,"",G12/TrAvia_act!G17*100)</f>
        <v>399.52576977856791</v>
      </c>
      <c r="H23" s="133">
        <f>IF(H12=0,"",H12/TrAvia_act!H17*100)</f>
        <v>396.5680926367387</v>
      </c>
      <c r="I23" s="133">
        <f>IF(I12=0,"",I12/TrAvia_act!I17*100)</f>
        <v>381.82562507068883</v>
      </c>
      <c r="J23" s="133">
        <f>IF(J12=0,"",J12/TrAvia_act!J17*100)</f>
        <v>429.6752327893638</v>
      </c>
      <c r="K23" s="133">
        <f>IF(K12=0,"",K12/TrAvia_act!K17*100)</f>
        <v>414.42626689072245</v>
      </c>
      <c r="L23" s="133">
        <f>IF(L12=0,"",L12/TrAvia_act!L17*100)</f>
        <v>417.06749469051829</v>
      </c>
      <c r="M23" s="133">
        <f>IF(M12=0,"",M12/TrAvia_act!M17*100)</f>
        <v>408.8447405251456</v>
      </c>
      <c r="N23" s="133">
        <f>IF(N12=0,"",N12/TrAvia_act!N17*100)</f>
        <v>400.15322952809856</v>
      </c>
      <c r="O23" s="133">
        <f>IF(O12=0,"",O12/TrAvia_act!O17*100)</f>
        <v>387.35052708935558</v>
      </c>
      <c r="P23" s="133">
        <f>IF(P12=0,"",P12/TrAvia_act!P17*100)</f>
        <v>383.96440111923715</v>
      </c>
      <c r="Q23" s="133">
        <f>IF(Q12=0,"",Q12/TrAvia_act!Q17*100)</f>
        <v>379.98026273806602</v>
      </c>
    </row>
    <row r="24" spans="1:17" ht="11.45" customHeight="1" x14ac:dyDescent="0.25">
      <c r="A24" s="95" t="s">
        <v>126</v>
      </c>
      <c r="B24" s="75">
        <f>IF(B13=0,"",B13/TrAvia_act!B18*100)</f>
        <v>581.14648003672175</v>
      </c>
      <c r="C24" s="75">
        <f>IF(C13=0,"",C13/TrAvia_act!C18*100)</f>
        <v>600.21262579523182</v>
      </c>
      <c r="D24" s="75">
        <f>IF(D13=0,"",D13/TrAvia_act!D18*100)</f>
        <v>453.85830353581724</v>
      </c>
      <c r="E24" s="75">
        <f>IF(E13=0,"",E13/TrAvia_act!E18*100)</f>
        <v>430.15125272317346</v>
      </c>
      <c r="F24" s="75">
        <f>IF(F13=0,"",F13/TrAvia_act!F18*100)</f>
        <v>466.47382753550926</v>
      </c>
      <c r="G24" s="75">
        <f>IF(G13=0,"",G13/TrAvia_act!G18*100)</f>
        <v>438.34008188124437</v>
      </c>
      <c r="H24" s="75">
        <f>IF(H13=0,"",H13/TrAvia_act!H18*100)</f>
        <v>431.73066141772966</v>
      </c>
      <c r="I24" s="75">
        <f>IF(I13=0,"",I13/TrAvia_act!I18*100)</f>
        <v>413.93512898115404</v>
      </c>
      <c r="J24" s="75">
        <f>IF(J13=0,"",J13/TrAvia_act!J18*100)</f>
        <v>482.85220218041741</v>
      </c>
      <c r="K24" s="75">
        <f>IF(K13=0,"",K13/TrAvia_act!K18*100)</f>
        <v>446.9147452620274</v>
      </c>
      <c r="L24" s="75">
        <f>IF(L13=0,"",L13/TrAvia_act!L18*100)</f>
        <v>462.48371737330103</v>
      </c>
      <c r="M24" s="75">
        <f>IF(M13=0,"",M13/TrAvia_act!M18*100)</f>
        <v>473.6561090435319</v>
      </c>
      <c r="N24" s="75">
        <f>IF(N13=0,"",N13/TrAvia_act!N18*100)</f>
        <v>463.85484085893347</v>
      </c>
      <c r="O24" s="75">
        <f>IF(O13=0,"",O13/TrAvia_act!O18*100)</f>
        <v>457.21697443163879</v>
      </c>
      <c r="P24" s="75">
        <f>IF(P13=0,"",P13/TrAvia_act!P18*100)</f>
        <v>438.7155322205075</v>
      </c>
      <c r="Q24" s="75">
        <f>IF(Q13=0,"",Q13/TrAvia_act!Q18*100)</f>
        <v>442.20320713975514</v>
      </c>
    </row>
    <row r="25" spans="1:17" ht="11.45" customHeight="1" x14ac:dyDescent="0.25">
      <c r="A25" s="93" t="s">
        <v>125</v>
      </c>
      <c r="B25" s="74">
        <f>IF(B14=0,"",B14/TrAvia_act!B19*100)</f>
        <v>438.79805127332202</v>
      </c>
      <c r="C25" s="74">
        <f>IF(C14=0,"",C14/TrAvia_act!C19*100)</f>
        <v>455.44006754458206</v>
      </c>
      <c r="D25" s="74">
        <f>IF(D14=0,"",D14/TrAvia_act!D19*100)</f>
        <v>345.46762410087194</v>
      </c>
      <c r="E25" s="74">
        <f>IF(E14=0,"",E14/TrAvia_act!E19*100)</f>
        <v>326.22040744016709</v>
      </c>
      <c r="F25" s="74">
        <f>IF(F14=0,"",F14/TrAvia_act!F19*100)</f>
        <v>342.17881099806584</v>
      </c>
      <c r="G25" s="74">
        <f>IF(G14=0,"",G14/TrAvia_act!G19*100)</f>
        <v>340.33850966295518</v>
      </c>
      <c r="H25" s="74">
        <f>IF(H14=0,"",H14/TrAvia_act!H19*100)</f>
        <v>340.07890372770953</v>
      </c>
      <c r="I25" s="74">
        <f>IF(I14=0,"",I14/TrAvia_act!I19*100)</f>
        <v>329.19595433110862</v>
      </c>
      <c r="J25" s="74">
        <f>IF(J14=0,"",J14/TrAvia_act!J19*100)</f>
        <v>363.46818208785538</v>
      </c>
      <c r="K25" s="74">
        <f>IF(K14=0,"",K14/TrAvia_act!K19*100)</f>
        <v>367.12295285371977</v>
      </c>
      <c r="L25" s="74">
        <f>IF(L14=0,"",L14/TrAvia_act!L19*100)</f>
        <v>367.28668829930075</v>
      </c>
      <c r="M25" s="74">
        <f>IF(M14=0,"",M14/TrAvia_act!M19*100)</f>
        <v>355.47743707475126</v>
      </c>
      <c r="N25" s="74">
        <f>IF(N14=0,"",N14/TrAvia_act!N19*100)</f>
        <v>351.09568030200899</v>
      </c>
      <c r="O25" s="74">
        <f>IF(O14=0,"",O14/TrAvia_act!O19*100)</f>
        <v>345.23170551438238</v>
      </c>
      <c r="P25" s="74">
        <f>IF(P14=0,"",P14/TrAvia_act!P19*100)</f>
        <v>350.12287707464844</v>
      </c>
      <c r="Q25" s="74">
        <f>IF(Q14=0,"",Q14/TrAvia_act!Q19*100)</f>
        <v>343.27042272039057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34.155568326097388</v>
      </c>
      <c r="C28" s="134">
        <f>IF(C8=0,"",C8/TrAvia_act!C4*1000)</f>
        <v>33.302973956264736</v>
      </c>
      <c r="D28" s="134">
        <f>IF(D8=0,"",D8/TrAvia_act!D4*1000)</f>
        <v>35.552363036038528</v>
      </c>
      <c r="E28" s="134">
        <f>IF(E8=0,"",E8/TrAvia_act!E4*1000)</f>
        <v>36.128386248237433</v>
      </c>
      <c r="F28" s="134">
        <f>IF(F8=0,"",F8/TrAvia_act!F4*1000)</f>
        <v>35.331468994101385</v>
      </c>
      <c r="G28" s="134">
        <f>IF(G8=0,"",G8/TrAvia_act!G4*1000)</f>
        <v>36.769366941354264</v>
      </c>
      <c r="H28" s="134">
        <f>IF(H8=0,"",H8/TrAvia_act!H4*1000)</f>
        <v>36.665947473600028</v>
      </c>
      <c r="I28" s="134">
        <f>IF(I8=0,"",I8/TrAvia_act!I4*1000)</f>
        <v>35.008278659607804</v>
      </c>
      <c r="J28" s="134">
        <f>IF(J8=0,"",J8/TrAvia_act!J4*1000)</f>
        <v>33.206332877671692</v>
      </c>
      <c r="K28" s="134">
        <f>IF(K8=0,"",K8/TrAvia_act!K4*1000)</f>
        <v>32.618591688001949</v>
      </c>
      <c r="L28" s="134">
        <f>IF(L8=0,"",L8/TrAvia_act!L4*1000)</f>
        <v>32.02070599932685</v>
      </c>
      <c r="M28" s="134">
        <f>IF(M8=0,"",M8/TrAvia_act!M4*1000)</f>
        <v>30.291726969966867</v>
      </c>
      <c r="N28" s="134">
        <f>IF(N8=0,"",N8/TrAvia_act!N4*1000)</f>
        <v>29.704391504154504</v>
      </c>
      <c r="O28" s="134">
        <f>IF(O8=0,"",O8/TrAvia_act!O4*1000)</f>
        <v>28.373742306159876</v>
      </c>
      <c r="P28" s="134">
        <f>IF(P8=0,"",P8/TrAvia_act!P4*1000)</f>
        <v>26.611547791583586</v>
      </c>
      <c r="Q28" s="134">
        <f>IF(Q8=0,"",Q8/TrAvia_act!Q4*1000)</f>
        <v>26.26281129141784</v>
      </c>
    </row>
    <row r="29" spans="1:17" ht="11.45" customHeight="1" x14ac:dyDescent="0.25">
      <c r="A29" s="116" t="s">
        <v>23</v>
      </c>
      <c r="B29" s="77">
        <f>IF(B9=0,"",B9/TrAvia_act!B5*1000)</f>
        <v>69.660942186929276</v>
      </c>
      <c r="C29" s="77">
        <f>IF(C9=0,"",C9/TrAvia_act!C5*1000)</f>
        <v>69.15428697842863</v>
      </c>
      <c r="D29" s="77">
        <f>IF(D9=0,"",D9/TrAvia_act!D5*1000)</f>
        <v>76.280714367308207</v>
      </c>
      <c r="E29" s="77">
        <f>IF(E9=0,"",E9/TrAvia_act!E5*1000)</f>
        <v>84.382546912831515</v>
      </c>
      <c r="F29" s="77">
        <f>IF(F9=0,"",F9/TrAvia_act!F5*1000)</f>
        <v>82.650951283841351</v>
      </c>
      <c r="G29" s="77">
        <f>IF(G9=0,"",G9/TrAvia_act!G5*1000)</f>
        <v>84.673282008740941</v>
      </c>
      <c r="H29" s="77">
        <f>IF(H9=0,"",H9/TrAvia_act!H5*1000)</f>
        <v>86.658299839051168</v>
      </c>
      <c r="I29" s="77">
        <f>IF(I9=0,"",I9/TrAvia_act!I5*1000)</f>
        <v>84.714693253263206</v>
      </c>
      <c r="J29" s="77">
        <f>IF(J9=0,"",J9/TrAvia_act!J5*1000)</f>
        <v>76.184837073184525</v>
      </c>
      <c r="K29" s="77">
        <f>IF(K9=0,"",K9/TrAvia_act!K5*1000)</f>
        <v>73.128185175833721</v>
      </c>
      <c r="L29" s="77">
        <f>IF(L9=0,"",L9/TrAvia_act!L5*1000)</f>
        <v>73.969755046814171</v>
      </c>
      <c r="M29" s="77">
        <f>IF(M9=0,"",M9/TrAvia_act!M5*1000)</f>
        <v>71.435559405052217</v>
      </c>
      <c r="N29" s="77">
        <f>IF(N9=0,"",N9/TrAvia_act!N5*1000)</f>
        <v>70.851722391678365</v>
      </c>
      <c r="O29" s="77">
        <f>IF(O9=0,"",O9/TrAvia_act!O5*1000)</f>
        <v>68.803515054850124</v>
      </c>
      <c r="P29" s="77">
        <f>IF(P9=0,"",P9/TrAvia_act!P5*1000)</f>
        <v>67.460187183645587</v>
      </c>
      <c r="Q29" s="77">
        <f>IF(Q9=0,"",Q9/TrAvia_act!Q5*1000)</f>
        <v>65.176345535901731</v>
      </c>
    </row>
    <row r="30" spans="1:17" ht="11.45" customHeight="1" x14ac:dyDescent="0.25">
      <c r="A30" s="116" t="s">
        <v>127</v>
      </c>
      <c r="B30" s="77">
        <f>IF(B10=0,"",B10/TrAvia_act!B6*1000)</f>
        <v>34.106655031272439</v>
      </c>
      <c r="C30" s="77">
        <f>IF(C10=0,"",C10/TrAvia_act!C6*1000)</f>
        <v>35.618502689464236</v>
      </c>
      <c r="D30" s="77">
        <f>IF(D10=0,"",D10/TrAvia_act!D6*1000)</f>
        <v>30.333729101318482</v>
      </c>
      <c r="E30" s="77">
        <f>IF(E10=0,"",E10/TrAvia_act!E6*1000)</f>
        <v>31.409245527604018</v>
      </c>
      <c r="F30" s="77">
        <f>IF(F10=0,"",F10/TrAvia_act!F6*1000)</f>
        <v>32.337264991524968</v>
      </c>
      <c r="G30" s="77">
        <f>IF(G10=0,"",G10/TrAvia_act!G6*1000)</f>
        <v>32.859011112078292</v>
      </c>
      <c r="H30" s="77">
        <f>IF(H10=0,"",H10/TrAvia_act!H6*1000)</f>
        <v>33.778971263438798</v>
      </c>
      <c r="I30" s="77">
        <f>IF(I10=0,"",I10/TrAvia_act!I6*1000)</f>
        <v>32.665669565029937</v>
      </c>
      <c r="J30" s="77">
        <f>IF(J10=0,"",J10/TrAvia_act!J6*1000)</f>
        <v>32.677733644816648</v>
      </c>
      <c r="K30" s="77">
        <f>IF(K10=0,"",K10/TrAvia_act!K6*1000)</f>
        <v>31.642959078971973</v>
      </c>
      <c r="L30" s="77">
        <f>IF(L10=0,"",L10/TrAvia_act!L6*1000)</f>
        <v>32.962156804968558</v>
      </c>
      <c r="M30" s="77">
        <f>IF(M10=0,"",M10/TrAvia_act!M6*1000)</f>
        <v>31.872111692144433</v>
      </c>
      <c r="N30" s="77">
        <f>IF(N10=0,"",N10/TrAvia_act!N6*1000)</f>
        <v>31.482596256058127</v>
      </c>
      <c r="O30" s="77">
        <f>IF(O10=0,"",O10/TrAvia_act!O6*1000)</f>
        <v>29.954295638696177</v>
      </c>
      <c r="P30" s="77">
        <f>IF(P10=0,"",P10/TrAvia_act!P6*1000)</f>
        <v>28.001060187737618</v>
      </c>
      <c r="Q30" s="77">
        <f>IF(Q10=0,"",Q10/TrAvia_act!Q6*1000)</f>
        <v>27.180036124217267</v>
      </c>
    </row>
    <row r="31" spans="1:17" ht="11.45" customHeight="1" x14ac:dyDescent="0.25">
      <c r="A31" s="116" t="s">
        <v>125</v>
      </c>
      <c r="B31" s="77">
        <f>IF(B11=0,"",B11/TrAvia_act!B7*1000)</f>
        <v>20.582345958999998</v>
      </c>
      <c r="C31" s="77">
        <f>IF(C11=0,"",C11/TrAvia_act!C7*1000)</f>
        <v>18.34600688772797</v>
      </c>
      <c r="D31" s="77">
        <f>IF(D11=0,"",D11/TrAvia_act!D7*1000)</f>
        <v>29.617671237307558</v>
      </c>
      <c r="E31" s="77">
        <f>IF(E11=0,"",E11/TrAvia_act!E7*1000)</f>
        <v>27.095674173540928</v>
      </c>
      <c r="F31" s="77">
        <f>IF(F11=0,"",F11/TrAvia_act!F7*1000)</f>
        <v>24.883010723861094</v>
      </c>
      <c r="G31" s="77">
        <f>IF(G11=0,"",G11/TrAvia_act!G7*1000)</f>
        <v>27.666364421914711</v>
      </c>
      <c r="H31" s="77">
        <f>IF(H11=0,"",H11/TrAvia_act!H7*1000)</f>
        <v>28.904381905734297</v>
      </c>
      <c r="I31" s="77">
        <f>IF(I11=0,"",I11/TrAvia_act!I7*1000)</f>
        <v>27.927655158938002</v>
      </c>
      <c r="J31" s="77">
        <f>IF(J11=0,"",J11/TrAvia_act!J7*1000)</f>
        <v>25.276643308344504</v>
      </c>
      <c r="K31" s="77">
        <f>IF(K11=0,"",K11/TrAvia_act!K7*1000)</f>
        <v>24.606235947592772</v>
      </c>
      <c r="L31" s="77">
        <f>IF(L11=0,"",L11/TrAvia_act!L7*1000)</f>
        <v>22.676739586708141</v>
      </c>
      <c r="M31" s="77">
        <f>IF(M11=0,"",M11/TrAvia_act!M7*1000)</f>
        <v>21.351255281231786</v>
      </c>
      <c r="N31" s="77">
        <f>IF(N11=0,"",N11/TrAvia_act!N7*1000)</f>
        <v>21.046405488428437</v>
      </c>
      <c r="O31" s="77">
        <f>IF(O11=0,"",O11/TrAvia_act!O7*1000)</f>
        <v>20.285353854742741</v>
      </c>
      <c r="P31" s="77">
        <f>IF(P11=0,"",P11/TrAvia_act!P7*1000)</f>
        <v>19.060757124429013</v>
      </c>
      <c r="Q31" s="77">
        <f>IF(Q11=0,"",Q11/TrAvia_act!Q7*1000)</f>
        <v>18.642033180549411</v>
      </c>
    </row>
    <row r="32" spans="1:17" ht="11.45" customHeight="1" x14ac:dyDescent="0.25">
      <c r="A32" s="128" t="s">
        <v>36</v>
      </c>
      <c r="B32" s="133">
        <f>IF(B12=0,"",B12/TrAvia_act!B8*1000)</f>
        <v>175.1051455229906</v>
      </c>
      <c r="C32" s="133">
        <f>IF(C12=0,"",C12/TrAvia_act!C8*1000)</f>
        <v>172.44187238886698</v>
      </c>
      <c r="D32" s="133">
        <f>IF(D12=0,"",D12/TrAvia_act!D8*1000)</f>
        <v>128.55804396968273</v>
      </c>
      <c r="E32" s="133">
        <f>IF(E12=0,"",E12/TrAvia_act!E8*1000)</f>
        <v>116.8818278206946</v>
      </c>
      <c r="F32" s="133">
        <f>IF(F12=0,"",F12/TrAvia_act!F8*1000)</f>
        <v>118.30161462488083</v>
      </c>
      <c r="G32" s="133">
        <f>IF(G12=0,"",G12/TrAvia_act!G8*1000)</f>
        <v>114.59800501826122</v>
      </c>
      <c r="H32" s="133">
        <f>IF(H12=0,"",H12/TrAvia_act!H8*1000)</f>
        <v>117.58904520896536</v>
      </c>
      <c r="I32" s="133">
        <f>IF(I12=0,"",I12/TrAvia_act!I8*1000)</f>
        <v>114.18144372508976</v>
      </c>
      <c r="J32" s="133">
        <f>IF(J12=0,"",J12/TrAvia_act!J8*1000)</f>
        <v>121.74896831442116</v>
      </c>
      <c r="K32" s="133">
        <f>IF(K12=0,"",K12/TrAvia_act!K8*1000)</f>
        <v>122.15079266500744</v>
      </c>
      <c r="L32" s="133">
        <f>IF(L12=0,"",L12/TrAvia_act!L8*1000)</f>
        <v>111.75053571060396</v>
      </c>
      <c r="M32" s="133">
        <f>IF(M12=0,"",M12/TrAvia_act!M8*1000)</f>
        <v>103.29671343132843</v>
      </c>
      <c r="N32" s="133">
        <f>IF(N12=0,"",N12/TrAvia_act!N8*1000)</f>
        <v>101.82586919775122</v>
      </c>
      <c r="O32" s="133">
        <f>IF(O12=0,"",O12/TrAvia_act!O8*1000)</f>
        <v>97.40966277167395</v>
      </c>
      <c r="P32" s="133">
        <f>IF(P12=0,"",P12/TrAvia_act!P8*1000)</f>
        <v>91.873465523847898</v>
      </c>
      <c r="Q32" s="133">
        <f>IF(Q12=0,"",Q12/TrAvia_act!Q8*1000)</f>
        <v>93.446010194559179</v>
      </c>
    </row>
    <row r="33" spans="1:17" ht="11.45" customHeight="1" x14ac:dyDescent="0.25">
      <c r="A33" s="95" t="s">
        <v>126</v>
      </c>
      <c r="B33" s="75">
        <f>IF(B13=0,"",B13/TrAvia_act!B9*1000)</f>
        <v>284.27008121101375</v>
      </c>
      <c r="C33" s="75">
        <f>IF(C13=0,"",C13/TrAvia_act!C9*1000)</f>
        <v>286.30284006076903</v>
      </c>
      <c r="D33" s="75">
        <f>IF(D13=0,"",D13/TrAvia_act!D9*1000)</f>
        <v>213.19141856219554</v>
      </c>
      <c r="E33" s="75">
        <f>IF(E13=0,"",E13/TrAvia_act!E9*1000)</f>
        <v>199.23285752742706</v>
      </c>
      <c r="F33" s="75">
        <f>IF(F13=0,"",F13/TrAvia_act!F9*1000)</f>
        <v>213.31420938692187</v>
      </c>
      <c r="G33" s="75">
        <f>IF(G13=0,"",G13/TrAvia_act!G9*1000)</f>
        <v>202.55785828961297</v>
      </c>
      <c r="H33" s="75">
        <f>IF(H13=0,"",H13/TrAvia_act!H9*1000)</f>
        <v>207.75926989449158</v>
      </c>
      <c r="I33" s="75">
        <f>IF(I13=0,"",I13/TrAvia_act!I9*1000)</f>
        <v>201.44703340503747</v>
      </c>
      <c r="J33" s="75">
        <f>IF(J13=0,"",J13/TrAvia_act!J9*1000)</f>
        <v>240.50900891548343</v>
      </c>
      <c r="K33" s="75">
        <f>IF(K13=0,"",K13/TrAvia_act!K9*1000)</f>
        <v>219.29179406906474</v>
      </c>
      <c r="L33" s="75">
        <f>IF(L13=0,"",L13/TrAvia_act!L9*1000)</f>
        <v>218.5690041552142</v>
      </c>
      <c r="M33" s="75">
        <f>IF(M13=0,"",M13/TrAvia_act!M9*1000)</f>
        <v>215.91135243201015</v>
      </c>
      <c r="N33" s="75">
        <f>IF(N13=0,"",N13/TrAvia_act!N9*1000)</f>
        <v>213.27812662717855</v>
      </c>
      <c r="O33" s="75">
        <f>IF(O13=0,"",O13/TrAvia_act!O9*1000)</f>
        <v>207.83526598896626</v>
      </c>
      <c r="P33" s="75">
        <f>IF(P13=0,"",P13/TrAvia_act!P9*1000)</f>
        <v>184.69678585258026</v>
      </c>
      <c r="Q33" s="75">
        <f>IF(Q13=0,"",Q13/TrAvia_act!Q9*1000)</f>
        <v>188.62707236975024</v>
      </c>
    </row>
    <row r="34" spans="1:17" ht="11.45" customHeight="1" x14ac:dyDescent="0.25">
      <c r="A34" s="93" t="s">
        <v>125</v>
      </c>
      <c r="B34" s="74">
        <f>IF(B14=0,"",B14/TrAvia_act!B10*1000)</f>
        <v>81.737035193655572</v>
      </c>
      <c r="C34" s="74">
        <f>IF(C14=0,"",C14/TrAvia_act!C10*1000)</f>
        <v>85.15136342602095</v>
      </c>
      <c r="D34" s="74">
        <f>IF(D14=0,"",D14/TrAvia_act!D10*1000)</f>
        <v>63.852423190899479</v>
      </c>
      <c r="E34" s="74">
        <f>IF(E14=0,"",E14/TrAvia_act!E10*1000)</f>
        <v>60.75807954341807</v>
      </c>
      <c r="F34" s="74">
        <f>IF(F14=0,"",F14/TrAvia_act!F10*1000)</f>
        <v>62.840307914182745</v>
      </c>
      <c r="G34" s="74">
        <f>IF(G14=0,"",G14/TrAvia_act!G10*1000)</f>
        <v>61.849639523926413</v>
      </c>
      <c r="H34" s="74">
        <f>IF(H14=0,"",H14/TrAvia_act!H10*1000)</f>
        <v>62.376235531896455</v>
      </c>
      <c r="I34" s="74">
        <f>IF(I14=0,"",I14/TrAvia_act!I10*1000)</f>
        <v>60.32390833186178</v>
      </c>
      <c r="J34" s="74">
        <f>IF(J14=0,"",J14/TrAvia_act!J10*1000)</f>
        <v>67.016210457371301</v>
      </c>
      <c r="K34" s="74">
        <f>IF(K14=0,"",K14/TrAvia_act!K10*1000)</f>
        <v>68.425865329068927</v>
      </c>
      <c r="L34" s="74">
        <f>IF(L14=0,"",L14/TrAvia_act!L10*1000)</f>
        <v>66.735545278552436</v>
      </c>
      <c r="M34" s="74">
        <f>IF(M14=0,"",M14/TrAvia_act!M10*1000)</f>
        <v>65.699447802504892</v>
      </c>
      <c r="N34" s="74">
        <f>IF(N14=0,"",N14/TrAvia_act!N10*1000)</f>
        <v>66.479631535791256</v>
      </c>
      <c r="O34" s="74">
        <f>IF(O14=0,"",O14/TrAvia_act!O10*1000)</f>
        <v>68.396098195952177</v>
      </c>
      <c r="P34" s="74">
        <f>IF(P14=0,"",P14/TrAvia_act!P10*1000)</f>
        <v>66.132192455081409</v>
      </c>
      <c r="Q34" s="74">
        <f>IF(Q14=0,"",Q14/TrAvia_act!Q10*1000)</f>
        <v>67.543255662684459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4377.3827029396989</v>
      </c>
      <c r="C37" s="134">
        <f>IF(C8=0,"",1000000*C8/TrAvia_act!C22)</f>
        <v>4517.9164100526223</v>
      </c>
      <c r="D37" s="134">
        <f>IF(D8=0,"",1000000*D8/TrAvia_act!D22)</f>
        <v>3804.7264241521143</v>
      </c>
      <c r="E37" s="134">
        <f>IF(E8=0,"",1000000*E8/TrAvia_act!E22)</f>
        <v>3640.4072937613528</v>
      </c>
      <c r="F37" s="134">
        <f>IF(F8=0,"",1000000*F8/TrAvia_act!F22)</f>
        <v>3844.9324872623561</v>
      </c>
      <c r="G37" s="134">
        <f>IF(G8=0,"",1000000*G8/TrAvia_act!G22)</f>
        <v>3713.0274686174102</v>
      </c>
      <c r="H37" s="134">
        <f>IF(H8=0,"",1000000*H8/TrAvia_act!H22)</f>
        <v>3651.2382251741633</v>
      </c>
      <c r="I37" s="134">
        <f>IF(I8=0,"",1000000*I8/TrAvia_act!I22)</f>
        <v>3532.6544849153142</v>
      </c>
      <c r="J37" s="134">
        <f>IF(J8=0,"",1000000*J8/TrAvia_act!J22)</f>
        <v>3927.1688486327025</v>
      </c>
      <c r="K37" s="134">
        <f>IF(K8=0,"",1000000*K8/TrAvia_act!K22)</f>
        <v>3938.3266079756427</v>
      </c>
      <c r="L37" s="134">
        <f>IF(L8=0,"",1000000*L8/TrAvia_act!L22)</f>
        <v>4112.6543632006224</v>
      </c>
      <c r="M37" s="134">
        <f>IF(M8=0,"",1000000*M8/TrAvia_act!M22)</f>
        <v>4093.8166329653586</v>
      </c>
      <c r="N37" s="134">
        <f>IF(N8=0,"",1000000*N8/TrAvia_act!N22)</f>
        <v>4110.6979214413132</v>
      </c>
      <c r="O37" s="134">
        <f>IF(O8=0,"",1000000*O8/TrAvia_act!O22)</f>
        <v>4121.2758188029738</v>
      </c>
      <c r="P37" s="134">
        <f>IF(P8=0,"",1000000*P8/TrAvia_act!P22)</f>
        <v>4018.1634906249828</v>
      </c>
      <c r="Q37" s="134">
        <f>IF(Q8=0,"",1000000*Q8/TrAvia_act!Q22)</f>
        <v>4017.1314731826501</v>
      </c>
    </row>
    <row r="38" spans="1:17" ht="11.45" customHeight="1" x14ac:dyDescent="0.25">
      <c r="A38" s="116" t="s">
        <v>23</v>
      </c>
      <c r="B38" s="77">
        <f>IF(B9=0,"",1000000*B9/TrAvia_act!B23)</f>
        <v>4342.8894780545234</v>
      </c>
      <c r="C38" s="77">
        <f>IF(C9=0,"",1000000*C9/TrAvia_act!C23)</f>
        <v>4417.7024272744129</v>
      </c>
      <c r="D38" s="77">
        <f>IF(D9=0,"",1000000*D9/TrAvia_act!D23)</f>
        <v>4406.413770132991</v>
      </c>
      <c r="E38" s="77">
        <f>IF(E9=0,"",1000000*E9/TrAvia_act!E23)</f>
        <v>4422.7165742587276</v>
      </c>
      <c r="F38" s="77">
        <f>IF(F9=0,"",1000000*F9/TrAvia_act!F23)</f>
        <v>4395.9072830958939</v>
      </c>
      <c r="G38" s="77">
        <f>IF(G9=0,"",1000000*G9/TrAvia_act!G23)</f>
        <v>4331.2132726630216</v>
      </c>
      <c r="H38" s="77">
        <f>IF(H9=0,"",1000000*H9/TrAvia_act!H23)</f>
        <v>4316.9813621320327</v>
      </c>
      <c r="I38" s="77">
        <f>IF(I9=0,"",1000000*I9/TrAvia_act!I23)</f>
        <v>4341.2406515725843</v>
      </c>
      <c r="J38" s="77">
        <f>IF(J9=0,"",1000000*J9/TrAvia_act!J23)</f>
        <v>4360.9214396491798</v>
      </c>
      <c r="K38" s="77">
        <f>IF(K9=0,"",1000000*K9/TrAvia_act!K23)</f>
        <v>4350.0589109035527</v>
      </c>
      <c r="L38" s="77">
        <f>IF(L9=0,"",1000000*L9/TrAvia_act!L23)</f>
        <v>4446.1140615224303</v>
      </c>
      <c r="M38" s="77">
        <f>IF(M9=0,"",1000000*M9/TrAvia_act!M23)</f>
        <v>4308.502377978306</v>
      </c>
      <c r="N38" s="77">
        <f>IF(N9=0,"",1000000*N9/TrAvia_act!N23)</f>
        <v>4360.8096704032196</v>
      </c>
      <c r="O38" s="77">
        <f>IF(O9=0,"",1000000*O9/TrAvia_act!O23)</f>
        <v>4390.9719672802121</v>
      </c>
      <c r="P38" s="77">
        <f>IF(P9=0,"",1000000*P9/TrAvia_act!P23)</f>
        <v>4595.666141630285</v>
      </c>
      <c r="Q38" s="77">
        <f>IF(Q9=0,"",1000000*Q9/TrAvia_act!Q23)</f>
        <v>4681.4208138730273</v>
      </c>
    </row>
    <row r="39" spans="1:17" ht="11.45" customHeight="1" x14ac:dyDescent="0.25">
      <c r="A39" s="116" t="s">
        <v>127</v>
      </c>
      <c r="B39" s="77">
        <f>IF(B10=0,"",1000000*B10/TrAvia_act!B24)</f>
        <v>3719.9388344163958</v>
      </c>
      <c r="C39" s="77">
        <f>IF(C10=0,"",1000000*C10/TrAvia_act!C24)</f>
        <v>3850.1960230010213</v>
      </c>
      <c r="D39" s="77">
        <f>IF(D10=0,"",1000000*D10/TrAvia_act!D24)</f>
        <v>2982.6419630047353</v>
      </c>
      <c r="E39" s="77">
        <f>IF(E10=0,"",1000000*E10/TrAvia_act!E24)</f>
        <v>2922.7698236428123</v>
      </c>
      <c r="F39" s="77">
        <f>IF(F10=0,"",1000000*F10/TrAvia_act!F24)</f>
        <v>3061.6267648783887</v>
      </c>
      <c r="G39" s="77">
        <f>IF(G10=0,"",1000000*G10/TrAvia_act!G24)</f>
        <v>3046.6376232836196</v>
      </c>
      <c r="H39" s="77">
        <f>IF(H10=0,"",1000000*H10/TrAvia_act!H24)</f>
        <v>3012.393925691179</v>
      </c>
      <c r="I39" s="77">
        <f>IF(I10=0,"",1000000*I10/TrAvia_act!I24)</f>
        <v>2832.0104795969364</v>
      </c>
      <c r="J39" s="77">
        <f>IF(J10=0,"",1000000*J10/TrAvia_act!J24)</f>
        <v>3101.2911021451314</v>
      </c>
      <c r="K39" s="77">
        <f>IF(K10=0,"",1000000*K10/TrAvia_act!K24)</f>
        <v>3080.5308380316255</v>
      </c>
      <c r="L39" s="77">
        <f>IF(L10=0,"",1000000*L10/TrAvia_act!L24)</f>
        <v>3226.7153722458029</v>
      </c>
      <c r="M39" s="77">
        <f>IF(M10=0,"",1000000*M10/TrAvia_act!M24)</f>
        <v>3268.8586416446774</v>
      </c>
      <c r="N39" s="77">
        <f>IF(N10=0,"",1000000*N10/TrAvia_act!N24)</f>
        <v>3251.0843989177411</v>
      </c>
      <c r="O39" s="77">
        <f>IF(O10=0,"",1000000*O10/TrAvia_act!O24)</f>
        <v>3256.8048178994341</v>
      </c>
      <c r="P39" s="77">
        <f>IF(P10=0,"",1000000*P10/TrAvia_act!P24)</f>
        <v>3136.7799014825823</v>
      </c>
      <c r="Q39" s="77">
        <f>IF(Q10=0,"",1000000*Q10/TrAvia_act!Q24)</f>
        <v>3127.1026048377944</v>
      </c>
    </row>
    <row r="40" spans="1:17" ht="11.45" customHeight="1" x14ac:dyDescent="0.25">
      <c r="A40" s="116" t="s">
        <v>125</v>
      </c>
      <c r="B40" s="77">
        <f>IF(B11=0,"",1000000*B11/TrAvia_act!B25)</f>
        <v>11512.325214470784</v>
      </c>
      <c r="C40" s="77">
        <f>IF(C11=0,"",1000000*C11/TrAvia_act!C25)</f>
        <v>10176.509422416799</v>
      </c>
      <c r="D40" s="77">
        <f>IF(D11=0,"",1000000*D11/TrAvia_act!D25)</f>
        <v>6664.1314507412008</v>
      </c>
      <c r="E40" s="77">
        <f>IF(E11=0,"",1000000*E11/TrAvia_act!E25)</f>
        <v>6061.972766370498</v>
      </c>
      <c r="F40" s="77">
        <f>IF(F11=0,"",1000000*F11/TrAvia_act!F25)</f>
        <v>7194.0605558732677</v>
      </c>
      <c r="G40" s="77">
        <f>IF(G11=0,"",1000000*G11/TrAvia_act!G25)</f>
        <v>6290.8340091984064</v>
      </c>
      <c r="H40" s="77">
        <f>IF(H11=0,"",1000000*H11/TrAvia_act!H25)</f>
        <v>6338.9414879820715</v>
      </c>
      <c r="I40" s="77">
        <f>IF(I11=0,"",1000000*I11/TrAvia_act!I25)</f>
        <v>6274.3154493448537</v>
      </c>
      <c r="J40" s="77">
        <f>IF(J11=0,"",1000000*J11/TrAvia_act!J25)</f>
        <v>7618.758115567186</v>
      </c>
      <c r="K40" s="77">
        <f>IF(K11=0,"",1000000*K11/TrAvia_act!K25)</f>
        <v>7657.0170262428683</v>
      </c>
      <c r="L40" s="77">
        <f>IF(L11=0,"",1000000*L11/TrAvia_act!L25)</f>
        <v>8003.3173468889663</v>
      </c>
      <c r="M40" s="77">
        <f>IF(M11=0,"",1000000*M11/TrAvia_act!M25)</f>
        <v>7801.9844884448012</v>
      </c>
      <c r="N40" s="77">
        <f>IF(N11=0,"",1000000*N11/TrAvia_act!N25)</f>
        <v>7858.9490460112993</v>
      </c>
      <c r="O40" s="77">
        <f>IF(O11=0,"",1000000*O11/TrAvia_act!O25)</f>
        <v>7944.4901529555482</v>
      </c>
      <c r="P40" s="77">
        <f>IF(P11=0,"",1000000*P11/TrAvia_act!P25)</f>
        <v>7724.4858663940704</v>
      </c>
      <c r="Q40" s="77">
        <f>IF(Q11=0,"",1000000*Q11/TrAvia_act!Q25)</f>
        <v>7836.3636928230189</v>
      </c>
    </row>
    <row r="41" spans="1:17" ht="11.45" customHeight="1" x14ac:dyDescent="0.25">
      <c r="A41" s="128" t="s">
        <v>18</v>
      </c>
      <c r="B41" s="133">
        <f>IF(B12=0,"",1000000*B12/TrAvia_act!B26)</f>
        <v>5675.6140372812351</v>
      </c>
      <c r="C41" s="133">
        <f>IF(C12=0,"",1000000*C12/TrAvia_act!C26)</f>
        <v>5915.5805297252764</v>
      </c>
      <c r="D41" s="133">
        <f>IF(D12=0,"",1000000*D12/TrAvia_act!D26)</f>
        <v>4430.2958245474329</v>
      </c>
      <c r="E41" s="133">
        <f>IF(E12=0,"",1000000*E12/TrAvia_act!E26)</f>
        <v>4234.9248350883081</v>
      </c>
      <c r="F41" s="133">
        <f>IF(F12=0,"",1000000*F12/TrAvia_act!F26)</f>
        <v>4375.4923613822393</v>
      </c>
      <c r="G41" s="133">
        <f>IF(G12=0,"",1000000*G12/TrAvia_act!G26)</f>
        <v>4649.1238181648623</v>
      </c>
      <c r="H41" s="133">
        <f>IF(H12=0,"",1000000*H12/TrAvia_act!H26)</f>
        <v>4750.1777701265009</v>
      </c>
      <c r="I41" s="133">
        <f>IF(I12=0,"",1000000*I12/TrAvia_act!I26)</f>
        <v>4660.1414455658069</v>
      </c>
      <c r="J41" s="133">
        <f>IF(J12=0,"",1000000*J12/TrAvia_act!J26)</f>
        <v>5035.4473183927121</v>
      </c>
      <c r="K41" s="133">
        <f>IF(K12=0,"",1000000*K12/TrAvia_act!K26)</f>
        <v>5227.8054317129845</v>
      </c>
      <c r="L41" s="133">
        <f>IF(L12=0,"",1000000*L12/TrAvia_act!L26)</f>
        <v>5520.6906622726628</v>
      </c>
      <c r="M41" s="133">
        <f>IF(M12=0,"",1000000*M12/TrAvia_act!M26)</f>
        <v>5630.5687609940851</v>
      </c>
      <c r="N41" s="133">
        <f>IF(N12=0,"",1000000*N12/TrAvia_act!N26)</f>
        <v>5649.8877355263003</v>
      </c>
      <c r="O41" s="133">
        <f>IF(O12=0,"",1000000*O12/TrAvia_act!O26)</f>
        <v>5846.4945993059882</v>
      </c>
      <c r="P41" s="133">
        <f>IF(P12=0,"",1000000*P12/TrAvia_act!P26)</f>
        <v>5487.9772195496471</v>
      </c>
      <c r="Q41" s="133">
        <f>IF(Q12=0,"",1000000*Q12/TrAvia_act!Q26)</f>
        <v>5496.0382782427905</v>
      </c>
    </row>
    <row r="42" spans="1:17" ht="11.45" customHeight="1" x14ac:dyDescent="0.25">
      <c r="A42" s="95" t="s">
        <v>126</v>
      </c>
      <c r="B42" s="75">
        <f>IF(B13=0,"",1000000*B13/TrAvia_act!B27)</f>
        <v>4834.5370618861589</v>
      </c>
      <c r="C42" s="75">
        <f>IF(C13=0,"",1000000*C13/TrAvia_act!C27)</f>
        <v>4929.1312584672924</v>
      </c>
      <c r="D42" s="75">
        <f>IF(D13=0,"",1000000*D13/TrAvia_act!D27)</f>
        <v>3678.9221396236553</v>
      </c>
      <c r="E42" s="75">
        <f>IF(E13=0,"",1000000*E13/TrAvia_act!E27)</f>
        <v>3441.3110807217922</v>
      </c>
      <c r="F42" s="75">
        <f>IF(F13=0,"",1000000*F13/TrAvia_act!F27)</f>
        <v>3462.6725591655045</v>
      </c>
      <c r="G42" s="75">
        <f>IF(G13=0,"",1000000*G13/TrAvia_act!G27)</f>
        <v>3719.1802218763464</v>
      </c>
      <c r="H42" s="75">
        <f>IF(H13=0,"",1000000*H13/TrAvia_act!H27)</f>
        <v>3839.9005752660787</v>
      </c>
      <c r="I42" s="75">
        <f>IF(I13=0,"",1000000*I13/TrAvia_act!I27)</f>
        <v>3785.951590564468</v>
      </c>
      <c r="J42" s="75">
        <f>IF(J13=0,"",1000000*J13/TrAvia_act!J27)</f>
        <v>3878.7264895612193</v>
      </c>
      <c r="K42" s="75">
        <f>IF(K13=0,"",1000000*K13/TrAvia_act!K27)</f>
        <v>4163.3733516661096</v>
      </c>
      <c r="L42" s="75">
        <f>IF(L13=0,"",1000000*L13/TrAvia_act!L27)</f>
        <v>4162.0975401287669</v>
      </c>
      <c r="M42" s="75">
        <f>IF(M13=0,"",1000000*M13/TrAvia_act!M27)</f>
        <v>3965.7938447507518</v>
      </c>
      <c r="N42" s="75">
        <f>IF(N13=0,"",1000000*N13/TrAvia_act!N27)</f>
        <v>3904.0991558576793</v>
      </c>
      <c r="O42" s="75">
        <f>IF(O13=0,"",1000000*O13/TrAvia_act!O27)</f>
        <v>3791.0292755805631</v>
      </c>
      <c r="P42" s="75">
        <f>IF(P13=0,"",1000000*P13/TrAvia_act!P27)</f>
        <v>3606.4689576933938</v>
      </c>
      <c r="Q42" s="75">
        <f>IF(Q13=0,"",1000000*Q13/TrAvia_act!Q27)</f>
        <v>3549.7346268966321</v>
      </c>
    </row>
    <row r="43" spans="1:17" ht="11.45" customHeight="1" x14ac:dyDescent="0.25">
      <c r="A43" s="93" t="s">
        <v>125</v>
      </c>
      <c r="B43" s="74">
        <f>IF(B14=0,"",1000000*B14/TrAvia_act!B28)</f>
        <v>11762.877633540285</v>
      </c>
      <c r="C43" s="74">
        <f>IF(C14=0,"",1000000*C14/TrAvia_act!C28)</f>
        <v>12218.701240925191</v>
      </c>
      <c r="D43" s="74">
        <f>IF(D14=0,"",1000000*D14/TrAvia_act!D28)</f>
        <v>9255.7846010579087</v>
      </c>
      <c r="E43" s="74">
        <f>IF(E14=0,"",1000000*E14/TrAvia_act!E28)</f>
        <v>8738.484770708852</v>
      </c>
      <c r="F43" s="74">
        <f>IF(F14=0,"",1000000*F14/TrAvia_act!F28)</f>
        <v>9160.5131863002862</v>
      </c>
      <c r="G43" s="74">
        <f>IF(G14=0,"",1000000*G14/TrAvia_act!G28)</f>
        <v>9135.1438631821275</v>
      </c>
      <c r="H43" s="74">
        <f>IF(H14=0,"",1000000*H14/TrAvia_act!H28)</f>
        <v>9196.3666157772877</v>
      </c>
      <c r="I43" s="74">
        <f>IF(I14=0,"",1000000*I14/TrAvia_act!I28)</f>
        <v>8891.5141891016992</v>
      </c>
      <c r="J43" s="74">
        <f>IF(J14=0,"",1000000*J14/TrAvia_act!J28)</f>
        <v>9936.7659604341661</v>
      </c>
      <c r="K43" s="74">
        <f>IF(K14=0,"",1000000*K14/TrAvia_act!K28)</f>
        <v>9559.9613002278511</v>
      </c>
      <c r="L43" s="74">
        <f>IF(L14=0,"",1000000*L14/TrAvia_act!L28)</f>
        <v>10047.218214088536</v>
      </c>
      <c r="M43" s="74">
        <f>IF(M14=0,"",1000000*M14/TrAvia_act!M28)</f>
        <v>10438.097899043241</v>
      </c>
      <c r="N43" s="74">
        <f>IF(N14=0,"",1000000*N14/TrAvia_act!N28)</f>
        <v>10366.197574074442</v>
      </c>
      <c r="O43" s="74">
        <f>IF(O14=0,"",1000000*O14/TrAvia_act!O28)</f>
        <v>10309.181628863695</v>
      </c>
      <c r="P43" s="74">
        <f>IF(P14=0,"",1000000*P14/TrAvia_act!P28)</f>
        <v>9208.9053231543494</v>
      </c>
      <c r="Q43" s="74">
        <f>IF(Q14=0,"",1000000*Q14/TrAvia_act!Q28)</f>
        <v>9422.4523441098554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0.95972363892566248</v>
      </c>
      <c r="C46" s="129">
        <f t="shared" si="5"/>
        <v>0.96112684428184569</v>
      </c>
      <c r="D46" s="129">
        <f t="shared" si="5"/>
        <v>0.9705230839003226</v>
      </c>
      <c r="E46" s="129">
        <f t="shared" si="5"/>
        <v>0.9749930967639141</v>
      </c>
      <c r="F46" s="129">
        <f t="shared" si="5"/>
        <v>0.97610392404972968</v>
      </c>
      <c r="G46" s="129">
        <f t="shared" si="5"/>
        <v>0.97567020573994212</v>
      </c>
      <c r="H46" s="129">
        <f t="shared" si="5"/>
        <v>0.97459186748843418</v>
      </c>
      <c r="I46" s="129">
        <f t="shared" si="5"/>
        <v>0.9767898348392734</v>
      </c>
      <c r="J46" s="129">
        <f t="shared" si="5"/>
        <v>0.97458583017793521</v>
      </c>
      <c r="K46" s="129">
        <f t="shared" si="5"/>
        <v>0.97444838287193303</v>
      </c>
      <c r="L46" s="129">
        <f t="shared" si="5"/>
        <v>0.97478440112003828</v>
      </c>
      <c r="M46" s="129">
        <f t="shared" si="5"/>
        <v>0.9785388977337901</v>
      </c>
      <c r="N46" s="129">
        <f t="shared" si="5"/>
        <v>0.97913721360975969</v>
      </c>
      <c r="O46" s="129">
        <f t="shared" si="5"/>
        <v>0.97970343172080687</v>
      </c>
      <c r="P46" s="129">
        <f t="shared" si="5"/>
        <v>0.98183133649714305</v>
      </c>
      <c r="Q46" s="129">
        <f t="shared" si="5"/>
        <v>0.98289109119238494</v>
      </c>
    </row>
    <row r="47" spans="1:17" ht="11.45" customHeight="1" x14ac:dyDescent="0.25">
      <c r="A47" s="116" t="s">
        <v>23</v>
      </c>
      <c r="B47" s="52">
        <f t="shared" ref="B47:Q47" si="6">IF(B9=0,0,B9/B$7)</f>
        <v>0.21750865282423679</v>
      </c>
      <c r="C47" s="52">
        <f t="shared" si="6"/>
        <v>0.21825453576501799</v>
      </c>
      <c r="D47" s="52">
        <f t="shared" si="6"/>
        <v>0.24597289725272206</v>
      </c>
      <c r="E47" s="52">
        <f t="shared" si="6"/>
        <v>0.25468904045487822</v>
      </c>
      <c r="F47" s="52">
        <f t="shared" si="6"/>
        <v>0.24304722653812799</v>
      </c>
      <c r="G47" s="52">
        <f t="shared" si="6"/>
        <v>0.23266647283770844</v>
      </c>
      <c r="H47" s="52">
        <f t="shared" si="6"/>
        <v>0.185963665430986</v>
      </c>
      <c r="I47" s="52">
        <f t="shared" si="6"/>
        <v>0.17352595881775229</v>
      </c>
      <c r="J47" s="52">
        <f t="shared" si="6"/>
        <v>0.16354511665827451</v>
      </c>
      <c r="K47" s="52">
        <f t="shared" si="6"/>
        <v>0.18487925925416296</v>
      </c>
      <c r="L47" s="52">
        <f t="shared" si="6"/>
        <v>0.17163014448321071</v>
      </c>
      <c r="M47" s="52">
        <f t="shared" si="6"/>
        <v>0.1531736230732012</v>
      </c>
      <c r="N47" s="52">
        <f t="shared" si="6"/>
        <v>0.14859855314914958</v>
      </c>
      <c r="O47" s="52">
        <f t="shared" si="6"/>
        <v>0.14409757424566375</v>
      </c>
      <c r="P47" s="52">
        <f t="shared" si="6"/>
        <v>0.14218874616242752</v>
      </c>
      <c r="Q47" s="52">
        <f t="shared" si="6"/>
        <v>0.15745917222547923</v>
      </c>
    </row>
    <row r="48" spans="1:17" ht="11.45" customHeight="1" x14ac:dyDescent="0.25">
      <c r="A48" s="116" t="s">
        <v>127</v>
      </c>
      <c r="B48" s="52">
        <f t="shared" ref="B48:Q48" si="7">IF(B10=0,0,B10/B$7)</f>
        <v>0.57535635161558574</v>
      </c>
      <c r="C48" s="52">
        <f t="shared" si="7"/>
        <v>0.55947374366852543</v>
      </c>
      <c r="D48" s="52">
        <f t="shared" si="7"/>
        <v>0.48882398995188708</v>
      </c>
      <c r="E48" s="52">
        <f t="shared" si="7"/>
        <v>0.51595080638076041</v>
      </c>
      <c r="F48" s="52">
        <f t="shared" si="7"/>
        <v>0.51530016729829642</v>
      </c>
      <c r="G48" s="52">
        <f t="shared" si="7"/>
        <v>0.53726216220689771</v>
      </c>
      <c r="H48" s="52">
        <f t="shared" si="7"/>
        <v>0.57077891433301364</v>
      </c>
      <c r="I48" s="52">
        <f t="shared" si="7"/>
        <v>0.56010737366965813</v>
      </c>
      <c r="J48" s="52">
        <f t="shared" si="7"/>
        <v>0.54505303096300151</v>
      </c>
      <c r="K48" s="52">
        <f t="shared" si="7"/>
        <v>0.52473677822099885</v>
      </c>
      <c r="L48" s="52">
        <f t="shared" si="7"/>
        <v>0.53018714726559946</v>
      </c>
      <c r="M48" s="52">
        <f t="shared" si="7"/>
        <v>0.54959677066355983</v>
      </c>
      <c r="N48" s="52">
        <f t="shared" si="7"/>
        <v>0.54581640943031229</v>
      </c>
      <c r="O48" s="52">
        <f t="shared" si="7"/>
        <v>0.55041033220489466</v>
      </c>
      <c r="P48" s="52">
        <f t="shared" si="7"/>
        <v>0.55302526737736812</v>
      </c>
      <c r="Q48" s="52">
        <f t="shared" si="7"/>
        <v>0.55005394193140533</v>
      </c>
    </row>
    <row r="49" spans="1:17" ht="11.45" customHeight="1" x14ac:dyDescent="0.25">
      <c r="A49" s="116" t="s">
        <v>125</v>
      </c>
      <c r="B49" s="52">
        <f t="shared" ref="B49:Q49" si="8">IF(B11=0,0,B11/B$7)</f>
        <v>0.1668586344858401</v>
      </c>
      <c r="C49" s="52">
        <f t="shared" si="8"/>
        <v>0.18339856484830225</v>
      </c>
      <c r="D49" s="52">
        <f t="shared" si="8"/>
        <v>0.23572619669571351</v>
      </c>
      <c r="E49" s="52">
        <f t="shared" si="8"/>
        <v>0.20435324992827553</v>
      </c>
      <c r="F49" s="52">
        <f t="shared" si="8"/>
        <v>0.21775653021330518</v>
      </c>
      <c r="G49" s="52">
        <f t="shared" si="8"/>
        <v>0.20574157069533591</v>
      </c>
      <c r="H49" s="52">
        <f t="shared" si="8"/>
        <v>0.21784928772443449</v>
      </c>
      <c r="I49" s="52">
        <f t="shared" si="8"/>
        <v>0.24315650235186287</v>
      </c>
      <c r="J49" s="52">
        <f t="shared" si="8"/>
        <v>0.26598768255665922</v>
      </c>
      <c r="K49" s="52">
        <f t="shared" si="8"/>
        <v>0.26483234539677125</v>
      </c>
      <c r="L49" s="52">
        <f t="shared" si="8"/>
        <v>0.27296710937122814</v>
      </c>
      <c r="M49" s="52">
        <f t="shared" si="8"/>
        <v>0.27576850399702907</v>
      </c>
      <c r="N49" s="52">
        <f t="shared" si="8"/>
        <v>0.28472225103029786</v>
      </c>
      <c r="O49" s="52">
        <f t="shared" si="8"/>
        <v>0.28519552527024838</v>
      </c>
      <c r="P49" s="52">
        <f t="shared" si="8"/>
        <v>0.28661732295734749</v>
      </c>
      <c r="Q49" s="52">
        <f t="shared" si="8"/>
        <v>0.27537797703550038</v>
      </c>
    </row>
    <row r="50" spans="1:17" ht="11.45" customHeight="1" x14ac:dyDescent="0.25">
      <c r="A50" s="128" t="s">
        <v>18</v>
      </c>
      <c r="B50" s="127">
        <f t="shared" ref="B50:Q50" si="9">IF(B12=0,0,B12/B$7)</f>
        <v>4.0276361074337505E-2</v>
      </c>
      <c r="C50" s="127">
        <f t="shared" si="9"/>
        <v>3.8873155718154223E-2</v>
      </c>
      <c r="D50" s="127">
        <f t="shared" si="9"/>
        <v>2.9476916099677303E-2</v>
      </c>
      <c r="E50" s="127">
        <f t="shared" si="9"/>
        <v>2.5006903236085853E-2</v>
      </c>
      <c r="F50" s="127">
        <f t="shared" si="9"/>
        <v>2.3896075950270341E-2</v>
      </c>
      <c r="G50" s="127">
        <f t="shared" si="9"/>
        <v>2.4329794260057849E-2</v>
      </c>
      <c r="H50" s="127">
        <f t="shared" si="9"/>
        <v>2.5408132511565842E-2</v>
      </c>
      <c r="I50" s="127">
        <f t="shared" si="9"/>
        <v>2.3210165160726604E-2</v>
      </c>
      <c r="J50" s="127">
        <f t="shared" si="9"/>
        <v>2.5414169822064774E-2</v>
      </c>
      <c r="K50" s="127">
        <f t="shared" si="9"/>
        <v>2.5551617128066986E-2</v>
      </c>
      <c r="L50" s="127">
        <f t="shared" si="9"/>
        <v>2.5215598879961741E-2</v>
      </c>
      <c r="M50" s="127">
        <f t="shared" si="9"/>
        <v>2.1461102266209814E-2</v>
      </c>
      <c r="N50" s="127">
        <f t="shared" si="9"/>
        <v>2.0862786390240348E-2</v>
      </c>
      <c r="O50" s="127">
        <f t="shared" si="9"/>
        <v>2.0296568279193138E-2</v>
      </c>
      <c r="P50" s="127">
        <f t="shared" si="9"/>
        <v>1.8168663502856928E-2</v>
      </c>
      <c r="Q50" s="127">
        <f t="shared" si="9"/>
        <v>1.7108908807615064E-2</v>
      </c>
    </row>
    <row r="51" spans="1:17" ht="11.45" customHeight="1" x14ac:dyDescent="0.25">
      <c r="A51" s="95" t="s">
        <v>126</v>
      </c>
      <c r="B51" s="48">
        <f t="shared" ref="B51:Q51" si="10">IF(B13=0,0,B13/B$7)</f>
        <v>3.0142907852253948E-2</v>
      </c>
      <c r="C51" s="48">
        <f t="shared" si="10"/>
        <v>2.800764061499314E-2</v>
      </c>
      <c r="D51" s="48">
        <f t="shared" si="10"/>
        <v>2.1179772527061925E-2</v>
      </c>
      <c r="E51" s="48">
        <f t="shared" si="10"/>
        <v>1.7276265656688019E-2</v>
      </c>
      <c r="F51" s="48">
        <f t="shared" si="10"/>
        <v>1.588124771506029E-2</v>
      </c>
      <c r="G51" s="48">
        <f t="shared" si="10"/>
        <v>1.6121298411904812E-2</v>
      </c>
      <c r="H51" s="48">
        <f t="shared" si="10"/>
        <v>1.7048744853339595E-2</v>
      </c>
      <c r="I51" s="48">
        <f t="shared" si="10"/>
        <v>1.5627584919559973E-2</v>
      </c>
      <c r="J51" s="48">
        <f t="shared" si="10"/>
        <v>1.5838274515436811E-2</v>
      </c>
      <c r="K51" s="48">
        <f t="shared" si="10"/>
        <v>1.6335376494031186E-2</v>
      </c>
      <c r="L51" s="48">
        <f t="shared" si="10"/>
        <v>1.4621701835619757E-2</v>
      </c>
      <c r="M51" s="48">
        <f t="shared" si="10"/>
        <v>1.122775444329794E-2</v>
      </c>
      <c r="N51" s="48">
        <f t="shared" si="10"/>
        <v>1.0521607400764929E-2</v>
      </c>
      <c r="O51" s="48">
        <f t="shared" si="10"/>
        <v>9.0106500420454767E-3</v>
      </c>
      <c r="P51" s="48">
        <f t="shared" si="10"/>
        <v>7.9298911538996271E-3</v>
      </c>
      <c r="Q51" s="48">
        <f t="shared" si="10"/>
        <v>7.38797505442358E-3</v>
      </c>
    </row>
    <row r="52" spans="1:17" ht="11.45" customHeight="1" x14ac:dyDescent="0.25">
      <c r="A52" s="93" t="s">
        <v>125</v>
      </c>
      <c r="B52" s="46">
        <f t="shared" ref="B52:Q52" si="11">IF(B14=0,0,B14/B$7)</f>
        <v>1.013345322208356E-2</v>
      </c>
      <c r="C52" s="46">
        <f t="shared" si="11"/>
        <v>1.0865515103161087E-2</v>
      </c>
      <c r="D52" s="46">
        <f t="shared" si="11"/>
        <v>8.2971435726153786E-3</v>
      </c>
      <c r="E52" s="46">
        <f t="shared" si="11"/>
        <v>7.7306375793978364E-3</v>
      </c>
      <c r="F52" s="46">
        <f t="shared" si="11"/>
        <v>8.0148282352100527E-3</v>
      </c>
      <c r="G52" s="46">
        <f t="shared" si="11"/>
        <v>8.2084958481530371E-3</v>
      </c>
      <c r="H52" s="46">
        <f t="shared" si="11"/>
        <v>8.3593876582262489E-3</v>
      </c>
      <c r="I52" s="46">
        <f t="shared" si="11"/>
        <v>7.582580241166632E-3</v>
      </c>
      <c r="J52" s="46">
        <f t="shared" si="11"/>
        <v>9.5758953066279618E-3</v>
      </c>
      <c r="K52" s="46">
        <f t="shared" si="11"/>
        <v>9.2162406340357984E-3</v>
      </c>
      <c r="L52" s="46">
        <f t="shared" si="11"/>
        <v>1.0593897044341985E-2</v>
      </c>
      <c r="M52" s="46">
        <f t="shared" si="11"/>
        <v>1.0233347822911874E-2</v>
      </c>
      <c r="N52" s="46">
        <f t="shared" si="11"/>
        <v>1.0341178989475419E-2</v>
      </c>
      <c r="O52" s="46">
        <f t="shared" si="11"/>
        <v>1.128591823714766E-2</v>
      </c>
      <c r="P52" s="46">
        <f t="shared" si="11"/>
        <v>1.0238772348957301E-2</v>
      </c>
      <c r="Q52" s="46">
        <f t="shared" si="11"/>
        <v>9.7209337531914842E-3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343.67977959004679</v>
      </c>
      <c r="C54" s="68">
        <f>IF(TrAvia_act!C39=0,"",(SUMPRODUCT(C56:C58,TrAvia_act!C14:C16)+SUMPRODUCT(C60:C61,TrAvia_act!C18:C19))/TrAvia_act!C12)</f>
        <v>333.36484381408519</v>
      </c>
      <c r="D54" s="68">
        <f>IF(TrAvia_act!D39=0,"",(SUMPRODUCT(D56:D58,TrAvia_act!D14:D16)+SUMPRODUCT(D60:D61,TrAvia_act!D18:D19))/TrAvia_act!D12)</f>
        <v>335.99074722586283</v>
      </c>
      <c r="E54" s="68">
        <f>IF(TrAvia_act!E39=0,"",(SUMPRODUCT(E56:E58,TrAvia_act!E14:E16)+SUMPRODUCT(E60:E61,TrAvia_act!E18:E19))/TrAvia_act!E12)</f>
        <v>331.34238670167184</v>
      </c>
      <c r="F54" s="68">
        <f>IF(TrAvia_act!F39=0,"",(SUMPRODUCT(F56:F58,TrAvia_act!F14:F16)+SUMPRODUCT(F60:F61,TrAvia_act!F18:F19))/TrAvia_act!F12)</f>
        <v>323.75832358696874</v>
      </c>
      <c r="G54" s="68">
        <f>IF(TrAvia_act!G39=0,"",(SUMPRODUCT(G56:G58,TrAvia_act!G14:G16)+SUMPRODUCT(G60:G61,TrAvia_act!G18:G19))/TrAvia_act!G12)</f>
        <v>327.54012797347843</v>
      </c>
      <c r="H54" s="68">
        <f>IF(TrAvia_act!H39=0,"",(SUMPRODUCT(H56:H58,TrAvia_act!H14:H16)+SUMPRODUCT(H60:H61,TrAvia_act!H18:H19))/TrAvia_act!H12)</f>
        <v>320.75781664255646</v>
      </c>
      <c r="I54" s="68">
        <f>IF(TrAvia_act!I39=0,"",(SUMPRODUCT(I56:I58,TrAvia_act!I14:I16)+SUMPRODUCT(I60:I61,TrAvia_act!I18:I19))/TrAvia_act!I12)</f>
        <v>319.73119103699088</v>
      </c>
      <c r="J54" s="68">
        <f>IF(TrAvia_act!J39=0,"",(SUMPRODUCT(J56:J58,TrAvia_act!J14:J16)+SUMPRODUCT(J60:J61,TrAvia_act!J18:J19))/TrAvia_act!J12)</f>
        <v>316.08875400011368</v>
      </c>
      <c r="K54" s="68">
        <f>IF(TrAvia_act!K39=0,"",(SUMPRODUCT(K56:K58,TrAvia_act!K14:K16)+SUMPRODUCT(K60:K61,TrAvia_act!K18:K19))/TrAvia_act!K12)</f>
        <v>322.60736143635683</v>
      </c>
      <c r="L54" s="68">
        <f>IF(TrAvia_act!L39=0,"",(SUMPRODUCT(L56:L58,TrAvia_act!L14:L16)+SUMPRODUCT(L60:L61,TrAvia_act!L18:L19))/TrAvia_act!L12)</f>
        <v>325.28253374936133</v>
      </c>
      <c r="M54" s="68">
        <f>IF(TrAvia_act!M39=0,"",(SUMPRODUCT(M56:M58,TrAvia_act!M14:M16)+SUMPRODUCT(M60:M61,TrAvia_act!M18:M19))/TrAvia_act!M12)</f>
        <v>318.79536012771888</v>
      </c>
      <c r="N54" s="68">
        <f>IF(TrAvia_act!N39=0,"",(SUMPRODUCT(N56:N58,TrAvia_act!N14:N16)+SUMPRODUCT(N60:N61,TrAvia_act!N18:N19))/TrAvia_act!N12)</f>
        <v>320.9768039911678</v>
      </c>
      <c r="O54" s="68">
        <f>IF(TrAvia_act!O39=0,"",(SUMPRODUCT(O56:O58,TrAvia_act!O14:O16)+SUMPRODUCT(O60:O61,TrAvia_act!O18:O19))/TrAvia_act!O12)</f>
        <v>322.60591750119221</v>
      </c>
      <c r="P54" s="68">
        <f>IF(TrAvia_act!P39=0,"",(SUMPRODUCT(P56:P58,TrAvia_act!P14:P16)+SUMPRODUCT(P60:P61,TrAvia_act!P18:P19))/TrAvia_act!P12)</f>
        <v>323.80968976950106</v>
      </c>
      <c r="Q54" s="68">
        <f>IF(TrAvia_act!Q39=0,"",(SUMPRODUCT(Q56:Q58,TrAvia_act!Q14:Q16)+SUMPRODUCT(Q60:Q61,TrAvia_act!Q18:Q19))/TrAvia_act!Q12)</f>
        <v>326.57064908922234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340.91113540836494</v>
      </c>
      <c r="C55" s="134">
        <f>IF(TrAvia_act!C40=0,"",SUMPRODUCT(C56:C58,TrAvia_act!C14:C16)/TrAvia_act!C13)</f>
        <v>330.67376814559475</v>
      </c>
      <c r="D55" s="134">
        <f>IF(TrAvia_act!D40=0,"",SUMPRODUCT(D56:D58,TrAvia_act!D14:D16)/TrAvia_act!D13)</f>
        <v>333.95082787383416</v>
      </c>
      <c r="E55" s="134">
        <f>IF(TrAvia_act!E40=0,"",SUMPRODUCT(E56:E58,TrAvia_act!E14:E16)/TrAvia_act!E13)</f>
        <v>329.65749010382979</v>
      </c>
      <c r="F55" s="134">
        <f>IF(TrAvia_act!F40=0,"",SUMPRODUCT(F56:F58,TrAvia_act!F14:F16)/TrAvia_act!F13)</f>
        <v>322.0998619736456</v>
      </c>
      <c r="G55" s="134">
        <f>IF(TrAvia_act!G40=0,"",SUMPRODUCT(G56:G58,TrAvia_act!G14:G16)/TrAvia_act!G13)</f>
        <v>326.20386457928055</v>
      </c>
      <c r="H55" s="134">
        <f>IF(TrAvia_act!H40=0,"",SUMPRODUCT(H56:H58,TrAvia_act!H14:H16)/TrAvia_act!H13)</f>
        <v>319.42157311200128</v>
      </c>
      <c r="I55" s="134">
        <f>IF(TrAvia_act!I40=0,"",SUMPRODUCT(I56:I58,TrAvia_act!I14:I16)/TrAvia_act!I13)</f>
        <v>318.60672107299001</v>
      </c>
      <c r="J55" s="134">
        <f>IF(TrAvia_act!J40=0,"",SUMPRODUCT(J56:J58,TrAvia_act!J14:J16)/TrAvia_act!J13)</f>
        <v>314.77930521263625</v>
      </c>
      <c r="K55" s="134">
        <f>IF(TrAvia_act!K40=0,"",SUMPRODUCT(K56:K58,TrAvia_act!K14:K16)/TrAvia_act!K13)</f>
        <v>321.62048655193973</v>
      </c>
      <c r="L55" s="134">
        <f>IF(TrAvia_act!L40=0,"",SUMPRODUCT(L56:L58,TrAvia_act!L14:L16)/TrAvia_act!L13)</f>
        <v>324.55061942735102</v>
      </c>
      <c r="M55" s="134">
        <f>IF(TrAvia_act!M40=0,"",SUMPRODUCT(M56:M58,TrAvia_act!M14:M16)/TrAvia_act!M13)</f>
        <v>318.22518954692572</v>
      </c>
      <c r="N55" s="134">
        <f>IF(TrAvia_act!N40=0,"",SUMPRODUCT(N56:N58,TrAvia_act!N14:N16)/TrAvia_act!N13)</f>
        <v>320.54912738435331</v>
      </c>
      <c r="O55" s="134">
        <f>IF(TrAvia_act!O40=0,"",SUMPRODUCT(O56:O58,TrAvia_act!O14:O16)/TrAvia_act!O13)</f>
        <v>322.36690779054771</v>
      </c>
      <c r="P55" s="134">
        <f>IF(TrAvia_act!P40=0,"",SUMPRODUCT(P56:P58,TrAvia_act!P14:P16)/TrAvia_act!P13)</f>
        <v>323.4795697353868</v>
      </c>
      <c r="Q55" s="134">
        <f>IF(TrAvia_act!Q40=0,"",SUMPRODUCT(Q56:Q58,TrAvia_act!Q14:Q16)/TrAvia_act!Q13)</f>
        <v>326.40993745283549</v>
      </c>
    </row>
    <row r="56" spans="1:17" ht="11.45" customHeight="1" x14ac:dyDescent="0.25">
      <c r="A56" s="116" t="s">
        <v>23</v>
      </c>
      <c r="B56" s="77">
        <v>554.42914503903978</v>
      </c>
      <c r="C56" s="77">
        <v>542.10228359045163</v>
      </c>
      <c r="D56" s="77">
        <v>540.94472935702015</v>
      </c>
      <c r="E56" s="77">
        <v>541.7774312860555</v>
      </c>
      <c r="F56" s="77">
        <v>538.13640369090979</v>
      </c>
      <c r="G56" s="77">
        <v>530.14767319878729</v>
      </c>
      <c r="H56" s="77">
        <v>527.84083071098587</v>
      </c>
      <c r="I56" s="77">
        <v>530.24887516685192</v>
      </c>
      <c r="J56" s="77">
        <v>532.36988773906921</v>
      </c>
      <c r="K56" s="77">
        <v>530.77782934135803</v>
      </c>
      <c r="L56" s="77">
        <v>542.26223455917454</v>
      </c>
      <c r="M56" s="77">
        <v>525.88905465274229</v>
      </c>
      <c r="N56" s="77">
        <v>532.12679988689729</v>
      </c>
      <c r="O56" s="77">
        <v>535.89143365840948</v>
      </c>
      <c r="P56" s="77">
        <v>561.09075090080148</v>
      </c>
      <c r="Q56" s="77">
        <v>572.17747703943371</v>
      </c>
    </row>
    <row r="57" spans="1:17" ht="11.45" customHeight="1" x14ac:dyDescent="0.25">
      <c r="A57" s="116" t="s">
        <v>127</v>
      </c>
      <c r="B57" s="77">
        <v>297.23237350458163</v>
      </c>
      <c r="C57" s="77">
        <v>297.67481694804025</v>
      </c>
      <c r="D57" s="77">
        <v>300.79057633525895</v>
      </c>
      <c r="E57" s="77">
        <v>292.59297617224303</v>
      </c>
      <c r="F57" s="77">
        <v>287.40554579269354</v>
      </c>
      <c r="G57" s="77">
        <v>285.98674733692684</v>
      </c>
      <c r="H57" s="77">
        <v>286.76385294046372</v>
      </c>
      <c r="I57" s="77">
        <v>293.70436819122762</v>
      </c>
      <c r="J57" s="77">
        <v>290.9343997783057</v>
      </c>
      <c r="K57" s="77">
        <v>293.72571054324254</v>
      </c>
      <c r="L57" s="77">
        <v>299.84539222179694</v>
      </c>
      <c r="M57" s="77">
        <v>301.33341840259106</v>
      </c>
      <c r="N57" s="77">
        <v>303.6805383216402</v>
      </c>
      <c r="O57" s="77">
        <v>304.61589995729412</v>
      </c>
      <c r="P57" s="77">
        <v>305.21880125706207</v>
      </c>
      <c r="Q57" s="77">
        <v>303.02614527704787</v>
      </c>
    </row>
    <row r="58" spans="1:17" ht="11.45" customHeight="1" x14ac:dyDescent="0.25">
      <c r="A58" s="116" t="s">
        <v>125</v>
      </c>
      <c r="B58" s="77">
        <v>305.05301972533493</v>
      </c>
      <c r="C58" s="77">
        <v>261.56264555144941</v>
      </c>
      <c r="D58" s="77">
        <v>285.97226737318664</v>
      </c>
      <c r="E58" s="77">
        <v>288.35201201364822</v>
      </c>
      <c r="F58" s="77">
        <v>275.69770532748004</v>
      </c>
      <c r="G58" s="77">
        <v>303.12325868187406</v>
      </c>
      <c r="H58" s="77">
        <v>303.87541195692592</v>
      </c>
      <c r="I58" s="77">
        <v>291.18108394149715</v>
      </c>
      <c r="J58" s="77">
        <v>281.5746353738889</v>
      </c>
      <c r="K58" s="77">
        <v>286.43098542154644</v>
      </c>
      <c r="L58" s="77">
        <v>286.044374507165</v>
      </c>
      <c r="M58" s="77">
        <v>277.66835901042055</v>
      </c>
      <c r="N58" s="77">
        <v>282.29268767910713</v>
      </c>
      <c r="O58" s="77">
        <v>287.76353410127501</v>
      </c>
      <c r="P58" s="77">
        <v>288.94711845397347</v>
      </c>
      <c r="Q58" s="77">
        <v>290.57619664987089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431.86606980711298</v>
      </c>
      <c r="C59" s="133">
        <f>IF(TrAvia_act!C44=0,"",SUMPRODUCT(C60:C61,TrAvia_act!C18:C19)/TrAvia_act!C17)</f>
        <v>424.57352123299887</v>
      </c>
      <c r="D59" s="133">
        <f>IF(TrAvia_act!D44=0,"",SUMPRODUCT(D60:D61,TrAvia_act!D18:D19)/TrAvia_act!D17)</f>
        <v>420.38213565902191</v>
      </c>
      <c r="E59" s="133">
        <f>IF(TrAvia_act!E44=0,"",SUMPRODUCT(E60:E61,TrAvia_act!E18:E19)/TrAvia_act!E17)</f>
        <v>412.4352701433146</v>
      </c>
      <c r="F59" s="133">
        <f>IF(TrAvia_act!F44=0,"",SUMPRODUCT(F60:F61,TrAvia_act!F18:F19)/TrAvia_act!F17)</f>
        <v>410.34547657665252</v>
      </c>
      <c r="G59" s="133">
        <f>IF(TrAvia_act!G44=0,"",SUMPRODUCT(G60:G61,TrAvia_act!G18:G19)/TrAvia_act!G17)</f>
        <v>392.27467652828341</v>
      </c>
      <c r="H59" s="133">
        <f>IF(TrAvia_act!H44=0,"",SUMPRODUCT(H60:H61,TrAvia_act!H18:H19)/TrAvia_act!H17)</f>
        <v>382.58126055466926</v>
      </c>
      <c r="I59" s="133">
        <f>IF(TrAvia_act!I44=0,"",SUMPRODUCT(I60:I61,TrAvia_act!I18:I19)/TrAvia_act!I17)</f>
        <v>375.69539288614578</v>
      </c>
      <c r="J59" s="133">
        <f>IF(TrAvia_act!J44=0,"",SUMPRODUCT(J60:J61,TrAvia_act!J18:J19)/TrAvia_act!J17)</f>
        <v>377.73804472942982</v>
      </c>
      <c r="K59" s="133">
        <f>IF(TrAvia_act!K44=0,"",SUMPRODUCT(K60:K61,TrAvia_act!K18:K19)/TrAvia_act!K17)</f>
        <v>366.56585356970942</v>
      </c>
      <c r="L59" s="133">
        <f>IF(TrAvia_act!L44=0,"",SUMPRODUCT(L60:L61,TrAvia_act!L18:L19)/TrAvia_act!L17)</f>
        <v>357.35387908417164</v>
      </c>
      <c r="M59" s="133">
        <f>IF(TrAvia_act!M44=0,"",SUMPRODUCT(M60:M61,TrAvia_act!M18:M19)/TrAvia_act!M17)</f>
        <v>348.00584641464815</v>
      </c>
      <c r="N59" s="133">
        <f>IF(TrAvia_act!N44=0,"",SUMPRODUCT(N60:N61,TrAvia_act!N18:N19)/TrAvia_act!N17)</f>
        <v>342.99593714469609</v>
      </c>
      <c r="O59" s="133">
        <f>IF(TrAvia_act!O44=0,"",SUMPRODUCT(O60:O61,TrAvia_act!O18:O19)/TrAvia_act!O17)</f>
        <v>334.86493095652867</v>
      </c>
      <c r="P59" s="133">
        <f>IF(TrAvia_act!P44=0,"",SUMPRODUCT(P60:P61,TrAvia_act!P18:P19)/TrAvia_act!P17)</f>
        <v>343.05304544984944</v>
      </c>
      <c r="Q59" s="133">
        <f>IF(TrAvia_act!Q44=0,"",SUMPRODUCT(Q60:Q61,TrAvia_act!Q18:Q19)/TrAvia_act!Q17)</f>
        <v>336.28021750025403</v>
      </c>
    </row>
    <row r="60" spans="1:17" ht="11.45" customHeight="1" x14ac:dyDescent="0.25">
      <c r="A60" s="95" t="s">
        <v>126</v>
      </c>
      <c r="B60" s="75">
        <v>467.11486792876718</v>
      </c>
      <c r="C60" s="75">
        <v>462.29671383917639</v>
      </c>
      <c r="D60" s="75">
        <v>457.50789947138628</v>
      </c>
      <c r="E60" s="75">
        <v>453.05570153063559</v>
      </c>
      <c r="F60" s="75">
        <v>460.33947630104535</v>
      </c>
      <c r="G60" s="75">
        <v>430.38453796021054</v>
      </c>
      <c r="H60" s="75">
        <v>416.50365657782709</v>
      </c>
      <c r="I60" s="75">
        <v>407.28937688024803</v>
      </c>
      <c r="J60" s="75">
        <v>424.48722389903867</v>
      </c>
      <c r="K60" s="75">
        <v>395.30236898102305</v>
      </c>
      <c r="L60" s="75">
        <v>396.26763658302946</v>
      </c>
      <c r="M60" s="75">
        <v>403.1728399524934</v>
      </c>
      <c r="N60" s="75">
        <v>397.59850502054195</v>
      </c>
      <c r="O60" s="75">
        <v>395.26454688387338</v>
      </c>
      <c r="P60" s="75">
        <v>391.97045084306956</v>
      </c>
      <c r="Q60" s="75">
        <v>391.34714420357636</v>
      </c>
    </row>
    <row r="61" spans="1:17" ht="11.45" customHeight="1" x14ac:dyDescent="0.25">
      <c r="A61" s="93" t="s">
        <v>125</v>
      </c>
      <c r="B61" s="74">
        <v>352.69781511020523</v>
      </c>
      <c r="C61" s="74">
        <v>350.78976603931591</v>
      </c>
      <c r="D61" s="74">
        <v>348.24562161015342</v>
      </c>
      <c r="E61" s="74">
        <v>343.59080581715693</v>
      </c>
      <c r="F61" s="74">
        <v>337.67899795872955</v>
      </c>
      <c r="G61" s="74">
        <v>334.16162081897232</v>
      </c>
      <c r="H61" s="74">
        <v>328.08442759760175</v>
      </c>
      <c r="I61" s="74">
        <v>323.91069451155528</v>
      </c>
      <c r="J61" s="74">
        <v>319.53380121989079</v>
      </c>
      <c r="K61" s="74">
        <v>324.72540794172482</v>
      </c>
      <c r="L61" s="74">
        <v>314.70043690920625</v>
      </c>
      <c r="M61" s="74">
        <v>302.57996277904937</v>
      </c>
      <c r="N61" s="74">
        <v>300.94569531441465</v>
      </c>
      <c r="O61" s="74">
        <v>298.45316617940176</v>
      </c>
      <c r="P61" s="74">
        <v>312.81733127343216</v>
      </c>
      <c r="Q61" s="74">
        <v>303.79223273865307</v>
      </c>
    </row>
    <row r="63" spans="1:17" ht="11.45" customHeight="1" x14ac:dyDescent="0.25">
      <c r="A63" s="27" t="s">
        <v>141</v>
      </c>
      <c r="B63" s="26">
        <f t="shared" ref="B63:Q63" si="12">IF(B7=0,"",B18/B54)</f>
        <v>1.1815379587153654</v>
      </c>
      <c r="C63" s="26">
        <f t="shared" si="12"/>
        <v>1.2190712509862989</v>
      </c>
      <c r="D63" s="26">
        <f t="shared" si="12"/>
        <v>0.99379885323946304</v>
      </c>
      <c r="E63" s="26">
        <f t="shared" si="12"/>
        <v>0.96193994163868157</v>
      </c>
      <c r="F63" s="26">
        <f t="shared" si="12"/>
        <v>1.0100979086117186</v>
      </c>
      <c r="G63" s="26">
        <f t="shared" si="12"/>
        <v>1.0139680570569249</v>
      </c>
      <c r="H63" s="26">
        <f t="shared" si="12"/>
        <v>1.029469341679915</v>
      </c>
      <c r="I63" s="26">
        <f t="shared" si="12"/>
        <v>1.0134439988226511</v>
      </c>
      <c r="J63" s="26">
        <f t="shared" si="12"/>
        <v>1.1124688061146628</v>
      </c>
      <c r="K63" s="26">
        <f t="shared" si="12"/>
        <v>1.1039051887510674</v>
      </c>
      <c r="L63" s="26">
        <f t="shared" si="12"/>
        <v>1.1345393294859014</v>
      </c>
      <c r="M63" s="26">
        <f t="shared" si="12"/>
        <v>1.1441024926649241</v>
      </c>
      <c r="N63" s="26">
        <f t="shared" si="12"/>
        <v>1.1385215000764393</v>
      </c>
      <c r="O63" s="26">
        <f t="shared" si="12"/>
        <v>1.1313146957669893</v>
      </c>
      <c r="P63" s="26">
        <f t="shared" si="12"/>
        <v>1.1007332080947505</v>
      </c>
      <c r="Q63" s="26">
        <f t="shared" si="12"/>
        <v>1.1073360170820952</v>
      </c>
    </row>
    <row r="64" spans="1:17" ht="11.45" customHeight="1" x14ac:dyDescent="0.25">
      <c r="A64" s="130" t="s">
        <v>39</v>
      </c>
      <c r="B64" s="137">
        <f t="shared" ref="B64:Q64" si="13">IF(B8=0,"",B19/B55)</f>
        <v>1.1790490055794085</v>
      </c>
      <c r="C64" s="137">
        <f t="shared" si="13"/>
        <v>1.2160687892409432</v>
      </c>
      <c r="D64" s="137">
        <f t="shared" si="13"/>
        <v>0.99385289298425872</v>
      </c>
      <c r="E64" s="137">
        <f t="shared" si="13"/>
        <v>0.96226475531159128</v>
      </c>
      <c r="F64" s="137">
        <f t="shared" si="13"/>
        <v>1.0100191463580892</v>
      </c>
      <c r="G64" s="137">
        <f t="shared" si="13"/>
        <v>1.0138559388363648</v>
      </c>
      <c r="H64" s="137">
        <f t="shared" si="13"/>
        <v>1.0292858044444773</v>
      </c>
      <c r="I64" s="137">
        <f t="shared" si="13"/>
        <v>1.0133759283927375</v>
      </c>
      <c r="J64" s="137">
        <f t="shared" si="13"/>
        <v>1.1118309184768076</v>
      </c>
      <c r="K64" s="137">
        <f t="shared" si="13"/>
        <v>1.1032230491772457</v>
      </c>
      <c r="L64" s="137">
        <f t="shared" si="13"/>
        <v>1.1337211579923769</v>
      </c>
      <c r="M64" s="137">
        <f t="shared" si="13"/>
        <v>1.1434467630821072</v>
      </c>
      <c r="N64" s="137">
        <f t="shared" si="13"/>
        <v>1.1379370841540783</v>
      </c>
      <c r="O64" s="137">
        <f t="shared" si="13"/>
        <v>1.1307998376160768</v>
      </c>
      <c r="P64" s="137">
        <f t="shared" si="13"/>
        <v>1.1003962102719498</v>
      </c>
      <c r="Q64" s="137">
        <f t="shared" si="13"/>
        <v>1.1069503726937413</v>
      </c>
    </row>
    <row r="65" spans="1:17" ht="11.45" customHeight="1" x14ac:dyDescent="0.25">
      <c r="A65" s="116" t="s">
        <v>23</v>
      </c>
      <c r="B65" s="108">
        <f t="shared" ref="B65:Q65" si="14">IF(B9=0,"",B20/B56)</f>
        <v>1.0004889571041411</v>
      </c>
      <c r="C65" s="108">
        <f t="shared" si="14"/>
        <v>1.0003444882048218</v>
      </c>
      <c r="D65" s="108">
        <f t="shared" si="14"/>
        <v>0.99928292556857723</v>
      </c>
      <c r="E65" s="108">
        <f t="shared" si="14"/>
        <v>1.0004711999436433</v>
      </c>
      <c r="F65" s="108">
        <f t="shared" si="14"/>
        <v>1.0001756082338917</v>
      </c>
      <c r="G65" s="108">
        <f t="shared" si="14"/>
        <v>0.99935189458701668</v>
      </c>
      <c r="H65" s="108">
        <f t="shared" si="14"/>
        <v>0.99954288062718311</v>
      </c>
      <c r="I65" s="108">
        <f t="shared" si="14"/>
        <v>0.99998021952216332</v>
      </c>
      <c r="J65" s="108">
        <f t="shared" si="14"/>
        <v>0.99994820374972859</v>
      </c>
      <c r="K65" s="108">
        <f t="shared" si="14"/>
        <v>0.99994648053403246</v>
      </c>
      <c r="L65" s="108">
        <f t="shared" si="14"/>
        <v>0.99990198844740197</v>
      </c>
      <c r="M65" s="108">
        <f t="shared" si="14"/>
        <v>0.99960110521712775</v>
      </c>
      <c r="N65" s="108">
        <f t="shared" si="14"/>
        <v>1.0003700302785208</v>
      </c>
      <c r="O65" s="108">
        <f t="shared" si="14"/>
        <v>1.0006858162103278</v>
      </c>
      <c r="P65" s="108">
        <f t="shared" si="14"/>
        <v>1.0008092262127333</v>
      </c>
      <c r="Q65" s="108">
        <f t="shared" si="14"/>
        <v>1.0002186494530183</v>
      </c>
    </row>
    <row r="66" spans="1:17" ht="11.45" customHeight="1" x14ac:dyDescent="0.25">
      <c r="A66" s="116" t="s">
        <v>127</v>
      </c>
      <c r="B66" s="108">
        <f t="shared" ref="B66:Q66" si="15">IF(B10=0,"",B21/B57)</f>
        <v>1.2441189949991995</v>
      </c>
      <c r="C66" s="108">
        <f t="shared" si="15"/>
        <v>1.2983276926429408</v>
      </c>
      <c r="D66" s="108">
        <f t="shared" si="15"/>
        <v>0.99202287886223173</v>
      </c>
      <c r="E66" s="108">
        <f t="shared" si="15"/>
        <v>0.94944451922781203</v>
      </c>
      <c r="F66" s="108">
        <f t="shared" si="15"/>
        <v>1.0133257118936554</v>
      </c>
      <c r="G66" s="108">
        <f t="shared" si="15"/>
        <v>1.0184847345091406</v>
      </c>
      <c r="H66" s="108">
        <f t="shared" si="15"/>
        <v>1.0365591144265434</v>
      </c>
      <c r="I66" s="108">
        <f t="shared" si="15"/>
        <v>1.0163170278385631</v>
      </c>
      <c r="J66" s="108">
        <f t="shared" si="15"/>
        <v>1.1374952530850739</v>
      </c>
      <c r="K66" s="108">
        <f t="shared" si="15"/>
        <v>1.1305642979424748</v>
      </c>
      <c r="L66" s="108">
        <f t="shared" si="15"/>
        <v>1.1670993911116367</v>
      </c>
      <c r="M66" s="108">
        <f t="shared" si="15"/>
        <v>1.1748214713554208</v>
      </c>
      <c r="N66" s="108">
        <f t="shared" si="15"/>
        <v>1.1666413102709436</v>
      </c>
      <c r="O66" s="108">
        <f t="shared" si="15"/>
        <v>1.1567366161123647</v>
      </c>
      <c r="P66" s="108">
        <f t="shared" si="15"/>
        <v>1.1192566462009987</v>
      </c>
      <c r="Q66" s="108">
        <f t="shared" si="15"/>
        <v>1.1299512815908626</v>
      </c>
    </row>
    <row r="67" spans="1:17" ht="11.45" customHeight="1" x14ac:dyDescent="0.25">
      <c r="A67" s="116" t="s">
        <v>125</v>
      </c>
      <c r="B67" s="108">
        <f t="shared" ref="B67:Q67" si="16">IF(B11=0,"",B22/B58)</f>
        <v>1.2441189949991998</v>
      </c>
      <c r="C67" s="108">
        <f t="shared" si="16"/>
        <v>1.2983276926429406</v>
      </c>
      <c r="D67" s="108">
        <f t="shared" si="16"/>
        <v>0.99202287886223217</v>
      </c>
      <c r="E67" s="108">
        <f t="shared" si="16"/>
        <v>0.94944451922781214</v>
      </c>
      <c r="F67" s="108">
        <f t="shared" si="16"/>
        <v>1.0133257118936554</v>
      </c>
      <c r="G67" s="108">
        <f t="shared" si="16"/>
        <v>1.018484734509141</v>
      </c>
      <c r="H67" s="108">
        <f t="shared" si="16"/>
        <v>1.0365591144265436</v>
      </c>
      <c r="I67" s="108">
        <f t="shared" si="16"/>
        <v>1.0163170278385631</v>
      </c>
      <c r="J67" s="108">
        <f t="shared" si="16"/>
        <v>1.1374952530850735</v>
      </c>
      <c r="K67" s="108">
        <f t="shared" si="16"/>
        <v>1.1305642979424748</v>
      </c>
      <c r="L67" s="108">
        <f t="shared" si="16"/>
        <v>1.167099391111637</v>
      </c>
      <c r="M67" s="108">
        <f t="shared" si="16"/>
        <v>1.1748214713554206</v>
      </c>
      <c r="N67" s="108">
        <f t="shared" si="16"/>
        <v>1.1666413102709439</v>
      </c>
      <c r="O67" s="108">
        <f t="shared" si="16"/>
        <v>1.1567366161123644</v>
      </c>
      <c r="P67" s="108">
        <f t="shared" si="16"/>
        <v>1.119256646200999</v>
      </c>
      <c r="Q67" s="108">
        <f t="shared" si="16"/>
        <v>1.1299512815908621</v>
      </c>
    </row>
    <row r="68" spans="1:17" ht="11.45" customHeight="1" x14ac:dyDescent="0.25">
      <c r="A68" s="128" t="s">
        <v>18</v>
      </c>
      <c r="B68" s="136">
        <f t="shared" ref="B68:Q68" si="17">IF(B12=0,"",B23/B59)</f>
        <v>1.2441189949991998</v>
      </c>
      <c r="C68" s="136">
        <f t="shared" si="17"/>
        <v>1.2983276926429406</v>
      </c>
      <c r="D68" s="136">
        <f t="shared" si="17"/>
        <v>0.99202287886223206</v>
      </c>
      <c r="E68" s="136">
        <f t="shared" si="17"/>
        <v>0.94944451922781192</v>
      </c>
      <c r="F68" s="136">
        <f t="shared" si="17"/>
        <v>1.0133257118936554</v>
      </c>
      <c r="G68" s="136">
        <f t="shared" si="17"/>
        <v>1.018484734509141</v>
      </c>
      <c r="H68" s="136">
        <f t="shared" si="17"/>
        <v>1.0365591144265436</v>
      </c>
      <c r="I68" s="136">
        <f t="shared" si="17"/>
        <v>1.0163170278385629</v>
      </c>
      <c r="J68" s="136">
        <f t="shared" si="17"/>
        <v>1.1374952530850742</v>
      </c>
      <c r="K68" s="136">
        <f t="shared" si="17"/>
        <v>1.1305642979424746</v>
      </c>
      <c r="L68" s="136">
        <f t="shared" si="17"/>
        <v>1.167099391111637</v>
      </c>
      <c r="M68" s="136">
        <f t="shared" si="17"/>
        <v>1.174821471355421</v>
      </c>
      <c r="N68" s="136">
        <f t="shared" si="17"/>
        <v>1.1666413102709439</v>
      </c>
      <c r="O68" s="136">
        <f t="shared" si="17"/>
        <v>1.1567366161123647</v>
      </c>
      <c r="P68" s="136">
        <f t="shared" si="17"/>
        <v>1.1192566462009983</v>
      </c>
      <c r="Q68" s="136">
        <f t="shared" si="17"/>
        <v>1.1299512815908626</v>
      </c>
    </row>
    <row r="69" spans="1:17" ht="11.45" customHeight="1" x14ac:dyDescent="0.25">
      <c r="A69" s="95" t="s">
        <v>126</v>
      </c>
      <c r="B69" s="106">
        <f t="shared" ref="B69:Q69" si="18">IF(B13=0,"",B24/B60)</f>
        <v>1.2441189949991998</v>
      </c>
      <c r="C69" s="106">
        <f t="shared" si="18"/>
        <v>1.298327692642941</v>
      </c>
      <c r="D69" s="106">
        <f t="shared" si="18"/>
        <v>0.99202287886223195</v>
      </c>
      <c r="E69" s="106">
        <f t="shared" si="18"/>
        <v>0.94944451922781214</v>
      </c>
      <c r="F69" s="106">
        <f t="shared" si="18"/>
        <v>1.0133257118936554</v>
      </c>
      <c r="G69" s="106">
        <f t="shared" si="18"/>
        <v>1.018484734509141</v>
      </c>
      <c r="H69" s="106">
        <f t="shared" si="18"/>
        <v>1.0365591144265436</v>
      </c>
      <c r="I69" s="106">
        <f t="shared" si="18"/>
        <v>1.0163170278385631</v>
      </c>
      <c r="J69" s="106">
        <f t="shared" si="18"/>
        <v>1.1374952530850739</v>
      </c>
      <c r="K69" s="106">
        <f t="shared" si="18"/>
        <v>1.1305642979424746</v>
      </c>
      <c r="L69" s="106">
        <f t="shared" si="18"/>
        <v>1.1670993911116367</v>
      </c>
      <c r="M69" s="106">
        <f t="shared" si="18"/>
        <v>1.1748214713554208</v>
      </c>
      <c r="N69" s="106">
        <f t="shared" si="18"/>
        <v>1.1666413102709439</v>
      </c>
      <c r="O69" s="106">
        <f t="shared" si="18"/>
        <v>1.1567366161123647</v>
      </c>
      <c r="P69" s="106">
        <f t="shared" si="18"/>
        <v>1.1192566462009987</v>
      </c>
      <c r="Q69" s="106">
        <f t="shared" si="18"/>
        <v>1.1299512815908623</v>
      </c>
    </row>
    <row r="70" spans="1:17" ht="11.45" customHeight="1" x14ac:dyDescent="0.25">
      <c r="A70" s="93" t="s">
        <v>125</v>
      </c>
      <c r="B70" s="105">
        <f t="shared" ref="B70:Q70" si="19">IF(B14=0,"",B25/B61)</f>
        <v>1.2441189949991995</v>
      </c>
      <c r="C70" s="105">
        <f t="shared" si="19"/>
        <v>1.2983276926429408</v>
      </c>
      <c r="D70" s="105">
        <f t="shared" si="19"/>
        <v>0.99202287886223206</v>
      </c>
      <c r="E70" s="105">
        <f t="shared" si="19"/>
        <v>0.94944451922781203</v>
      </c>
      <c r="F70" s="105">
        <f t="shared" si="19"/>
        <v>1.0133257118936554</v>
      </c>
      <c r="G70" s="105">
        <f t="shared" si="19"/>
        <v>1.0184847345091408</v>
      </c>
      <c r="H70" s="105">
        <f t="shared" si="19"/>
        <v>1.0365591144265436</v>
      </c>
      <c r="I70" s="105">
        <f t="shared" si="19"/>
        <v>1.0163170278385631</v>
      </c>
      <c r="J70" s="105">
        <f t="shared" si="19"/>
        <v>1.1374952530850739</v>
      </c>
      <c r="K70" s="105">
        <f t="shared" si="19"/>
        <v>1.1305642979424746</v>
      </c>
      <c r="L70" s="105">
        <f t="shared" si="19"/>
        <v>1.167099391111637</v>
      </c>
      <c r="M70" s="105">
        <f t="shared" si="19"/>
        <v>1.1748214713554208</v>
      </c>
      <c r="N70" s="105">
        <f t="shared" si="19"/>
        <v>1.1666413102709439</v>
      </c>
      <c r="O70" s="105">
        <f t="shared" si="19"/>
        <v>1.1567366161123644</v>
      </c>
      <c r="P70" s="105">
        <f t="shared" si="19"/>
        <v>1.1192566462009987</v>
      </c>
      <c r="Q70" s="105">
        <f t="shared" si="19"/>
        <v>1.1299512815908623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0.91567218241068959</v>
      </c>
      <c r="C74" s="108">
        <v>0.91323333215161451</v>
      </c>
      <c r="D74" s="108">
        <v>0.90991248005174952</v>
      </c>
      <c r="E74" s="108">
        <v>0.90648869579549018</v>
      </c>
      <c r="F74" s="108">
        <v>0.91338259258398991</v>
      </c>
      <c r="G74" s="108">
        <v>0.91170264968576431</v>
      </c>
      <c r="H74" s="108">
        <v>0.91158976549328008</v>
      </c>
      <c r="I74" s="108">
        <v>0.91189757472727717</v>
      </c>
      <c r="J74" s="108">
        <v>0.90971171624340785</v>
      </c>
      <c r="K74" s="108">
        <v>0.90600306457560609</v>
      </c>
      <c r="L74" s="108">
        <v>0.90809800052492795</v>
      </c>
      <c r="M74" s="108">
        <v>0.9091282132816807</v>
      </c>
      <c r="N74" s="108">
        <v>0.90674845898605982</v>
      </c>
      <c r="O74" s="108">
        <v>0.90374653504841207</v>
      </c>
      <c r="P74" s="108">
        <v>0.903676412132986</v>
      </c>
      <c r="Q74" s="108">
        <v>0.90403556789912676</v>
      </c>
    </row>
    <row r="75" spans="1:17" ht="11.45" customHeight="1" x14ac:dyDescent="0.25">
      <c r="A75" s="116" t="s">
        <v>127</v>
      </c>
      <c r="B75" s="108">
        <v>0.85643869663547512</v>
      </c>
      <c r="C75" s="108">
        <v>0.8600857279697427</v>
      </c>
      <c r="D75" s="108">
        <v>0.8524992442185283</v>
      </c>
      <c r="E75" s="108">
        <v>0.82853819035830845</v>
      </c>
      <c r="F75" s="108">
        <v>0.82294199748931118</v>
      </c>
      <c r="G75" s="108">
        <v>0.82245502220408062</v>
      </c>
      <c r="H75" s="108">
        <v>0.827014025518374</v>
      </c>
      <c r="I75" s="108">
        <v>0.83635403572401212</v>
      </c>
      <c r="J75" s="108">
        <v>0.8374580974300081</v>
      </c>
      <c r="K75" s="108">
        <v>0.84274655521086705</v>
      </c>
      <c r="L75" s="108">
        <v>0.85169298686286621</v>
      </c>
      <c r="M75" s="108">
        <v>0.85197363878410004</v>
      </c>
      <c r="N75" s="108">
        <v>0.85070567639517769</v>
      </c>
      <c r="O75" s="108">
        <v>0.8487321456526189</v>
      </c>
      <c r="P75" s="108">
        <v>0.84952903219270282</v>
      </c>
      <c r="Q75" s="108">
        <v>0.84947631248935518</v>
      </c>
    </row>
    <row r="76" spans="1:17" ht="11.45" customHeight="1" x14ac:dyDescent="0.25">
      <c r="A76" s="116" t="s">
        <v>125</v>
      </c>
      <c r="B76" s="108">
        <v>1.0351961651117134</v>
      </c>
      <c r="C76" s="108">
        <v>1.051479352596937</v>
      </c>
      <c r="D76" s="108">
        <v>1.1620357858354871</v>
      </c>
      <c r="E76" s="108">
        <v>1.1885625242226403</v>
      </c>
      <c r="F76" s="108">
        <v>1.1271094586344799</v>
      </c>
      <c r="G76" s="108">
        <v>1.2385820592279975</v>
      </c>
      <c r="H76" s="108">
        <v>1.2384990435584229</v>
      </c>
      <c r="I76" s="108">
        <v>1.2162519418866975</v>
      </c>
      <c r="J76" s="108">
        <v>1.1482569644127454</v>
      </c>
      <c r="K76" s="108">
        <v>1.1440242078189269</v>
      </c>
      <c r="L76" s="108">
        <v>1.1034145768348704</v>
      </c>
      <c r="M76" s="108">
        <v>1.1041426727164305</v>
      </c>
      <c r="N76" s="108">
        <v>1.1067389474200093</v>
      </c>
      <c r="O76" s="108">
        <v>1.1053615326650559</v>
      </c>
      <c r="P76" s="108">
        <v>1.1006634991987325</v>
      </c>
      <c r="Q76" s="108">
        <v>1.1009145834561533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0.90538086033574716</v>
      </c>
      <c r="C78" s="106">
        <v>0.91920978481361626</v>
      </c>
      <c r="D78" s="106">
        <v>0.9247011702971516</v>
      </c>
      <c r="E78" s="106">
        <v>0.919126513092828</v>
      </c>
      <c r="F78" s="106">
        <v>0.93764475390257374</v>
      </c>
      <c r="G78" s="106">
        <v>0.89399044477184464</v>
      </c>
      <c r="H78" s="106">
        <v>0.86618093389970319</v>
      </c>
      <c r="I78" s="106">
        <v>0.85507042798894561</v>
      </c>
      <c r="J78" s="106">
        <v>0.8977073354892311</v>
      </c>
      <c r="K78" s="106">
        <v>0.85365236660440214</v>
      </c>
      <c r="L78" s="106">
        <v>0.86111705352490675</v>
      </c>
      <c r="M78" s="106">
        <v>0.87681798076495776</v>
      </c>
      <c r="N78" s="106">
        <v>0.87829784849194248</v>
      </c>
      <c r="O78" s="106">
        <v>0.88279705786046503</v>
      </c>
      <c r="P78" s="106">
        <v>0.89820560661812432</v>
      </c>
      <c r="Q78" s="106">
        <v>0.90540866101431994</v>
      </c>
    </row>
    <row r="79" spans="1:17" ht="11.45" customHeight="1" x14ac:dyDescent="0.25">
      <c r="A79" s="93" t="s">
        <v>125</v>
      </c>
      <c r="B79" s="105">
        <v>1.0442593760498919</v>
      </c>
      <c r="C79" s="105">
        <v>1.0442265193629221</v>
      </c>
      <c r="D79" s="105">
        <v>1.0448890812733647</v>
      </c>
      <c r="E79" s="105">
        <v>1.0433162460089893</v>
      </c>
      <c r="F79" s="105">
        <v>1.0436614650874847</v>
      </c>
      <c r="G79" s="105">
        <v>1.0424046375643705</v>
      </c>
      <c r="H79" s="105">
        <v>1.0385227785631022</v>
      </c>
      <c r="I79" s="105">
        <v>1.0427303735403575</v>
      </c>
      <c r="J79" s="105">
        <v>1.0375131359667351</v>
      </c>
      <c r="K79" s="105">
        <v>1.0589950070605711</v>
      </c>
      <c r="L79" s="105">
        <v>1.0418446447699026</v>
      </c>
      <c r="M79" s="105">
        <v>1.0096960891590085</v>
      </c>
      <c r="N79" s="105">
        <v>1.0093527279893721</v>
      </c>
      <c r="O79" s="105">
        <v>1.006419553334964</v>
      </c>
      <c r="P79" s="105">
        <v>1.0513068067598861</v>
      </c>
      <c r="Q79" s="105">
        <v>1.0377415343162915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2368.9229486333024</v>
      </c>
      <c r="C4" s="100">
        <v>2301.6895460732521</v>
      </c>
      <c r="D4" s="100">
        <v>2266.5614661754198</v>
      </c>
      <c r="E4" s="100">
        <v>2385.1710480439442</v>
      </c>
      <c r="F4" s="100">
        <v>2587.17907477278</v>
      </c>
      <c r="G4" s="100">
        <v>2683.2072789353047</v>
      </c>
      <c r="H4" s="100">
        <v>2808.1670218352283</v>
      </c>
      <c r="I4" s="100">
        <v>2940.2898490873808</v>
      </c>
      <c r="J4" s="100">
        <v>3001.7602100494446</v>
      </c>
      <c r="K4" s="100">
        <v>2813.2765834280049</v>
      </c>
      <c r="L4" s="100">
        <v>3054.5645931004992</v>
      </c>
      <c r="M4" s="100">
        <v>3119.5012723926748</v>
      </c>
      <c r="N4" s="100">
        <v>3144.2473584187082</v>
      </c>
      <c r="O4" s="100">
        <v>3181.3315462891142</v>
      </c>
      <c r="P4" s="100">
        <v>3267.8896863563759</v>
      </c>
      <c r="Q4" s="100">
        <v>3527.6304341684008</v>
      </c>
    </row>
    <row r="5" spans="1:17" ht="11.45" customHeight="1" x14ac:dyDescent="0.25">
      <c r="A5" s="141" t="s">
        <v>91</v>
      </c>
      <c r="B5" s="140">
        <f t="shared" ref="B5:Q5" si="0">B4</f>
        <v>2368.9229486333024</v>
      </c>
      <c r="C5" s="140">
        <f t="shared" si="0"/>
        <v>2301.6895460732521</v>
      </c>
      <c r="D5" s="140">
        <f t="shared" si="0"/>
        <v>2266.5614661754198</v>
      </c>
      <c r="E5" s="140">
        <f t="shared" si="0"/>
        <v>2385.1710480439442</v>
      </c>
      <c r="F5" s="140">
        <f t="shared" si="0"/>
        <v>2587.17907477278</v>
      </c>
      <c r="G5" s="140">
        <f t="shared" si="0"/>
        <v>2683.2072789353047</v>
      </c>
      <c r="H5" s="140">
        <f t="shared" si="0"/>
        <v>2808.1670218352283</v>
      </c>
      <c r="I5" s="140">
        <f t="shared" si="0"/>
        <v>2940.2898490873808</v>
      </c>
      <c r="J5" s="140">
        <f t="shared" si="0"/>
        <v>3001.7602100494446</v>
      </c>
      <c r="K5" s="140">
        <f t="shared" si="0"/>
        <v>2813.2765834280049</v>
      </c>
      <c r="L5" s="140">
        <f t="shared" si="0"/>
        <v>3054.5645931004992</v>
      </c>
      <c r="M5" s="140">
        <f t="shared" si="0"/>
        <v>3119.5012723926748</v>
      </c>
      <c r="N5" s="140">
        <f t="shared" si="0"/>
        <v>3144.2473584187082</v>
      </c>
      <c r="O5" s="140">
        <f t="shared" si="0"/>
        <v>3181.3315462891142</v>
      </c>
      <c r="P5" s="140">
        <f t="shared" si="0"/>
        <v>3267.8896863563759</v>
      </c>
      <c r="Q5" s="140">
        <f t="shared" si="0"/>
        <v>3527.6304341684008</v>
      </c>
    </row>
    <row r="7" spans="1:17" ht="11.45" customHeight="1" x14ac:dyDescent="0.25">
      <c r="A7" s="27" t="s">
        <v>100</v>
      </c>
      <c r="B7" s="71">
        <f t="shared" ref="B7:Q7" si="1">SUM(B8,B12)</f>
        <v>2368.9229486333029</v>
      </c>
      <c r="C7" s="71">
        <f t="shared" si="1"/>
        <v>2301.6895460732521</v>
      </c>
      <c r="D7" s="71">
        <f t="shared" si="1"/>
        <v>2266.5614661754198</v>
      </c>
      <c r="E7" s="71">
        <f t="shared" si="1"/>
        <v>2385.1710480439442</v>
      </c>
      <c r="F7" s="71">
        <f t="shared" si="1"/>
        <v>2587.1790747727791</v>
      </c>
      <c r="G7" s="71">
        <f t="shared" si="1"/>
        <v>2683.2072789353042</v>
      </c>
      <c r="H7" s="71">
        <f t="shared" si="1"/>
        <v>2808.1670218352278</v>
      </c>
      <c r="I7" s="71">
        <f t="shared" si="1"/>
        <v>2940.2898490873808</v>
      </c>
      <c r="J7" s="71">
        <f t="shared" si="1"/>
        <v>3001.7602100494446</v>
      </c>
      <c r="K7" s="71">
        <f t="shared" si="1"/>
        <v>2813.2765834280058</v>
      </c>
      <c r="L7" s="71">
        <f t="shared" si="1"/>
        <v>3054.5645931004992</v>
      </c>
      <c r="M7" s="71">
        <f t="shared" si="1"/>
        <v>3119.5012723926743</v>
      </c>
      <c r="N7" s="71">
        <f t="shared" si="1"/>
        <v>3144.2473584187082</v>
      </c>
      <c r="O7" s="71">
        <f t="shared" si="1"/>
        <v>3181.3315462891151</v>
      </c>
      <c r="P7" s="71">
        <f t="shared" si="1"/>
        <v>3267.8896863563755</v>
      </c>
      <c r="Q7" s="71">
        <f t="shared" si="1"/>
        <v>3527.6304341684008</v>
      </c>
    </row>
    <row r="8" spans="1:17" ht="11.45" customHeight="1" x14ac:dyDescent="0.25">
      <c r="A8" s="130" t="s">
        <v>39</v>
      </c>
      <c r="B8" s="139">
        <f t="shared" ref="B8:Q8" si="2">SUM(B9:B11)</f>
        <v>2273.5113525968636</v>
      </c>
      <c r="C8" s="139">
        <f t="shared" si="2"/>
        <v>2212.215609933899</v>
      </c>
      <c r="D8" s="139">
        <f t="shared" si="2"/>
        <v>2199.7502240022054</v>
      </c>
      <c r="E8" s="139">
        <f t="shared" si="2"/>
        <v>2325.5253064439958</v>
      </c>
      <c r="F8" s="139">
        <f t="shared" si="2"/>
        <v>2525.3556471050588</v>
      </c>
      <c r="G8" s="139">
        <f t="shared" si="2"/>
        <v>2617.9253978817187</v>
      </c>
      <c r="H8" s="139">
        <f t="shared" si="2"/>
        <v>2736.8167420298291</v>
      </c>
      <c r="I8" s="139">
        <f t="shared" si="2"/>
        <v>2872.0452360696549</v>
      </c>
      <c r="J8" s="139">
        <f t="shared" si="2"/>
        <v>2925.4729663061312</v>
      </c>
      <c r="K8" s="139">
        <f t="shared" si="2"/>
        <v>2741.3928172928968</v>
      </c>
      <c r="L8" s="139">
        <f t="shared" si="2"/>
        <v>2977.5419175679435</v>
      </c>
      <c r="M8" s="139">
        <f t="shared" si="2"/>
        <v>3052.5533365662836</v>
      </c>
      <c r="N8" s="139">
        <f t="shared" si="2"/>
        <v>3078.6495974219411</v>
      </c>
      <c r="O8" s="139">
        <f t="shared" si="2"/>
        <v>3116.761433341107</v>
      </c>
      <c r="P8" s="139">
        <f t="shared" si="2"/>
        <v>3208.5164982805099</v>
      </c>
      <c r="Q8" s="139">
        <f t="shared" si="2"/>
        <v>3467.2765267632462</v>
      </c>
    </row>
    <row r="9" spans="1:17" ht="11.45" customHeight="1" x14ac:dyDescent="0.25">
      <c r="A9" s="116" t="s">
        <v>23</v>
      </c>
      <c r="B9" s="70">
        <v>515.26123920164832</v>
      </c>
      <c r="C9" s="70">
        <v>502.35418335341268</v>
      </c>
      <c r="D9" s="70">
        <v>557.51269063654559</v>
      </c>
      <c r="E9" s="70">
        <v>607.47692554706839</v>
      </c>
      <c r="F9" s="70">
        <v>628.80669868100415</v>
      </c>
      <c r="G9" s="70">
        <v>624.29237348234278</v>
      </c>
      <c r="H9" s="70">
        <v>522.21703252289467</v>
      </c>
      <c r="I9" s="70">
        <v>510.21661526499196</v>
      </c>
      <c r="J9" s="70">
        <v>490.92322373270292</v>
      </c>
      <c r="K9" s="70">
        <v>520.116490821252</v>
      </c>
      <c r="L9" s="70">
        <v>524.2553624471384</v>
      </c>
      <c r="M9" s="70">
        <v>477.8253120738471</v>
      </c>
      <c r="N9" s="70">
        <v>467.2306082040555</v>
      </c>
      <c r="O9" s="70">
        <v>458.42215869146804</v>
      </c>
      <c r="P9" s="70">
        <v>464.65713710014148</v>
      </c>
      <c r="Q9" s="70">
        <v>555.45776808156427</v>
      </c>
    </row>
    <row r="10" spans="1:17" ht="11.45" customHeight="1" x14ac:dyDescent="0.25">
      <c r="A10" s="116" t="s">
        <v>127</v>
      </c>
      <c r="B10" s="70">
        <v>1362.9748649840924</v>
      </c>
      <c r="C10" s="70">
        <v>1287.7348671043114</v>
      </c>
      <c r="D10" s="70">
        <v>1107.949619367068</v>
      </c>
      <c r="E10" s="70">
        <v>1230.6309255943163</v>
      </c>
      <c r="F10" s="70">
        <v>1333.1738100610651</v>
      </c>
      <c r="G10" s="70">
        <v>1441.5857443300683</v>
      </c>
      <c r="H10" s="70">
        <v>1602.8425239888836</v>
      </c>
      <c r="I10" s="70">
        <v>1646.8780251998887</v>
      </c>
      <c r="J10" s="70">
        <v>1636.1185007115857</v>
      </c>
      <c r="K10" s="70">
        <v>1476.2296906325907</v>
      </c>
      <c r="L10" s="70">
        <v>1619.4908877544603</v>
      </c>
      <c r="M10" s="70">
        <v>1714.4678253878799</v>
      </c>
      <c r="N10" s="70">
        <v>1716.1818035328433</v>
      </c>
      <c r="O10" s="70">
        <v>1751.0377532469031</v>
      </c>
      <c r="P10" s="70">
        <v>1807.2255675569779</v>
      </c>
      <c r="Q10" s="70">
        <v>1940.3870259915238</v>
      </c>
    </row>
    <row r="11" spans="1:17" ht="11.45" customHeight="1" x14ac:dyDescent="0.25">
      <c r="A11" s="116" t="s">
        <v>125</v>
      </c>
      <c r="B11" s="70">
        <v>395.27524841112279</v>
      </c>
      <c r="C11" s="70">
        <v>422.12655947617475</v>
      </c>
      <c r="D11" s="70">
        <v>534.28791399859188</v>
      </c>
      <c r="E11" s="70">
        <v>487.41745530261102</v>
      </c>
      <c r="F11" s="70">
        <v>563.37513836298979</v>
      </c>
      <c r="G11" s="70">
        <v>552.04728006930793</v>
      </c>
      <c r="H11" s="70">
        <v>611.75718551805085</v>
      </c>
      <c r="I11" s="70">
        <v>714.95059560477432</v>
      </c>
      <c r="J11" s="70">
        <v>798.4312418618423</v>
      </c>
      <c r="K11" s="70">
        <v>745.04663583905415</v>
      </c>
      <c r="L11" s="70">
        <v>833.79566736634501</v>
      </c>
      <c r="M11" s="70">
        <v>860.26019910455659</v>
      </c>
      <c r="N11" s="70">
        <v>895.23718568504216</v>
      </c>
      <c r="O11" s="70">
        <v>907.30152140273583</v>
      </c>
      <c r="P11" s="70">
        <v>936.63379362339015</v>
      </c>
      <c r="Q11" s="70">
        <v>971.43173269015813</v>
      </c>
    </row>
    <row r="12" spans="1:17" ht="11.45" customHeight="1" x14ac:dyDescent="0.25">
      <c r="A12" s="128" t="s">
        <v>18</v>
      </c>
      <c r="B12" s="138">
        <f t="shared" ref="B12:Q12" si="3">SUM(B13:B14)</f>
        <v>95.411596036439178</v>
      </c>
      <c r="C12" s="138">
        <f t="shared" si="3"/>
        <v>89.47393613935327</v>
      </c>
      <c r="D12" s="138">
        <f t="shared" si="3"/>
        <v>66.811242173214424</v>
      </c>
      <c r="E12" s="138">
        <f t="shared" si="3"/>
        <v>59.645741599948394</v>
      </c>
      <c r="F12" s="138">
        <f t="shared" si="3"/>
        <v>61.823427667720495</v>
      </c>
      <c r="G12" s="138">
        <f t="shared" si="3"/>
        <v>65.281881053585636</v>
      </c>
      <c r="H12" s="138">
        <f t="shared" si="3"/>
        <v>71.350279805398685</v>
      </c>
      <c r="I12" s="138">
        <f t="shared" si="3"/>
        <v>68.24461301772601</v>
      </c>
      <c r="J12" s="138">
        <f t="shared" si="3"/>
        <v>76.287243743313411</v>
      </c>
      <c r="K12" s="138">
        <f t="shared" si="3"/>
        <v>71.8837661351088</v>
      </c>
      <c r="L12" s="138">
        <f t="shared" si="3"/>
        <v>77.022675532555724</v>
      </c>
      <c r="M12" s="138">
        <f t="shared" si="3"/>
        <v>66.947935826390832</v>
      </c>
      <c r="N12" s="138">
        <f t="shared" si="3"/>
        <v>65.597760996766993</v>
      </c>
      <c r="O12" s="138">
        <f t="shared" si="3"/>
        <v>64.570112948008116</v>
      </c>
      <c r="P12" s="138">
        <f t="shared" si="3"/>
        <v>59.373188075865642</v>
      </c>
      <c r="Q12" s="138">
        <f t="shared" si="3"/>
        <v>60.3539074051547</v>
      </c>
    </row>
    <row r="13" spans="1:17" ht="11.45" customHeight="1" x14ac:dyDescent="0.25">
      <c r="A13" s="95" t="s">
        <v>126</v>
      </c>
      <c r="B13" s="20">
        <v>71.406226149743347</v>
      </c>
      <c r="C13" s="20">
        <v>64.464893613706352</v>
      </c>
      <c r="D13" s="20">
        <v>48.005256272199354</v>
      </c>
      <c r="E13" s="20">
        <v>41.206848662648156</v>
      </c>
      <c r="F13" s="20">
        <v>41.087631769687</v>
      </c>
      <c r="G13" s="20">
        <v>43.256785244711168</v>
      </c>
      <c r="H13" s="20">
        <v>47.875723060831319</v>
      </c>
      <c r="I13" s="20">
        <v>45.949629304733222</v>
      </c>
      <c r="J13" s="20">
        <v>47.542702236278366</v>
      </c>
      <c r="K13" s="20">
        <v>45.955932172138212</v>
      </c>
      <c r="L13" s="20">
        <v>44.662932717956679</v>
      </c>
      <c r="M13" s="20">
        <v>35.024994271980432</v>
      </c>
      <c r="N13" s="20">
        <v>33.082536276173855</v>
      </c>
      <c r="O13" s="20">
        <v>28.665865231330621</v>
      </c>
      <c r="P13" s="20">
        <v>25.914009515757243</v>
      </c>
      <c r="Q13" s="20">
        <v>26.062045648861567</v>
      </c>
    </row>
    <row r="14" spans="1:17" ht="11.45" customHeight="1" x14ac:dyDescent="0.25">
      <c r="A14" s="93" t="s">
        <v>125</v>
      </c>
      <c r="B14" s="69">
        <v>24.005369886695831</v>
      </c>
      <c r="C14" s="69">
        <v>25.009042525646912</v>
      </c>
      <c r="D14" s="69">
        <v>18.805985901015077</v>
      </c>
      <c r="E14" s="69">
        <v>18.438892937300238</v>
      </c>
      <c r="F14" s="69">
        <v>20.735795898033494</v>
      </c>
      <c r="G14" s="69">
        <v>22.025095808874461</v>
      </c>
      <c r="H14" s="69">
        <v>23.474556744567366</v>
      </c>
      <c r="I14" s="69">
        <v>22.294983712992796</v>
      </c>
      <c r="J14" s="69">
        <v>28.744541507035041</v>
      </c>
      <c r="K14" s="69">
        <v>25.927833962970588</v>
      </c>
      <c r="L14" s="69">
        <v>32.359742814599052</v>
      </c>
      <c r="M14" s="69">
        <v>31.9229415544104</v>
      </c>
      <c r="N14" s="69">
        <v>32.515224720593132</v>
      </c>
      <c r="O14" s="69">
        <v>35.904247716677496</v>
      </c>
      <c r="P14" s="69">
        <v>33.459178560108398</v>
      </c>
      <c r="Q14" s="69">
        <v>34.291861756293137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3.0099905293927933</v>
      </c>
      <c r="C19" s="100">
        <f>IF(C4=0,0,C4/TrAvia_ene!C4)</f>
        <v>3.0099765096966911</v>
      </c>
      <c r="D19" s="100">
        <f>IF(D4=0,0,D4/TrAvia_ene!D4)</f>
        <v>3.0100873188180364</v>
      </c>
      <c r="E19" s="100">
        <f>IF(E4=0,0,E4/TrAvia_ene!E4)</f>
        <v>3.0100983868682198</v>
      </c>
      <c r="F19" s="100">
        <f>IF(F4=0,0,F4/TrAvia_ene!F4)</f>
        <v>3.010114838779403</v>
      </c>
      <c r="G19" s="100">
        <f>IF(G4=0,0,G4/TrAvia_ene!G4)</f>
        <v>3.0100235885473627</v>
      </c>
      <c r="H19" s="100">
        <f>IF(H4=0,0,H4/TrAvia_ene!H4)</f>
        <v>3.0101301381893721</v>
      </c>
      <c r="I19" s="100">
        <f>IF(I4=0,0,I4/TrAvia_ene!I4)</f>
        <v>3.0101381790436541</v>
      </c>
      <c r="J19" s="100">
        <f>IF(J4=0,0,J4/TrAvia_ene!J4)</f>
        <v>3.0101416786408688</v>
      </c>
      <c r="K19" s="100">
        <f>IF(K4=0,0,K4/TrAvia_ene!K4)</f>
        <v>3.0101304131725986</v>
      </c>
      <c r="L19" s="100">
        <f>IF(L4=0,0,L4/TrAvia_ene!L4)</f>
        <v>3.0100620539534453</v>
      </c>
      <c r="M19" s="100">
        <f>IF(M4=0,0,M4/TrAvia_ene!M4)</f>
        <v>3.0101478611581669</v>
      </c>
      <c r="N19" s="100">
        <f>IF(N4=0,0,N4/TrAvia_ene!N4)</f>
        <v>3.0102291633077916</v>
      </c>
      <c r="O19" s="100">
        <f>IF(O4=0,0,O4/TrAvia_ene!O4)</f>
        <v>3.0101509970866878</v>
      </c>
      <c r="P19" s="100">
        <f>IF(P4=0,0,P4/TrAvia_ene!P4)</f>
        <v>3.0102321964176886</v>
      </c>
      <c r="Q19" s="100">
        <f>IF(Q4=0,0,Q4/TrAvia_ene!Q4)</f>
        <v>3.0102378613104479</v>
      </c>
    </row>
    <row r="20" spans="1:17" ht="11.45" customHeight="1" x14ac:dyDescent="0.25">
      <c r="A20" s="141" t="s">
        <v>91</v>
      </c>
      <c r="B20" s="140">
        <f t="shared" ref="B20:Q20" si="4">B19</f>
        <v>3.0099905293927933</v>
      </c>
      <c r="C20" s="140">
        <f t="shared" si="4"/>
        <v>3.0099765096966911</v>
      </c>
      <c r="D20" s="140">
        <f t="shared" si="4"/>
        <v>3.0100873188180364</v>
      </c>
      <c r="E20" s="140">
        <f t="shared" si="4"/>
        <v>3.0100983868682198</v>
      </c>
      <c r="F20" s="140">
        <f t="shared" si="4"/>
        <v>3.010114838779403</v>
      </c>
      <c r="G20" s="140">
        <f t="shared" si="4"/>
        <v>3.0100235885473627</v>
      </c>
      <c r="H20" s="140">
        <f t="shared" si="4"/>
        <v>3.0101301381893721</v>
      </c>
      <c r="I20" s="140">
        <f t="shared" si="4"/>
        <v>3.0101381790436541</v>
      </c>
      <c r="J20" s="140">
        <f t="shared" si="4"/>
        <v>3.0101416786408688</v>
      </c>
      <c r="K20" s="140">
        <f t="shared" si="4"/>
        <v>3.0101304131725986</v>
      </c>
      <c r="L20" s="140">
        <f t="shared" si="4"/>
        <v>3.0100620539534453</v>
      </c>
      <c r="M20" s="140">
        <f t="shared" si="4"/>
        <v>3.0101478611581669</v>
      </c>
      <c r="N20" s="140">
        <f t="shared" si="4"/>
        <v>3.0102291633077916</v>
      </c>
      <c r="O20" s="140">
        <f t="shared" si="4"/>
        <v>3.0101509970866878</v>
      </c>
      <c r="P20" s="140">
        <f t="shared" si="4"/>
        <v>3.0102321964176886</v>
      </c>
      <c r="Q20" s="140">
        <f t="shared" si="4"/>
        <v>3.0102378613104479</v>
      </c>
    </row>
    <row r="22" spans="1:17" ht="11.45" customHeight="1" x14ac:dyDescent="0.25">
      <c r="A22" s="27" t="s">
        <v>123</v>
      </c>
      <c r="B22" s="68">
        <f>IF(TrAvia_act!B12=0,"",B7/TrAvia_act!B12*100)</f>
        <v>1222.2689770018501</v>
      </c>
      <c r="C22" s="68">
        <f>IF(TrAvia_act!C12=0,"",C7/TrAvia_act!C12*100)</f>
        <v>1223.2409001682074</v>
      </c>
      <c r="D22" s="68">
        <f>IF(TrAvia_act!D12=0,"",D7/TrAvia_act!D12*100)</f>
        <v>1005.0898864530419</v>
      </c>
      <c r="E22" s="68">
        <f>IF(TrAvia_act!E12=0,"",E7/TrAvia_act!E12*100)</f>
        <v>959.41310213168458</v>
      </c>
      <c r="F22" s="68">
        <f>IF(TrAvia_act!F12=0,"",F7/TrAvia_act!F12*100)</f>
        <v>984.39064815906011</v>
      </c>
      <c r="G22" s="68">
        <f>IF(TrAvia_act!G12=0,"",G7/TrAvia_act!G12*100)</f>
        <v>999.6746678957935</v>
      </c>
      <c r="H22" s="68">
        <f>IF(TrAvia_act!H12=0,"",H7/TrAvia_act!H12*100)</f>
        <v>993.97609137201857</v>
      </c>
      <c r="I22" s="68">
        <f>IF(TrAvia_act!I12=0,"",I7/TrAvia_act!I12*100)</f>
        <v>975.37404105459052</v>
      </c>
      <c r="J22" s="68">
        <f>IF(TrAvia_act!J12=0,"",J7/TrAvia_act!J12*100)</f>
        <v>1058.4828448726446</v>
      </c>
      <c r="K22" s="68">
        <f>IF(TrAvia_act!K12=0,"",K7/TrAvia_act!K12*100)</f>
        <v>1071.9915438333796</v>
      </c>
      <c r="L22" s="68">
        <f>IF(TrAvia_act!L12=0,"",L7/TrAvia_act!L12*100)</f>
        <v>1110.8508422303748</v>
      </c>
      <c r="M22" s="68">
        <f>IF(TrAvia_act!M12=0,"",M7/TrAvia_act!M12*100)</f>
        <v>1097.9049742535049</v>
      </c>
      <c r="N22" s="68">
        <f>IF(TrAvia_act!N12=0,"",N7/TrAvia_act!N12*100)</f>
        <v>1100.0551122412821</v>
      </c>
      <c r="O22" s="68">
        <f>IF(TrAvia_act!O12=0,"",O7/TrAvia_act!O12*100)</f>
        <v>1098.6112436134385</v>
      </c>
      <c r="P22" s="68">
        <f>IF(TrAvia_act!P12=0,"",P7/TrAvia_act!P12*100)</f>
        <v>1072.9312780057899</v>
      </c>
      <c r="Q22" s="68">
        <f>IF(TrAvia_act!Q12=0,"",Q7/TrAvia_act!Q12*100)</f>
        <v>1088.572576219475</v>
      </c>
    </row>
    <row r="23" spans="1:17" ht="11.45" customHeight="1" x14ac:dyDescent="0.25">
      <c r="A23" s="130" t="s">
        <v>39</v>
      </c>
      <c r="B23" s="134">
        <f>IF(TrAvia_act!B13=0,"",B8/TrAvia_act!B13*100)</f>
        <v>1209.8685082150575</v>
      </c>
      <c r="C23" s="134">
        <f>IF(TrAvia_act!C13=0,"",C8/TrAvia_act!C13*100)</f>
        <v>1210.3779211073918</v>
      </c>
      <c r="D23" s="134">
        <f>IF(TrAvia_act!D13=0,"",D8/TrAvia_act!D13*100)</f>
        <v>999.04195009541786</v>
      </c>
      <c r="E23" s="134">
        <f>IF(TrAvia_act!E13=0,"",E8/TrAvia_act!E13*100)</f>
        <v>954.85674005901569</v>
      </c>
      <c r="F23" s="134">
        <f>IF(TrAvia_act!F13=0,"",F8/TrAvia_act!F13*100)</f>
        <v>979.2717133331264</v>
      </c>
      <c r="G23" s="134">
        <f>IF(TrAvia_act!G13=0,"",G8/TrAvia_act!G13*100)</f>
        <v>995.48621467124133</v>
      </c>
      <c r="H23" s="134">
        <f>IF(TrAvia_act!H13=0,"",H8/TrAvia_act!H13*100)</f>
        <v>989.65881974606532</v>
      </c>
      <c r="I23" s="134">
        <f>IF(TrAvia_act!I13=0,"",I8/TrAvia_act!I13*100)</f>
        <v>971.87844274033444</v>
      </c>
      <c r="J23" s="134">
        <f>IF(TrAvia_act!J13=0,"",J8/TrAvia_act!J13*100)</f>
        <v>1053.4934906204762</v>
      </c>
      <c r="K23" s="134">
        <f>IF(TrAvia_act!K13=0,"",K8/TrAvia_act!K13*100)</f>
        <v>1068.0518659825623</v>
      </c>
      <c r="L23" s="134">
        <f>IF(TrAvia_act!L13=0,"",L8/TrAvia_act!L13*100)</f>
        <v>1107.5520440400201</v>
      </c>
      <c r="M23" s="134">
        <f>IF(TrAvia_act!M13=0,"",M8/TrAvia_act!M13*100)</f>
        <v>1095.3132271514924</v>
      </c>
      <c r="N23" s="134">
        <f>IF(TrAvia_act!N13=0,"",N8/TrAvia_act!N13*100)</f>
        <v>1098.0254561193285</v>
      </c>
      <c r="O23" s="134">
        <f>IF(TrAvia_act!O13=0,"",O8/TrAvia_act!O13*100)</f>
        <v>1097.2977087543654</v>
      </c>
      <c r="P23" s="134">
        <f>IF(TrAvia_act!P13=0,"",P8/TrAvia_act!P13*100)</f>
        <v>1071.5092864747201</v>
      </c>
      <c r="Q23" s="134">
        <f>IF(TrAvia_act!Q13=0,"",Q8/TrAvia_act!Q13*100)</f>
        <v>1087.6579457162168</v>
      </c>
    </row>
    <row r="24" spans="1:17" ht="11.45" customHeight="1" x14ac:dyDescent="0.25">
      <c r="A24" s="116" t="s">
        <v>23</v>
      </c>
      <c r="B24" s="77">
        <f>IF(TrAvia_act!B14=0,"",B9/TrAvia_act!B14*100)</f>
        <v>1669.6424603477681</v>
      </c>
      <c r="C24" s="77">
        <f>IF(TrAvia_act!C14=0,"",C9/TrAvia_act!C14*100)</f>
        <v>1632.2772460793665</v>
      </c>
      <c r="D24" s="77">
        <f>IF(TrAvia_act!D14=0,"",D9/TrAvia_act!D14*100)</f>
        <v>1627.1232642692112</v>
      </c>
      <c r="E24" s="77">
        <f>IF(TrAvia_act!E14=0,"",E9/TrAvia_act!E14*100)</f>
        <v>1631.5718064127225</v>
      </c>
      <c r="F24" s="77">
        <f>IF(TrAvia_act!F14=0,"",F9/TrAvia_act!F14*100)</f>
        <v>1620.1368334519607</v>
      </c>
      <c r="G24" s="77">
        <f>IF(TrAvia_act!G14=0,"",G9/TrAvia_act!G14*100)</f>
        <v>1594.7227829912135</v>
      </c>
      <c r="H24" s="77">
        <f>IF(TrAvia_act!H14=0,"",H9/TrAvia_act!H14*100)</f>
        <v>1588.1432896183546</v>
      </c>
      <c r="I24" s="77">
        <f>IF(TrAvia_act!I14=0,"",I9/TrAvia_act!I14*100)</f>
        <v>1596.0908114712613</v>
      </c>
      <c r="J24" s="77">
        <f>IF(TrAvia_act!J14=0,"",J9/TrAvia_act!J14*100)</f>
        <v>1602.4257835905114</v>
      </c>
      <c r="K24" s="77">
        <f>IF(TrAvia_act!K14=0,"",K9/TrAvia_act!K14*100)</f>
        <v>1597.6249781261358</v>
      </c>
      <c r="L24" s="77">
        <f>IF(TrAvia_act!L14=0,"",L9/TrAvia_act!L14*100)</f>
        <v>1632.0829968703245</v>
      </c>
      <c r="M24" s="77">
        <f>IF(TrAvia_act!M14=0,"",M9/TrAvia_act!M14*100)</f>
        <v>1582.3723611071423</v>
      </c>
      <c r="N24" s="77">
        <f>IF(TrAvia_act!N14=0,"",N9/TrAvia_act!N14*100)</f>
        <v>1602.4163348343284</v>
      </c>
      <c r="O24" s="77">
        <f>IF(TrAvia_act!O14=0,"",O9/TrAvia_act!O14*100)</f>
        <v>1614.2204331788409</v>
      </c>
      <c r="P24" s="77">
        <f>IF(TrAvia_act!P14=0,"",P9/TrAvia_act!P14*100)</f>
        <v>1690.3802374258873</v>
      </c>
      <c r="Q24" s="77">
        <f>IF(TrAvia_act!Q14=0,"",Q9/TrAvia_act!Q14*100)</f>
        <v>1722.7669044712154</v>
      </c>
    </row>
    <row r="25" spans="1:17" ht="11.45" customHeight="1" x14ac:dyDescent="0.25">
      <c r="A25" s="116" t="s">
        <v>127</v>
      </c>
      <c r="B25" s="77">
        <f>IF(TrAvia_act!B15=0,"",B10/TrAvia_act!B15*100)</f>
        <v>1113.0717476763334</v>
      </c>
      <c r="C25" s="77">
        <f>IF(TrAvia_act!C15=0,"",C10/TrAvia_act!C15*100)</f>
        <v>1163.2940908009402</v>
      </c>
      <c r="D25" s="77">
        <f>IF(TrAvia_act!D15=0,"",D10/TrAvia_act!D15*100)</f>
        <v>898.18336690799504</v>
      </c>
      <c r="E25" s="77">
        <f>IF(TrAvia_act!E15=0,"",E10/TrAvia_act!E15*100)</f>
        <v>836.20773270024665</v>
      </c>
      <c r="F25" s="77">
        <f>IF(TrAvia_act!F15=0,"",F10/TrAvia_act!F15*100)</f>
        <v>876.65208729184178</v>
      </c>
      <c r="G25" s="77">
        <f>IF(TrAvia_act!G15=0,"",G10/TrAvia_act!G15*100)</f>
        <v>876.73901137826795</v>
      </c>
      <c r="H25" s="77">
        <f>IF(TrAvia_act!H15=0,"",H10/TrAvia_act!H15*100)</f>
        <v>894.75421649064697</v>
      </c>
      <c r="I25" s="77">
        <f>IF(TrAvia_act!I15=0,"",I10/TrAvia_act!I15*100)</f>
        <v>898.51646513089133</v>
      </c>
      <c r="J25" s="77">
        <f>IF(TrAvia_act!J15=0,"",J10/TrAvia_act!J15*100)</f>
        <v>996.16574774135404</v>
      </c>
      <c r="K25" s="77">
        <f>IF(TrAvia_act!K15=0,"",K10/TrAvia_act!K15*100)</f>
        <v>999.59147026005303</v>
      </c>
      <c r="L25" s="77">
        <f>IF(TrAvia_act!L15=0,"",L10/TrAvia_act!L15*100)</f>
        <v>1053.3693335581697</v>
      </c>
      <c r="M25" s="77">
        <f>IF(TrAvia_act!M15=0,"",M10/TrAvia_act!M15*100)</f>
        <v>1065.6313843963817</v>
      </c>
      <c r="N25" s="77">
        <f>IF(TrAvia_act!N15=0,"",N10/TrAvia_act!N15*100)</f>
        <v>1066.4828354168512</v>
      </c>
      <c r="O25" s="77">
        <f>IF(TrAvia_act!O15=0,"",O10/TrAvia_act!O15*100)</f>
        <v>1060.6579050338044</v>
      </c>
      <c r="P25" s="77">
        <f>IF(TrAvia_act!P15=0,"",P10/TrAvia_act!P15*100)</f>
        <v>1028.3500197916514</v>
      </c>
      <c r="Q25" s="77">
        <f>IF(TrAvia_act!Q15=0,"",Q10/TrAvia_act!Q15*100)</f>
        <v>1030.7198362960935</v>
      </c>
    </row>
    <row r="26" spans="1:17" ht="11.45" customHeight="1" x14ac:dyDescent="0.25">
      <c r="A26" s="116" t="s">
        <v>125</v>
      </c>
      <c r="B26" s="77">
        <f>IF(TrAvia_act!B16=0,"",B11/TrAvia_act!B16*100)</f>
        <v>1142.3583972234701</v>
      </c>
      <c r="C26" s="77">
        <f>IF(TrAvia_act!C16=0,"",C11/TrAvia_act!C16*100)</f>
        <v>1022.1700413353192</v>
      </c>
      <c r="D26" s="77">
        <f>IF(TrAvia_act!D16=0,"",D11/TrAvia_act!D16*100)</f>
        <v>853.93477774806661</v>
      </c>
      <c r="E26" s="77">
        <f>IF(TrAvia_act!E16=0,"",E11/TrAvia_act!E16*100)</f>
        <v>824.08739040797695</v>
      </c>
      <c r="F26" s="77">
        <f>IF(TrAvia_act!F16=0,"",F11/TrAvia_act!F16*100)</f>
        <v>840.9405189809346</v>
      </c>
      <c r="G26" s="77">
        <f>IF(TrAvia_act!G16=0,"",G11/TrAvia_act!G16*100)</f>
        <v>929.27378145046703</v>
      </c>
      <c r="H26" s="77">
        <f>IF(TrAvia_act!H16=0,"",H11/TrAvia_act!H16*100)</f>
        <v>948.14532357654184</v>
      </c>
      <c r="I26" s="77">
        <f>IF(TrAvia_act!I16=0,"",I11/TrAvia_act!I16*100)</f>
        <v>890.79709596198575</v>
      </c>
      <c r="J26" s="77">
        <f>IF(TrAvia_act!J16=0,"",J11/TrAvia_act!J16*100)</f>
        <v>964.11770971727128</v>
      </c>
      <c r="K26" s="77">
        <f>IF(TrAvia_act!K16=0,"",K11/TrAvia_act!K16*100)</f>
        <v>974.76645580676211</v>
      </c>
      <c r="L26" s="77">
        <f>IF(TrAvia_act!L16=0,"",L11/TrAvia_act!L16*100)</f>
        <v>1004.8857843371337</v>
      </c>
      <c r="M26" s="77">
        <f>IF(TrAvia_act!M16=0,"",M11/TrAvia_act!M16*100)</f>
        <v>981.94259164453058</v>
      </c>
      <c r="N26" s="77">
        <f>IF(TrAvia_act!N16=0,"",N11/TrAvia_act!N16*100)</f>
        <v>991.37174755200408</v>
      </c>
      <c r="O26" s="77">
        <f>IF(TrAvia_act!O16=0,"",O11/TrAvia_act!O16*100)</f>
        <v>1001.978778086674</v>
      </c>
      <c r="P26" s="77">
        <f>IF(TrAvia_act!P16=0,"",P11/TrAvia_act!P16*100)</f>
        <v>973.52710172866261</v>
      </c>
      <c r="Q26" s="77">
        <f>IF(TrAvia_act!Q16=0,"",Q11/TrAvia_act!Q16*100)</f>
        <v>988.37230552720087</v>
      </c>
    </row>
    <row r="27" spans="1:17" ht="11.45" customHeight="1" x14ac:dyDescent="0.25">
      <c r="A27" s="128" t="s">
        <v>18</v>
      </c>
      <c r="B27" s="133">
        <f>IF(TrAvia_act!B17=0,"",B12/TrAvia_act!B17*100)</f>
        <v>1617.2461815465845</v>
      </c>
      <c r="C27" s="133">
        <f>IF(TrAvia_act!C17=0,"",C12/TrAvia_act!C17*100)</f>
        <v>1659.2060874504782</v>
      </c>
      <c r="D27" s="133">
        <f>IF(TrAvia_act!D17=0,"",D12/TrAvia_act!D17*100)</f>
        <v>1255.292790733396</v>
      </c>
      <c r="E27" s="133">
        <f>IF(TrAvia_act!E17=0,"",E12/TrAvia_act!E17*100)</f>
        <v>1178.7075911526006</v>
      </c>
      <c r="F27" s="133">
        <f>IF(TrAvia_act!F17=0,"",F12/TrAvia_act!F17*100)</f>
        <v>1251.6467542737064</v>
      </c>
      <c r="G27" s="133">
        <f>IF(TrAvia_act!G17=0,"",G12/TrAvia_act!G17*100)</f>
        <v>1202.5819912660327</v>
      </c>
      <c r="H27" s="133">
        <f>IF(TrAvia_act!H17=0,"",H12/TrAvia_act!H17*100)</f>
        <v>1193.721567490122</v>
      </c>
      <c r="I27" s="133">
        <f>IF(TrAvia_act!I17=0,"",I12/TrAvia_act!I17*100)</f>
        <v>1149.3478917624882</v>
      </c>
      <c r="J27" s="133">
        <f>IF(TrAvia_act!J17=0,"",J12/TrAvia_act!J17*100)</f>
        <v>1293.3833264989817</v>
      </c>
      <c r="K27" s="133">
        <f>IF(TrAvia_act!K17=0,"",K12/TrAvia_act!K17*100)</f>
        <v>1247.4771099853479</v>
      </c>
      <c r="L27" s="133">
        <f>IF(TrAvia_act!L17=0,"",L12/TrAvia_act!L17*100)</f>
        <v>1255.399039705359</v>
      </c>
      <c r="M27" s="133">
        <f>IF(TrAvia_act!M17=0,"",M12/TrAvia_act!M17*100)</f>
        <v>1230.6831212375328</v>
      </c>
      <c r="N27" s="133">
        <f>IF(TrAvia_act!N17=0,"",N12/TrAvia_act!N17*100)</f>
        <v>1204.5529213172792</v>
      </c>
      <c r="O27" s="133">
        <f>IF(TrAvia_act!O17=0,"",O12/TrAvia_act!O17*100)</f>
        <v>1165.9835753400778</v>
      </c>
      <c r="P27" s="133">
        <f>IF(TrAvia_act!P17=0,"",P12/TrAvia_act!P17*100)</f>
        <v>1155.8220025273636</v>
      </c>
      <c r="Q27" s="133">
        <f>IF(TrAvia_act!Q17=0,"",Q12/TrAvia_act!Q17*100)</f>
        <v>1143.8309734448178</v>
      </c>
    </row>
    <row r="28" spans="1:17" ht="11.45" customHeight="1" x14ac:dyDescent="0.25">
      <c r="A28" s="95" t="s">
        <v>126</v>
      </c>
      <c r="B28" s="75">
        <f>IF(TrAvia_act!B18=0,"",B13/TrAvia_act!B18*100)</f>
        <v>1749.2454011004907</v>
      </c>
      <c r="C28" s="75">
        <f>IF(TrAvia_act!C18=0,"",C13/TrAvia_act!C18*100)</f>
        <v>1806.625904467018</v>
      </c>
      <c r="D28" s="75">
        <f>IF(TrAvia_act!D18=0,"",D13/TrAvia_act!D18*100)</f>
        <v>1366.1531240134304</v>
      </c>
      <c r="E28" s="75">
        <f>IF(TrAvia_act!E18=0,"",E13/TrAvia_act!E18*100)</f>
        <v>1294.7975919313683</v>
      </c>
      <c r="F28" s="75">
        <f>IF(TrAvia_act!F18=0,"",F13/TrAvia_act!F18*100)</f>
        <v>1404.1397901668604</v>
      </c>
      <c r="G28" s="75">
        <f>IF(TrAvia_act!G18=0,"",G13/TrAvia_act!G18*100)</f>
        <v>1319.413986268328</v>
      </c>
      <c r="H28" s="75">
        <f>IF(TrAvia_act!H18=0,"",H13/TrAvia_act!H18*100)</f>
        <v>1299.5654755139396</v>
      </c>
      <c r="I28" s="75">
        <f>IF(TrAvia_act!I18=0,"",I13/TrAvia_act!I18*100)</f>
        <v>1246.0019353935311</v>
      </c>
      <c r="J28" s="75">
        <f>IF(TrAvia_act!J18=0,"",J13/TrAvia_act!J18*100)</f>
        <v>1453.4535384068017</v>
      </c>
      <c r="K28" s="75">
        <f>IF(TrAvia_act!K18=0,"",K13/TrAvia_act!K18*100)</f>
        <v>1345.2716668085131</v>
      </c>
      <c r="L28" s="75">
        <f>IF(TrAvia_act!L18=0,"",L13/TrAvia_act!L18*100)</f>
        <v>1392.1046882367032</v>
      </c>
      <c r="M28" s="75">
        <f>IF(TrAvia_act!M18=0,"",M13/TrAvia_act!M18*100)</f>
        <v>1425.7749235618871</v>
      </c>
      <c r="N28" s="75">
        <f>IF(TrAvia_act!N18=0,"",N13/TrAvia_act!N18*100)</f>
        <v>1396.3093694950564</v>
      </c>
      <c r="O28" s="75">
        <f>IF(TrAvia_act!O18=0,"",O13/TrAvia_act!O18*100)</f>
        <v>1376.292131470356</v>
      </c>
      <c r="P28" s="75">
        <f>IF(TrAvia_act!P18=0,"",P13/TrAvia_act!P18*100)</f>
        <v>1320.6356201586932</v>
      </c>
      <c r="Q28" s="75">
        <f>IF(TrAvia_act!Q18=0,"",Q13/TrAvia_act!Q18*100)</f>
        <v>1331.1368365249973</v>
      </c>
    </row>
    <row r="29" spans="1:17" ht="11.45" customHeight="1" x14ac:dyDescent="0.25">
      <c r="A29" s="93" t="s">
        <v>125</v>
      </c>
      <c r="B29" s="74">
        <f>IF(TrAvia_act!B19=0,"",B14/TrAvia_act!B19*100)</f>
        <v>1320.7779786487129</v>
      </c>
      <c r="C29" s="74">
        <f>IF(TrAvia_act!C19=0,"",C14/TrAvia_act!C19*100)</f>
        <v>1370.8639048838663</v>
      </c>
      <c r="D29" s="74">
        <f>IF(TrAvia_act!D19=0,"",D14/TrAvia_act!D19*100)</f>
        <v>1039.8877143682309</v>
      </c>
      <c r="E29" s="74">
        <f>IF(TrAvia_act!E19=0,"",E14/TrAvia_act!E19*100)</f>
        <v>981.95552219914043</v>
      </c>
      <c r="F29" s="74">
        <f>IF(TrAvia_act!F19=0,"",F14/TrAvia_act!F19*100)</f>
        <v>1029.9975165011708</v>
      </c>
      <c r="G29" s="74">
        <f>IF(TrAvia_act!G19=0,"",G14/TrAvia_act!G19*100)</f>
        <v>1024.4269421765498</v>
      </c>
      <c r="H29" s="74">
        <f>IF(TrAvia_act!H19=0,"",H14/TrAvia_act!H19*100)</f>
        <v>1023.6817574731806</v>
      </c>
      <c r="I29" s="74">
        <f>IF(TrAvia_act!I19=0,"",I14/TrAvia_act!I19*100)</f>
        <v>990.9253105187812</v>
      </c>
      <c r="J29" s="74">
        <f>IF(TrAvia_act!J19=0,"",J14/TrAvia_act!J19*100)</f>
        <v>1094.090723762482</v>
      </c>
      <c r="K29" s="74">
        <f>IF(TrAvia_act!K19=0,"",K14/TrAvia_act!K19*100)</f>
        <v>1105.087965758712</v>
      </c>
      <c r="L29" s="74">
        <f>IF(TrAvia_act!L19=0,"",L14/TrAvia_act!L19*100)</f>
        <v>1105.5557233719521</v>
      </c>
      <c r="M29" s="74">
        <f>IF(TrAvia_act!M19=0,"",M14/TrAvia_act!M19*100)</f>
        <v>1070.0396469005493</v>
      </c>
      <c r="N29" s="74">
        <f>IF(TrAvia_act!N19=0,"",N14/TrAvia_act!N19*100)</f>
        <v>1056.8784559564965</v>
      </c>
      <c r="O29" s="74">
        <f>IF(TrAvia_act!O19=0,"",O14/TrAvia_act!O19*100)</f>
        <v>1039.199562580056</v>
      </c>
      <c r="P29" s="74">
        <f>IF(TrAvia_act!P19=0,"",P14/TrAvia_act!P19*100)</f>
        <v>1053.9511572724991</v>
      </c>
      <c r="Q29" s="74">
        <f>IF(TrAvia_act!Q19=0,"",Q14/TrAvia_act!Q19*100)</f>
        <v>1033.3256231409619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102.8079371875816</v>
      </c>
      <c r="C32" s="134">
        <f>IF(TrAvia_act!C4=0,"",C8/TrAvia_act!C4*1000)</f>
        <v>100.24116931139753</v>
      </c>
      <c r="D32" s="134">
        <f>IF(TrAvia_act!D4=0,"",D8/TrAvia_act!D4*1000)</f>
        <v>107.01571712879468</v>
      </c>
      <c r="E32" s="134">
        <f>IF(TrAvia_act!E4=0,"",E8/TrAvia_act!E4*1000)</f>
        <v>108.74999716597148</v>
      </c>
      <c r="F32" s="134">
        <f>IF(TrAvia_act!F4=0,"",F8/TrAvia_act!F4*1000)</f>
        <v>106.35177909501894</v>
      </c>
      <c r="G32" s="134">
        <f>IF(TrAvia_act!G4=0,"",G8/TrAvia_act!G4*1000)</f>
        <v>110.67666182942989</v>
      </c>
      <c r="H32" s="134">
        <f>IF(TrAvia_act!H4=0,"",H8/TrAvia_act!H4*1000)</f>
        <v>110.3692735355519</v>
      </c>
      <c r="I32" s="134">
        <f>IF(TrAvia_act!I4=0,"",I8/TrAvia_act!I4*1000)</f>
        <v>105.37975617588467</v>
      </c>
      <c r="J32" s="134">
        <f>IF(TrAvia_act!J4=0,"",J8/TrAvia_act!J4*1000)</f>
        <v>99.95576658990214</v>
      </c>
      <c r="K32" s="134">
        <f>IF(TrAvia_act!K4=0,"",K8/TrAvia_act!K4*1000)</f>
        <v>98.186214874913574</v>
      </c>
      <c r="L32" s="134">
        <f>IF(TrAvia_act!L4=0,"",L8/TrAvia_act!L4*1000)</f>
        <v>96.384312069373181</v>
      </c>
      <c r="M32" s="134">
        <f>IF(TrAvia_act!M4=0,"",M8/TrAvia_act!M4*1000)</f>
        <v>91.182577149432916</v>
      </c>
      <c r="N32" s="134">
        <f>IF(TrAvia_act!N4=0,"",N8/TrAvia_act!N4*1000)</f>
        <v>89.417025584118093</v>
      </c>
      <c r="O32" s="134">
        <f>IF(TrAvia_act!O4=0,"",O8/TrAvia_act!O4*1000)</f>
        <v>85.409248693967882</v>
      </c>
      <c r="P32" s="134">
        <f>IF(TrAvia_act!P4=0,"",P8/TrAvia_act!P4*1000)</f>
        <v>80.106937958732942</v>
      </c>
      <c r="Q32" s="134">
        <f>IF(TrAvia_act!Q4=0,"",Q8/TrAvia_act!Q4*1000)</f>
        <v>79.057308893877533</v>
      </c>
    </row>
    <row r="33" spans="1:17" ht="11.45" customHeight="1" x14ac:dyDescent="0.25">
      <c r="A33" s="116" t="s">
        <v>23</v>
      </c>
      <c r="B33" s="77">
        <f>IF(TrAvia_act!B5=0,"",B9/TrAvia_act!B5*1000)</f>
        <v>209.67877625123603</v>
      </c>
      <c r="C33" s="77">
        <f>IF(TrAvia_act!C5=0,"",C9/TrAvia_act!C5*1000)</f>
        <v>208.15277934989393</v>
      </c>
      <c r="D33" s="77">
        <f>IF(TrAvia_act!D5=0,"",D9/TrAvia_act!D5*1000)</f>
        <v>229.61161098741522</v>
      </c>
      <c r="E33" s="77">
        <f>IF(TrAvia_act!E5=0,"",E9/TrAvia_act!E5*1000)</f>
        <v>253.99976834214604</v>
      </c>
      <c r="F33" s="77">
        <f>IF(TrAvia_act!F5=0,"",F9/TrAvia_act!F5*1000)</f>
        <v>248.7888548987244</v>
      </c>
      <c r="G33" s="77">
        <f>IF(TrAvia_act!G5=0,"",G9/TrAvia_act!G5*1000)</f>
        <v>254.86857616603325</v>
      </c>
      <c r="H33" s="77">
        <f>IF(TrAvia_act!H5=0,"",H9/TrAvia_act!H5*1000)</f>
        <v>260.85276006977915</v>
      </c>
      <c r="I33" s="77">
        <f>IF(TrAvia_act!I5=0,"",I9/TrAvia_act!I5*1000)</f>
        <v>255.00293248761946</v>
      </c>
      <c r="J33" s="77">
        <f>IF(TrAvia_act!J5=0,"",J9/TrAvia_act!J5*1000)</f>
        <v>229.32715335445673</v>
      </c>
      <c r="K33" s="77">
        <f>IF(TrAvia_act!K5=0,"",K9/TrAvia_act!K5*1000)</f>
        <v>220.12537425789461</v>
      </c>
      <c r="L33" s="77">
        <f>IF(TrAvia_act!L5=0,"",L9/TrAvia_act!L5*1000)</f>
        <v>222.65355280664673</v>
      </c>
      <c r="M33" s="77">
        <f>IF(TrAvia_act!M5=0,"",M9/TrAvia_act!M5*1000)</f>
        <v>215.03159635375511</v>
      </c>
      <c r="N33" s="77">
        <f>IF(TrAvia_act!N5=0,"",N9/TrAvia_act!N5*1000)</f>
        <v>213.2799210140179</v>
      </c>
      <c r="O33" s="77">
        <f>IF(TrAvia_act!O5=0,"",O9/TrAvia_act!O5*1000)</f>
        <v>207.10896944542603</v>
      </c>
      <c r="P33" s="77">
        <f>IF(TrAvia_act!P5=0,"",P9/TrAvia_act!P5*1000)</f>
        <v>203.07082743657384</v>
      </c>
      <c r="Q33" s="77">
        <f>IF(TrAvia_act!Q5=0,"",Q9/TrAvia_act!Q5*1000)</f>
        <v>196.19630299402357</v>
      </c>
    </row>
    <row r="34" spans="1:17" ht="11.45" customHeight="1" x14ac:dyDescent="0.25">
      <c r="A34" s="116" t="s">
        <v>127</v>
      </c>
      <c r="B34" s="77">
        <f>IF(TrAvia_act!B6=0,"",B10/TrAvia_act!B6*1000)</f>
        <v>102.66070863339711</v>
      </c>
      <c r="C34" s="77">
        <f>IF(TrAvia_act!C6=0,"",C10/TrAvia_act!C6*1000)</f>
        <v>107.21085640585578</v>
      </c>
      <c r="D34" s="77">
        <f>IF(TrAvia_act!D6=0,"",D10/TrAvia_act!D6*1000)</f>
        <v>91.307173300340381</v>
      </c>
      <c r="E34" s="77">
        <f>IF(TrAvia_act!E6=0,"",E10/TrAvia_act!E6*1000)</f>
        <v>94.544919295388709</v>
      </c>
      <c r="F34" s="77">
        <f>IF(TrAvia_act!F6=0,"",F10/TrAvia_act!F6*1000)</f>
        <v>97.33888119653102</v>
      </c>
      <c r="G34" s="77">
        <f>IF(TrAvia_act!G6=0,"",G10/TrAvia_act!G6*1000)</f>
        <v>98.906398543695573</v>
      </c>
      <c r="H34" s="77">
        <f>IF(TrAvia_act!H6=0,"",H10/TrAvia_act!H6*1000)</f>
        <v>101.67909943710985</v>
      </c>
      <c r="I34" s="77">
        <f>IF(TrAvia_act!I6=0,"",I10/TrAvia_act!I6*1000)</f>
        <v>98.32817910172092</v>
      </c>
      <c r="J34" s="77">
        <f>IF(TrAvia_act!J6=0,"",J10/TrAvia_act!J6*1000)</f>
        <v>98.364608007787567</v>
      </c>
      <c r="K34" s="77">
        <f>IF(TrAvia_act!K6=0,"",K10/TrAvia_act!K6*1000)</f>
        <v>95.24943348638952</v>
      </c>
      <c r="L34" s="77">
        <f>IF(TrAvia_act!L6=0,"",L10/TrAvia_act!L6*1000)</f>
        <v>99.218137415099207</v>
      </c>
      <c r="M34" s="77">
        <f>IF(TrAvia_act!M6=0,"",M10/TrAvia_act!M6*1000)</f>
        <v>95.939768840702783</v>
      </c>
      <c r="N34" s="77">
        <f>IF(TrAvia_act!N6=0,"",N10/TrAvia_act!N6*1000)</f>
        <v>94.769829386630889</v>
      </c>
      <c r="O34" s="77">
        <f>IF(TrAvia_act!O6=0,"",O10/TrAvia_act!O6*1000)</f>
        <v>90.166952883850726</v>
      </c>
      <c r="P34" s="77">
        <f>IF(TrAvia_act!P6=0,"",P10/TrAvia_act!P6*1000)</f>
        <v>84.289692910957299</v>
      </c>
      <c r="Q34" s="77">
        <f>IF(TrAvia_act!Q6=0,"",Q10/TrAvia_act!Q6*1000)</f>
        <v>81.818373812904497</v>
      </c>
    </row>
    <row r="35" spans="1:17" ht="11.45" customHeight="1" x14ac:dyDescent="0.25">
      <c r="A35" s="116" t="s">
        <v>125</v>
      </c>
      <c r="B35" s="77">
        <f>IF(TrAvia_act!B7=0,"",B11/TrAvia_act!B7*1000)</f>
        <v>61.952666409276027</v>
      </c>
      <c r="C35" s="77">
        <f>IF(TrAvia_act!C7=0,"",C11/TrAvia_act!C7*1000)</f>
        <v>55.221049778794885</v>
      </c>
      <c r="D35" s="77">
        <f>IF(TrAvia_act!D7=0,"",D11/TrAvia_act!D7*1000)</f>
        <v>89.15177660434118</v>
      </c>
      <c r="E35" s="77">
        <f>IF(TrAvia_act!E7=0,"",E11/TrAvia_act!E7*1000)</f>
        <v>81.560645120882441</v>
      </c>
      <c r="F35" s="77">
        <f>IF(TrAvia_act!F7=0,"",F11/TrAvia_act!F7*1000)</f>
        <v>74.900719813401295</v>
      </c>
      <c r="G35" s="77">
        <f>IF(TrAvia_act!G7=0,"",G11/TrAvia_act!G7*1000)</f>
        <v>83.276409519310789</v>
      </c>
      <c r="H35" s="77">
        <f>IF(TrAvia_act!H7=0,"",H11/TrAvia_act!H7*1000)</f>
        <v>87.005951100186351</v>
      </c>
      <c r="I35" s="77">
        <f>IF(TrAvia_act!I7=0,"",I11/TrAvia_act!I7*1000)</f>
        <v>84.06610104508475</v>
      </c>
      <c r="J35" s="77">
        <f>IF(TrAvia_act!J7=0,"",J11/TrAvia_act!J7*1000)</f>
        <v>76.086277518586613</v>
      </c>
      <c r="K35" s="77">
        <f>IF(TrAvia_act!K7=0,"",K11/TrAvia_act!K7*1000)</f>
        <v>74.06797917954988</v>
      </c>
      <c r="L35" s="77">
        <f>IF(TrAvia_act!L7=0,"",L11/TrAvia_act!L7*1000)</f>
        <v>68.258393337334113</v>
      </c>
      <c r="M35" s="77">
        <f>IF(TrAvia_act!M7=0,"",M11/TrAvia_act!M7*1000)</f>
        <v>64.270435417841881</v>
      </c>
      <c r="N35" s="77">
        <f>IF(TrAvia_act!N7=0,"",N11/TrAvia_act!N7*1000)</f>
        <v>63.354503584068453</v>
      </c>
      <c r="O35" s="77">
        <f>IF(TrAvia_act!O7=0,"",O11/TrAvia_act!O7*1000)</f>
        <v>61.061978132110156</v>
      </c>
      <c r="P35" s="77">
        <f>IF(TrAvia_act!P7=0,"",P11/TrAvia_act!P7*1000)</f>
        <v>57.377304784054047</v>
      </c>
      <c r="Q35" s="77">
        <f>IF(TrAvia_act!Q7=0,"",Q11/TrAvia_act!Q7*1000)</f>
        <v>56.116954091895465</v>
      </c>
    </row>
    <row r="36" spans="1:17" ht="11.45" customHeight="1" x14ac:dyDescent="0.25">
      <c r="A36" s="128" t="s">
        <v>33</v>
      </c>
      <c r="B36" s="133">
        <f>IF(TrAvia_act!B8=0,"",B12/TrAvia_act!B8*1000)</f>
        <v>527.06482967214868</v>
      </c>
      <c r="C36" s="133">
        <f>IF(TrAvia_act!C8=0,"",C12/TrAvia_act!C8*1000)</f>
        <v>519.04598517860416</v>
      </c>
      <c r="D36" s="133">
        <f>IF(TrAvia_act!D8=0,"",D12/TrAvia_act!D8*1000)</f>
        <v>386.97093788519351</v>
      </c>
      <c r="E36" s="133">
        <f>IF(TrAvia_act!E8=0,"",E12/TrAvia_act!E8*1000)</f>
        <v>351.82580137728183</v>
      </c>
      <c r="F36" s="133">
        <f>IF(TrAvia_act!F8=0,"",F12/TrAvia_act!F8*1000)</f>
        <v>356.10144563391623</v>
      </c>
      <c r="G36" s="133">
        <f>IF(TrAvia_act!G8=0,"",G12/TrAvia_act!G8*1000)</f>
        <v>344.94269830543539</v>
      </c>
      <c r="H36" s="133">
        <f>IF(TrAvia_act!H8=0,"",H12/TrAvia_act!H8*1000)</f>
        <v>353.9583289044192</v>
      </c>
      <c r="I36" s="133">
        <f>IF(TrAvia_act!I8=0,"",I12/TrAvia_act!I8*1000)</f>
        <v>343.70192309521713</v>
      </c>
      <c r="J36" s="133">
        <f>IF(TrAvia_act!J8=0,"",J12/TrAvia_act!J8*1000)</f>
        <v>366.48164385476565</v>
      </c>
      <c r="K36" s="133">
        <f>IF(TrAvia_act!K8=0,"",K12/TrAvia_act!K8*1000)</f>
        <v>367.68981599407931</v>
      </c>
      <c r="L36" s="133">
        <f>IF(TrAvia_act!L8=0,"",L12/TrAvia_act!L8*1000)</f>
        <v>336.37604705145827</v>
      </c>
      <c r="M36" s="133">
        <f>IF(TrAvia_act!M8=0,"",M12/TrAvia_act!M8*1000)</f>
        <v>310.93838099998135</v>
      </c>
      <c r="N36" s="133">
        <f>IF(TrAvia_act!N8=0,"",N12/TrAvia_act!N8*1000)</f>
        <v>306.51920103823539</v>
      </c>
      <c r="O36" s="133">
        <f>IF(TrAvia_act!O8=0,"",O12/TrAvia_act!O8*1000)</f>
        <v>293.21779351803235</v>
      </c>
      <c r="P36" s="133">
        <f>IF(TrAvia_act!P8=0,"",P12/TrAvia_act!P8*1000)</f>
        <v>276.56046391635743</v>
      </c>
      <c r="Q36" s="133">
        <f>IF(TrAvia_act!Q8=0,"",Q12/TrAvia_act!Q8*1000)</f>
        <v>281.29471787606411</v>
      </c>
    </row>
    <row r="37" spans="1:17" ht="11.45" customHeight="1" x14ac:dyDescent="0.25">
      <c r="A37" s="95" t="s">
        <v>126</v>
      </c>
      <c r="B37" s="75">
        <f>IF(TrAvia_act!B9=0,"",B13/TrAvia_act!B9*1000)</f>
        <v>855.6502522348718</v>
      </c>
      <c r="C37" s="75">
        <f>IF(TrAvia_act!C9=0,"",C13/TrAvia_act!C9*1000)</f>
        <v>861.76482324236349</v>
      </c>
      <c r="D37" s="75">
        <f>IF(TrAvia_act!D9=0,"",D13/TrAvia_act!D9*1000)</f>
        <v>641.7247854948929</v>
      </c>
      <c r="E37" s="75">
        <f>IF(TrAvia_act!E9=0,"",E13/TrAvia_act!E9*1000)</f>
        <v>599.71050305445408</v>
      </c>
      <c r="F37" s="75">
        <f>IF(TrAvia_act!F9=0,"",F13/TrAvia_act!F9*1000)</f>
        <v>642.1002669980702</v>
      </c>
      <c r="G37" s="75">
        <f>IF(TrAvia_act!G9=0,"",G13/TrAvia_act!G9*1000)</f>
        <v>609.70393149736901</v>
      </c>
      <c r="H37" s="75">
        <f>IF(TrAvia_act!H9=0,"",H13/TrAvia_act!H9*1000)</f>
        <v>625.38243979762899</v>
      </c>
      <c r="I37" s="75">
        <f>IF(TrAvia_act!I9=0,"",I13/TrAvia_act!I9*1000)</f>
        <v>606.38340630758557</v>
      </c>
      <c r="J37" s="75">
        <f>IF(TrAvia_act!J9=0,"",J13/TrAvia_act!J9*1000)</f>
        <v>723.96619182510506</v>
      </c>
      <c r="K37" s="75">
        <f>IF(TrAvia_act!K9=0,"",K13/TrAvia_act!K9*1000)</f>
        <v>660.09689868647422</v>
      </c>
      <c r="L37" s="75">
        <f>IF(TrAvia_act!L9=0,"",L13/TrAvia_act!L9*1000)</f>
        <v>657.90626557800317</v>
      </c>
      <c r="M37" s="75">
        <f>IF(TrAvia_act!M9=0,"",M13/TrAvia_act!M9*1000)</f>
        <v>649.92509572298252</v>
      </c>
      <c r="N37" s="75">
        <f>IF(TrAvia_act!N9=0,"",N13/TrAvia_act!N9*1000)</f>
        <v>642.01603666878509</v>
      </c>
      <c r="O37" s="75">
        <f>IF(TrAvia_act!O9=0,"",O13/TrAvia_act!O9*1000)</f>
        <v>625.6155331464638</v>
      </c>
      <c r="P37" s="75">
        <f>IF(TrAvia_act!P9=0,"",P13/TrAvia_act!P9*1000)</f>
        <v>555.98021134830003</v>
      </c>
      <c r="Q37" s="75">
        <f>IF(TrAvia_act!Q9=0,"",Q13/TrAvia_act!Q9*1000)</f>
        <v>567.81235491556799</v>
      </c>
    </row>
    <row r="38" spans="1:17" ht="11.45" customHeight="1" x14ac:dyDescent="0.25">
      <c r="A38" s="93" t="s">
        <v>125</v>
      </c>
      <c r="B38" s="74">
        <f>IF(TrAvia_act!B10=0,"",B14/TrAvia_act!B10*1000)</f>
        <v>246.02770183354875</v>
      </c>
      <c r="C38" s="74">
        <f>IF(TrAvia_act!C10=0,"",C14/TrAvia_act!C10*1000)</f>
        <v>256.30360368096905</v>
      </c>
      <c r="D38" s="74">
        <f>IF(TrAvia_act!D10=0,"",D14/TrAvia_act!D10*1000)</f>
        <v>192.20136932272922</v>
      </c>
      <c r="E38" s="74">
        <f>IF(TrAvia_act!E10=0,"",E14/TrAvia_act!E10*1000)</f>
        <v>182.88779722285372</v>
      </c>
      <c r="F38" s="74">
        <f>IF(TrAvia_act!F10=0,"",F14/TrAvia_act!F10*1000)</f>
        <v>189.15654332594826</v>
      </c>
      <c r="G38" s="74">
        <f>IF(TrAvia_act!G10=0,"",G14/TrAvia_act!G10*1000)</f>
        <v>186.16887391016979</v>
      </c>
      <c r="H38" s="74">
        <f>IF(TrAvia_act!H10=0,"",H14/TrAvia_act!H10*1000)</f>
        <v>187.76058648136029</v>
      </c>
      <c r="I38" s="74">
        <f>IF(TrAvia_act!I10=0,"",I14/TrAvia_act!I10*1000)</f>
        <v>181.58329957886673</v>
      </c>
      <c r="J38" s="74">
        <f>IF(TrAvia_act!J10=0,"",J14/TrAvia_act!J10*1000)</f>
        <v>201.72828824230137</v>
      </c>
      <c r="K38" s="74">
        <f>IF(TrAvia_act!K10=0,"",K14/TrAvia_act!K10*1000)</f>
        <v>205.97077827468283</v>
      </c>
      <c r="L38" s="74">
        <f>IF(TrAvia_act!L10=0,"",L14/TrAvia_act!L10*1000)</f>
        <v>200.87813249286268</v>
      </c>
      <c r="M38" s="74">
        <f>IF(TrAvia_act!M10=0,"",M14/TrAvia_act!M10*1000)</f>
        <v>197.76505228198272</v>
      </c>
      <c r="N38" s="74">
        <f>IF(TrAvia_act!N10=0,"",N14/TrAvia_act!N10*1000)</f>
        <v>200.11892561499525</v>
      </c>
      <c r="O38" s="74">
        <f>IF(TrAvia_act!O10=0,"",O14/TrAvia_act!O10*1000)</f>
        <v>205.88258318138446</v>
      </c>
      <c r="P38" s="74">
        <f>IF(TrAvia_act!P10=0,"",P14/TrAvia_act!P10*1000)</f>
        <v>199.07325494797695</v>
      </c>
      <c r="Q38" s="74">
        <f>IF(TrAvia_act!Q10=0,"",Q14/TrAvia_act!Q10*1000)</f>
        <v>203.32126547198408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13175.880479376323</v>
      </c>
      <c r="C41" s="134">
        <f>IF(TrAvia_act!C22=0,"",1000000*C8/TrAvia_act!C22)</f>
        <v>13598.822267031595</v>
      </c>
      <c r="D41" s="134">
        <f>IF(TrAvia_act!D22=0,"",1000000*D8/TrAvia_act!D22)</f>
        <v>11452.558760912172</v>
      </c>
      <c r="E41" s="134">
        <f>IF(TrAvia_act!E22=0,"",1000000*E8/TrAvia_act!E22)</f>
        <v>10957.98412249435</v>
      </c>
      <c r="F41" s="134">
        <f>IF(TrAvia_act!F22=0,"",1000000*F8/TrAvia_act!F22)</f>
        <v>11573.688334013414</v>
      </c>
      <c r="G41" s="134">
        <f>IF(TrAvia_act!G22=0,"",1000000*G8/TrAvia_act!G22)</f>
        <v>11176.300265462705</v>
      </c>
      <c r="H41" s="134">
        <f>IF(TrAvia_act!H22=0,"",1000000*H8/TrAvia_act!H22)</f>
        <v>10990.702223305821</v>
      </c>
      <c r="I41" s="134">
        <f>IF(TrAvia_act!I22=0,"",1000000*I8/TrAvia_act!I22)</f>
        <v>10633.778138413381</v>
      </c>
      <c r="J41" s="134">
        <f>IF(TrAvia_act!J22=0,"",1000000*J8/TrAvia_act!J22)</f>
        <v>11821.334630329373</v>
      </c>
      <c r="K41" s="134">
        <f>IF(TrAvia_act!K22=0,"",1000000*K8/TrAvia_act!K22)</f>
        <v>11854.876699674358</v>
      </c>
      <c r="L41" s="134">
        <f>IF(TrAvia_act!L22=0,"",1000000*L8/TrAvia_act!L22)</f>
        <v>12379.344839696263</v>
      </c>
      <c r="M41" s="134">
        <f>IF(TrAvia_act!M22=0,"",1000000*M8/TrAvia_act!M22)</f>
        <v>12322.993381694401</v>
      </c>
      <c r="N41" s="134">
        <f>IF(TrAvia_act!N22=0,"",1000000*N8/TrAvia_act!N22)</f>
        <v>12374.142764671364</v>
      </c>
      <c r="O41" s="134">
        <f>IF(TrAvia_act!O22=0,"",1000000*O8/TrAvia_act!O22)</f>
        <v>12405.662515239024</v>
      </c>
      <c r="P41" s="134">
        <f>IF(TrAvia_act!P22=0,"",1000000*P8/TrAvia_act!P22)</f>
        <v>12095.605109949409</v>
      </c>
      <c r="Q41" s="134">
        <f>IF(TrAvia_act!Q22=0,"",1000000*Q8/TrAvia_act!Q22)</f>
        <v>12092.521254436231</v>
      </c>
    </row>
    <row r="42" spans="1:17" ht="11.45" customHeight="1" x14ac:dyDescent="0.25">
      <c r="A42" s="116" t="s">
        <v>23</v>
      </c>
      <c r="B42" s="77">
        <f>IF(TrAvia_act!B23=0,"",1000000*B9/TrAvia_act!B23)</f>
        <v>13072.056199143728</v>
      </c>
      <c r="C42" s="77">
        <f>IF(TrAvia_act!C23=0,"",1000000*C9/TrAvia_act!C23)</f>
        <v>13297.180532926035</v>
      </c>
      <c r="D42" s="77">
        <f>IF(TrAvia_act!D23=0,"",1000000*D9/TrAvia_act!D23)</f>
        <v>13263.690210942486</v>
      </c>
      <c r="E42" s="77">
        <f>IF(TrAvia_act!E23=0,"",1000000*E9/TrAvia_act!E23)</f>
        <v>13312.812025751537</v>
      </c>
      <c r="F42" s="77">
        <f>IF(TrAvia_act!F23=0,"",1000000*F9/TrAvia_act!F23)</f>
        <v>13232.1857427454</v>
      </c>
      <c r="G42" s="77">
        <f>IF(TrAvia_act!G23=0,"",1000000*G9/TrAvia_act!G23)</f>
        <v>13037.054117745118</v>
      </c>
      <c r="H42" s="77">
        <f>IF(TrAvia_act!H23=0,"",1000000*H9/TrAvia_act!H23)</f>
        <v>12994.675704155437</v>
      </c>
      <c r="I42" s="77">
        <f>IF(TrAvia_act!I23=0,"",1000000*I9/TrAvia_act!I23)</f>
        <v>13067.734229714984</v>
      </c>
      <c r="J42" s="77">
        <f>IF(TrAvia_act!J23=0,"",1000000*J9/TrAvia_act!J23)</f>
        <v>13126.991382766537</v>
      </c>
      <c r="K42" s="77">
        <f>IF(TrAvia_act!K23=0,"",1000000*K9/TrAvia_act!K23)</f>
        <v>13094.244626803253</v>
      </c>
      <c r="L42" s="77">
        <f>IF(TrAvia_act!L23=0,"",1000000*L9/TrAvia_act!L23)</f>
        <v>13383.079224137502</v>
      </c>
      <c r="M42" s="77">
        <f>IF(TrAvia_act!M23=0,"",1000000*M9/TrAvia_act!M23)</f>
        <v>12969.229217866274</v>
      </c>
      <c r="N42" s="77">
        <f>IF(TrAvia_act!N23=0,"",1000000*N9/TrAvia_act!N23)</f>
        <v>13127.036445482412</v>
      </c>
      <c r="O42" s="77">
        <f>IF(TrAvia_act!O23=0,"",1000000*O9/TrAvia_act!O23)</f>
        <v>13217.488645488223</v>
      </c>
      <c r="P42" s="77">
        <f>IF(TrAvia_act!P23=0,"",1000000*P9/TrAvia_act!P23)</f>
        <v>13834.022183522135</v>
      </c>
      <c r="Q42" s="77">
        <f>IF(TrAvia_act!Q23=0,"",1000000*Q9/TrAvia_act!Q23)</f>
        <v>14092.190178647359</v>
      </c>
    </row>
    <row r="43" spans="1:17" ht="11.45" customHeight="1" x14ac:dyDescent="0.25">
      <c r="A43" s="116" t="s">
        <v>127</v>
      </c>
      <c r="B43" s="77">
        <f>IF(TrAvia_act!B24=0,"",1000000*B10/TrAvia_act!B24)</f>
        <v>11196.980661513817</v>
      </c>
      <c r="C43" s="77">
        <f>IF(TrAvia_act!C24=0,"",1000000*C10/TrAvia_act!C24)</f>
        <v>11588.999586960694</v>
      </c>
      <c r="D43" s="77">
        <f>IF(TrAvia_act!D24=0,"",1000000*D10/TrAvia_act!D24)</f>
        <v>8978.0127494150893</v>
      </c>
      <c r="E43" s="77">
        <f>IF(TrAvia_act!E24=0,"",1000000*E10/TrAvia_act!E24)</f>
        <v>8797.82473133434</v>
      </c>
      <c r="F43" s="77">
        <f>IF(TrAvia_act!F24=0,"",1000000*F10/TrAvia_act!F24)</f>
        <v>9215.8481557646155</v>
      </c>
      <c r="G43" s="77">
        <f>IF(TrAvia_act!G24=0,"",1000000*G10/TrAvia_act!G24)</f>
        <v>9170.4511118395694</v>
      </c>
      <c r="H43" s="77">
        <f>IF(TrAvia_act!H24=0,"",1000000*H10/TrAvia_act!H24)</f>
        <v>9067.6977438216127</v>
      </c>
      <c r="I43" s="77">
        <f>IF(TrAvia_act!I24=0,"",1000000*I10/TrAvia_act!I24)</f>
        <v>8524.7428680864687</v>
      </c>
      <c r="J43" s="77">
        <f>IF(TrAvia_act!J24=0,"",1000000*J10/TrAvia_act!J24)</f>
        <v>9335.3256041651348</v>
      </c>
      <c r="K43" s="77">
        <f>IF(TrAvia_act!K24=0,"",1000000*K10/TrAvia_act!K24)</f>
        <v>9272.7995642750684</v>
      </c>
      <c r="L43" s="77">
        <f>IF(TrAvia_act!L24=0,"",1000000*L10/TrAvia_act!L24)</f>
        <v>9712.6135009053578</v>
      </c>
      <c r="M43" s="77">
        <f>IF(TrAvia_act!M24=0,"",1000000*M10/TrAvia_act!M24)</f>
        <v>9839.747848575118</v>
      </c>
      <c r="N43" s="77">
        <f>IF(TrAvia_act!N24=0,"",1000000*N10/TrAvia_act!N24)</f>
        <v>9786.5090699971679</v>
      </c>
      <c r="O43" s="77">
        <f>IF(TrAvia_act!O24=0,"",1000000*O10/TrAvia_act!O24)</f>
        <v>9803.4742699167091</v>
      </c>
      <c r="P43" s="77">
        <f>IF(TrAvia_act!P24=0,"",1000000*P10/TrAvia_act!P24)</f>
        <v>9442.4358525187727</v>
      </c>
      <c r="Q43" s="77">
        <f>IF(TrAvia_act!Q24=0,"",1000000*Q10/TrAvia_act!Q24)</f>
        <v>9413.3226572852527</v>
      </c>
    </row>
    <row r="44" spans="1:17" ht="11.45" customHeight="1" x14ac:dyDescent="0.25">
      <c r="A44" s="116" t="s">
        <v>125</v>
      </c>
      <c r="B44" s="77">
        <f>IF(TrAvia_act!B25=0,"",1000000*B11/TrAvia_act!B25)</f>
        <v>34651.989866846918</v>
      </c>
      <c r="C44" s="77">
        <f>IF(TrAvia_act!C25=0,"",1000000*C11/TrAvia_act!C25)</f>
        <v>30631.054312181604</v>
      </c>
      <c r="D44" s="77">
        <f>IF(TrAvia_act!D25=0,"",1000000*D11/TrAvia_act!D25)</f>
        <v>20059.617570812534</v>
      </c>
      <c r="E44" s="77">
        <f>IF(TrAvia_act!E25=0,"",1000000*E11/TrAvia_act!E25)</f>
        <v>18247.134445290918</v>
      </c>
      <c r="F44" s="77">
        <f>IF(TrAvia_act!F25=0,"",1000000*F11/TrAvia_act!F25)</f>
        <v>21654.948430311724</v>
      </c>
      <c r="G44" s="77">
        <f>IF(TrAvia_act!G25=0,"",1000000*G11/TrAvia_act!G25)</f>
        <v>18935.558759323179</v>
      </c>
      <c r="H44" s="77">
        <f>IF(TrAvia_act!H25=0,"",1000000*H11/TrAvia_act!H25)</f>
        <v>19081.03881719381</v>
      </c>
      <c r="I44" s="77">
        <f>IF(TrAvia_act!I25=0,"",1000000*I11/TrAvia_act!I25)</f>
        <v>18886.556481436386</v>
      </c>
      <c r="J44" s="77">
        <f>IF(TrAvia_act!J25=0,"",1000000*J11/TrAvia_act!J25)</f>
        <v>22933.541343152152</v>
      </c>
      <c r="K44" s="77">
        <f>IF(TrAvia_act!K25=0,"",1000000*K11/TrAvia_act!K25)</f>
        <v>23048.619824874066</v>
      </c>
      <c r="L44" s="77">
        <f>IF(TrAvia_act!L25=0,"",1000000*L11/TrAvia_act!L25)</f>
        <v>24090.481851617838</v>
      </c>
      <c r="M44" s="77">
        <f>IF(TrAvia_act!M25=0,"",1000000*M11/TrAvia_act!M25)</f>
        <v>23485.126920681316</v>
      </c>
      <c r="N44" s="77">
        <f>IF(TrAvia_act!N25=0,"",1000000*N11/TrAvia_act!N25)</f>
        <v>23657.23761125316</v>
      </c>
      <c r="O44" s="77">
        <f>IF(TrAvia_act!O25=0,"",1000000*O11/TrAvia_act!O25)</f>
        <v>23914.114955264518</v>
      </c>
      <c r="P44" s="77">
        <f>IF(TrAvia_act!P25=0,"",1000000*P11/TrAvia_act!P25)</f>
        <v>23252.49605579281</v>
      </c>
      <c r="Q44" s="77">
        <f>IF(TrAvia_act!Q25=0,"",1000000*Q11/TrAvia_act!Q25)</f>
        <v>23589.31868313441</v>
      </c>
    </row>
    <row r="45" spans="1:17" ht="11.45" customHeight="1" x14ac:dyDescent="0.25">
      <c r="A45" s="128" t="s">
        <v>18</v>
      </c>
      <c r="B45" s="133">
        <f>IF(TrAvia_act!B26=0,"",1000000*B12/TrAvia_act!B26)</f>
        <v>17083.544500705313</v>
      </c>
      <c r="C45" s="133">
        <f>IF(TrAvia_act!C26=0,"",1000000*C12/TrAvia_act!C26)</f>
        <v>17805.758435692194</v>
      </c>
      <c r="D45" s="133">
        <f>IF(TrAvia_act!D26=0,"",1000000*D12/TrAvia_act!D26)</f>
        <v>13335.577280082718</v>
      </c>
      <c r="E45" s="133">
        <f>IF(TrAvia_act!E26=0,"",1000000*E12/TrAvia_act!E26)</f>
        <v>12747.540414607478</v>
      </c>
      <c r="F45" s="133">
        <f>IF(TrAvia_act!F26=0,"",1000000*F12/TrAvia_act!F26)</f>
        <v>13170.734483962611</v>
      </c>
      <c r="G45" s="133">
        <f>IF(TrAvia_act!G26=0,"",1000000*G12/TrAvia_act!G26)</f>
        <v>13993.972358753619</v>
      </c>
      <c r="H45" s="133">
        <f>IF(TrAvia_act!H26=0,"",1000000*H12/TrAvia_act!H26)</f>
        <v>14298.653267614967</v>
      </c>
      <c r="I45" s="133">
        <f>IF(TrAvia_act!I26=0,"",1000000*I12/TrAvia_act!I26)</f>
        <v>14027.669685041315</v>
      </c>
      <c r="J45" s="133">
        <f>IF(TrAvia_act!J26=0,"",1000000*J12/TrAvia_act!J26)</f>
        <v>15157.4098436943</v>
      </c>
      <c r="K45" s="133">
        <f>IF(TrAvia_act!K26=0,"",1000000*K12/TrAvia_act!K26)</f>
        <v>15736.376124148161</v>
      </c>
      <c r="L45" s="133">
        <f>IF(TrAvia_act!L26=0,"",1000000*L12/TrAvia_act!L26)</f>
        <v>16617.621474122057</v>
      </c>
      <c r="M45" s="133">
        <f>IF(TrAvia_act!M26=0,"",1000000*M12/TrAvia_act!M26)</f>
        <v>16948.844513010339</v>
      </c>
      <c r="N45" s="133">
        <f>IF(TrAvia_act!N26=0,"",1000000*N12/TrAvia_act!N26)</f>
        <v>17007.456830896292</v>
      </c>
      <c r="O45" s="133">
        <f>IF(TrAvia_act!O26=0,"",1000000*O12/TrAvia_act!O26)</f>
        <v>17598.831547562855</v>
      </c>
      <c r="P45" s="133">
        <f>IF(TrAvia_act!P26=0,"",1000000*P12/TrAvia_act!P26)</f>
        <v>16520.085719495171</v>
      </c>
      <c r="Q45" s="133">
        <f>IF(TrAvia_act!Q26=0,"",1000000*Q12/TrAvia_act!Q26)</f>
        <v>16544.382512377932</v>
      </c>
    </row>
    <row r="46" spans="1:17" ht="11.45" customHeight="1" x14ac:dyDescent="0.25">
      <c r="A46" s="95" t="s">
        <v>126</v>
      </c>
      <c r="B46" s="75">
        <f>IF(TrAvia_act!B27=0,"",1000000*B13/TrAvia_act!B27)</f>
        <v>14551.910770275799</v>
      </c>
      <c r="C46" s="75">
        <f>IF(TrAvia_act!C27=0,"",1000000*C13/TrAvia_act!C27)</f>
        <v>14836.56930119824</v>
      </c>
      <c r="D46" s="75">
        <f>IF(TrAvia_act!D27=0,"",1000000*D13/TrAvia_act!D27)</f>
        <v>11073.876879400083</v>
      </c>
      <c r="E46" s="75">
        <f>IF(TrAvia_act!E27=0,"",1000000*E13/TrAvia_act!E27)</f>
        <v>10358.684932792397</v>
      </c>
      <c r="F46" s="75">
        <f>IF(TrAvia_act!F27=0,"",1000000*F13/TrAvia_act!F27)</f>
        <v>10423.042052178334</v>
      </c>
      <c r="G46" s="75">
        <f>IF(TrAvia_act!G27=0,"",1000000*G13/TrAvia_act!G27)</f>
        <v>11194.820197906618</v>
      </c>
      <c r="H46" s="75">
        <f>IF(TrAvia_act!H27=0,"",1000000*H13/TrAvia_act!H27)</f>
        <v>11558.600449259129</v>
      </c>
      <c r="I46" s="75">
        <f>IF(TrAvia_act!I27=0,"",1000000*I13/TrAvia_act!I27)</f>
        <v>11396.237426769152</v>
      </c>
      <c r="J46" s="75">
        <f>IF(TrAvia_act!J27=0,"",1000000*J13/TrAvia_act!J27)</f>
        <v>11675.516266276612</v>
      </c>
      <c r="K46" s="75">
        <f>IF(TrAvia_act!K27=0,"",1000000*K13/TrAvia_act!K27)</f>
        <v>12532.296747242492</v>
      </c>
      <c r="L46" s="75">
        <f>IF(TrAvia_act!L27=0,"",1000000*L13/TrAvia_act!L27)</f>
        <v>12528.171870394579</v>
      </c>
      <c r="M46" s="75">
        <f>IF(TrAvia_act!M27=0,"",1000000*M13/TrAvia_act!M27)</f>
        <v>11937.6258595707</v>
      </c>
      <c r="N46" s="75">
        <f>IF(TrAvia_act!N27=0,"",1000000*N13/TrAvia_act!N27)</f>
        <v>11752.23313540812</v>
      </c>
      <c r="O46" s="75">
        <f>IF(TrAvia_act!O27=0,"",1000000*O13/TrAvia_act!O27)</f>
        <v>11411.570553873655</v>
      </c>
      <c r="P46" s="75">
        <f>IF(TrAvia_act!P27=0,"",1000000*P13/TrAvia_act!P27)</f>
        <v>10856.308971829596</v>
      </c>
      <c r="Q46" s="75">
        <f>IF(TrAvia_act!Q27=0,"",1000000*Q13/TrAvia_act!Q27)</f>
        <v>10685.545571488958</v>
      </c>
    </row>
    <row r="47" spans="1:17" ht="11.45" customHeight="1" x14ac:dyDescent="0.25">
      <c r="A47" s="93" t="s">
        <v>125</v>
      </c>
      <c r="B47" s="74">
        <f>IF(TrAvia_act!B28=0,"",1000000*B14/TrAvia_act!B28)</f>
        <v>35406.150275362575</v>
      </c>
      <c r="C47" s="74">
        <f>IF(TrAvia_act!C28=0,"",1000000*C14/TrAvia_act!C28)</f>
        <v>36778.003714186634</v>
      </c>
      <c r="D47" s="74">
        <f>IF(TrAvia_act!D28=0,"",1000000*D14/TrAvia_act!D28)</f>
        <v>27860.719853355669</v>
      </c>
      <c r="E47" s="74">
        <f>IF(TrAvia_act!E28=0,"",1000000*E14/TrAvia_act!E28)</f>
        <v>26303.698911983221</v>
      </c>
      <c r="F47" s="74">
        <f>IF(TrAvia_act!F28=0,"",1000000*F14/TrAvia_act!F28)</f>
        <v>27574.196672916882</v>
      </c>
      <c r="G47" s="74">
        <f>IF(TrAvia_act!G28=0,"",1000000*G14/TrAvia_act!G28)</f>
        <v>27496.998512951886</v>
      </c>
      <c r="H47" s="74">
        <f>IF(TrAvia_act!H28=0,"",1000000*H14/TrAvia_act!H28)</f>
        <v>27682.260311989816</v>
      </c>
      <c r="I47" s="74">
        <f>IF(TrAvia_act!I28=0,"",1000000*I14/TrAvia_act!I28)</f>
        <v>26764.686330123404</v>
      </c>
      <c r="J47" s="74">
        <f>IF(TrAvia_act!J28=0,"",1000000*J14/TrAvia_act!J28)</f>
        <v>29911.073368402751</v>
      </c>
      <c r="K47" s="74">
        <f>IF(TrAvia_act!K28=0,"",1000000*K14/TrAvia_act!K28)</f>
        <v>28776.73025856891</v>
      </c>
      <c r="L47" s="74">
        <f>IF(TrAvia_act!L28=0,"",1000000*L14/TrAvia_act!L28)</f>
        <v>30242.750294017806</v>
      </c>
      <c r="M47" s="74">
        <f>IF(TrAvia_act!M28=0,"",1000000*M14/TrAvia_act!M28)</f>
        <v>31420.21806536457</v>
      </c>
      <c r="N47" s="74">
        <f>IF(TrAvia_act!N28=0,"",1000000*N14/TrAvia_act!N28)</f>
        <v>31204.63025008938</v>
      </c>
      <c r="O47" s="74">
        <f>IF(TrAvia_act!O28=0,"",1000000*O14/TrAvia_act!O28)</f>
        <v>31032.19335927182</v>
      </c>
      <c r="P47" s="74">
        <f>IF(TrAvia_act!P28=0,"",1000000*P14/TrAvia_act!P28)</f>
        <v>27720.943297521455</v>
      </c>
      <c r="Q47" s="74">
        <f>IF(TrAvia_act!Q28=0,"",1000000*Q14/TrAvia_act!Q28)</f>
        <v>28363.822792632869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0.95972363892566248</v>
      </c>
      <c r="C50" s="129">
        <f t="shared" si="6"/>
        <v>0.9611268442818458</v>
      </c>
      <c r="D50" s="129">
        <f t="shared" si="6"/>
        <v>0.97052308390032271</v>
      </c>
      <c r="E50" s="129">
        <f t="shared" si="6"/>
        <v>0.9749930967639141</v>
      </c>
      <c r="F50" s="129">
        <f t="shared" si="6"/>
        <v>0.97610392404972968</v>
      </c>
      <c r="G50" s="129">
        <f t="shared" si="6"/>
        <v>0.97567020573994223</v>
      </c>
      <c r="H50" s="129">
        <f t="shared" si="6"/>
        <v>0.97459186748843418</v>
      </c>
      <c r="I50" s="129">
        <f t="shared" si="6"/>
        <v>0.9767898348392734</v>
      </c>
      <c r="J50" s="129">
        <f t="shared" si="6"/>
        <v>0.97458583017793521</v>
      </c>
      <c r="K50" s="129">
        <f t="shared" si="6"/>
        <v>0.97444838287193292</v>
      </c>
      <c r="L50" s="129">
        <f t="shared" si="6"/>
        <v>0.97478440112003828</v>
      </c>
      <c r="M50" s="129">
        <f t="shared" si="6"/>
        <v>0.97853889773379021</v>
      </c>
      <c r="N50" s="129">
        <f t="shared" si="6"/>
        <v>0.97913721360975958</v>
      </c>
      <c r="O50" s="129">
        <f t="shared" si="6"/>
        <v>0.97970343172080687</v>
      </c>
      <c r="P50" s="129">
        <f t="shared" si="6"/>
        <v>0.98183133649714316</v>
      </c>
      <c r="Q50" s="129">
        <f t="shared" si="6"/>
        <v>0.98289109119238494</v>
      </c>
    </row>
    <row r="51" spans="1:17" ht="11.45" customHeight="1" x14ac:dyDescent="0.25">
      <c r="A51" s="116" t="s">
        <v>23</v>
      </c>
      <c r="B51" s="52">
        <f t="shared" ref="B51:Q51" si="7">IF(B9=0,0,B9/B$7)</f>
        <v>0.21750865282423676</v>
      </c>
      <c r="C51" s="52">
        <f t="shared" si="7"/>
        <v>0.21825453576501802</v>
      </c>
      <c r="D51" s="52">
        <f t="shared" si="7"/>
        <v>0.24597289725272206</v>
      </c>
      <c r="E51" s="52">
        <f t="shared" si="7"/>
        <v>0.25468904045487822</v>
      </c>
      <c r="F51" s="52">
        <f t="shared" si="7"/>
        <v>0.24304722653812805</v>
      </c>
      <c r="G51" s="52">
        <f t="shared" si="7"/>
        <v>0.23266647283770853</v>
      </c>
      <c r="H51" s="52">
        <f t="shared" si="7"/>
        <v>0.185963665430986</v>
      </c>
      <c r="I51" s="52">
        <f t="shared" si="7"/>
        <v>0.17352595881775229</v>
      </c>
      <c r="J51" s="52">
        <f t="shared" si="7"/>
        <v>0.16354511665827448</v>
      </c>
      <c r="K51" s="52">
        <f t="shared" si="7"/>
        <v>0.18487925925416293</v>
      </c>
      <c r="L51" s="52">
        <f t="shared" si="7"/>
        <v>0.17163014448321071</v>
      </c>
      <c r="M51" s="52">
        <f t="shared" si="7"/>
        <v>0.15317362307320123</v>
      </c>
      <c r="N51" s="52">
        <f t="shared" si="7"/>
        <v>0.14859855314914955</v>
      </c>
      <c r="O51" s="52">
        <f t="shared" si="7"/>
        <v>0.14409757424566375</v>
      </c>
      <c r="P51" s="52">
        <f t="shared" si="7"/>
        <v>0.14218874616242749</v>
      </c>
      <c r="Q51" s="52">
        <f t="shared" si="7"/>
        <v>0.15745917222547923</v>
      </c>
    </row>
    <row r="52" spans="1:17" ht="11.45" customHeight="1" x14ac:dyDescent="0.25">
      <c r="A52" s="116" t="s">
        <v>127</v>
      </c>
      <c r="B52" s="52">
        <f t="shared" ref="B52:Q52" si="8">IF(B10=0,0,B10/B$7)</f>
        <v>0.57535635161558563</v>
      </c>
      <c r="C52" s="52">
        <f t="shared" si="8"/>
        <v>0.55947374366852554</v>
      </c>
      <c r="D52" s="52">
        <f t="shared" si="8"/>
        <v>0.48882398995188714</v>
      </c>
      <c r="E52" s="52">
        <f t="shared" si="8"/>
        <v>0.5159508063807603</v>
      </c>
      <c r="F52" s="52">
        <f t="shared" si="8"/>
        <v>0.51530016729829653</v>
      </c>
      <c r="G52" s="52">
        <f t="shared" si="8"/>
        <v>0.53726216220689782</v>
      </c>
      <c r="H52" s="52">
        <f t="shared" si="8"/>
        <v>0.57077891433301364</v>
      </c>
      <c r="I52" s="52">
        <f t="shared" si="8"/>
        <v>0.56010737366965824</v>
      </c>
      <c r="J52" s="52">
        <f t="shared" si="8"/>
        <v>0.54505303096300151</v>
      </c>
      <c r="K52" s="52">
        <f t="shared" si="8"/>
        <v>0.52473677822099885</v>
      </c>
      <c r="L52" s="52">
        <f t="shared" si="8"/>
        <v>0.53018714726559946</v>
      </c>
      <c r="M52" s="52">
        <f t="shared" si="8"/>
        <v>0.54959677066355994</v>
      </c>
      <c r="N52" s="52">
        <f t="shared" si="8"/>
        <v>0.54581640943031218</v>
      </c>
      <c r="O52" s="52">
        <f t="shared" si="8"/>
        <v>0.55041033220489466</v>
      </c>
      <c r="P52" s="52">
        <f t="shared" si="8"/>
        <v>0.55302526737736801</v>
      </c>
      <c r="Q52" s="52">
        <f t="shared" si="8"/>
        <v>0.55005394193140533</v>
      </c>
    </row>
    <row r="53" spans="1:17" ht="11.45" customHeight="1" x14ac:dyDescent="0.25">
      <c r="A53" s="116" t="s">
        <v>125</v>
      </c>
      <c r="B53" s="52">
        <f t="shared" ref="B53:Q53" si="9">IF(B11=0,0,B11/B$7)</f>
        <v>0.16685863448584007</v>
      </c>
      <c r="C53" s="52">
        <f t="shared" si="9"/>
        <v>0.18339856484830228</v>
      </c>
      <c r="D53" s="52">
        <f t="shared" si="9"/>
        <v>0.23572619669571354</v>
      </c>
      <c r="E53" s="52">
        <f t="shared" si="9"/>
        <v>0.20435324992827553</v>
      </c>
      <c r="F53" s="52">
        <f t="shared" si="9"/>
        <v>0.21775653021330524</v>
      </c>
      <c r="G53" s="52">
        <f t="shared" si="9"/>
        <v>0.20574157069533597</v>
      </c>
      <c r="H53" s="52">
        <f t="shared" si="9"/>
        <v>0.21784928772443449</v>
      </c>
      <c r="I53" s="52">
        <f t="shared" si="9"/>
        <v>0.2431565023518629</v>
      </c>
      <c r="J53" s="52">
        <f t="shared" si="9"/>
        <v>0.26598768255665922</v>
      </c>
      <c r="K53" s="52">
        <f t="shared" si="9"/>
        <v>0.26483234539677125</v>
      </c>
      <c r="L53" s="52">
        <f t="shared" si="9"/>
        <v>0.27296710937122814</v>
      </c>
      <c r="M53" s="52">
        <f t="shared" si="9"/>
        <v>0.27576850399702912</v>
      </c>
      <c r="N53" s="52">
        <f t="shared" si="9"/>
        <v>0.2847222510302978</v>
      </c>
      <c r="O53" s="52">
        <f t="shared" si="9"/>
        <v>0.28519552527024844</v>
      </c>
      <c r="P53" s="52">
        <f t="shared" si="9"/>
        <v>0.28661732295734743</v>
      </c>
      <c r="Q53" s="52">
        <f t="shared" si="9"/>
        <v>0.27537797703550038</v>
      </c>
    </row>
    <row r="54" spans="1:17" ht="11.45" customHeight="1" x14ac:dyDescent="0.25">
      <c r="A54" s="128" t="s">
        <v>18</v>
      </c>
      <c r="B54" s="127">
        <f t="shared" ref="B54:Q54" si="10">IF(B12=0,0,B12/B$7)</f>
        <v>4.0276361074337505E-2</v>
      </c>
      <c r="C54" s="127">
        <f t="shared" si="10"/>
        <v>3.8873155718154237E-2</v>
      </c>
      <c r="D54" s="127">
        <f t="shared" si="10"/>
        <v>2.9476916099677303E-2</v>
      </c>
      <c r="E54" s="127">
        <f t="shared" si="10"/>
        <v>2.5006903236085853E-2</v>
      </c>
      <c r="F54" s="127">
        <f t="shared" si="10"/>
        <v>2.3896075950270348E-2</v>
      </c>
      <c r="G54" s="127">
        <f t="shared" si="10"/>
        <v>2.4329794260057862E-2</v>
      </c>
      <c r="H54" s="127">
        <f t="shared" si="10"/>
        <v>2.5408132511565845E-2</v>
      </c>
      <c r="I54" s="127">
        <f t="shared" si="10"/>
        <v>2.3210165160726604E-2</v>
      </c>
      <c r="J54" s="127">
        <f t="shared" si="10"/>
        <v>2.5414169822064774E-2</v>
      </c>
      <c r="K54" s="127">
        <f t="shared" si="10"/>
        <v>2.5551617128066986E-2</v>
      </c>
      <c r="L54" s="127">
        <f t="shared" si="10"/>
        <v>2.5215598879961734E-2</v>
      </c>
      <c r="M54" s="127">
        <f t="shared" si="10"/>
        <v>2.1461102266209817E-2</v>
      </c>
      <c r="N54" s="127">
        <f t="shared" si="10"/>
        <v>2.0862786390240348E-2</v>
      </c>
      <c r="O54" s="127">
        <f t="shared" si="10"/>
        <v>2.0296568279193142E-2</v>
      </c>
      <c r="P54" s="127">
        <f t="shared" si="10"/>
        <v>1.8168663502856924E-2</v>
      </c>
      <c r="Q54" s="127">
        <f t="shared" si="10"/>
        <v>1.7108908807615064E-2</v>
      </c>
    </row>
    <row r="55" spans="1:17" ht="11.45" customHeight="1" x14ac:dyDescent="0.25">
      <c r="A55" s="95" t="s">
        <v>126</v>
      </c>
      <c r="B55" s="48">
        <f t="shared" ref="B55:Q55" si="11">IF(B13=0,0,B13/B$7)</f>
        <v>3.0142907852253941E-2</v>
      </c>
      <c r="C55" s="48">
        <f t="shared" si="11"/>
        <v>2.8007640614993144E-2</v>
      </c>
      <c r="D55" s="48">
        <f t="shared" si="11"/>
        <v>2.1179772527061925E-2</v>
      </c>
      <c r="E55" s="48">
        <f t="shared" si="11"/>
        <v>1.7276265656688015E-2</v>
      </c>
      <c r="F55" s="48">
        <f t="shared" si="11"/>
        <v>1.5881247715060293E-2</v>
      </c>
      <c r="G55" s="48">
        <f t="shared" si="11"/>
        <v>1.6121298411904818E-2</v>
      </c>
      <c r="H55" s="48">
        <f t="shared" si="11"/>
        <v>1.7048744853339595E-2</v>
      </c>
      <c r="I55" s="48">
        <f t="shared" si="11"/>
        <v>1.5627584919559973E-2</v>
      </c>
      <c r="J55" s="48">
        <f t="shared" si="11"/>
        <v>1.5838274515436811E-2</v>
      </c>
      <c r="K55" s="48">
        <f t="shared" si="11"/>
        <v>1.6335376494031186E-2</v>
      </c>
      <c r="L55" s="48">
        <f t="shared" si="11"/>
        <v>1.4621701835619755E-2</v>
      </c>
      <c r="M55" s="48">
        <f t="shared" si="11"/>
        <v>1.1227754443297941E-2</v>
      </c>
      <c r="N55" s="48">
        <f t="shared" si="11"/>
        <v>1.0521607400764927E-2</v>
      </c>
      <c r="O55" s="48">
        <f t="shared" si="11"/>
        <v>9.0106500420454785E-3</v>
      </c>
      <c r="P55" s="48">
        <f t="shared" si="11"/>
        <v>7.9298911538996254E-3</v>
      </c>
      <c r="Q55" s="48">
        <f t="shared" si="11"/>
        <v>7.3879750544235791E-3</v>
      </c>
    </row>
    <row r="56" spans="1:17" ht="11.45" customHeight="1" x14ac:dyDescent="0.25">
      <c r="A56" s="93" t="s">
        <v>125</v>
      </c>
      <c r="B56" s="46">
        <f t="shared" ref="B56:Q56" si="12">IF(B14=0,0,B14/B$7)</f>
        <v>1.013345322208356E-2</v>
      </c>
      <c r="C56" s="46">
        <f t="shared" si="12"/>
        <v>1.0865515103161088E-2</v>
      </c>
      <c r="D56" s="46">
        <f t="shared" si="12"/>
        <v>8.2971435726153803E-3</v>
      </c>
      <c r="E56" s="46">
        <f t="shared" si="12"/>
        <v>7.7306375793978364E-3</v>
      </c>
      <c r="F56" s="46">
        <f t="shared" si="12"/>
        <v>8.0148282352100544E-3</v>
      </c>
      <c r="G56" s="46">
        <f t="shared" si="12"/>
        <v>8.2084958481530405E-3</v>
      </c>
      <c r="H56" s="46">
        <f t="shared" si="12"/>
        <v>8.3593876582262489E-3</v>
      </c>
      <c r="I56" s="46">
        <f t="shared" si="12"/>
        <v>7.5825802411666329E-3</v>
      </c>
      <c r="J56" s="46">
        <f t="shared" si="12"/>
        <v>9.5758953066279618E-3</v>
      </c>
      <c r="K56" s="46">
        <f t="shared" si="12"/>
        <v>9.2162406340357984E-3</v>
      </c>
      <c r="L56" s="46">
        <f t="shared" si="12"/>
        <v>1.0593897044341983E-2</v>
      </c>
      <c r="M56" s="46">
        <f t="shared" si="12"/>
        <v>1.0233347822911876E-2</v>
      </c>
      <c r="N56" s="46">
        <f t="shared" si="12"/>
        <v>1.0341178989475419E-2</v>
      </c>
      <c r="O56" s="46">
        <f t="shared" si="12"/>
        <v>1.1285918237147662E-2</v>
      </c>
      <c r="P56" s="46">
        <f t="shared" si="12"/>
        <v>1.0238772348957299E-2</v>
      </c>
      <c r="Q56" s="46">
        <f t="shared" si="12"/>
        <v>9.7209337531914842E-3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22696604.500000004</v>
      </c>
      <c r="C4" s="132">
        <f t="shared" si="0"/>
        <v>21504665.700000003</v>
      </c>
      <c r="D4" s="132">
        <f t="shared" si="0"/>
        <v>26054741.199999999</v>
      </c>
      <c r="E4" s="132">
        <f t="shared" si="0"/>
        <v>28828505.199999996</v>
      </c>
      <c r="F4" s="132">
        <f t="shared" si="0"/>
        <v>29741041.999999996</v>
      </c>
      <c r="G4" s="132">
        <f t="shared" si="0"/>
        <v>32168753.300000001</v>
      </c>
      <c r="H4" s="132">
        <f t="shared" si="0"/>
        <v>34461320.5</v>
      </c>
      <c r="I4" s="132">
        <f t="shared" si="0"/>
        <v>37944396.900000006</v>
      </c>
      <c r="J4" s="132">
        <f t="shared" si="0"/>
        <v>34924899.700000003</v>
      </c>
      <c r="K4" s="132">
        <f t="shared" si="0"/>
        <v>32953968.100000001</v>
      </c>
      <c r="L4" s="132">
        <f t="shared" si="0"/>
        <v>34916730.799999997</v>
      </c>
      <c r="M4" s="132">
        <f t="shared" si="0"/>
        <v>36202839.200000003</v>
      </c>
      <c r="N4" s="132">
        <f t="shared" si="0"/>
        <v>36764553.799999997</v>
      </c>
      <c r="O4" s="132">
        <f t="shared" si="0"/>
        <v>37688122.900000006</v>
      </c>
      <c r="P4" s="132">
        <f t="shared" si="0"/>
        <v>40320557.099999994</v>
      </c>
      <c r="Q4" s="132">
        <f t="shared" si="0"/>
        <v>43765759.200000003</v>
      </c>
    </row>
    <row r="5" spans="1:17" ht="11.45" customHeight="1" x14ac:dyDescent="0.25">
      <c r="A5" s="116" t="s">
        <v>23</v>
      </c>
      <c r="B5" s="42">
        <f>B13*TrAvia_act!B23</f>
        <v>4659089.4000000004</v>
      </c>
      <c r="C5" s="42">
        <f>C13*TrAvia_act!C23</f>
        <v>4397475.6000000006</v>
      </c>
      <c r="D5" s="42">
        <f>D13*TrAvia_act!D23</f>
        <v>4922064.3</v>
      </c>
      <c r="E5" s="42">
        <f>E13*TrAvia_act!E23</f>
        <v>5439215.2000000002</v>
      </c>
      <c r="F5" s="42">
        <f>F13*TrAvia_act!F23</f>
        <v>5659751.0999999996</v>
      </c>
      <c r="G5" s="42">
        <f>G13*TrAvia_act!G23</f>
        <v>5660125.2000000011</v>
      </c>
      <c r="H5" s="42">
        <f>H13*TrAvia_act!H23</f>
        <v>4758140.8000000007</v>
      </c>
      <c r="I5" s="42">
        <f>I13*TrAvia_act!I23</f>
        <v>4685280.0000000009</v>
      </c>
      <c r="J5" s="42">
        <f>J13*TrAvia_act!J23</f>
        <v>4517678.3999999994</v>
      </c>
      <c r="K5" s="42">
        <f>K13*TrAvia_act!K23</f>
        <v>4810213.0999999996</v>
      </c>
      <c r="L5" s="42">
        <f>L13*TrAvia_act!L23</f>
        <v>4833948.2</v>
      </c>
      <c r="M5" s="42">
        <f>M13*TrAvia_act!M23</f>
        <v>4446950.1000000006</v>
      </c>
      <c r="N5" s="42">
        <f>N13*TrAvia_act!N23</f>
        <v>4363701.8</v>
      </c>
      <c r="O5" s="42">
        <f>O13*TrAvia_act!O23</f>
        <v>4297223.7</v>
      </c>
      <c r="P5" s="42">
        <f>P13*TrAvia_act!P23</f>
        <v>4342928.4000000004</v>
      </c>
      <c r="Q5" s="42">
        <f>Q13*TrAvia_act!Q23</f>
        <v>5195028.8000000007</v>
      </c>
    </row>
    <row r="6" spans="1:17" ht="11.45" customHeight="1" x14ac:dyDescent="0.25">
      <c r="A6" s="116" t="s">
        <v>127</v>
      </c>
      <c r="B6" s="42">
        <f>B14*TrAvia_act!B24</f>
        <v>15934064.300000001</v>
      </c>
      <c r="C6" s="42">
        <f>C14*TrAvia_act!C24</f>
        <v>14556327</v>
      </c>
      <c r="D6" s="42">
        <f>D14*TrAvia_act!D24</f>
        <v>16314405.4</v>
      </c>
      <c r="E6" s="42">
        <f>E14*TrAvia_act!E24</f>
        <v>18631882.799999997</v>
      </c>
      <c r="F6" s="42">
        <f>F14*TrAvia_act!F24</f>
        <v>19341175.699999999</v>
      </c>
      <c r="G6" s="42">
        <f>G14*TrAvia_act!G24</f>
        <v>21237584.899999999</v>
      </c>
      <c r="H6" s="42">
        <f>H14*TrAvia_act!H24</f>
        <v>23916169.200000003</v>
      </c>
      <c r="I6" s="42">
        <f>I14*TrAvia_act!I24</f>
        <v>26524712.400000002</v>
      </c>
      <c r="J6" s="42">
        <f>J14*TrAvia_act!J24</f>
        <v>24150965.800000001</v>
      </c>
      <c r="K6" s="42">
        <f>K14*TrAvia_act!K24</f>
        <v>22176560</v>
      </c>
      <c r="L6" s="42">
        <f>L14*TrAvia_act!L24</f>
        <v>23610525.599999998</v>
      </c>
      <c r="M6" s="42">
        <f>M14*TrAvia_act!M24</f>
        <v>24898753.100000001</v>
      </c>
      <c r="N6" s="42">
        <f>N14*TrAvia_act!N24</f>
        <v>25199519.399999999</v>
      </c>
      <c r="O6" s="42">
        <f>O14*TrAvia_act!O24</f>
        <v>26041921.200000003</v>
      </c>
      <c r="P6" s="42">
        <f>P14*TrAvia_act!P24</f>
        <v>28134918</v>
      </c>
      <c r="Q6" s="42">
        <f>Q14*TrAvia_act!Q24</f>
        <v>30466309.600000001</v>
      </c>
    </row>
    <row r="7" spans="1:17" ht="11.45" customHeight="1" x14ac:dyDescent="0.25">
      <c r="A7" s="93" t="s">
        <v>125</v>
      </c>
      <c r="B7" s="36">
        <f>B15*TrAvia_act!B25</f>
        <v>2103450.8000000003</v>
      </c>
      <c r="C7" s="36">
        <f>C15*TrAvia_act!C25</f>
        <v>2550863.1</v>
      </c>
      <c r="D7" s="36">
        <f>D15*TrAvia_act!D25</f>
        <v>4818271.5000000009</v>
      </c>
      <c r="E7" s="36">
        <f>E15*TrAvia_act!E25</f>
        <v>4757407.2</v>
      </c>
      <c r="F7" s="36">
        <f>F15*TrAvia_act!F25</f>
        <v>4740115.1999999993</v>
      </c>
      <c r="G7" s="36">
        <f>G15*TrAvia_act!G25</f>
        <v>5271043.2</v>
      </c>
      <c r="H7" s="36">
        <f>H15*TrAvia_act!H25</f>
        <v>5787010.5</v>
      </c>
      <c r="I7" s="36">
        <f>I15*TrAvia_act!I25</f>
        <v>6734404.5</v>
      </c>
      <c r="J7" s="36">
        <f>J15*TrAvia_act!J25</f>
        <v>6256255.5000000009</v>
      </c>
      <c r="K7" s="36">
        <f>K15*TrAvia_act!K25</f>
        <v>5967194.9999999991</v>
      </c>
      <c r="L7" s="36">
        <f>L15*TrAvia_act!L25</f>
        <v>6472257</v>
      </c>
      <c r="M7" s="36">
        <f>M15*TrAvia_act!M25</f>
        <v>6857136</v>
      </c>
      <c r="N7" s="36">
        <f>N15*TrAvia_act!N25</f>
        <v>7201332.6000000006</v>
      </c>
      <c r="O7" s="36">
        <f>O15*TrAvia_act!O25</f>
        <v>7348978</v>
      </c>
      <c r="P7" s="36">
        <f>P15*TrAvia_act!P25</f>
        <v>7842710.6999999993</v>
      </c>
      <c r="Q7" s="36">
        <f>Q15*TrAvia_act!Q25</f>
        <v>8104420.8000000007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131.53563004560974</v>
      </c>
      <c r="C12" s="134">
        <f>IF(C4=0,0,C4/TrAvia_act!C22)</f>
        <v>132.19241626044249</v>
      </c>
      <c r="D12" s="134">
        <f>IF(D4=0,0,D4/TrAvia_act!D22)</f>
        <v>135.64878927502278</v>
      </c>
      <c r="E12" s="134">
        <f>IF(E4=0,0,E4/TrAvia_act!E22)</f>
        <v>135.84126622122116</v>
      </c>
      <c r="F12" s="134">
        <f>IF(F4=0,0,F4/TrAvia_act!F22)</f>
        <v>136.30300002749794</v>
      </c>
      <c r="G12" s="134">
        <f>IF(G4=0,0,G4/TrAvia_act!G22)</f>
        <v>137.33303719705088</v>
      </c>
      <c r="H12" s="134">
        <f>IF(H4=0,0,H4/TrAvia_act!H22)</f>
        <v>138.39220800603988</v>
      </c>
      <c r="I12" s="134">
        <f>IF(I4=0,0,I4/TrAvia_act!I22)</f>
        <v>140.48953448333316</v>
      </c>
      <c r="J12" s="134">
        <f>IF(J4=0,0,J4/TrAvia_act!J22)</f>
        <v>141.12553116691046</v>
      </c>
      <c r="K12" s="134">
        <f>IF(K4=0,0,K4/TrAvia_act!K22)</f>
        <v>142.50611080840318</v>
      </c>
      <c r="L12" s="134">
        <f>IF(L4=0,0,L4/TrAvia_act!L22)</f>
        <v>145.16882153622282</v>
      </c>
      <c r="M12" s="134">
        <f>IF(M4=0,0,M4/TrAvia_act!M22)</f>
        <v>146.1489116393231</v>
      </c>
      <c r="N12" s="134">
        <f>IF(N4=0,0,N4/TrAvia_act!N22)</f>
        <v>147.7692809800761</v>
      </c>
      <c r="O12" s="134">
        <f>IF(O4=0,0,O4/TrAvia_act!O22)</f>
        <v>150.01024092788882</v>
      </c>
      <c r="P12" s="134">
        <f>IF(P4=0,0,P4/TrAvia_act!P22)</f>
        <v>152.00219065606584</v>
      </c>
      <c r="Q12" s="134">
        <f>IF(Q4=0,0,Q4/TrAvia_act!Q22)</f>
        <v>152.63806311883349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0.81245681485087329</v>
      </c>
      <c r="C18" s="144">
        <f>IF(TrAvia_act!C31=0,0,TrAvia_act!C31/C4)</f>
        <v>0.81704306614726852</v>
      </c>
      <c r="D18" s="144">
        <f>IF(TrAvia_act!D31=0,0,TrAvia_act!D31/D4)</f>
        <v>0.67816160077613818</v>
      </c>
      <c r="E18" s="144">
        <f>IF(TrAvia_act!E31=0,0,TrAvia_act!E31/E4)</f>
        <v>0.62444326804707173</v>
      </c>
      <c r="F18" s="144">
        <f>IF(TrAvia_act!F31=0,0,TrAvia_act!F31/F4)</f>
        <v>0.64032635440278129</v>
      </c>
      <c r="G18" s="144">
        <f>IF(TrAvia_act!G31=0,0,TrAvia_act!G31/G4)</f>
        <v>0.62744591970245855</v>
      </c>
      <c r="H18" s="144">
        <f>IF(TrAvia_act!H31=0,0,TrAvia_act!H31/H4)</f>
        <v>0.62375401430133826</v>
      </c>
      <c r="I18" s="144">
        <f>IF(TrAvia_act!I31=0,0,TrAvia_act!I31/I4)</f>
        <v>0.63536289859966111</v>
      </c>
      <c r="J18" s="144">
        <f>IF(TrAvia_act!J31=0,0,TrAvia_act!J31/J4)</f>
        <v>0.70934769212808924</v>
      </c>
      <c r="K18" s="144">
        <f>IF(TrAvia_act!K31=0,0,TrAvia_act!K31/K4)</f>
        <v>0.72355960070253267</v>
      </c>
      <c r="L18" s="144">
        <f>IF(TrAvia_act!L31=0,0,TrAvia_act!L31/L4)</f>
        <v>0.7351544778642336</v>
      </c>
      <c r="M18" s="144">
        <f>IF(TrAvia_act!M31=0,0,TrAvia_act!M31/M4)</f>
        <v>0.76405275418288177</v>
      </c>
      <c r="N18" s="144">
        <f>IF(TrAvia_act!N31=0,0,TrAvia_act!N31/N4)</f>
        <v>0.77057600519552616</v>
      </c>
      <c r="O18" s="144">
        <f>IF(TrAvia_act!O31=0,0,TrAvia_act!O31/O4)</f>
        <v>0.79440703585691175</v>
      </c>
      <c r="P18" s="144">
        <f>IF(TrAvia_act!P31=0,0,TrAvia_act!P31/P4)</f>
        <v>0.81796597993930009</v>
      </c>
      <c r="Q18" s="144">
        <f>IF(TrAvia_act!Q31=0,0,TrAvia_act!Q31/Q4)</f>
        <v>0.83814268666907987</v>
      </c>
    </row>
    <row r="19" spans="1:17" ht="11.45" customHeight="1" x14ac:dyDescent="0.25">
      <c r="A19" s="116" t="s">
        <v>23</v>
      </c>
      <c r="B19" s="143">
        <v>0.6736767060104063</v>
      </c>
      <c r="C19" s="143">
        <v>0.67368787674455766</v>
      </c>
      <c r="D19" s="143">
        <v>0.60515930277465091</v>
      </c>
      <c r="E19" s="143">
        <v>0.53888564659107441</v>
      </c>
      <c r="F19" s="143">
        <v>0.54677545802323357</v>
      </c>
      <c r="G19" s="143">
        <v>0.52936037527933122</v>
      </c>
      <c r="H19" s="143">
        <v>0.51421239993570589</v>
      </c>
      <c r="I19" s="143">
        <v>0.52159230611617657</v>
      </c>
      <c r="J19" s="143">
        <v>0.57843626053594255</v>
      </c>
      <c r="K19" s="143">
        <v>0.59932251234358003</v>
      </c>
      <c r="L19" s="143">
        <v>0.5940150537815031</v>
      </c>
      <c r="M19" s="143">
        <v>0.60967605640549005</v>
      </c>
      <c r="N19" s="143">
        <v>0.61282281021127527</v>
      </c>
      <c r="O19" s="143">
        <v>0.62906080500300698</v>
      </c>
      <c r="P19" s="143">
        <v>0.64378127900980353</v>
      </c>
      <c r="Q19" s="143">
        <v>0.66622402555304405</v>
      </c>
    </row>
    <row r="20" spans="1:17" ht="11.45" customHeight="1" x14ac:dyDescent="0.25">
      <c r="A20" s="116" t="s">
        <v>127</v>
      </c>
      <c r="B20" s="143">
        <v>0.82828396770056956</v>
      </c>
      <c r="C20" s="143">
        <v>0.82828436047087983</v>
      </c>
      <c r="D20" s="143">
        <v>0.74409546056762821</v>
      </c>
      <c r="E20" s="143">
        <v>0.66400562588339174</v>
      </c>
      <c r="F20" s="143">
        <v>0.67361153231238158</v>
      </c>
      <c r="G20" s="143">
        <v>0.65613105565501473</v>
      </c>
      <c r="H20" s="143">
        <v>0.65039061523281072</v>
      </c>
      <c r="I20" s="143">
        <v>0.66554512387474551</v>
      </c>
      <c r="J20" s="143">
        <v>0.73492584714769449</v>
      </c>
      <c r="K20" s="143">
        <v>0.75337121717705535</v>
      </c>
      <c r="L20" s="143">
        <v>0.74976704457608523</v>
      </c>
      <c r="M20" s="143">
        <v>0.77727751756372088</v>
      </c>
      <c r="N20" s="143">
        <v>0.78311763358471043</v>
      </c>
      <c r="O20" s="143">
        <v>0.80680840859006975</v>
      </c>
      <c r="P20" s="143">
        <v>0.82994469719087149</v>
      </c>
      <c r="Q20" s="143">
        <v>0.85234487999819963</v>
      </c>
    </row>
    <row r="21" spans="1:17" ht="11.45" customHeight="1" x14ac:dyDescent="0.25">
      <c r="A21" s="93" t="s">
        <v>125</v>
      </c>
      <c r="B21" s="142">
        <v>0.99995730824795137</v>
      </c>
      <c r="C21" s="142">
        <v>1.0000277945139431</v>
      </c>
      <c r="D21" s="142">
        <v>0.52948801245425869</v>
      </c>
      <c r="E21" s="142">
        <v>0.56732078767611072</v>
      </c>
      <c r="F21" s="142">
        <v>0.6162130827537694</v>
      </c>
      <c r="G21" s="142">
        <v>0.61719623166814486</v>
      </c>
      <c r="H21" s="142">
        <v>0.60373832050244247</v>
      </c>
      <c r="I21" s="142">
        <v>0.59563737224278701</v>
      </c>
      <c r="J21" s="142">
        <v>0.70514047899738108</v>
      </c>
      <c r="K21" s="142">
        <v>0.7129160350885132</v>
      </c>
      <c r="L21" s="142">
        <v>0.78726153797662857</v>
      </c>
      <c r="M21" s="142">
        <v>0.816148170314837</v>
      </c>
      <c r="N21" s="142">
        <v>0.82228100393529935</v>
      </c>
      <c r="O21" s="142">
        <v>0.84714554867357084</v>
      </c>
      <c r="P21" s="142">
        <v>0.87144894940470008</v>
      </c>
      <c r="Q21" s="142">
        <v>0.89495538040176781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3.0558331233507152E-2</v>
      </c>
      <c r="C24" s="137">
        <f>IF(TrAvia_ene!C8=0,0,TrAvia_ene!C8/(C12*TrAvia_act!C13))</f>
        <v>3.0419449181585578E-2</v>
      </c>
      <c r="D24" s="137">
        <f>IF(TrAvia_ene!D8=0,0,TrAvia_ene!D8/(D12*TrAvia_act!D13))</f>
        <v>2.4467449961826617E-2</v>
      </c>
      <c r="E24" s="137">
        <f>IF(TrAvia_ene!E8=0,0,TrAvia_ene!E8/(E12*TrAvia_act!E13))</f>
        <v>2.3352092694336149E-2</v>
      </c>
      <c r="F24" s="137">
        <f>IF(TrAvia_ene!F8=0,0,TrAvia_ene!F8/(F12*TrAvia_act!F13))</f>
        <v>2.3867928627179735E-2</v>
      </c>
      <c r="G24" s="137">
        <f>IF(TrAvia_ene!G8=0,0,TrAvia_ene!G8/(G12*TrAvia_act!G13))</f>
        <v>2.4081876591758575E-2</v>
      </c>
      <c r="H24" s="137">
        <f>IF(TrAvia_ene!H8=0,0,TrAvia_ene!H8/(H12*TrAvia_act!H13))</f>
        <v>2.3756835415412823E-2</v>
      </c>
      <c r="I24" s="137">
        <f>IF(TrAvia_ene!I8=0,0,TrAvia_ene!I8/(I12*TrAvia_act!I13))</f>
        <v>2.2981667847850291E-2</v>
      </c>
      <c r="J24" s="137">
        <f>IF(TrAvia_ene!J8=0,0,TrAvia_ene!J8/(J12*TrAvia_act!J13))</f>
        <v>2.4799294722804659E-2</v>
      </c>
      <c r="K24" s="137">
        <f>IF(TrAvia_ene!K8=0,0,TrAvia_ene!K8/(K12*TrAvia_act!K13))</f>
        <v>2.4898520620547152E-2</v>
      </c>
      <c r="L24" s="137">
        <f>IF(TrAvia_ene!L8=0,0,TrAvia_ene!L8/(L12*TrAvia_act!L13))</f>
        <v>2.5346345047824747E-2</v>
      </c>
      <c r="M24" s="137">
        <f>IF(TrAvia_ene!M8=0,0,TrAvia_ene!M8/(M12*TrAvia_act!M13))</f>
        <v>2.4897452799143373E-2</v>
      </c>
      <c r="N24" s="137">
        <f>IF(TrAvia_ene!N8=0,0,TrAvia_ene!N8/(N12*TrAvia_act!N13))</f>
        <v>2.4684747528349066E-2</v>
      </c>
      <c r="O24" s="137">
        <f>IF(TrAvia_ene!O8=0,0,TrAvia_ene!O8/(O12*TrAvia_act!O13))</f>
        <v>2.4300504067424435E-2</v>
      </c>
      <c r="P24" s="137">
        <f>IF(TrAvia_ene!P8=0,0,TrAvia_ene!P8/(P12*TrAvia_act!P13))</f>
        <v>2.3417800171225078E-2</v>
      </c>
      <c r="Q24" s="137">
        <f>IF(TrAvia_ene!Q8=0,0,TrAvia_ene!Q8/(Q12*TrAvia_act!Q13))</f>
        <v>2.3671657942426753E-2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4.6928954070071867E-2</v>
      </c>
      <c r="C25" s="108">
        <f>IF(TrAvia_ene!C9=0,0,TrAvia_ene!C9/(C13*TrAvia_act!C14))</f>
        <v>4.6588404762281398E-2</v>
      </c>
      <c r="D25" s="108">
        <f>IF(TrAvia_ene!D9=0,0,TrAvia_ene!D9/(D13*TrAvia_act!D14))</f>
        <v>4.6161983921672534E-2</v>
      </c>
      <c r="E25" s="108">
        <f>IF(TrAvia_ene!E9=0,0,TrAvia_ene!E9/(E13*TrAvia_act!E14))</f>
        <v>4.5472543354122881E-2</v>
      </c>
      <c r="F25" s="108">
        <f>IF(TrAvia_ene!F9=0,0,TrAvia_ene!F9/(F13*TrAvia_act!F14))</f>
        <v>4.519151174427833E-2</v>
      </c>
      <c r="G25" s="108">
        <f>IF(TrAvia_ene!G9=0,0,TrAvia_ene!G9/(G13*TrAvia_act!G14))</f>
        <v>4.4822680340279752E-2</v>
      </c>
      <c r="H25" s="108">
        <f>IF(TrAvia_ene!H9=0,0,TrAvia_ene!H9/(H13*TrAvia_act!H14))</f>
        <v>4.4560772334586496E-2</v>
      </c>
      <c r="I25" s="108">
        <f>IF(TrAvia_ene!I9=0,0,TrAvia_ene!I9/(I13*TrAvia_act!I14))</f>
        <v>4.418653221589406E-2</v>
      </c>
      <c r="J25" s="108">
        <f>IF(TrAvia_ene!J9=0,0,TrAvia_ene!J9/(J13*TrAvia_act!J14))</f>
        <v>4.4068072266152898E-2</v>
      </c>
      <c r="K25" s="108">
        <f>IF(TrAvia_ene!K9=0,0,TrAvia_ene!K9/(K13*TrAvia_act!K14))</f>
        <v>4.3827367662707208E-2</v>
      </c>
      <c r="L25" s="108">
        <f>IF(TrAvia_ene!L9=0,0,TrAvia_ene!L9/(L13*TrAvia_act!L14))</f>
        <v>4.3939148022337934E-2</v>
      </c>
      <c r="M25" s="108">
        <f>IF(TrAvia_ene!M9=0,0,TrAvia_ene!M9/(M13*TrAvia_act!M14))</f>
        <v>4.3552550145192354E-2</v>
      </c>
      <c r="N25" s="108">
        <f>IF(TrAvia_ene!N9=0,0,TrAvia_ene!N9/(N13*TrAvia_act!N14))</f>
        <v>4.3419551624377474E-2</v>
      </c>
      <c r="O25" s="108">
        <f>IF(TrAvia_ene!O9=0,0,TrAvia_ene!O9/(O13*TrAvia_act!O14))</f>
        <v>4.3281594567440532E-2</v>
      </c>
      <c r="P25" s="108">
        <f>IF(TrAvia_ene!P9=0,0,TrAvia_ene!P9/(P13*TrAvia_act!P14))</f>
        <v>4.342960558732812E-2</v>
      </c>
      <c r="Q25" s="108">
        <f>IF(TrAvia_ene!Q9=0,0,TrAvia_ene!Q9/(Q13*TrAvia_act!Q14))</f>
        <v>4.3422047293764622E-2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2.8249995554296928E-2</v>
      </c>
      <c r="C26" s="106">
        <f>IF(TrAvia_ene!C10=0,0,TrAvia_ene!C10/(C14*TrAvia_act!C15))</f>
        <v>2.9502248721073196E-2</v>
      </c>
      <c r="D26" s="106">
        <f>IF(TrAvia_ene!D10=0,0,TrAvia_ene!D10/(D14*TrAvia_act!D15))</f>
        <v>2.2571190126379238E-2</v>
      </c>
      <c r="E26" s="106">
        <f>IF(TrAvia_ene!E10=0,0,TrAvia_ene!E10/(E14*TrAvia_act!E15))</f>
        <v>2.0855915735081831E-2</v>
      </c>
      <c r="F26" s="106">
        <f>IF(TrAvia_ene!F10=0,0,TrAvia_ene!F10/(F14*TrAvia_act!F15))</f>
        <v>2.178275462173267E-2</v>
      </c>
      <c r="G26" s="106">
        <f>IF(TrAvia_ene!G10=0,0,TrAvia_ene!G10/(G14*TrAvia_act!G15))</f>
        <v>2.155981764874779E-2</v>
      </c>
      <c r="H26" s="106">
        <f>IF(TrAvia_ene!H10=0,0,TrAvia_ene!H10/(H14*TrAvia_act!H15))</f>
        <v>2.1969525901959396E-2</v>
      </c>
      <c r="I26" s="106">
        <f>IF(TrAvia_ene!I10=0,0,TrAvia_ene!I10/(I14*TrAvia_act!I15))</f>
        <v>2.1740477097109353E-2</v>
      </c>
      <c r="J26" s="106">
        <f>IF(TrAvia_ene!J10=0,0,TrAvia_ene!J10/(J14*TrAvia_act!J15))</f>
        <v>2.4015711081783592E-2</v>
      </c>
      <c r="K26" s="106">
        <f>IF(TrAvia_ene!K10=0,0,TrAvia_ene!K10/(K14*TrAvia_act!K15))</f>
        <v>2.3838894596408866E-2</v>
      </c>
      <c r="L26" s="106">
        <f>IF(TrAvia_ene!L10=0,0,TrAvia_ene!L10/(L14*TrAvia_act!L15))</f>
        <v>2.4713938890514774E-2</v>
      </c>
      <c r="M26" s="106">
        <f>IF(TrAvia_ene!M10=0,0,TrAvia_ene!M10/(M14*TrAvia_act!M15))</f>
        <v>2.477347585558367E-2</v>
      </c>
      <c r="N26" s="106">
        <f>IF(TrAvia_ene!N10=0,0,TrAvia_ene!N10/(N14*TrAvia_act!N15))</f>
        <v>2.4654576279147102E-2</v>
      </c>
      <c r="O26" s="106">
        <f>IF(TrAvia_ene!O10=0,0,TrAvia_ene!O10/(O14*TrAvia_act!O15))</f>
        <v>2.4167377594692934E-2</v>
      </c>
      <c r="P26" s="106">
        <f>IF(TrAvia_ene!P10=0,0,TrAvia_ene!P10/(P14*TrAvia_act!P15))</f>
        <v>2.3239331418535267E-2</v>
      </c>
      <c r="Q26" s="106">
        <f>IF(TrAvia_ene!Q10=0,0,TrAvia_ene!Q10/(Q14*TrAvia_act!Q15))</f>
        <v>2.31667646286427E-2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2.0581467262589737E-2</v>
      </c>
      <c r="C27" s="105">
        <f>IF(TrAvia_ene!C11=0,0,TrAvia_ene!C11/(C15*TrAvia_act!C16))</f>
        <v>1.8346516806072209E-2</v>
      </c>
      <c r="D27" s="105">
        <f>IF(TrAvia_ene!D11=0,0,TrAvia_ene!D11/(D15*TrAvia_act!D16))</f>
        <v>1.5682201876965646E-2</v>
      </c>
      <c r="E27" s="105">
        <f>IF(TrAvia_ene!E11=0,0,TrAvia_ene!E11/(E15*TrAvia_act!E16))</f>
        <v>1.5371939214748487E-2</v>
      </c>
      <c r="F27" s="105">
        <f>IF(TrAvia_ene!F11=0,0,TrAvia_ene!F11/(F15*TrAvia_act!F16))</f>
        <v>1.5333236746345548E-2</v>
      </c>
      <c r="G27" s="105">
        <f>IF(TrAvia_ene!G11=0,0,TrAvia_ene!G11/(G15*TrAvia_act!G16))</f>
        <v>1.7075575865163391E-2</v>
      </c>
      <c r="H27" s="105">
        <f>IF(TrAvia_ene!H11=0,0,TrAvia_ene!H11/(H15*TrAvia_act!H16))</f>
        <v>1.7450682986929207E-2</v>
      </c>
      <c r="I27" s="105">
        <f>IF(TrAvia_ene!I11=0,0,TrAvia_ene!I11/(I15*TrAvia_act!I16))</f>
        <v>1.6634755131772542E-2</v>
      </c>
      <c r="J27" s="105">
        <f>IF(TrAvia_ene!J11=0,0,TrAvia_ene!J11/(J15*TrAvia_act!J16))</f>
        <v>1.7823584369891989E-2</v>
      </c>
      <c r="K27" s="105">
        <f>IF(TrAvia_ene!K11=0,0,TrAvia_ene!K11/(K15*TrAvia_act!K16))</f>
        <v>1.7542180170210288E-2</v>
      </c>
      <c r="L27" s="105">
        <f>IF(TrAvia_ene!L11=0,0,TrAvia_ene!L11/(L15*TrAvia_act!L16))</f>
        <v>1.7852524883327347E-2</v>
      </c>
      <c r="M27" s="105">
        <f>IF(TrAvia_ene!M11=0,0,TrAvia_ene!M11/(M15*TrAvia_act!M16))</f>
        <v>1.7425787931702321E-2</v>
      </c>
      <c r="N27" s="105">
        <f>IF(TrAvia_ene!N11=0,0,TrAvia_ene!N11/(N15*TrAvia_act!N16))</f>
        <v>1.7306059434254326E-2</v>
      </c>
      <c r="O27" s="105">
        <f>IF(TrAvia_ene!O11=0,0,TrAvia_ene!O11/(O15*TrAvia_act!O16))</f>
        <v>1.7184647221313572E-2</v>
      </c>
      <c r="P27" s="105">
        <f>IF(TrAvia_ene!P11=0,0,TrAvia_ene!P11/(P15*TrAvia_act!P16))</f>
        <v>1.6610476770941816E-2</v>
      </c>
      <c r="Q27" s="105">
        <f>IF(TrAvia_ene!Q11=0,0,TrAvia_ene!Q11/(Q15*TrAvia_act!Q16))</f>
        <v>1.6683787896560977E-2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2846.0421134371741</v>
      </c>
      <c r="C3" s="68">
        <f t="shared" si="0"/>
        <v>2764.2780267344701</v>
      </c>
      <c r="D3" s="68">
        <f t="shared" si="0"/>
        <v>3116.4487616479978</v>
      </c>
      <c r="E3" s="68">
        <f t="shared" si="0"/>
        <v>3257.5792008380145</v>
      </c>
      <c r="F3" s="68">
        <f t="shared" si="0"/>
        <v>1372.0206682864457</v>
      </c>
      <c r="G3" s="68">
        <f t="shared" si="0"/>
        <v>1549.2074363323413</v>
      </c>
      <c r="H3" s="68">
        <f t="shared" si="0"/>
        <v>1541.7346826115054</v>
      </c>
      <c r="I3" s="68">
        <f t="shared" si="0"/>
        <v>4189.3205494962058</v>
      </c>
      <c r="J3" s="68">
        <f t="shared" si="0"/>
        <v>4723.2045303097866</v>
      </c>
      <c r="K3" s="68">
        <f t="shared" si="0"/>
        <v>6481.8374621236344</v>
      </c>
      <c r="L3" s="68">
        <f t="shared" si="0"/>
        <v>4118.4424981595603</v>
      </c>
      <c r="M3" s="68">
        <f t="shared" si="0"/>
        <v>4204.0138705640948</v>
      </c>
      <c r="N3" s="68">
        <f t="shared" si="0"/>
        <v>4224.6901391591919</v>
      </c>
      <c r="O3" s="68">
        <f t="shared" si="0"/>
        <v>4801.3342694789317</v>
      </c>
      <c r="P3" s="68">
        <f t="shared" si="0"/>
        <v>4906.8008929062726</v>
      </c>
      <c r="Q3" s="68">
        <f t="shared" si="0"/>
        <v>5269.6786916257452</v>
      </c>
    </row>
    <row r="4" spans="1:17" ht="11.45" customHeight="1" x14ac:dyDescent="0.25">
      <c r="A4" s="148" t="s">
        <v>147</v>
      </c>
      <c r="B4" s="77">
        <v>2846.0421134371741</v>
      </c>
      <c r="C4" s="77">
        <v>2764.2780267344701</v>
      </c>
      <c r="D4" s="77">
        <v>3116.4487616479978</v>
      </c>
      <c r="E4" s="77">
        <v>3257.5792008380145</v>
      </c>
      <c r="F4" s="77">
        <v>1372.0206682864457</v>
      </c>
      <c r="G4" s="77">
        <v>1549.2074363323413</v>
      </c>
      <c r="H4" s="77">
        <v>1541.7346826115054</v>
      </c>
      <c r="I4" s="77">
        <v>4189.3205494962058</v>
      </c>
      <c r="J4" s="77">
        <v>4723.2045303097866</v>
      </c>
      <c r="K4" s="77">
        <v>6481.8374621236344</v>
      </c>
      <c r="L4" s="77">
        <v>4118.4424981595603</v>
      </c>
      <c r="M4" s="77">
        <v>4204.0138705640948</v>
      </c>
      <c r="N4" s="77">
        <v>4224.6901391591919</v>
      </c>
      <c r="O4" s="77">
        <v>4801.3342694789317</v>
      </c>
      <c r="P4" s="77">
        <v>4906.8008929062726</v>
      </c>
      <c r="Q4" s="77">
        <v>5269.6786916257452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0.89356931584182175</v>
      </c>
      <c r="C7" s="26">
        <f t="shared" si="1"/>
        <v>1.0283272859384462</v>
      </c>
      <c r="D7" s="26">
        <f t="shared" si="1"/>
        <v>1.8661724120422829</v>
      </c>
      <c r="E7" s="26">
        <f t="shared" si="1"/>
        <v>1.3696744719205549</v>
      </c>
      <c r="F7" s="26">
        <f t="shared" si="1"/>
        <v>0.54122264591637848</v>
      </c>
      <c r="G7" s="26">
        <f t="shared" si="1"/>
        <v>0.37152724326126546</v>
      </c>
      <c r="H7" s="26">
        <f t="shared" si="1"/>
        <v>0.4412667023958039</v>
      </c>
      <c r="I7" s="26">
        <f t="shared" si="1"/>
        <v>2.7042658140158164</v>
      </c>
      <c r="J7" s="26">
        <f t="shared" si="1"/>
        <v>2.9881554875439096</v>
      </c>
      <c r="K7" s="26">
        <f t="shared" si="1"/>
        <v>4.3251216556415697</v>
      </c>
      <c r="L7" s="26">
        <f t="shared" si="1"/>
        <v>2.7095016435260266</v>
      </c>
      <c r="M7" s="26">
        <f t="shared" si="1"/>
        <v>2.6124515471519008</v>
      </c>
      <c r="N7" s="26">
        <f t="shared" si="1"/>
        <v>2.6672197541515943</v>
      </c>
      <c r="O7" s="26">
        <f t="shared" si="1"/>
        <v>2.7856122144429709</v>
      </c>
      <c r="P7" s="26">
        <f t="shared" si="1"/>
        <v>1.9941520637995567</v>
      </c>
      <c r="Q7" s="26">
        <f t="shared" si="1"/>
        <v>2.3026233439331549</v>
      </c>
    </row>
    <row r="8" spans="1:17" ht="11.45" customHeight="1" x14ac:dyDescent="0.25">
      <c r="A8" s="148" t="s">
        <v>147</v>
      </c>
      <c r="B8" s="108">
        <v>0.89356931584182175</v>
      </c>
      <c r="C8" s="108">
        <v>1.0283272859384462</v>
      </c>
      <c r="D8" s="108">
        <v>1.8661724120422829</v>
      </c>
      <c r="E8" s="108">
        <v>1.3696744719205549</v>
      </c>
      <c r="F8" s="108">
        <v>0.54122264591637848</v>
      </c>
      <c r="G8" s="108">
        <v>0.37152724326126546</v>
      </c>
      <c r="H8" s="108">
        <v>0.4412667023958039</v>
      </c>
      <c r="I8" s="108">
        <v>2.7042658140158164</v>
      </c>
      <c r="J8" s="108">
        <v>2.9881554875439096</v>
      </c>
      <c r="K8" s="108">
        <v>4.3251216556415697</v>
      </c>
      <c r="L8" s="108">
        <v>2.7095016435260266</v>
      </c>
      <c r="M8" s="108">
        <v>2.6124515471519008</v>
      </c>
      <c r="N8" s="108">
        <v>2.6672197541515943</v>
      </c>
      <c r="O8" s="108">
        <v>2.7856122144429709</v>
      </c>
      <c r="P8" s="108">
        <v>1.9941520637995567</v>
      </c>
      <c r="Q8" s="108">
        <v>2.3026233439331549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3185.0266822959888</v>
      </c>
      <c r="C13" s="68">
        <f t="shared" si="2"/>
        <v>2688.1305830680203</v>
      </c>
      <c r="D13" s="68">
        <f t="shared" si="2"/>
        <v>1669.9682952859914</v>
      </c>
      <c r="E13" s="68">
        <f t="shared" si="2"/>
        <v>2378.3601633972512</v>
      </c>
      <c r="F13" s="68">
        <f t="shared" si="2"/>
        <v>2535.0392830724782</v>
      </c>
      <c r="G13" s="68">
        <f t="shared" si="2"/>
        <v>4169.8353604796284</v>
      </c>
      <c r="H13" s="68">
        <f t="shared" si="2"/>
        <v>3493.8840257849606</v>
      </c>
      <c r="I13" s="68">
        <f t="shared" si="2"/>
        <v>1549.1526490419569</v>
      </c>
      <c r="J13" s="68">
        <f t="shared" si="2"/>
        <v>1580.6421553357609</v>
      </c>
      <c r="K13" s="68">
        <f t="shared" si="2"/>
        <v>1498.6485879926415</v>
      </c>
      <c r="L13" s="68">
        <f t="shared" si="2"/>
        <v>1520</v>
      </c>
      <c r="M13" s="68">
        <f t="shared" si="2"/>
        <v>1609.2217576809485</v>
      </c>
      <c r="N13" s="68">
        <f t="shared" si="2"/>
        <v>1583.9302826785668</v>
      </c>
      <c r="O13" s="68">
        <f t="shared" si="2"/>
        <v>1723.6190466802061</v>
      </c>
      <c r="P13" s="68">
        <f t="shared" si="2"/>
        <v>2460.5951481739571</v>
      </c>
      <c r="Q13" s="68">
        <f t="shared" si="2"/>
        <v>2288.5543593180578</v>
      </c>
    </row>
    <row r="14" spans="1:17" ht="11.45" customHeight="1" x14ac:dyDescent="0.25">
      <c r="A14" s="148" t="s">
        <v>147</v>
      </c>
      <c r="B14" s="77">
        <f t="shared" ref="B14:Q14" si="3">IF(B4=0,"",B4/B8)</f>
        <v>3185.0266822959888</v>
      </c>
      <c r="C14" s="77">
        <f t="shared" si="3"/>
        <v>2688.1305830680203</v>
      </c>
      <c r="D14" s="77">
        <f t="shared" si="3"/>
        <v>1669.9682952859914</v>
      </c>
      <c r="E14" s="77">
        <f t="shared" si="3"/>
        <v>2378.3601633972512</v>
      </c>
      <c r="F14" s="77">
        <f t="shared" si="3"/>
        <v>2535.0392830724782</v>
      </c>
      <c r="G14" s="77">
        <f t="shared" si="3"/>
        <v>4169.8353604796284</v>
      </c>
      <c r="H14" s="77">
        <f t="shared" si="3"/>
        <v>3493.8840257849606</v>
      </c>
      <c r="I14" s="77">
        <f t="shared" si="3"/>
        <v>1549.1526490419569</v>
      </c>
      <c r="J14" s="77">
        <f t="shared" si="3"/>
        <v>1580.6421553357609</v>
      </c>
      <c r="K14" s="77">
        <f t="shared" si="3"/>
        <v>1498.6485879926415</v>
      </c>
      <c r="L14" s="77">
        <f t="shared" si="3"/>
        <v>1520</v>
      </c>
      <c r="M14" s="77">
        <f t="shared" si="3"/>
        <v>1609.2217576809485</v>
      </c>
      <c r="N14" s="77">
        <f t="shared" si="3"/>
        <v>1583.9302826785668</v>
      </c>
      <c r="O14" s="77">
        <f t="shared" si="3"/>
        <v>1723.6190466802061</v>
      </c>
      <c r="P14" s="77">
        <f t="shared" si="3"/>
        <v>2460.5951481739571</v>
      </c>
      <c r="Q14" s="77">
        <f t="shared" si="3"/>
        <v>2288.5543593180578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44.496976628465745</v>
      </c>
      <c r="C4" s="100">
        <v>50.700499999999998</v>
      </c>
      <c r="D4" s="100">
        <v>91.098510000000005</v>
      </c>
      <c r="E4" s="100">
        <v>66.19962000000001</v>
      </c>
      <c r="F4" s="100">
        <v>25.89958</v>
      </c>
      <c r="G4" s="100">
        <v>17.602974206910723</v>
      </c>
      <c r="H4" s="100">
        <v>20.700230000000001</v>
      </c>
      <c r="I4" s="100">
        <v>125.60357999999999</v>
      </c>
      <c r="J4" s="100">
        <v>137.4151</v>
      </c>
      <c r="K4" s="100">
        <v>196.92833999999999</v>
      </c>
      <c r="L4" s="100">
        <v>122.14563099289137</v>
      </c>
      <c r="M4" s="100">
        <v>116.60452098547042</v>
      </c>
      <c r="N4" s="100">
        <v>117.87034916348308</v>
      </c>
      <c r="O4" s="100">
        <v>121.88353884946797</v>
      </c>
      <c r="P4" s="100">
        <v>86.389566706363908</v>
      </c>
      <c r="Q4" s="100">
        <v>98.765337672178916</v>
      </c>
    </row>
    <row r="5" spans="1:17" ht="11.45" customHeight="1" x14ac:dyDescent="0.25">
      <c r="A5" s="95" t="s">
        <v>120</v>
      </c>
      <c r="B5" s="20">
        <v>44.496976628465745</v>
      </c>
      <c r="C5" s="20">
        <v>50.700499999999998</v>
      </c>
      <c r="D5" s="20">
        <v>91.098510000000005</v>
      </c>
      <c r="E5" s="20">
        <v>66.19962000000001</v>
      </c>
      <c r="F5" s="20">
        <v>25.89958</v>
      </c>
      <c r="G5" s="20">
        <v>17.602974206910723</v>
      </c>
      <c r="H5" s="20">
        <v>20.700230000000001</v>
      </c>
      <c r="I5" s="20">
        <v>125.60357999999999</v>
      </c>
      <c r="J5" s="20">
        <v>137.4151</v>
      </c>
      <c r="K5" s="20">
        <v>196.02834999999999</v>
      </c>
      <c r="L5" s="20">
        <v>122.14563099289137</v>
      </c>
      <c r="M5" s="20">
        <v>114.8370443234997</v>
      </c>
      <c r="N5" s="20">
        <v>116.10287761419374</v>
      </c>
      <c r="O5" s="20">
        <v>120.11623479800885</v>
      </c>
      <c r="P5" s="20">
        <v>84.622105627301551</v>
      </c>
      <c r="Q5" s="20">
        <v>96.114106004477037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1.09999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44.496976628465745</v>
      </c>
      <c r="C9" s="20">
        <v>50.700499999999998</v>
      </c>
      <c r="D9" s="20">
        <v>88.998490000000004</v>
      </c>
      <c r="E9" s="20">
        <v>65.199740000000006</v>
      </c>
      <c r="F9" s="20">
        <v>25.89958</v>
      </c>
      <c r="G9" s="20">
        <v>17.602974206910723</v>
      </c>
      <c r="H9" s="20">
        <v>20.700230000000001</v>
      </c>
      <c r="I9" s="20">
        <v>38.699199999999998</v>
      </c>
      <c r="J9" s="20">
        <v>43.799779999999998</v>
      </c>
      <c r="K9" s="20">
        <v>81.400710000000004</v>
      </c>
      <c r="L9" s="20">
        <v>44.75968645885245</v>
      </c>
      <c r="M9" s="20">
        <v>34.585072660167377</v>
      </c>
      <c r="N9" s="20">
        <v>34.895043888218737</v>
      </c>
      <c r="O9" s="20">
        <v>36.042072149519456</v>
      </c>
      <c r="P9" s="20">
        <v>33.987846128794374</v>
      </c>
      <c r="Q9" s="20">
        <v>47.387187980899249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1.00003</v>
      </c>
      <c r="E10" s="20">
        <v>0.99987999999999999</v>
      </c>
      <c r="F10" s="20">
        <v>0</v>
      </c>
      <c r="G10" s="20">
        <v>0</v>
      </c>
      <c r="H10" s="20">
        <v>0</v>
      </c>
      <c r="I10" s="20">
        <v>86.904380000000003</v>
      </c>
      <c r="J10" s="20">
        <v>93.615319999999997</v>
      </c>
      <c r="K10" s="20">
        <v>114.62764</v>
      </c>
      <c r="L10" s="20">
        <v>77.385944534038913</v>
      </c>
      <c r="M10" s="20">
        <v>80.251971663332313</v>
      </c>
      <c r="N10" s="20">
        <v>81.207833725975007</v>
      </c>
      <c r="O10" s="20">
        <v>84.074162648489391</v>
      </c>
      <c r="P10" s="20">
        <v>50.634259498507184</v>
      </c>
      <c r="Q10" s="20">
        <v>48.726918023577788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0.89998999999999996</v>
      </c>
      <c r="L13" s="20">
        <v>0</v>
      </c>
      <c r="M13" s="20">
        <v>1.767476661970713</v>
      </c>
      <c r="N13" s="20">
        <v>1.7674715492893331</v>
      </c>
      <c r="O13" s="20">
        <v>1.7673040514591236</v>
      </c>
      <c r="P13" s="20">
        <v>1.7674610790623511</v>
      </c>
      <c r="Q13" s="20">
        <v>2.6512316677018823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0.89998999999999996</v>
      </c>
      <c r="L16" s="20">
        <v>0</v>
      </c>
      <c r="M16" s="20">
        <v>1.767476661970713</v>
      </c>
      <c r="N16" s="20">
        <v>1.7674715492893331</v>
      </c>
      <c r="O16" s="20">
        <v>1.7673040514591236</v>
      </c>
      <c r="P16" s="20">
        <v>1.7674610790623511</v>
      </c>
      <c r="Q16" s="20">
        <v>2.6512316677018823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44.496976628465752</v>
      </c>
      <c r="C19" s="71">
        <f t="shared" si="0"/>
        <v>50.700499999999998</v>
      </c>
      <c r="D19" s="71">
        <f t="shared" si="0"/>
        <v>91.098510000000005</v>
      </c>
      <c r="E19" s="71">
        <f t="shared" si="0"/>
        <v>66.19962000000001</v>
      </c>
      <c r="F19" s="71">
        <f t="shared" si="0"/>
        <v>25.89958</v>
      </c>
      <c r="G19" s="71">
        <f t="shared" si="0"/>
        <v>17.602974206910723</v>
      </c>
      <c r="H19" s="71">
        <f t="shared" si="0"/>
        <v>20.700230000000001</v>
      </c>
      <c r="I19" s="71">
        <f t="shared" si="0"/>
        <v>125.60357999999999</v>
      </c>
      <c r="J19" s="71">
        <f t="shared" si="0"/>
        <v>137.4151</v>
      </c>
      <c r="K19" s="71">
        <f t="shared" si="0"/>
        <v>196.92833999999999</v>
      </c>
      <c r="L19" s="71">
        <f t="shared" si="0"/>
        <v>122.14563099289136</v>
      </c>
      <c r="M19" s="71">
        <f t="shared" si="0"/>
        <v>116.60452098547044</v>
      </c>
      <c r="N19" s="71">
        <f t="shared" si="0"/>
        <v>117.87034916348308</v>
      </c>
      <c r="O19" s="71">
        <f t="shared" si="0"/>
        <v>121.88353884946797</v>
      </c>
      <c r="P19" s="71">
        <f t="shared" si="0"/>
        <v>86.389566706363908</v>
      </c>
      <c r="Q19" s="71">
        <f t="shared" si="0"/>
        <v>98.765337672178916</v>
      </c>
    </row>
    <row r="20" spans="1:17" ht="11.45" customHeight="1" x14ac:dyDescent="0.25">
      <c r="A20" s="148" t="s">
        <v>147</v>
      </c>
      <c r="B20" s="70">
        <v>44.496976628465752</v>
      </c>
      <c r="C20" s="70">
        <v>50.700499999999998</v>
      </c>
      <c r="D20" s="70">
        <v>91.098510000000005</v>
      </c>
      <c r="E20" s="70">
        <v>66.19962000000001</v>
      </c>
      <c r="F20" s="70">
        <v>25.89958</v>
      </c>
      <c r="G20" s="70">
        <v>17.602974206910723</v>
      </c>
      <c r="H20" s="70">
        <v>20.700230000000001</v>
      </c>
      <c r="I20" s="70">
        <v>125.60357999999999</v>
      </c>
      <c r="J20" s="70">
        <v>137.4151</v>
      </c>
      <c r="K20" s="70">
        <v>196.92833999999999</v>
      </c>
      <c r="L20" s="70">
        <v>122.14563099289136</v>
      </c>
      <c r="M20" s="70">
        <v>116.60452098547044</v>
      </c>
      <c r="N20" s="70">
        <v>117.87034916348308</v>
      </c>
      <c r="O20" s="70">
        <v>121.88353884946797</v>
      </c>
      <c r="P20" s="70">
        <v>86.389566706363908</v>
      </c>
      <c r="Q20" s="70">
        <v>98.765337672178916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4979.6894140826271</v>
      </c>
      <c r="C25" s="68">
        <f>IF(C19=0,"",C19/TrNavi_act!C7*100)</f>
        <v>4930.3855584976509</v>
      </c>
      <c r="D25" s="68">
        <f>IF(D19=0,"",D19/TrNavi_act!D7*100)</f>
        <v>4881.5698598986646</v>
      </c>
      <c r="E25" s="68">
        <f>IF(E19=0,"",E19/TrNavi_act!E7*100)</f>
        <v>4833.2374850481829</v>
      </c>
      <c r="F25" s="68">
        <f>IF(F19=0,"",F19/TrNavi_act!F7*100)</f>
        <v>4785.383648562557</v>
      </c>
      <c r="G25" s="68">
        <f>IF(G19=0,"",G19/TrNavi_act!G7*100)</f>
        <v>4738.003612438175</v>
      </c>
      <c r="H25" s="68">
        <f>IF(H19=0,"",H19/TrNavi_act!H7*100)</f>
        <v>4691.0926855823518</v>
      </c>
      <c r="I25" s="68">
        <f>IF(I19=0,"",I19/TrNavi_act!I7*100)</f>
        <v>4644.6462233488628</v>
      </c>
      <c r="J25" s="68">
        <f>IF(J19=0,"",J19/TrNavi_act!J7*100)</f>
        <v>4598.6596270780819</v>
      </c>
      <c r="K25" s="68">
        <f>IF(K19=0,"",K19/TrNavi_act!K7*100)</f>
        <v>4553.1283436416661</v>
      </c>
      <c r="L25" s="68">
        <f>IF(L19=0,"",L19/TrNavi_act!L7*100)</f>
        <v>4508.0478649917477</v>
      </c>
      <c r="M25" s="68">
        <f>IF(M19=0,"",M19/TrNavi_act!M7*100)</f>
        <v>4463.4137277146019</v>
      </c>
      <c r="N25" s="68">
        <f>IF(N19=0,"",N19/TrNavi_act!N7*100)</f>
        <v>4419.2215125887142</v>
      </c>
      <c r="O25" s="68">
        <f>IF(O19=0,"",O19/TrNavi_act!O7*100)</f>
        <v>4375.4668441472422</v>
      </c>
      <c r="P25" s="68">
        <f>IF(P19=0,"",P19/TrNavi_act!P7*100)</f>
        <v>4332.1453902447938</v>
      </c>
      <c r="Q25" s="68">
        <f>IF(Q19=0,"",Q19/TrNavi_act!Q7*100)</f>
        <v>4289.252861628509</v>
      </c>
    </row>
    <row r="26" spans="1:17" ht="11.45" customHeight="1" x14ac:dyDescent="0.25">
      <c r="A26" s="148" t="s">
        <v>147</v>
      </c>
      <c r="B26" s="77">
        <f>IF(B20=0,"",B20/TrNavi_act!B8*100)</f>
        <v>4979.6894140826271</v>
      </c>
      <c r="C26" s="77">
        <f>IF(C20=0,"",C20/TrNavi_act!C8*100)</f>
        <v>4930.3855584976509</v>
      </c>
      <c r="D26" s="77">
        <f>IF(D20=0,"",D20/TrNavi_act!D8*100)</f>
        <v>4881.5698598986646</v>
      </c>
      <c r="E26" s="77">
        <f>IF(E20=0,"",E20/TrNavi_act!E8*100)</f>
        <v>4833.2374850481829</v>
      </c>
      <c r="F26" s="77">
        <f>IF(F20=0,"",F20/TrNavi_act!F8*100)</f>
        <v>4785.383648562557</v>
      </c>
      <c r="G26" s="77">
        <f>IF(G20=0,"",G20/TrNavi_act!G8*100)</f>
        <v>4738.003612438175</v>
      </c>
      <c r="H26" s="77">
        <f>IF(H20=0,"",H20/TrNavi_act!H8*100)</f>
        <v>4691.0926855823518</v>
      </c>
      <c r="I26" s="77">
        <f>IF(I20=0,"",I20/TrNavi_act!I8*100)</f>
        <v>4644.6462233488628</v>
      </c>
      <c r="J26" s="77">
        <f>IF(J20=0,"",J20/TrNavi_act!J8*100)</f>
        <v>4598.6596270780819</v>
      </c>
      <c r="K26" s="77">
        <f>IF(K20=0,"",K20/TrNavi_act!K8*100)</f>
        <v>4553.1283436416661</v>
      </c>
      <c r="L26" s="77">
        <f>IF(L20=0,"",L20/TrNavi_act!L8*100)</f>
        <v>4508.0478649917477</v>
      </c>
      <c r="M26" s="77">
        <f>IF(M20=0,"",M20/TrNavi_act!M8*100)</f>
        <v>4463.4137277146019</v>
      </c>
      <c r="N26" s="77">
        <f>IF(N20=0,"",N20/TrNavi_act!N8*100)</f>
        <v>4419.2215125887142</v>
      </c>
      <c r="O26" s="77">
        <f>IF(O20=0,"",O20/TrNavi_act!O8*100)</f>
        <v>4375.4668441472422</v>
      </c>
      <c r="P26" s="77">
        <f>IF(P20=0,"",P20/TrNavi_act!P8*100)</f>
        <v>4332.1453902447938</v>
      </c>
      <c r="Q26" s="77">
        <f>IF(Q20=0,"",Q20/TrNavi_act!Q8*100)</f>
        <v>4289.252861628509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15.634686647249437</v>
      </c>
      <c r="C29" s="68">
        <f>IF(C19=0,"",C19/TrNavi_act!C3*1000)</f>
        <v>18.341317157556006</v>
      </c>
      <c r="D29" s="68">
        <f>IF(D19=0,"",D19/TrNavi_act!D3*1000)</f>
        <v>29.231512201030551</v>
      </c>
      <c r="E29" s="68">
        <f>IF(E19=0,"",E19/TrNavi_act!E3*1000)</f>
        <v>20.321722333863782</v>
      </c>
      <c r="F29" s="68">
        <f>IF(F19=0,"",F19/TrNavi_act!F3*1000)</f>
        <v>18.876960528842979</v>
      </c>
      <c r="G29" s="68">
        <f>IF(G19=0,"",G19/TrNavi_act!G3*1000)</f>
        <v>11.362567590422069</v>
      </c>
      <c r="H29" s="68">
        <f>IF(H19=0,"",H19/TrNavi_act!H3*1000)</f>
        <v>13.426583856138208</v>
      </c>
      <c r="I29" s="68">
        <f>IF(I19=0,"",I19/TrNavi_act!I3*1000)</f>
        <v>29.981849924352215</v>
      </c>
      <c r="J29" s="68">
        <f>IF(J19=0,"",J19/TrNavi_act!J3*1000)</f>
        <v>29.093616234100956</v>
      </c>
      <c r="K29" s="68">
        <f>IF(K19=0,"",K19/TrNavi_act!K3*1000)</f>
        <v>30.381560961801821</v>
      </c>
      <c r="L29" s="68">
        <f>IF(L19=0,"",L19/TrNavi_act!L3*1000)</f>
        <v>29.658209638103603</v>
      </c>
      <c r="M29" s="68">
        <f>IF(M19=0,"",M19/TrNavi_act!M3*1000)</f>
        <v>27.736473897462293</v>
      </c>
      <c r="N29" s="68">
        <f>IF(N19=0,"",N19/TrNavi_act!N3*1000)</f>
        <v>27.900353701902958</v>
      </c>
      <c r="O29" s="68">
        <f>IF(O19=0,"",O19/TrNavi_act!O3*1000)</f>
        <v>25.385347490645653</v>
      </c>
      <c r="P29" s="68">
        <f>IF(P19=0,"",P19/TrNavi_act!P3*1000)</f>
        <v>17.606087671349513</v>
      </c>
      <c r="Q29" s="68">
        <f>IF(Q19=0,"",Q19/TrNavi_act!Q3*1000)</f>
        <v>18.742193490682993</v>
      </c>
    </row>
    <row r="30" spans="1:17" ht="11.45" customHeight="1" x14ac:dyDescent="0.25">
      <c r="A30" s="148" t="s">
        <v>147</v>
      </c>
      <c r="B30" s="77">
        <f>IF(B20=0,"",B20/TrNavi_act!B4*1000)</f>
        <v>15.634686647249437</v>
      </c>
      <c r="C30" s="77">
        <f>IF(C20=0,"",C20/TrNavi_act!C4*1000)</f>
        <v>18.341317157556006</v>
      </c>
      <c r="D30" s="77">
        <f>IF(D20=0,"",D20/TrNavi_act!D4*1000)</f>
        <v>29.231512201030551</v>
      </c>
      <c r="E30" s="77">
        <f>IF(E20=0,"",E20/TrNavi_act!E4*1000)</f>
        <v>20.321722333863782</v>
      </c>
      <c r="F30" s="77">
        <f>IF(F20=0,"",F20/TrNavi_act!F4*1000)</f>
        <v>18.876960528842979</v>
      </c>
      <c r="G30" s="77">
        <f>IF(G20=0,"",G20/TrNavi_act!G4*1000)</f>
        <v>11.362567590422069</v>
      </c>
      <c r="H30" s="77">
        <f>IF(H20=0,"",H20/TrNavi_act!H4*1000)</f>
        <v>13.426583856138208</v>
      </c>
      <c r="I30" s="77">
        <f>IF(I20=0,"",I20/TrNavi_act!I4*1000)</f>
        <v>29.981849924352215</v>
      </c>
      <c r="J30" s="77">
        <f>IF(J20=0,"",J20/TrNavi_act!J4*1000)</f>
        <v>29.093616234100956</v>
      </c>
      <c r="K30" s="77">
        <f>IF(K20=0,"",K20/TrNavi_act!K4*1000)</f>
        <v>30.381560961801821</v>
      </c>
      <c r="L30" s="77">
        <f>IF(L20=0,"",L20/TrNavi_act!L4*1000)</f>
        <v>29.658209638103603</v>
      </c>
      <c r="M30" s="77">
        <f>IF(M20=0,"",M20/TrNavi_act!M4*1000)</f>
        <v>27.736473897462293</v>
      </c>
      <c r="N30" s="77">
        <f>IF(N20=0,"",N20/TrNavi_act!N4*1000)</f>
        <v>27.900353701902958</v>
      </c>
      <c r="O30" s="77">
        <f>IF(O20=0,"",O20/TrNavi_act!O4*1000)</f>
        <v>25.385347490645653</v>
      </c>
      <c r="P30" s="77">
        <f>IF(P20=0,"",P20/TrNavi_act!P4*1000)</f>
        <v>17.606087671349513</v>
      </c>
      <c r="Q30" s="77">
        <f>IF(Q20=0,"",Q20/TrNavi_act!Q4*1000)</f>
        <v>18.742193490682993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138.04825683531274</v>
      </c>
      <c r="C4" s="100">
        <v>157.2941843694</v>
      </c>
      <c r="D4" s="100">
        <v>282.25730042639998</v>
      </c>
      <c r="E4" s="100">
        <v>205.51709346112804</v>
      </c>
      <c r="F4" s="100">
        <v>80.351343904103999</v>
      </c>
      <c r="G4" s="100">
        <v>54.611798115434922</v>
      </c>
      <c r="H4" s="100">
        <v>64.22078271632401</v>
      </c>
      <c r="I4" s="100">
        <v>401.68199945937602</v>
      </c>
      <c r="J4" s="100">
        <v>439.25349416248804</v>
      </c>
      <c r="K4" s="100">
        <v>623.99949747699611</v>
      </c>
      <c r="L4" s="100">
        <v>389.63888452518762</v>
      </c>
      <c r="M4" s="100">
        <v>367.36057075934008</v>
      </c>
      <c r="N4" s="100">
        <v>371.41978186642302</v>
      </c>
      <c r="O4" s="100">
        <v>384.26692126038785</v>
      </c>
      <c r="P4" s="100">
        <v>269.52906347678174</v>
      </c>
      <c r="Q4" s="100">
        <v>304.91853480605931</v>
      </c>
    </row>
    <row r="5" spans="1:17" ht="11.45" customHeight="1" x14ac:dyDescent="0.25">
      <c r="A5" s="141" t="s">
        <v>91</v>
      </c>
      <c r="B5" s="140">
        <f t="shared" ref="B5:Q5" si="0">B4</f>
        <v>138.04825683531274</v>
      </c>
      <c r="C5" s="140">
        <f t="shared" si="0"/>
        <v>157.2941843694</v>
      </c>
      <c r="D5" s="140">
        <f t="shared" si="0"/>
        <v>282.25730042639998</v>
      </c>
      <c r="E5" s="140">
        <f t="shared" si="0"/>
        <v>205.51709346112804</v>
      </c>
      <c r="F5" s="140">
        <f t="shared" si="0"/>
        <v>80.351343904103999</v>
      </c>
      <c r="G5" s="140">
        <f t="shared" si="0"/>
        <v>54.611798115434922</v>
      </c>
      <c r="H5" s="140">
        <f t="shared" si="0"/>
        <v>64.22078271632401</v>
      </c>
      <c r="I5" s="140">
        <f t="shared" si="0"/>
        <v>401.68199945937602</v>
      </c>
      <c r="J5" s="140">
        <f t="shared" si="0"/>
        <v>439.25349416248804</v>
      </c>
      <c r="K5" s="140">
        <f t="shared" si="0"/>
        <v>623.99949747699611</v>
      </c>
      <c r="L5" s="140">
        <f t="shared" si="0"/>
        <v>389.63888452518762</v>
      </c>
      <c r="M5" s="140">
        <f t="shared" si="0"/>
        <v>367.36057075934008</v>
      </c>
      <c r="N5" s="140">
        <f t="shared" si="0"/>
        <v>371.41978186642302</v>
      </c>
      <c r="O5" s="140">
        <f t="shared" si="0"/>
        <v>384.26692126038785</v>
      </c>
      <c r="P5" s="140">
        <f t="shared" si="0"/>
        <v>269.52906347678174</v>
      </c>
      <c r="Q5" s="140">
        <f t="shared" si="0"/>
        <v>304.91853480605931</v>
      </c>
    </row>
    <row r="7" spans="1:17" ht="11.45" customHeight="1" x14ac:dyDescent="0.25">
      <c r="A7" s="27" t="s">
        <v>100</v>
      </c>
      <c r="B7" s="71">
        <f t="shared" ref="B7:Q7" si="1">SUM(B8:B9)</f>
        <v>138.04825683531277</v>
      </c>
      <c r="C7" s="71">
        <f t="shared" si="1"/>
        <v>157.2941843694</v>
      </c>
      <c r="D7" s="71">
        <f t="shared" si="1"/>
        <v>282.25730042639998</v>
      </c>
      <c r="E7" s="71">
        <f t="shared" si="1"/>
        <v>205.51709346112804</v>
      </c>
      <c r="F7" s="71">
        <f t="shared" si="1"/>
        <v>80.351343904103999</v>
      </c>
      <c r="G7" s="71">
        <f t="shared" si="1"/>
        <v>54.611798115434922</v>
      </c>
      <c r="H7" s="71">
        <f t="shared" si="1"/>
        <v>64.22078271632401</v>
      </c>
      <c r="I7" s="71">
        <f t="shared" si="1"/>
        <v>401.68199945937602</v>
      </c>
      <c r="J7" s="71">
        <f t="shared" si="1"/>
        <v>439.25349416248804</v>
      </c>
      <c r="K7" s="71">
        <f t="shared" si="1"/>
        <v>623.99949747699611</v>
      </c>
      <c r="L7" s="71">
        <f t="shared" si="1"/>
        <v>389.63888452518756</v>
      </c>
      <c r="M7" s="71">
        <f t="shared" si="1"/>
        <v>367.36057075934013</v>
      </c>
      <c r="N7" s="71">
        <f t="shared" si="1"/>
        <v>371.41978186642302</v>
      </c>
      <c r="O7" s="71">
        <f t="shared" si="1"/>
        <v>384.26692126038785</v>
      </c>
      <c r="P7" s="71">
        <f t="shared" si="1"/>
        <v>269.52906347678174</v>
      </c>
      <c r="Q7" s="71">
        <f t="shared" si="1"/>
        <v>304.91853480605931</v>
      </c>
    </row>
    <row r="8" spans="1:17" ht="11.45" customHeight="1" x14ac:dyDescent="0.25">
      <c r="A8" s="148" t="s">
        <v>147</v>
      </c>
      <c r="B8" s="70">
        <v>138.04825683531277</v>
      </c>
      <c r="C8" s="70">
        <v>157.2941843694</v>
      </c>
      <c r="D8" s="70">
        <v>282.25730042639998</v>
      </c>
      <c r="E8" s="70">
        <v>205.51709346112804</v>
      </c>
      <c r="F8" s="70">
        <v>80.351343904103999</v>
      </c>
      <c r="G8" s="70">
        <v>54.611798115434922</v>
      </c>
      <c r="H8" s="70">
        <v>64.22078271632401</v>
      </c>
      <c r="I8" s="70">
        <v>401.68199945937602</v>
      </c>
      <c r="J8" s="70">
        <v>439.25349416248804</v>
      </c>
      <c r="K8" s="70">
        <v>623.99949747699611</v>
      </c>
      <c r="L8" s="70">
        <v>389.63888452518756</v>
      </c>
      <c r="M8" s="70">
        <v>367.36057075934013</v>
      </c>
      <c r="N8" s="70">
        <v>371.41978186642302</v>
      </c>
      <c r="O8" s="70">
        <v>384.26692126038785</v>
      </c>
      <c r="P8" s="70">
        <v>269.52906347678174</v>
      </c>
      <c r="Q8" s="70">
        <v>304.91853480605931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3.0983745005972101</v>
      </c>
      <c r="E14" s="100">
        <f>IF(E4=0,0,E4/TrNavi_ene!E4)</f>
        <v>3.1045056370584607</v>
      </c>
      <c r="F14" s="100">
        <f>IF(F4=0,0,F4/TrNavi_ene!F4)</f>
        <v>3.1024187999999997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3.1980139376550896</v>
      </c>
      <c r="J14" s="100">
        <f>IF(J4=0,0,J4/TrNavi_ene!J4)</f>
        <v>3.1965445876216521</v>
      </c>
      <c r="K14" s="100">
        <f>IF(K4=0,0,K4/TrNavi_ene!K4)</f>
        <v>3.1686627606620568</v>
      </c>
      <c r="L14" s="100">
        <f>IF(L4=0,0,L4/TrNavi_ene!L4)</f>
        <v>3.1899535117049238</v>
      </c>
      <c r="M14" s="100">
        <f>IF(M4=0,0,M4/TrNavi_ene!M4)</f>
        <v>3.1504830829425154</v>
      </c>
      <c r="N14" s="100">
        <f>IF(N4=0,0,N4/TrNavi_ene!N4)</f>
        <v>3.1510874830045132</v>
      </c>
      <c r="O14" s="100">
        <f>IF(O4=0,0,O4/TrNavi_ene!O4)</f>
        <v>3.1527384656510176</v>
      </c>
      <c r="P14" s="100">
        <f>IF(P4=0,0,P4/TrNavi_ene!P4)</f>
        <v>3.1199260946973451</v>
      </c>
      <c r="Q14" s="100">
        <f>IF(Q4=0,0,Q4/TrNavi_ene!Q4)</f>
        <v>3.0873031165867357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3.0983745005972101</v>
      </c>
      <c r="E15" s="140">
        <f t="shared" si="2"/>
        <v>3.1045056370584607</v>
      </c>
      <c r="F15" s="140">
        <f t="shared" si="2"/>
        <v>3.1024187999999997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3.1980139376550896</v>
      </c>
      <c r="J15" s="140">
        <f t="shared" si="2"/>
        <v>3.1965445876216521</v>
      </c>
      <c r="K15" s="140">
        <f t="shared" si="2"/>
        <v>3.1686627606620568</v>
      </c>
      <c r="L15" s="140">
        <f t="shared" si="2"/>
        <v>3.1899535117049238</v>
      </c>
      <c r="M15" s="140">
        <f t="shared" si="2"/>
        <v>3.1504830829425154</v>
      </c>
      <c r="N15" s="140">
        <f t="shared" si="2"/>
        <v>3.1510874830045132</v>
      </c>
      <c r="O15" s="140">
        <f t="shared" si="2"/>
        <v>3.1527384656510176</v>
      </c>
      <c r="P15" s="140">
        <f t="shared" si="2"/>
        <v>3.1199260946973451</v>
      </c>
      <c r="Q15" s="140">
        <f t="shared" si="2"/>
        <v>3.0873031165867357</v>
      </c>
    </row>
    <row r="17" spans="1:17" ht="11.45" customHeight="1" x14ac:dyDescent="0.25">
      <c r="A17" s="27" t="s">
        <v>123</v>
      </c>
      <c r="B17" s="68">
        <f>IF(B7=0,"",B7/TrNavi_act!B7*100)</f>
        <v>15449.082056410927</v>
      </c>
      <c r="C17" s="68">
        <f>IF(C7=0,"",C7/TrNavi_act!C7*100)</f>
        <v>15296.120847931612</v>
      </c>
      <c r="D17" s="68">
        <f>IF(D7=0,"",D7/TrNavi_act!D7*100)</f>
        <v>15124.931576793921</v>
      </c>
      <c r="E17" s="68">
        <f>IF(E7=0,"",E7/TrNavi_act!E7*100)</f>
        <v>15004.813017574341</v>
      </c>
      <c r="F17" s="68">
        <f>IF(F7=0,"",F7/TrNavi_act!F7*100)</f>
        <v>14846.26419651307</v>
      </c>
      <c r="G17" s="68">
        <f>IF(G7=0,"",G7/TrNavi_act!G7*100)</f>
        <v>14699.271481696109</v>
      </c>
      <c r="H17" s="68">
        <f>IF(H7=0,"",H7/TrNavi_act!H7*100)</f>
        <v>14553.734140293178</v>
      </c>
      <c r="I17" s="68">
        <f>IF(I7=0,"",I7/TrNavi_act!I7*100)</f>
        <v>14853.643357746736</v>
      </c>
      <c r="J17" s="68">
        <f>IF(J7=0,"",J7/TrNavi_act!J7*100)</f>
        <v>14699.820541250649</v>
      </c>
      <c r="K17" s="68">
        <f>IF(K7=0,"",K7/TrNavi_act!K7*100)</f>
        <v>14427.32822701226</v>
      </c>
      <c r="L17" s="68">
        <f>IF(L7=0,"",L7/TrNavi_act!L7*100)</f>
        <v>14380.463117864309</v>
      </c>
      <c r="M17" s="68">
        <f>IF(M7=0,"",M7/TrNavi_act!M7*100)</f>
        <v>14061.909441338245</v>
      </c>
      <c r="N17" s="68">
        <f>IF(N7=0,"",N7/TrNavi_act!N7*100)</f>
        <v>13925.353592942571</v>
      </c>
      <c r="O17" s="68">
        <f>IF(O7=0,"",O7/TrNavi_act!O7*100)</f>
        <v>13794.702624723677</v>
      </c>
      <c r="P17" s="68">
        <f>IF(P7=0,"",P7/TrNavi_act!P7*100)</f>
        <v>13515.973449047544</v>
      </c>
      <c r="Q17" s="68">
        <f>IF(Q7=0,"",Q7/TrNavi_act!Q7*100)</f>
        <v>13242.223727534272</v>
      </c>
    </row>
    <row r="18" spans="1:17" ht="11.45" customHeight="1" x14ac:dyDescent="0.25">
      <c r="A18" s="148" t="s">
        <v>147</v>
      </c>
      <c r="B18" s="77">
        <f>IF(B8=0,"",B8/TrNavi_act!B8*100)</f>
        <v>15449.082056410927</v>
      </c>
      <c r="C18" s="77">
        <f>IF(C8=0,"",C8/TrNavi_act!C8*100)</f>
        <v>15296.120847931612</v>
      </c>
      <c r="D18" s="77">
        <f>IF(D8=0,"",D8/TrNavi_act!D8*100)</f>
        <v>15124.931576793921</v>
      </c>
      <c r="E18" s="77">
        <f>IF(E8=0,"",E8/TrNavi_act!E8*100)</f>
        <v>15004.813017574341</v>
      </c>
      <c r="F18" s="77">
        <f>IF(F8=0,"",F8/TrNavi_act!F8*100)</f>
        <v>14846.26419651307</v>
      </c>
      <c r="G18" s="77">
        <f>IF(G8=0,"",G8/TrNavi_act!G8*100)</f>
        <v>14699.271481696109</v>
      </c>
      <c r="H18" s="77">
        <f>IF(H8=0,"",H8/TrNavi_act!H8*100)</f>
        <v>14553.734140293178</v>
      </c>
      <c r="I18" s="77">
        <f>IF(I8=0,"",I8/TrNavi_act!I8*100)</f>
        <v>14853.643357746736</v>
      </c>
      <c r="J18" s="77">
        <f>IF(J8=0,"",J8/TrNavi_act!J8*100)</f>
        <v>14699.820541250649</v>
      </c>
      <c r="K18" s="77">
        <f>IF(K8=0,"",K8/TrNavi_act!K8*100)</f>
        <v>14427.32822701226</v>
      </c>
      <c r="L18" s="77">
        <f>IF(L8=0,"",L8/TrNavi_act!L8*100)</f>
        <v>14380.463117864309</v>
      </c>
      <c r="M18" s="77">
        <f>IF(M8=0,"",M8/TrNavi_act!M8*100)</f>
        <v>14061.909441338245</v>
      </c>
      <c r="N18" s="77">
        <f>IF(N8=0,"",N8/TrNavi_act!N8*100)</f>
        <v>13925.353592942571</v>
      </c>
      <c r="O18" s="77">
        <f>IF(O8=0,"",O8/TrNavi_act!O8*100)</f>
        <v>13794.702624723677</v>
      </c>
      <c r="P18" s="77">
        <f>IF(P8=0,"",P8/TrNavi_act!P8*100)</f>
        <v>13515.973449047544</v>
      </c>
      <c r="Q18" s="77">
        <f>IF(Q8=0,"",Q8/TrNavi_act!Q8*100)</f>
        <v>13242.223727534272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48.505345786535621</v>
      </c>
      <c r="C21" s="68">
        <f>IF(C7=0,"",C7/TrNavi_act!C3*1000)</f>
        <v>56.902447166364318</v>
      </c>
      <c r="D21" s="68">
        <f>IF(D7=0,"",D7/TrNavi_act!D3*1000)</f>
        <v>90.570172017569291</v>
      </c>
      <c r="E21" s="68">
        <f>IF(E7=0,"",E7/TrNavi_act!E3*1000)</f>
        <v>63.088901540216931</v>
      </c>
      <c r="F21" s="68">
        <f>IF(F7=0,"",F7/TrNavi_act!F3*1000)</f>
        <v>58.564237231540396</v>
      </c>
      <c r="G21" s="68">
        <f>IF(G7=0,"",G7/TrNavi_act!G3*1000)</f>
        <v>35.251443308796127</v>
      </c>
      <c r="H21" s="68">
        <f>IF(H7=0,"",H7/TrNavi_act!H3*1000)</f>
        <v>41.65488617505968</v>
      </c>
      <c r="I21" s="68">
        <f>IF(I7=0,"",I7/TrNavi_act!I3*1000)</f>
        <v>95.88237393476156</v>
      </c>
      <c r="J21" s="68">
        <f>IF(J7=0,"",J7/TrNavi_act!J3*1000)</f>
        <v>92.999041507456852</v>
      </c>
      <c r="K21" s="68">
        <f>IF(K7=0,"",K7/TrNavi_act!K3*1000)</f>
        <v>96.268920830445524</v>
      </c>
      <c r="L21" s="68">
        <f>IF(L7=0,"",L7/TrNavi_act!L3*1000)</f>
        <v>94.608309985949404</v>
      </c>
      <c r="M21" s="68">
        <f>IF(M7=0,"",M7/TrNavi_act!M3*1000)</f>
        <v>87.383291794431599</v>
      </c>
      <c r="N21" s="68">
        <f>IF(N7=0,"",N7/TrNavi_act!N3*1000)</f>
        <v>87.916455321465037</v>
      </c>
      <c r="O21" s="68">
        <f>IF(O7=0,"",O7/TrNavi_act!O3*1000)</f>
        <v>80.033361497676083</v>
      </c>
      <c r="P21" s="68">
        <f>IF(P7=0,"",P7/TrNavi_act!P3*1000)</f>
        <v>54.929692351372566</v>
      </c>
      <c r="Q21" s="68">
        <f>IF(Q7=0,"",Q7/TrNavi_act!Q3*1000)</f>
        <v>57.862832375457238</v>
      </c>
    </row>
    <row r="22" spans="1:17" ht="11.45" customHeight="1" x14ac:dyDescent="0.25">
      <c r="A22" s="148" t="s">
        <v>147</v>
      </c>
      <c r="B22" s="77">
        <f>IF(B8=0,"",B8/TrNavi_act!B4*1000)</f>
        <v>48.505345786535621</v>
      </c>
      <c r="C22" s="77">
        <f>IF(C8=0,"",C8/TrNavi_act!C4*1000)</f>
        <v>56.902447166364318</v>
      </c>
      <c r="D22" s="77">
        <f>IF(D8=0,"",D8/TrNavi_act!D4*1000)</f>
        <v>90.570172017569291</v>
      </c>
      <c r="E22" s="77">
        <f>IF(E8=0,"",E8/TrNavi_act!E4*1000)</f>
        <v>63.088901540216931</v>
      </c>
      <c r="F22" s="77">
        <f>IF(F8=0,"",F8/TrNavi_act!F4*1000)</f>
        <v>58.564237231540396</v>
      </c>
      <c r="G22" s="77">
        <f>IF(G8=0,"",G8/TrNavi_act!G4*1000)</f>
        <v>35.251443308796127</v>
      </c>
      <c r="H22" s="77">
        <f>IF(H8=0,"",H8/TrNavi_act!H4*1000)</f>
        <v>41.65488617505968</v>
      </c>
      <c r="I22" s="77">
        <f>IF(I8=0,"",I8/TrNavi_act!I4*1000)</f>
        <v>95.88237393476156</v>
      </c>
      <c r="J22" s="77">
        <f>IF(J8=0,"",J8/TrNavi_act!J4*1000)</f>
        <v>92.999041507456852</v>
      </c>
      <c r="K22" s="77">
        <f>IF(K8=0,"",K8/TrNavi_act!K4*1000)</f>
        <v>96.268920830445524</v>
      </c>
      <c r="L22" s="77">
        <f>IF(L8=0,"",L8/TrNavi_act!L4*1000)</f>
        <v>94.608309985949404</v>
      </c>
      <c r="M22" s="77">
        <f>IF(M8=0,"",M8/TrNavi_act!M4*1000)</f>
        <v>87.383291794431599</v>
      </c>
      <c r="N22" s="77">
        <f>IF(N8=0,"",N8/TrNavi_act!N4*1000)</f>
        <v>87.916455321465037</v>
      </c>
      <c r="O22" s="77">
        <f>IF(O8=0,"",O8/TrNavi_act!O4*1000)</f>
        <v>80.033361497676083</v>
      </c>
      <c r="P22" s="77">
        <f>IF(P8=0,"",P8/TrNavi_act!P4*1000)</f>
        <v>54.929692351372566</v>
      </c>
      <c r="Q22" s="77">
        <f>IF(Q8=0,"",Q8/TrNavi_act!Q4*1000)</f>
        <v>57.862832375457238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PT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111071.59122577788</v>
      </c>
      <c r="C4" s="40">
        <f t="shared" si="0"/>
        <v>112664.80625740443</v>
      </c>
      <c r="D4" s="40">
        <f t="shared" si="0"/>
        <v>114496.72153470328</v>
      </c>
      <c r="E4" s="40">
        <f t="shared" si="0"/>
        <v>119877.59633263203</v>
      </c>
      <c r="F4" s="40">
        <f t="shared" si="0"/>
        <v>124225.18825168224</v>
      </c>
      <c r="G4" s="40">
        <f t="shared" si="0"/>
        <v>121863.14875178903</v>
      </c>
      <c r="H4" s="40">
        <f t="shared" si="0"/>
        <v>124014.33323703065</v>
      </c>
      <c r="I4" s="40">
        <f t="shared" si="0"/>
        <v>127309.70870749252</v>
      </c>
      <c r="J4" s="40">
        <f t="shared" si="0"/>
        <v>130053.29552442623</v>
      </c>
      <c r="K4" s="40">
        <f t="shared" si="0"/>
        <v>127278.46007833858</v>
      </c>
      <c r="L4" s="40">
        <f t="shared" si="0"/>
        <v>127901.70008137147</v>
      </c>
      <c r="M4" s="40">
        <f t="shared" si="0"/>
        <v>129846.39822782065</v>
      </c>
      <c r="N4" s="40">
        <f t="shared" si="0"/>
        <v>129204.92759921528</v>
      </c>
      <c r="O4" s="40">
        <f t="shared" si="0"/>
        <v>130901.48192074602</v>
      </c>
      <c r="P4" s="40">
        <f t="shared" si="0"/>
        <v>135763.89450833856</v>
      </c>
      <c r="Q4" s="40">
        <f t="shared" si="0"/>
        <v>141177.40941369225</v>
      </c>
    </row>
    <row r="5" spans="1:17" ht="11.45" customHeight="1" x14ac:dyDescent="0.25">
      <c r="A5" s="23" t="s">
        <v>50</v>
      </c>
      <c r="B5" s="39">
        <f t="shared" ref="B5:Q5" si="1">B6+B7+B8</f>
        <v>84395.429471431489</v>
      </c>
      <c r="C5" s="39">
        <f t="shared" si="1"/>
        <v>86058.873650865411</v>
      </c>
      <c r="D5" s="39">
        <f t="shared" si="1"/>
        <v>89466.327588645989</v>
      </c>
      <c r="E5" s="39">
        <f t="shared" si="1"/>
        <v>93970.45502645032</v>
      </c>
      <c r="F5" s="39">
        <f t="shared" si="1"/>
        <v>95880.881228197424</v>
      </c>
      <c r="G5" s="39">
        <f t="shared" si="1"/>
        <v>93552.616720398859</v>
      </c>
      <c r="H5" s="39">
        <f t="shared" si="1"/>
        <v>94353.625054534976</v>
      </c>
      <c r="I5" s="39">
        <f t="shared" si="1"/>
        <v>95018.578042178662</v>
      </c>
      <c r="J5" s="39">
        <f t="shared" si="1"/>
        <v>95477.858770322491</v>
      </c>
      <c r="K5" s="39">
        <f t="shared" si="1"/>
        <v>94054.932873486949</v>
      </c>
      <c r="L5" s="39">
        <f t="shared" si="1"/>
        <v>91765.075429244098</v>
      </c>
      <c r="M5" s="39">
        <f t="shared" si="1"/>
        <v>90984.023141529091</v>
      </c>
      <c r="N5" s="39">
        <f t="shared" si="1"/>
        <v>89943.619197819236</v>
      </c>
      <c r="O5" s="39">
        <f t="shared" si="1"/>
        <v>89819.102440315735</v>
      </c>
      <c r="P5" s="39">
        <f t="shared" si="1"/>
        <v>90892.416993998995</v>
      </c>
      <c r="Q5" s="39">
        <f t="shared" si="1"/>
        <v>92353.996818558153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1574.4294714314804</v>
      </c>
      <c r="C6" s="37">
        <f>TrRoad_act!C$5</f>
        <v>1699.8736508654099</v>
      </c>
      <c r="D6" s="37">
        <f>TrRoad_act!D$5</f>
        <v>1830.3275886459926</v>
      </c>
      <c r="E6" s="37">
        <f>TrRoad_act!E$5</f>
        <v>1933.455026450338</v>
      </c>
      <c r="F6" s="37">
        <f>TrRoad_act!F$5</f>
        <v>2071.8812281974288</v>
      </c>
      <c r="G6" s="37">
        <f>TrRoad_act!G$5</f>
        <v>2176.3535537529865</v>
      </c>
      <c r="H6" s="37">
        <f>TrRoad_act!H$5</f>
        <v>2289.2817887439332</v>
      </c>
      <c r="I6" s="37">
        <f>TrRoad_act!I$5</f>
        <v>2169.8401388656798</v>
      </c>
      <c r="J6" s="37">
        <f>TrRoad_act!J$5</f>
        <v>2195.2290177453692</v>
      </c>
      <c r="K6" s="37">
        <f>TrRoad_act!K$5</f>
        <v>2054.5728892767706</v>
      </c>
      <c r="L6" s="37">
        <f>TrRoad_act!L$5</f>
        <v>1987.5200866212613</v>
      </c>
      <c r="M6" s="37">
        <f>TrRoad_act!M$5</f>
        <v>1943.9386126090667</v>
      </c>
      <c r="N6" s="37">
        <f>TrRoad_act!N$5</f>
        <v>1962.8457750180767</v>
      </c>
      <c r="O6" s="37">
        <f>TrRoad_act!O$5</f>
        <v>1930.1651689827902</v>
      </c>
      <c r="P6" s="37">
        <f>TrRoad_act!P$5</f>
        <v>1899.5243038840881</v>
      </c>
      <c r="Q6" s="37">
        <f>TrRoad_act!Q$5</f>
        <v>1839.1393039293316</v>
      </c>
    </row>
    <row r="7" spans="1:17" ht="11.45" customHeight="1" x14ac:dyDescent="0.25">
      <c r="A7" s="17" t="str">
        <f>TrRoad_act!$A$6</f>
        <v>Passenger cars</v>
      </c>
      <c r="B7" s="37">
        <f>TrRoad_act!B$6</f>
        <v>71000.000000000015</v>
      </c>
      <c r="C7" s="37">
        <f>TrRoad_act!C$6</f>
        <v>73200</v>
      </c>
      <c r="D7" s="37">
        <f>TrRoad_act!D$6</f>
        <v>77700</v>
      </c>
      <c r="E7" s="37">
        <f>TrRoad_act!E$6</f>
        <v>81499.999999999985</v>
      </c>
      <c r="F7" s="37">
        <f>TrRoad_act!F$6</f>
        <v>83000</v>
      </c>
      <c r="G7" s="37">
        <f>TrRoad_act!G$6</f>
        <v>85000</v>
      </c>
      <c r="H7" s="37">
        <f>TrRoad_act!H$6</f>
        <v>86000</v>
      </c>
      <c r="I7" s="37">
        <f>TrRoad_act!I$6</f>
        <v>86600.000000000015</v>
      </c>
      <c r="J7" s="37">
        <f>TrRoad_act!J$6</f>
        <v>87000</v>
      </c>
      <c r="K7" s="37">
        <f>TrRoad_act!K$6</f>
        <v>85999.999999999985</v>
      </c>
      <c r="L7" s="37">
        <f>TrRoad_act!L$6</f>
        <v>83700.000000000015</v>
      </c>
      <c r="M7" s="37">
        <f>TrRoad_act!M$6</f>
        <v>83190.084528920022</v>
      </c>
      <c r="N7" s="37">
        <f>TrRoad_act!N$6</f>
        <v>82130.773422801154</v>
      </c>
      <c r="O7" s="37">
        <f>TrRoad_act!O$6</f>
        <v>81865.93727133295</v>
      </c>
      <c r="P7" s="37">
        <f>TrRoad_act!P$6</f>
        <v>83335.89269011491</v>
      </c>
      <c r="Q7" s="37">
        <f>TrRoad_act!Q$6</f>
        <v>84467.85751462882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11821</v>
      </c>
      <c r="C8" s="37">
        <f>TrRoad_act!C$13</f>
        <v>11159</v>
      </c>
      <c r="D8" s="37">
        <f>TrRoad_act!D$13</f>
        <v>9936</v>
      </c>
      <c r="E8" s="37">
        <f>TrRoad_act!E$13</f>
        <v>10537</v>
      </c>
      <c r="F8" s="37">
        <f>TrRoad_act!F$13</f>
        <v>10809</v>
      </c>
      <c r="G8" s="37">
        <f>TrRoad_act!G$13</f>
        <v>6376.2631666458828</v>
      </c>
      <c r="H8" s="37">
        <f>TrRoad_act!H$13</f>
        <v>6064.3432657910444</v>
      </c>
      <c r="I8" s="37">
        <f>TrRoad_act!I$13</f>
        <v>6248.7379033129664</v>
      </c>
      <c r="J8" s="37">
        <f>TrRoad_act!J$13</f>
        <v>6282.6297525771188</v>
      </c>
      <c r="K8" s="37">
        <f>TrRoad_act!K$13</f>
        <v>6000.3599842101912</v>
      </c>
      <c r="L8" s="37">
        <f>TrRoad_act!L$13</f>
        <v>6077.5553426228325</v>
      </c>
      <c r="M8" s="37">
        <f>TrRoad_act!M$13</f>
        <v>5849.9999999999991</v>
      </c>
      <c r="N8" s="37">
        <f>TrRoad_act!N$13</f>
        <v>5850</v>
      </c>
      <c r="O8" s="37">
        <f>TrRoad_act!O$13</f>
        <v>6023</v>
      </c>
      <c r="P8" s="37">
        <f>TrRoad_act!P$13</f>
        <v>5657.0000000000009</v>
      </c>
      <c r="Q8" s="37">
        <f>TrRoad_act!Q$13</f>
        <v>6047</v>
      </c>
    </row>
    <row r="9" spans="1:17" ht="11.45" customHeight="1" x14ac:dyDescent="0.25">
      <c r="A9" s="19" t="s">
        <v>52</v>
      </c>
      <c r="B9" s="38">
        <f t="shared" ref="B9:Q9" si="2">B10+B11+B12</f>
        <v>4562</v>
      </c>
      <c r="C9" s="38">
        <f t="shared" si="2"/>
        <v>4537</v>
      </c>
      <c r="D9" s="38">
        <f t="shared" si="2"/>
        <v>4475</v>
      </c>
      <c r="E9" s="38">
        <f t="shared" si="2"/>
        <v>4523</v>
      </c>
      <c r="F9" s="38">
        <f t="shared" si="2"/>
        <v>4599</v>
      </c>
      <c r="G9" s="38">
        <f t="shared" si="2"/>
        <v>4656.7160000000003</v>
      </c>
      <c r="H9" s="38">
        <f t="shared" si="2"/>
        <v>4863.8</v>
      </c>
      <c r="I9" s="38">
        <f t="shared" si="2"/>
        <v>5036.8900000000003</v>
      </c>
      <c r="J9" s="38">
        <f t="shared" si="2"/>
        <v>5307.7610000000004</v>
      </c>
      <c r="K9" s="38">
        <f t="shared" si="2"/>
        <v>5303.1840000000002</v>
      </c>
      <c r="L9" s="38">
        <f t="shared" si="2"/>
        <v>5244.2330000000002</v>
      </c>
      <c r="M9" s="38">
        <f t="shared" si="2"/>
        <v>5385</v>
      </c>
      <c r="N9" s="38">
        <f t="shared" si="2"/>
        <v>4831.0689999999995</v>
      </c>
      <c r="O9" s="38">
        <f t="shared" si="2"/>
        <v>4590.2960000000003</v>
      </c>
      <c r="P9" s="38">
        <f t="shared" si="2"/>
        <v>4818.5609999999997</v>
      </c>
      <c r="Q9" s="38">
        <f t="shared" si="2"/>
        <v>4965.652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530</v>
      </c>
      <c r="C10" s="37">
        <f>TrRail_act!C$5</f>
        <v>545</v>
      </c>
      <c r="D10" s="37">
        <f>TrRail_act!D$5</f>
        <v>550</v>
      </c>
      <c r="E10" s="37">
        <f>TrRail_act!E$5</f>
        <v>770</v>
      </c>
      <c r="F10" s="37">
        <f>TrRail_act!F$5</f>
        <v>847</v>
      </c>
      <c r="G10" s="37">
        <f>TrRail_act!G$5</f>
        <v>847.71600000000001</v>
      </c>
      <c r="H10" s="37">
        <f>TrRail_act!H$5</f>
        <v>987.8</v>
      </c>
      <c r="I10" s="37">
        <f>TrRail_act!I$5</f>
        <v>1049.8900000000001</v>
      </c>
      <c r="J10" s="37">
        <f>TrRail_act!J$5</f>
        <v>1094.7610000000002</v>
      </c>
      <c r="K10" s="37">
        <f>TrRail_act!K$5</f>
        <v>1090.184</v>
      </c>
      <c r="L10" s="37">
        <f>TrRail_act!L$5</f>
        <v>1133.2329999999999</v>
      </c>
      <c r="M10" s="37">
        <f>TrRail_act!M$5</f>
        <v>1148</v>
      </c>
      <c r="N10" s="37">
        <f>TrRail_act!N$5</f>
        <v>1028.069</v>
      </c>
      <c r="O10" s="37">
        <f>TrRail_act!O$5</f>
        <v>941.29599999999994</v>
      </c>
      <c r="P10" s="37">
        <f>TrRail_act!P$5</f>
        <v>966.56100000000004</v>
      </c>
      <c r="Q10" s="37">
        <f>TrRail_act!Q$5</f>
        <v>1008.6520000000002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4032</v>
      </c>
      <c r="C11" s="37">
        <f>TrRail_act!C$6</f>
        <v>3992</v>
      </c>
      <c r="D11" s="37">
        <f>TrRail_act!D$6</f>
        <v>3925</v>
      </c>
      <c r="E11" s="37">
        <f>TrRail_act!E$6</f>
        <v>3753</v>
      </c>
      <c r="F11" s="37">
        <f>TrRail_act!F$6</f>
        <v>3316</v>
      </c>
      <c r="G11" s="37">
        <f>TrRail_act!G$6</f>
        <v>3319</v>
      </c>
      <c r="H11" s="37">
        <f>TrRail_act!H$6</f>
        <v>3368</v>
      </c>
      <c r="I11" s="37">
        <f>TrRail_act!I$6</f>
        <v>3481</v>
      </c>
      <c r="J11" s="37">
        <f>TrRail_act!J$6</f>
        <v>3688</v>
      </c>
      <c r="K11" s="37">
        <f>TrRail_act!K$6</f>
        <v>3684</v>
      </c>
      <c r="L11" s="37">
        <f>TrRail_act!L$6</f>
        <v>3591.7406019999999</v>
      </c>
      <c r="M11" s="37">
        <f>TrRail_act!M$6</f>
        <v>3771</v>
      </c>
      <c r="N11" s="37">
        <f>TrRail_act!N$6</f>
        <v>3341</v>
      </c>
      <c r="O11" s="37">
        <f>TrRail_act!O$6</f>
        <v>3184</v>
      </c>
      <c r="P11" s="37">
        <f>TrRail_act!P$6</f>
        <v>3314</v>
      </c>
      <c r="Q11" s="37">
        <f>TrRail_act!Q$6</f>
        <v>3388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436</v>
      </c>
      <c r="G12" s="37">
        <f>TrRail_act!G$9</f>
        <v>490</v>
      </c>
      <c r="H12" s="37">
        <f>TrRail_act!H$9</f>
        <v>508</v>
      </c>
      <c r="I12" s="37">
        <f>TrRail_act!I$9</f>
        <v>506</v>
      </c>
      <c r="J12" s="37">
        <f>TrRail_act!J$9</f>
        <v>525</v>
      </c>
      <c r="K12" s="37">
        <f>TrRail_act!K$9</f>
        <v>529</v>
      </c>
      <c r="L12" s="37">
        <f>TrRail_act!L$9</f>
        <v>519.25939800000003</v>
      </c>
      <c r="M12" s="37">
        <f>TrRail_act!M$9</f>
        <v>466</v>
      </c>
      <c r="N12" s="37">
        <f>TrRail_act!N$9</f>
        <v>462</v>
      </c>
      <c r="O12" s="37">
        <f>TrRail_act!O$9</f>
        <v>465</v>
      </c>
      <c r="P12" s="37">
        <f>TrRail_act!P$9</f>
        <v>538</v>
      </c>
      <c r="Q12" s="37">
        <f>TrRail_act!Q$9</f>
        <v>569</v>
      </c>
    </row>
    <row r="13" spans="1:17" ht="11.45" customHeight="1" x14ac:dyDescent="0.25">
      <c r="A13" s="19" t="s">
        <v>48</v>
      </c>
      <c r="B13" s="38">
        <f t="shared" ref="B13:Q13" si="3">B14+B15+B16</f>
        <v>22114.161754346394</v>
      </c>
      <c r="C13" s="38">
        <f t="shared" si="3"/>
        <v>22068.932606539016</v>
      </c>
      <c r="D13" s="38">
        <f t="shared" si="3"/>
        <v>20555.393946057287</v>
      </c>
      <c r="E13" s="38">
        <f t="shared" si="3"/>
        <v>21384.141306181722</v>
      </c>
      <c r="F13" s="38">
        <f t="shared" si="3"/>
        <v>23745.307023484813</v>
      </c>
      <c r="G13" s="38">
        <f t="shared" si="3"/>
        <v>23653.816031390183</v>
      </c>
      <c r="H13" s="38">
        <f t="shared" si="3"/>
        <v>24796.908182495667</v>
      </c>
      <c r="I13" s="38">
        <f t="shared" si="3"/>
        <v>27254.240665313861</v>
      </c>
      <c r="J13" s="38">
        <f t="shared" si="3"/>
        <v>29267.675754103737</v>
      </c>
      <c r="K13" s="38">
        <f t="shared" si="3"/>
        <v>27920.343204851644</v>
      </c>
      <c r="L13" s="38">
        <f t="shared" si="3"/>
        <v>30892.391652127371</v>
      </c>
      <c r="M13" s="38">
        <f t="shared" si="3"/>
        <v>33477.375086291562</v>
      </c>
      <c r="N13" s="38">
        <f t="shared" si="3"/>
        <v>34430.239401396044</v>
      </c>
      <c r="O13" s="38">
        <f t="shared" si="3"/>
        <v>36492.083480430287</v>
      </c>
      <c r="P13" s="38">
        <f t="shared" si="3"/>
        <v>40052.916514339566</v>
      </c>
      <c r="Q13" s="38">
        <f t="shared" si="3"/>
        <v>43857.760595134096</v>
      </c>
    </row>
    <row r="14" spans="1:17" ht="11.45" customHeight="1" x14ac:dyDescent="0.25">
      <c r="A14" s="17" t="str">
        <f>TrAvia_act!$A$5</f>
        <v>Domestic</v>
      </c>
      <c r="B14" s="37">
        <f>TrAvia_act!B$5</f>
        <v>2457.383853596441</v>
      </c>
      <c r="C14" s="37">
        <f>TrAvia_act!C$5</f>
        <v>2413.3916679968111</v>
      </c>
      <c r="D14" s="37">
        <f>TrAvia_act!D$5</f>
        <v>2428.0683726708503</v>
      </c>
      <c r="E14" s="37">
        <f>TrAvia_act!E$5</f>
        <v>2391.6436204334523</v>
      </c>
      <c r="F14" s="37">
        <f>TrAvia_act!F$5</f>
        <v>2527.4713328174421</v>
      </c>
      <c r="G14" s="37">
        <f>TrAvia_act!G$5</f>
        <v>2449.4678115031711</v>
      </c>
      <c r="H14" s="37">
        <f>TrAvia_act!H$5</f>
        <v>2001.9609237916422</v>
      </c>
      <c r="I14" s="37">
        <f>TrAvia_act!I$5</f>
        <v>2000.8264622202464</v>
      </c>
      <c r="J14" s="37">
        <f>TrAvia_act!J$5</f>
        <v>2140.7112788511067</v>
      </c>
      <c r="K14" s="37">
        <f>TrAvia_act!K$5</f>
        <v>2362.8193368198145</v>
      </c>
      <c r="L14" s="37">
        <f>TrAvia_act!L$5</f>
        <v>2354.5789224499999</v>
      </c>
      <c r="M14" s="37">
        <f>TrAvia_act!M$5</f>
        <v>2222.1167501717373</v>
      </c>
      <c r="N14" s="37">
        <f>TrAvia_act!N$5</f>
        <v>2190.6919600431893</v>
      </c>
      <c r="O14" s="37">
        <f>TrAvia_act!O$5</f>
        <v>2213.4345987958959</v>
      </c>
      <c r="P14" s="37">
        <f>TrAvia_act!P$5</f>
        <v>2288.1530693780733</v>
      </c>
      <c r="Q14" s="37">
        <f>TrAvia_act!Q$5</f>
        <v>2831.1326951888809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13276.49967672925</v>
      </c>
      <c r="C15" s="37">
        <f>TrAvia_act!C$6</f>
        <v>12011.235711330222</v>
      </c>
      <c r="D15" s="37">
        <f>TrAvia_act!D$6</f>
        <v>12134.310802971026</v>
      </c>
      <c r="E15" s="37">
        <f>TrAvia_act!E$6</f>
        <v>13016.362325609796</v>
      </c>
      <c r="F15" s="37">
        <f>TrAvia_act!F$6</f>
        <v>13696.21053450712</v>
      </c>
      <c r="G15" s="37">
        <f>TrAvia_act!G$6</f>
        <v>14575.252618193295</v>
      </c>
      <c r="H15" s="37">
        <f>TrAvia_act!H$6</f>
        <v>15763.736430221505</v>
      </c>
      <c r="I15" s="37">
        <f>TrAvia_act!I$6</f>
        <v>16748.790023826092</v>
      </c>
      <c r="J15" s="37">
        <f>TrAvia_act!J$6</f>
        <v>16633.20307830692</v>
      </c>
      <c r="K15" s="37">
        <f>TrAvia_act!K$6</f>
        <v>15498.566622378217</v>
      </c>
      <c r="L15" s="37">
        <f>TrAvia_act!L$6</f>
        <v>16322.528621747773</v>
      </c>
      <c r="M15" s="37">
        <f>TrAvia_act!M$6</f>
        <v>17870.251785102395</v>
      </c>
      <c r="N15" s="37">
        <f>TrAvia_act!N$6</f>
        <v>18108.946851970843</v>
      </c>
      <c r="O15" s="37">
        <f>TrAvia_act!O$6</f>
        <v>19419.950405804622</v>
      </c>
      <c r="P15" s="37">
        <f>TrAvia_act!P$6</f>
        <v>21440.647191182808</v>
      </c>
      <c r="Q15" s="37">
        <f>TrAvia_act!Q$6</f>
        <v>23715.785777271016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6380.2782240207043</v>
      </c>
      <c r="C16" s="37">
        <f>TrAvia_act!C$7</f>
        <v>7644.3052272119812</v>
      </c>
      <c r="D16" s="37">
        <f>TrAvia_act!D$7</f>
        <v>5993.0147704154124</v>
      </c>
      <c r="E16" s="37">
        <f>TrAvia_act!E$7</f>
        <v>5976.1353601384735</v>
      </c>
      <c r="F16" s="37">
        <f>TrAvia_act!F$7</f>
        <v>7521.6251561602521</v>
      </c>
      <c r="G16" s="37">
        <f>TrAvia_act!G$7</f>
        <v>6629.0956016937171</v>
      </c>
      <c r="H16" s="37">
        <f>TrAvia_act!H$7</f>
        <v>7031.210828482519</v>
      </c>
      <c r="I16" s="37">
        <f>TrAvia_act!I$7</f>
        <v>8504.624179267521</v>
      </c>
      <c r="J16" s="37">
        <f>TrAvia_act!J$7</f>
        <v>10493.761396945709</v>
      </c>
      <c r="K16" s="37">
        <f>TrAvia_act!K$7</f>
        <v>10058.957245653612</v>
      </c>
      <c r="L16" s="37">
        <f>TrAvia_act!L$7</f>
        <v>12215.284107929599</v>
      </c>
      <c r="M16" s="37">
        <f>TrAvia_act!M$7</f>
        <v>13385.006551017435</v>
      </c>
      <c r="N16" s="37">
        <f>TrAvia_act!N$7</f>
        <v>14130.600589382007</v>
      </c>
      <c r="O16" s="37">
        <f>TrAvia_act!O$7</f>
        <v>14858.698475829769</v>
      </c>
      <c r="P16" s="37">
        <f>TrAvia_act!P$7</f>
        <v>16324.116253778684</v>
      </c>
      <c r="Q16" s="37">
        <f>TrAvia_act!Q$7</f>
        <v>17310.842122674196</v>
      </c>
    </row>
    <row r="17" spans="1:17" ht="11.45" customHeight="1" x14ac:dyDescent="0.25">
      <c r="A17" s="25" t="s">
        <v>51</v>
      </c>
      <c r="B17" s="40">
        <f t="shared" ref="B17:Q17" si="4">B18+B21+B22+B25</f>
        <v>26565.290522733325</v>
      </c>
      <c r="C17" s="40">
        <f t="shared" si="4"/>
        <v>28950.098662248114</v>
      </c>
      <c r="D17" s="40">
        <f t="shared" si="4"/>
        <v>28209.524495499903</v>
      </c>
      <c r="E17" s="40">
        <f t="shared" si="4"/>
        <v>27520.106522756108</v>
      </c>
      <c r="F17" s="40">
        <f t="shared" si="4"/>
        <v>29803.223713468702</v>
      </c>
      <c r="G17" s="40">
        <f t="shared" si="4"/>
        <v>30278.018077059343</v>
      </c>
      <c r="H17" s="40">
        <f t="shared" si="4"/>
        <v>30896.344375999121</v>
      </c>
      <c r="I17" s="40">
        <f t="shared" si="4"/>
        <v>35081.053163603385</v>
      </c>
      <c r="J17" s="40">
        <f t="shared" si="4"/>
        <v>33412.72697734442</v>
      </c>
      <c r="K17" s="40">
        <f t="shared" si="4"/>
        <v>32072.415358104452</v>
      </c>
      <c r="L17" s="40">
        <f t="shared" si="4"/>
        <v>27890.724065478076</v>
      </c>
      <c r="M17" s="40">
        <f t="shared" si="4"/>
        <v>27865.319317967784</v>
      </c>
      <c r="N17" s="40">
        <f t="shared" si="4"/>
        <v>25119.916874504837</v>
      </c>
      <c r="O17" s="40">
        <f t="shared" si="4"/>
        <v>24804.095504426918</v>
      </c>
      <c r="P17" s="40">
        <f t="shared" si="4"/>
        <v>26091.777813594774</v>
      </c>
      <c r="Q17" s="40">
        <f t="shared" si="4"/>
        <v>26382.385427171277</v>
      </c>
    </row>
    <row r="18" spans="1:17" ht="11.45" customHeight="1" x14ac:dyDescent="0.25">
      <c r="A18" s="23" t="s">
        <v>50</v>
      </c>
      <c r="B18" s="39">
        <f t="shared" ref="B18:Q18" si="5">B19+B20</f>
        <v>21355.224006480679</v>
      </c>
      <c r="C18" s="39">
        <f t="shared" si="5"/>
        <v>23875.439115004308</v>
      </c>
      <c r="D18" s="39">
        <f t="shared" si="5"/>
        <v>22727.423899741731</v>
      </c>
      <c r="E18" s="39">
        <f t="shared" si="5"/>
        <v>22019.995293947275</v>
      </c>
      <c r="F18" s="39">
        <f t="shared" si="5"/>
        <v>25975.591203877695</v>
      </c>
      <c r="G18" s="39">
        <f t="shared" si="5"/>
        <v>26117.556363496933</v>
      </c>
      <c r="H18" s="39">
        <f t="shared" si="5"/>
        <v>26723.031501891899</v>
      </c>
      <c r="I18" s="39">
        <f t="shared" si="5"/>
        <v>28107.175060506241</v>
      </c>
      <c r="J18" s="39">
        <f t="shared" si="5"/>
        <v>25932.361288017499</v>
      </c>
      <c r="K18" s="39">
        <f t="shared" si="5"/>
        <v>23221.076788775103</v>
      </c>
      <c r="L18" s="39">
        <f t="shared" si="5"/>
        <v>21230.303683168597</v>
      </c>
      <c r="M18" s="39">
        <f t="shared" si="5"/>
        <v>21123.996113087724</v>
      </c>
      <c r="N18" s="39">
        <f t="shared" si="5"/>
        <v>18260.218083442025</v>
      </c>
      <c r="O18" s="39">
        <f t="shared" si="5"/>
        <v>17492.549111484077</v>
      </c>
      <c r="P18" s="39">
        <f t="shared" si="5"/>
        <v>18536.292626212402</v>
      </c>
      <c r="Q18" s="39">
        <f t="shared" si="5"/>
        <v>18210.149178756477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2407.9702816944496</v>
      </c>
      <c r="C19" s="37">
        <f>TrRoad_act!C$20</f>
        <v>2494.9957295966146</v>
      </c>
      <c r="D19" s="37">
        <f>TrRoad_act!D$20</f>
        <v>2500.0754743704492</v>
      </c>
      <c r="E19" s="37">
        <f>TrRoad_act!E$20</f>
        <v>2427.300555084656</v>
      </c>
      <c r="F19" s="37">
        <f>TrRoad_act!F$20</f>
        <v>2324.2990668028215</v>
      </c>
      <c r="G19" s="37">
        <f>TrRoad_act!G$20</f>
        <v>2256.4499149494181</v>
      </c>
      <c r="H19" s="37">
        <f>TrRoad_act!H$20</f>
        <v>2288.3254828886024</v>
      </c>
      <c r="I19" s="37">
        <f>TrRoad_act!I$20</f>
        <v>2229.8484311884686</v>
      </c>
      <c r="J19" s="37">
        <f>TrRoad_act!J$20</f>
        <v>2256.5622265838374</v>
      </c>
      <c r="K19" s="37">
        <f>TrRoad_act!K$20</f>
        <v>2299.6416666533369</v>
      </c>
      <c r="L19" s="37">
        <f>TrRoad_act!L$20</f>
        <v>2280.9083513237551</v>
      </c>
      <c r="M19" s="37">
        <f>TrRoad_act!M$20</f>
        <v>2067.5056663289292</v>
      </c>
      <c r="N19" s="37">
        <f>TrRoad_act!N$20</f>
        <v>1800.6986611141658</v>
      </c>
      <c r="O19" s="37">
        <f>TrRoad_act!O$20</f>
        <v>1732.9025571718371</v>
      </c>
      <c r="P19" s="37">
        <f>TrRoad_act!P$20</f>
        <v>1886.9694484052229</v>
      </c>
      <c r="Q19" s="37">
        <f>TrRoad_act!Q$20</f>
        <v>1888.4143400431271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18947.253724786231</v>
      </c>
      <c r="C20" s="37">
        <f>TrRoad_act!C$26</f>
        <v>21380.443385407692</v>
      </c>
      <c r="D20" s="37">
        <f>TrRoad_act!D$26</f>
        <v>20227.348425371281</v>
      </c>
      <c r="E20" s="37">
        <f>TrRoad_act!E$26</f>
        <v>19592.694738862618</v>
      </c>
      <c r="F20" s="37">
        <f>TrRoad_act!F$26</f>
        <v>23651.292137074874</v>
      </c>
      <c r="G20" s="37">
        <f>TrRoad_act!G$26</f>
        <v>23861.106448547514</v>
      </c>
      <c r="H20" s="37">
        <f>TrRoad_act!H$26</f>
        <v>24434.706019003297</v>
      </c>
      <c r="I20" s="37">
        <f>TrRoad_act!I$26</f>
        <v>25877.326629317773</v>
      </c>
      <c r="J20" s="37">
        <f>TrRoad_act!J$26</f>
        <v>23675.799061433663</v>
      </c>
      <c r="K20" s="37">
        <f>TrRoad_act!K$26</f>
        <v>20921.435122121766</v>
      </c>
      <c r="L20" s="37">
        <f>TrRoad_act!L$26</f>
        <v>18949.39533184484</v>
      </c>
      <c r="M20" s="37">
        <f>TrRoad_act!M$26</f>
        <v>19056.490446758795</v>
      </c>
      <c r="N20" s="37">
        <f>TrRoad_act!N$26</f>
        <v>16459.51942232786</v>
      </c>
      <c r="O20" s="37">
        <f>TrRoad_act!O$26</f>
        <v>15759.646554312239</v>
      </c>
      <c r="P20" s="37">
        <f>TrRoad_act!P$26</f>
        <v>16649.323177807179</v>
      </c>
      <c r="Q20" s="37">
        <f>TrRoad_act!Q$26</f>
        <v>16321.73483871335</v>
      </c>
    </row>
    <row r="21" spans="1:17" ht="11.45" customHeight="1" x14ac:dyDescent="0.25">
      <c r="A21" s="19" t="s">
        <v>49</v>
      </c>
      <c r="B21" s="38">
        <f>TrRail_act!B$10</f>
        <v>2183</v>
      </c>
      <c r="C21" s="38">
        <f>TrRail_act!C$10</f>
        <v>2138</v>
      </c>
      <c r="D21" s="38">
        <f>TrRail_act!D$10</f>
        <v>2193</v>
      </c>
      <c r="E21" s="38">
        <f>TrRail_act!E$10</f>
        <v>2073</v>
      </c>
      <c r="F21" s="38">
        <f>TrRail_act!F$10</f>
        <v>2282</v>
      </c>
      <c r="G21" s="38">
        <f>TrRail_act!G$10</f>
        <v>2422</v>
      </c>
      <c r="H21" s="38">
        <f>TrRail_act!H$10</f>
        <v>2430</v>
      </c>
      <c r="I21" s="38">
        <f>TrRail_act!I$10</f>
        <v>2586</v>
      </c>
      <c r="J21" s="38">
        <f>TrRail_act!J$10</f>
        <v>2549</v>
      </c>
      <c r="K21" s="38">
        <f>TrRail_act!K$10</f>
        <v>2174</v>
      </c>
      <c r="L21" s="38">
        <f>TrRail_act!L$10</f>
        <v>2313</v>
      </c>
      <c r="M21" s="38">
        <f>TrRail_act!M$10</f>
        <v>2322</v>
      </c>
      <c r="N21" s="38">
        <f>TrRail_act!N$10</f>
        <v>2421</v>
      </c>
      <c r="O21" s="38">
        <f>TrRail_act!O$10</f>
        <v>2290</v>
      </c>
      <c r="P21" s="38">
        <f>TrRail_act!P$10</f>
        <v>2434</v>
      </c>
      <c r="Q21" s="38">
        <f>TrRail_act!Q$10</f>
        <v>2688</v>
      </c>
    </row>
    <row r="22" spans="1:17" ht="11.45" customHeight="1" x14ac:dyDescent="0.25">
      <c r="A22" s="19" t="s">
        <v>48</v>
      </c>
      <c r="B22" s="38">
        <f t="shared" ref="B22:Q22" si="6">B23+B24</f>
        <v>181.02440281547203</v>
      </c>
      <c r="C22" s="38">
        <f t="shared" si="6"/>
        <v>172.38152050933448</v>
      </c>
      <c r="D22" s="38">
        <f t="shared" si="6"/>
        <v>172.65183411017802</v>
      </c>
      <c r="E22" s="38">
        <f t="shared" si="6"/>
        <v>169.53202797081684</v>
      </c>
      <c r="F22" s="38">
        <f t="shared" si="6"/>
        <v>173.61184130456178</v>
      </c>
      <c r="G22" s="38">
        <f t="shared" si="6"/>
        <v>189.25427723007107</v>
      </c>
      <c r="H22" s="38">
        <f t="shared" si="6"/>
        <v>201.57819149571611</v>
      </c>
      <c r="I22" s="38">
        <f t="shared" si="6"/>
        <v>198.55755360094372</v>
      </c>
      <c r="J22" s="38">
        <f t="shared" si="6"/>
        <v>208.16115901713636</v>
      </c>
      <c r="K22" s="38">
        <f t="shared" si="6"/>
        <v>195.50110720571686</v>
      </c>
      <c r="L22" s="38">
        <f t="shared" si="6"/>
        <v>228.97788414991663</v>
      </c>
      <c r="M22" s="38">
        <f t="shared" si="6"/>
        <v>215.30933431596804</v>
      </c>
      <c r="N22" s="38">
        <f t="shared" si="6"/>
        <v>214.00865190361856</v>
      </c>
      <c r="O22" s="38">
        <f t="shared" si="6"/>
        <v>220.21212346390968</v>
      </c>
      <c r="P22" s="38">
        <f t="shared" si="6"/>
        <v>214.68429447609833</v>
      </c>
      <c r="Q22" s="38">
        <f t="shared" si="6"/>
        <v>214.55755678905453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83.452585870497344</v>
      </c>
      <c r="C23" s="37">
        <f>TrAvia_act!C$9</f>
        <v>74.805668408649112</v>
      </c>
      <c r="D23" s="37">
        <f>TrAvia_act!D$9</f>
        <v>74.80661080462724</v>
      </c>
      <c r="E23" s="37">
        <f>TrAvia_act!E$9</f>
        <v>68.711233924990225</v>
      </c>
      <c r="F23" s="37">
        <f>TrAvia_act!F$9</f>
        <v>63.989432618956513</v>
      </c>
      <c r="G23" s="37">
        <f>TrAvia_act!G$9</f>
        <v>70.947197500395035</v>
      </c>
      <c r="H23" s="37">
        <f>TrAvia_act!H$9</f>
        <v>76.554313031756521</v>
      </c>
      <c r="I23" s="37">
        <f>TrAvia_act!I$9</f>
        <v>75.776528227465136</v>
      </c>
      <c r="J23" s="37">
        <f>TrAvia_act!J$9</f>
        <v>65.669782336691881</v>
      </c>
      <c r="K23" s="37">
        <f>TrAvia_act!K$9</f>
        <v>69.619978920649146</v>
      </c>
      <c r="L23" s="37">
        <f>TrAvia_act!L$9</f>
        <v>67.886468110648082</v>
      </c>
      <c r="M23" s="37">
        <f>TrAvia_act!M$9</f>
        <v>53.890816807155772</v>
      </c>
      <c r="N23" s="37">
        <f>TrAvia_act!N$9</f>
        <v>51.529143178149425</v>
      </c>
      <c r="O23" s="37">
        <f>TrAvia_act!O$9</f>
        <v>45.820258149855775</v>
      </c>
      <c r="P23" s="37">
        <f>TrAvia_act!P$9</f>
        <v>46.609589670311344</v>
      </c>
      <c r="Q23" s="37">
        <f>TrAvia_act!Q$9</f>
        <v>45.899046442441211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97.571816944974685</v>
      </c>
      <c r="C24" s="37">
        <f>TrAvia_act!C$10</f>
        <v>97.575852100685367</v>
      </c>
      <c r="D24" s="37">
        <f>TrAvia_act!D$10</f>
        <v>97.845223305550775</v>
      </c>
      <c r="E24" s="37">
        <f>TrAvia_act!E$10</f>
        <v>100.82079404582663</v>
      </c>
      <c r="F24" s="37">
        <f>TrAvia_act!F$10</f>
        <v>109.62240868560525</v>
      </c>
      <c r="G24" s="37">
        <f>TrAvia_act!G$10</f>
        <v>118.30707972967603</v>
      </c>
      <c r="H24" s="37">
        <f>TrAvia_act!H$10</f>
        <v>125.0238784639596</v>
      </c>
      <c r="I24" s="37">
        <f>TrAvia_act!I$10</f>
        <v>122.78102537347857</v>
      </c>
      <c r="J24" s="37">
        <f>TrAvia_act!J$10</f>
        <v>142.49137668044446</v>
      </c>
      <c r="K24" s="37">
        <f>TrAvia_act!K$10</f>
        <v>125.88112828506772</v>
      </c>
      <c r="L24" s="37">
        <f>TrAvia_act!L$10</f>
        <v>161.09141603926855</v>
      </c>
      <c r="M24" s="37">
        <f>TrAvia_act!M$10</f>
        <v>161.41851750881227</v>
      </c>
      <c r="N24" s="37">
        <f>TrAvia_act!N$10</f>
        <v>162.47950872546915</v>
      </c>
      <c r="O24" s="37">
        <f>TrAvia_act!O$10</f>
        <v>174.39186531405389</v>
      </c>
      <c r="P24" s="37">
        <f>TrAvia_act!P$10</f>
        <v>168.07470480578698</v>
      </c>
      <c r="Q24" s="37">
        <f>TrAvia_act!Q$10</f>
        <v>168.65851034661333</v>
      </c>
    </row>
    <row r="25" spans="1:17" ht="11.45" customHeight="1" x14ac:dyDescent="0.25">
      <c r="A25" s="19" t="s">
        <v>32</v>
      </c>
      <c r="B25" s="38">
        <f t="shared" ref="B25:Q25" si="7">B26+B27</f>
        <v>2846.0421134371741</v>
      </c>
      <c r="C25" s="38">
        <f t="shared" si="7"/>
        <v>2764.2780267344701</v>
      </c>
      <c r="D25" s="38">
        <f t="shared" si="7"/>
        <v>3116.4487616479978</v>
      </c>
      <c r="E25" s="38">
        <f t="shared" si="7"/>
        <v>3257.5792008380145</v>
      </c>
      <c r="F25" s="38">
        <f t="shared" si="7"/>
        <v>1372.0206682864457</v>
      </c>
      <c r="G25" s="38">
        <f t="shared" si="7"/>
        <v>1549.2074363323413</v>
      </c>
      <c r="H25" s="38">
        <f t="shared" si="7"/>
        <v>1541.7346826115054</v>
      </c>
      <c r="I25" s="38">
        <f t="shared" si="7"/>
        <v>4189.3205494962058</v>
      </c>
      <c r="J25" s="38">
        <f t="shared" si="7"/>
        <v>4723.2045303097866</v>
      </c>
      <c r="K25" s="38">
        <f t="shared" si="7"/>
        <v>6481.8374621236344</v>
      </c>
      <c r="L25" s="38">
        <f t="shared" si="7"/>
        <v>4118.4424981595603</v>
      </c>
      <c r="M25" s="38">
        <f t="shared" si="7"/>
        <v>4204.0138705640948</v>
      </c>
      <c r="N25" s="38">
        <f t="shared" si="7"/>
        <v>4224.6901391591919</v>
      </c>
      <c r="O25" s="38">
        <f t="shared" si="7"/>
        <v>4801.3342694789317</v>
      </c>
      <c r="P25" s="38">
        <f t="shared" si="7"/>
        <v>4906.8008929062726</v>
      </c>
      <c r="Q25" s="38">
        <f t="shared" si="7"/>
        <v>5269.6786916257452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2846.0421134371741</v>
      </c>
      <c r="C26" s="37">
        <f>TrNavi_act!C4</f>
        <v>2764.2780267344701</v>
      </c>
      <c r="D26" s="37">
        <f>TrNavi_act!D4</f>
        <v>3116.4487616479978</v>
      </c>
      <c r="E26" s="37">
        <f>TrNavi_act!E4</f>
        <v>3257.5792008380145</v>
      </c>
      <c r="F26" s="37">
        <f>TrNavi_act!F4</f>
        <v>1372.0206682864457</v>
      </c>
      <c r="G26" s="37">
        <f>TrNavi_act!G4</f>
        <v>1549.2074363323413</v>
      </c>
      <c r="H26" s="37">
        <f>TrNavi_act!H4</f>
        <v>1541.7346826115054</v>
      </c>
      <c r="I26" s="37">
        <f>TrNavi_act!I4</f>
        <v>4189.3205494962058</v>
      </c>
      <c r="J26" s="37">
        <f>TrNavi_act!J4</f>
        <v>4723.2045303097866</v>
      </c>
      <c r="K26" s="37">
        <f>TrNavi_act!K4</f>
        <v>6481.8374621236344</v>
      </c>
      <c r="L26" s="37">
        <f>TrNavi_act!L4</f>
        <v>4118.4424981595603</v>
      </c>
      <c r="M26" s="37">
        <f>TrNavi_act!M4</f>
        <v>4204.0138705640948</v>
      </c>
      <c r="N26" s="37">
        <f>TrNavi_act!N4</f>
        <v>4224.6901391591919</v>
      </c>
      <c r="O26" s="37">
        <f>TrNavi_act!O4</f>
        <v>4801.3342694789317</v>
      </c>
      <c r="P26" s="37">
        <f>TrNavi_act!P4</f>
        <v>4906.8008929062726</v>
      </c>
      <c r="Q26" s="37">
        <f>TrNavi_act!Q4</f>
        <v>5269.6786916257452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6635.5865034499238</v>
      </c>
      <c r="C29" s="41">
        <f t="shared" si="8"/>
        <v>6681.3637499999986</v>
      </c>
      <c r="D29" s="41">
        <f t="shared" si="8"/>
        <v>6880.6875799999998</v>
      </c>
      <c r="E29" s="41">
        <f t="shared" si="8"/>
        <v>7236.8340100000005</v>
      </c>
      <c r="F29" s="41">
        <f t="shared" si="8"/>
        <v>7438.3208499999992</v>
      </c>
      <c r="G29" s="41">
        <f t="shared" si="8"/>
        <v>7188.2091660652495</v>
      </c>
      <c r="H29" s="41">
        <f t="shared" si="8"/>
        <v>7278.3364199999996</v>
      </c>
      <c r="I29" s="41">
        <f t="shared" si="8"/>
        <v>7304.8541399999995</v>
      </c>
      <c r="J29" s="41">
        <f t="shared" si="8"/>
        <v>7351.8623299999999</v>
      </c>
      <c r="K29" s="41">
        <f t="shared" si="8"/>
        <v>7284.6598200000008</v>
      </c>
      <c r="L29" s="41">
        <f t="shared" si="8"/>
        <v>7303.1888113634941</v>
      </c>
      <c r="M29" s="41">
        <f t="shared" si="8"/>
        <v>6878.242211476645</v>
      </c>
      <c r="N29" s="41">
        <f t="shared" si="8"/>
        <v>6450.6402161007964</v>
      </c>
      <c r="O29" s="41">
        <f t="shared" si="8"/>
        <v>6379.4024573591478</v>
      </c>
      <c r="P29" s="41">
        <f t="shared" si="8"/>
        <v>6441.4773594943235</v>
      </c>
      <c r="Q29" s="41">
        <f t="shared" si="8"/>
        <v>6612.7196005464657</v>
      </c>
    </row>
    <row r="30" spans="1:17" ht="11.45" customHeight="1" x14ac:dyDescent="0.25">
      <c r="A30" s="25" t="s">
        <v>39</v>
      </c>
      <c r="B30" s="40">
        <f t="shared" ref="B30:Q30" si="9">B31+B35+B39</f>
        <v>4515.2484483420185</v>
      </c>
      <c r="C30" s="40">
        <f t="shared" si="9"/>
        <v>4432.3254029747286</v>
      </c>
      <c r="D30" s="40">
        <f t="shared" si="9"/>
        <v>4657.7392016441463</v>
      </c>
      <c r="E30" s="40">
        <f t="shared" si="9"/>
        <v>4848.8515911880568</v>
      </c>
      <c r="F30" s="40">
        <f t="shared" si="9"/>
        <v>5001.1724268508297</v>
      </c>
      <c r="G30" s="40">
        <f t="shared" si="9"/>
        <v>4882.4679062652885</v>
      </c>
      <c r="H30" s="40">
        <f t="shared" si="9"/>
        <v>4924.692605277306</v>
      </c>
      <c r="I30" s="40">
        <f t="shared" si="9"/>
        <v>4914.6586023066566</v>
      </c>
      <c r="J30" s="40">
        <f t="shared" si="9"/>
        <v>4970.2125788518888</v>
      </c>
      <c r="K30" s="40">
        <f t="shared" si="9"/>
        <v>4939.745637647995</v>
      </c>
      <c r="L30" s="40">
        <f t="shared" si="9"/>
        <v>5038.143417428013</v>
      </c>
      <c r="M30" s="40">
        <f t="shared" si="9"/>
        <v>4878.6851115905301</v>
      </c>
      <c r="N30" s="40">
        <f t="shared" si="9"/>
        <v>4523.5019999167598</v>
      </c>
      <c r="O30" s="40">
        <f t="shared" si="9"/>
        <v>4507.0465324387496</v>
      </c>
      <c r="P30" s="40">
        <f t="shared" si="9"/>
        <v>4665.2973081436039</v>
      </c>
      <c r="Q30" s="40">
        <f t="shared" si="9"/>
        <v>4701.6120767986831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3688.0149997319468</v>
      </c>
      <c r="C31" s="39">
        <f t="shared" si="10"/>
        <v>3638.9184865433522</v>
      </c>
      <c r="D31" s="39">
        <f t="shared" si="10"/>
        <v>3871.8996666354396</v>
      </c>
      <c r="E31" s="39">
        <f t="shared" si="10"/>
        <v>4023.449500403864</v>
      </c>
      <c r="F31" s="39">
        <f t="shared" si="10"/>
        <v>4111.0250483462787</v>
      </c>
      <c r="G31" s="39">
        <f t="shared" si="10"/>
        <v>3958.820109878603</v>
      </c>
      <c r="H31" s="39">
        <f t="shared" si="10"/>
        <v>3958.2306170040724</v>
      </c>
      <c r="I31" s="39">
        <f t="shared" si="10"/>
        <v>3905.8593103533667</v>
      </c>
      <c r="J31" s="39">
        <f t="shared" si="10"/>
        <v>3944.0359733949244</v>
      </c>
      <c r="K31" s="39">
        <f t="shared" si="10"/>
        <v>3978.9292204558164</v>
      </c>
      <c r="L31" s="39">
        <f t="shared" si="10"/>
        <v>4002.021907090616</v>
      </c>
      <c r="M31" s="39">
        <f t="shared" si="10"/>
        <v>3825.0810864861232</v>
      </c>
      <c r="N31" s="39">
        <f t="shared" si="10"/>
        <v>3465.6847459790347</v>
      </c>
      <c r="O31" s="39">
        <f t="shared" si="10"/>
        <v>3441.1672465862134</v>
      </c>
      <c r="P31" s="39">
        <f t="shared" si="10"/>
        <v>3569.2689973770312</v>
      </c>
      <c r="Q31" s="39">
        <f t="shared" si="10"/>
        <v>3520.1634858128768</v>
      </c>
    </row>
    <row r="32" spans="1:17" ht="11.45" customHeight="1" x14ac:dyDescent="0.25">
      <c r="A32" s="17" t="str">
        <f>$A$6</f>
        <v>Powered 2-wheelers</v>
      </c>
      <c r="B32" s="37">
        <f>TrRoad_ene!B$19</f>
        <v>55.557233670197313</v>
      </c>
      <c r="C32" s="37">
        <f>TrRoad_ene!C$19</f>
        <v>59.52030364754107</v>
      </c>
      <c r="D32" s="37">
        <f>TrRoad_ene!D$19</f>
        <v>63.659492597537472</v>
      </c>
      <c r="E32" s="37">
        <f>TrRoad_ene!E$19</f>
        <v>66.872925464611541</v>
      </c>
      <c r="F32" s="37">
        <f>TrRoad_ene!F$19</f>
        <v>71.249499073745923</v>
      </c>
      <c r="G32" s="37">
        <f>TrRoad_ene!G$19</f>
        <v>74.480126452368694</v>
      </c>
      <c r="H32" s="37">
        <f>TrRoad_ene!H$19</f>
        <v>77.780617469361857</v>
      </c>
      <c r="I32" s="37">
        <f>TrRoad_ene!I$19</f>
        <v>73.03543332391655</v>
      </c>
      <c r="J32" s="37">
        <f>TrRoad_ene!J$19</f>
        <v>73.55840046124051</v>
      </c>
      <c r="K32" s="37">
        <f>TrRoad_ene!K$19</f>
        <v>68.260832216981058</v>
      </c>
      <c r="L32" s="37">
        <f>TrRoad_ene!L$19</f>
        <v>64.717802531722668</v>
      </c>
      <c r="M32" s="37">
        <f>TrRoad_ene!M$19</f>
        <v>62.254462667024008</v>
      </c>
      <c r="N32" s="37">
        <f>TrRoad_ene!N$19</f>
        <v>61.829837904547496</v>
      </c>
      <c r="O32" s="37">
        <f>TrRoad_ene!O$19</f>
        <v>59.706014333605211</v>
      </c>
      <c r="P32" s="37">
        <f>TrRoad_ene!P$19</f>
        <v>57.711366366683968</v>
      </c>
      <c r="Q32" s="37">
        <f>TrRoad_ene!Q$19</f>
        <v>54.652026076650607</v>
      </c>
    </row>
    <row r="33" spans="1:17" ht="11.45" customHeight="1" x14ac:dyDescent="0.25">
      <c r="A33" s="17" t="str">
        <f>$A$7</f>
        <v>Passenger cars</v>
      </c>
      <c r="B33" s="37">
        <f>TrRoad_ene!B$21</f>
        <v>3310.0879331037495</v>
      </c>
      <c r="C33" s="37">
        <f>TrRoad_ene!C$21</f>
        <v>3254.2793683485093</v>
      </c>
      <c r="D33" s="37">
        <f>TrRoad_ene!D$21</f>
        <v>3481.5899194296903</v>
      </c>
      <c r="E33" s="37">
        <f>TrRoad_ene!E$21</f>
        <v>3634.5089362627468</v>
      </c>
      <c r="F33" s="37">
        <f>TrRoad_ene!F$21</f>
        <v>3723.6342141478385</v>
      </c>
      <c r="G33" s="37">
        <f>TrRoad_ene!G$21</f>
        <v>3687.5227926952853</v>
      </c>
      <c r="H33" s="37">
        <f>TrRoad_ene!H$21</f>
        <v>3683.7088640825468</v>
      </c>
      <c r="I33" s="37">
        <f>TrRoad_ene!I$21</f>
        <v>3631.9792551420987</v>
      </c>
      <c r="J33" s="37">
        <f>TrRoad_ene!J$21</f>
        <v>3669.5541819882242</v>
      </c>
      <c r="K33" s="37">
        <f>TrRoad_ene!K$21</f>
        <v>3709.4650393283273</v>
      </c>
      <c r="L33" s="37">
        <f>TrRoad_ene!L$21</f>
        <v>3730.4467180005595</v>
      </c>
      <c r="M33" s="37">
        <f>TrRoad_ene!M$21</f>
        <v>3556.9281964324173</v>
      </c>
      <c r="N33" s="37">
        <f>TrRoad_ene!N$21</f>
        <v>3239.8631892783765</v>
      </c>
      <c r="O33" s="37">
        <f>TrRoad_ene!O$21</f>
        <v>3223.3143818138369</v>
      </c>
      <c r="P33" s="37">
        <f>TrRoad_ene!P$21</f>
        <v>3320.5542167674744</v>
      </c>
      <c r="Q33" s="37">
        <f>TrRoad_ene!Q$21</f>
        <v>3274.7087434044615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322.36983295799996</v>
      </c>
      <c r="C34" s="37">
        <f>TrRoad_ene!C$33</f>
        <v>325.11881454730212</v>
      </c>
      <c r="D34" s="37">
        <f>TrRoad_ene!D$33</f>
        <v>326.65025460821175</v>
      </c>
      <c r="E34" s="37">
        <f>TrRoad_ene!E$33</f>
        <v>322.06763867650568</v>
      </c>
      <c r="F34" s="37">
        <f>TrRoad_ene!F$33</f>
        <v>316.14133512469454</v>
      </c>
      <c r="G34" s="37">
        <f>TrRoad_ene!G$33</f>
        <v>196.81719073094948</v>
      </c>
      <c r="H34" s="37">
        <f>TrRoad_ene!H$33</f>
        <v>196.74113545216372</v>
      </c>
      <c r="I34" s="37">
        <f>TrRoad_ene!I$33</f>
        <v>200.84462188735128</v>
      </c>
      <c r="J34" s="37">
        <f>TrRoad_ene!J$33</f>
        <v>200.92339094545954</v>
      </c>
      <c r="K34" s="37">
        <f>TrRoad_ene!K$33</f>
        <v>201.20334891050769</v>
      </c>
      <c r="L34" s="37">
        <f>TrRoad_ene!L$33</f>
        <v>206.85738655833393</v>
      </c>
      <c r="M34" s="37">
        <f>TrRoad_ene!M$33</f>
        <v>205.89842738668156</v>
      </c>
      <c r="N34" s="37">
        <f>TrRoad_ene!N$33</f>
        <v>163.99171879611097</v>
      </c>
      <c r="O34" s="37">
        <f>TrRoad_ene!O$33</f>
        <v>158.1468504387712</v>
      </c>
      <c r="P34" s="37">
        <f>TrRoad_ene!P$33</f>
        <v>191.00341424287259</v>
      </c>
      <c r="Q34" s="37">
        <f>TrRoad_ene!Q$33</f>
        <v>190.80271633176474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71.911685835123393</v>
      </c>
      <c r="C35" s="38">
        <f t="shared" si="11"/>
        <v>58.445828593245949</v>
      </c>
      <c r="D35" s="38">
        <f t="shared" si="11"/>
        <v>55.046707089689356</v>
      </c>
      <c r="E35" s="38">
        <f t="shared" si="11"/>
        <v>52.827574087571229</v>
      </c>
      <c r="F35" s="38">
        <f t="shared" si="11"/>
        <v>51.190799648878858</v>
      </c>
      <c r="G35" s="38">
        <f t="shared" si="11"/>
        <v>53.911955165211921</v>
      </c>
      <c r="H35" s="38">
        <f t="shared" si="11"/>
        <v>57.259855346164862</v>
      </c>
      <c r="I35" s="38">
        <f t="shared" si="11"/>
        <v>54.675240085967722</v>
      </c>
      <c r="J35" s="38">
        <f t="shared" si="11"/>
        <v>54.304421810435251</v>
      </c>
      <c r="K35" s="38">
        <f t="shared" si="11"/>
        <v>50.09414240424352</v>
      </c>
      <c r="L35" s="38">
        <f t="shared" si="11"/>
        <v>46.925319628567649</v>
      </c>
      <c r="M35" s="38">
        <f t="shared" si="11"/>
        <v>39.516519319292378</v>
      </c>
      <c r="N35" s="38">
        <f t="shared" si="11"/>
        <v>35.087943176891002</v>
      </c>
      <c r="O35" s="38">
        <f t="shared" si="11"/>
        <v>30.462312963934174</v>
      </c>
      <c r="P35" s="38">
        <f t="shared" si="11"/>
        <v>30.158208752917815</v>
      </c>
      <c r="Q35" s="38">
        <f t="shared" si="11"/>
        <v>29.620500811617642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2.4185708003064299</v>
      </c>
      <c r="C36" s="37">
        <f>TrRail_ene!C$18</f>
        <v>2.4584074935623965</v>
      </c>
      <c r="D36" s="37">
        <f>TrRail_ene!D$18</f>
        <v>2.4665688502961971</v>
      </c>
      <c r="E36" s="37">
        <f>TrRail_ene!E$18</f>
        <v>3.4221123178810529</v>
      </c>
      <c r="F36" s="37">
        <f>TrRail_ene!F$18</f>
        <v>3.6211293338888058</v>
      </c>
      <c r="G36" s="37">
        <f>TrRail_ene!G$18</f>
        <v>3.7068390502363062</v>
      </c>
      <c r="H36" s="37">
        <f>TrRail_ene!H$18</f>
        <v>4.4279649947626494</v>
      </c>
      <c r="I36" s="37">
        <f>TrRail_ene!I$18</f>
        <v>4.5378656810638622</v>
      </c>
      <c r="J36" s="37">
        <f>TrRail_ene!J$18</f>
        <v>4.692513831659662</v>
      </c>
      <c r="K36" s="37">
        <f>TrRail_ene!K$18</f>
        <v>4.5734084613137007</v>
      </c>
      <c r="L36" s="37">
        <f>TrRail_ene!L$18</f>
        <v>4.7147684396715919</v>
      </c>
      <c r="M36" s="37">
        <f>TrRail_ene!M$18</f>
        <v>4.6401237261066726</v>
      </c>
      <c r="N36" s="37">
        <f>TrRail_ene!N$18</f>
        <v>4.1827860052013746</v>
      </c>
      <c r="O36" s="37">
        <f>TrRail_ene!O$18</f>
        <v>3.8701288650829127</v>
      </c>
      <c r="P36" s="37">
        <f>TrRail_ene!P$18</f>
        <v>3.8875438566599243</v>
      </c>
      <c r="Q36" s="37">
        <f>TrRail_ene!Q$18</f>
        <v>4.0348088850640096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69.493115034816967</v>
      </c>
      <c r="C37" s="37">
        <f>TrRail_ene!C$19</f>
        <v>55.987421099683552</v>
      </c>
      <c r="D37" s="37">
        <f>TrRail_ene!D$19</f>
        <v>52.580138239393158</v>
      </c>
      <c r="E37" s="37">
        <f>TrRail_ene!E$19</f>
        <v>49.405461769690177</v>
      </c>
      <c r="F37" s="37">
        <f>TrRail_ene!F$19</f>
        <v>44.219744463300124</v>
      </c>
      <c r="G37" s="37">
        <f>TrRail_ene!G$19</f>
        <v>46.342963653982061</v>
      </c>
      <c r="H37" s="37">
        <f>TrRail_ene!H$19</f>
        <v>48.746539918648558</v>
      </c>
      <c r="I37" s="37">
        <f>TrRail_ene!I$19</f>
        <v>46.207904561907895</v>
      </c>
      <c r="J37" s="37">
        <f>TrRail_ene!J$19</f>
        <v>45.579981461667032</v>
      </c>
      <c r="K37" s="37">
        <f>TrRail_ene!K$19</f>
        <v>41.541178497148103</v>
      </c>
      <c r="L37" s="37">
        <f>TrRail_ene!L$19</f>
        <v>38.341519239449852</v>
      </c>
      <c r="M37" s="37">
        <f>TrRail_ene!M$19</f>
        <v>31.513501003930863</v>
      </c>
      <c r="N37" s="37">
        <f>TrRail_ene!N$19</f>
        <v>27.555840599632425</v>
      </c>
      <c r="O37" s="37">
        <f>TrRail_ene!O$19</f>
        <v>23.195188942854188</v>
      </c>
      <c r="P37" s="37">
        <f>TrRail_ene!P$19</f>
        <v>22.435211314340876</v>
      </c>
      <c r="Q37" s="37">
        <f>TrRail_ene!Q$19</f>
        <v>21.584782817213846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3.3499258516899344</v>
      </c>
      <c r="G38" s="37">
        <f>TrRail_ene!G$22</f>
        <v>3.8621524609935545</v>
      </c>
      <c r="H38" s="37">
        <f>TrRail_ene!H$22</f>
        <v>4.0853504327536578</v>
      </c>
      <c r="I38" s="37">
        <f>TrRail_ene!I$22</f>
        <v>3.9294698429959607</v>
      </c>
      <c r="J38" s="37">
        <f>TrRail_ene!J$22</f>
        <v>4.031926517108559</v>
      </c>
      <c r="K38" s="37">
        <f>TrRail_ene!K$22</f>
        <v>3.9795554457817235</v>
      </c>
      <c r="L38" s="37">
        <f>TrRail_ene!L$22</f>
        <v>3.8690319494462058</v>
      </c>
      <c r="M38" s="37">
        <f>TrRail_ene!M$22</f>
        <v>3.3628945892548403</v>
      </c>
      <c r="N38" s="37">
        <f>TrRail_ene!N$22</f>
        <v>3.3493165720572033</v>
      </c>
      <c r="O38" s="37">
        <f>TrRail_ene!O$22</f>
        <v>3.3969951559970739</v>
      </c>
      <c r="P38" s="37">
        <f>TrRail_ene!P$22</f>
        <v>3.835453581917017</v>
      </c>
      <c r="Q38" s="37">
        <f>TrRail_ene!Q$22</f>
        <v>4.0009091093397871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755.32176277494796</v>
      </c>
      <c r="C39" s="38">
        <f t="shared" si="12"/>
        <v>734.96108783813042</v>
      </c>
      <c r="D39" s="38">
        <f t="shared" si="12"/>
        <v>730.79282791901733</v>
      </c>
      <c r="E39" s="38">
        <f t="shared" si="12"/>
        <v>772.5745166966218</v>
      </c>
      <c r="F39" s="38">
        <f t="shared" si="12"/>
        <v>838.95657885567152</v>
      </c>
      <c r="G39" s="38">
        <f t="shared" si="12"/>
        <v>869.73584122147361</v>
      </c>
      <c r="H39" s="38">
        <f t="shared" si="12"/>
        <v>909.20213292706876</v>
      </c>
      <c r="I39" s="38">
        <f t="shared" si="12"/>
        <v>954.12405186732246</v>
      </c>
      <c r="J39" s="38">
        <f t="shared" si="12"/>
        <v>971.87218364652949</v>
      </c>
      <c r="K39" s="38">
        <f t="shared" si="12"/>
        <v>910.72227478793548</v>
      </c>
      <c r="L39" s="38">
        <f t="shared" si="12"/>
        <v>989.19619070882959</v>
      </c>
      <c r="M39" s="38">
        <f t="shared" si="12"/>
        <v>1014.0875057851149</v>
      </c>
      <c r="N39" s="38">
        <f t="shared" si="12"/>
        <v>1022.7293107608343</v>
      </c>
      <c r="O39" s="38">
        <f t="shared" si="12"/>
        <v>1035.4169728886027</v>
      </c>
      <c r="P39" s="38">
        <f t="shared" si="12"/>
        <v>1065.8701020136548</v>
      </c>
      <c r="Q39" s="38">
        <f t="shared" si="12"/>
        <v>1151.8280901741882</v>
      </c>
    </row>
    <row r="40" spans="1:17" ht="11.45" customHeight="1" x14ac:dyDescent="0.25">
      <c r="A40" s="17" t="str">
        <f>$A$14</f>
        <v>Domestic</v>
      </c>
      <c r="B40" s="37">
        <f>TrAvia_ene!B$9</f>
        <v>171.18367455647515</v>
      </c>
      <c r="C40" s="37">
        <f>TrAvia_ene!C$9</f>
        <v>166.89638000000002</v>
      </c>
      <c r="D40" s="37">
        <f>TrAvia_ene!D$9</f>
        <v>185.21478999999999</v>
      </c>
      <c r="E40" s="37">
        <f>TrAvia_ene!E$9</f>
        <v>201.81298000000001</v>
      </c>
      <c r="F40" s="37">
        <f>TrAvia_ene!F$9</f>
        <v>208.89790999999997</v>
      </c>
      <c r="G40" s="37">
        <f>TrAvia_ene!G$9</f>
        <v>207.40447877474151</v>
      </c>
      <c r="H40" s="37">
        <f>TrAvia_ene!H$9</f>
        <v>173.48653000000002</v>
      </c>
      <c r="I40" s="37">
        <f>TrAvia_ene!I$9</f>
        <v>169.49940000000001</v>
      </c>
      <c r="J40" s="37">
        <f>TrAvia_ene!J$9</f>
        <v>163.08974000000003</v>
      </c>
      <c r="K40" s="37">
        <f>TrAvia_ene!K$9</f>
        <v>172.78869</v>
      </c>
      <c r="L40" s="37">
        <f>TrAvia_ene!L$9</f>
        <v>174.16762613201817</v>
      </c>
      <c r="M40" s="37">
        <f>TrAvia_ene!M$9</f>
        <v>158.73815311185473</v>
      </c>
      <c r="N40" s="37">
        <f>TrAvia_ene!N$9</f>
        <v>155.2142985986618</v>
      </c>
      <c r="O40" s="37">
        <f>TrAvia_ene!O$9</f>
        <v>152.29208074117957</v>
      </c>
      <c r="P40" s="37">
        <f>TrAvia_ene!P$9</f>
        <v>154.35923436507801</v>
      </c>
      <c r="Q40" s="37">
        <f>TrAvia_ene!Q$9</f>
        <v>184.52288279961925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452.8169944970046</v>
      </c>
      <c r="C41" s="37">
        <f>TrAvia_ene!C$10</f>
        <v>427.82223148780446</v>
      </c>
      <c r="D41" s="37">
        <f>TrAvia_ene!D$10</f>
        <v>368.07889672852542</v>
      </c>
      <c r="E41" s="37">
        <f>TrAvia_ene!E$10</f>
        <v>408.83412016133298</v>
      </c>
      <c r="F41" s="37">
        <f>TrAvia_ene!F$10</f>
        <v>442.8979894340726</v>
      </c>
      <c r="G41" s="37">
        <f>TrAvia_ene!G$10</f>
        <v>478.92838774256171</v>
      </c>
      <c r="H41" s="37">
        <f>TrAvia_ene!H$10</f>
        <v>532.48279988087552</v>
      </c>
      <c r="I41" s="37">
        <f>TrAvia_ene!I$10</f>
        <v>547.11044053237299</v>
      </c>
      <c r="J41" s="37">
        <f>TrAvia_ene!J$10</f>
        <v>543.53537985305786</v>
      </c>
      <c r="K41" s="37">
        <f>TrAvia_ene!K$10</f>
        <v>490.42050941463475</v>
      </c>
      <c r="L41" s="37">
        <f>TrAvia_ene!L$10</f>
        <v>538.02574788363745</v>
      </c>
      <c r="M41" s="37">
        <f>TrAvia_ene!M$10</f>
        <v>569.56266086152698</v>
      </c>
      <c r="N41" s="37">
        <f>TrAvia_ene!N$10</f>
        <v>570.11666236301289</v>
      </c>
      <c r="O41" s="37">
        <f>TrAvia_ene!O$10</f>
        <v>581.71093574428949</v>
      </c>
      <c r="P41" s="37">
        <f>TrAvia_ene!P$10</f>
        <v>600.36085246435732</v>
      </c>
      <c r="Q41" s="37">
        <f>TrAvia_ene!Q$10</f>
        <v>644.59591414042427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131.32109372146823</v>
      </c>
      <c r="C42" s="37">
        <f>TrAvia_ene!C$11</f>
        <v>140.24247635032592</v>
      </c>
      <c r="D42" s="37">
        <f>TrAvia_ene!D$11</f>
        <v>177.49914119049191</v>
      </c>
      <c r="E42" s="37">
        <f>TrAvia_ene!E$11</f>
        <v>161.92741653528876</v>
      </c>
      <c r="F42" s="37">
        <f>TrAvia_ene!F$11</f>
        <v>187.16067942159893</v>
      </c>
      <c r="G42" s="37">
        <f>TrAvia_ene!G$11</f>
        <v>183.40297470417033</v>
      </c>
      <c r="H42" s="37">
        <f>TrAvia_ene!H$11</f>
        <v>203.23280304619317</v>
      </c>
      <c r="I42" s="37">
        <f>TrAvia_ene!I$11</f>
        <v>237.51421133494944</v>
      </c>
      <c r="J42" s="37">
        <f>TrAvia_ene!J$11</f>
        <v>265.24706379347163</v>
      </c>
      <c r="K42" s="37">
        <f>TrAvia_ene!K$11</f>
        <v>247.51307537330069</v>
      </c>
      <c r="L42" s="37">
        <f>TrAvia_ene!L$11</f>
        <v>277.002816693174</v>
      </c>
      <c r="M42" s="37">
        <f>TrAvia_ene!M$11</f>
        <v>285.78669181173308</v>
      </c>
      <c r="N42" s="37">
        <f>TrAvia_ene!N$11</f>
        <v>297.39834979915958</v>
      </c>
      <c r="O42" s="37">
        <f>TrAvia_ene!O$11</f>
        <v>301.41395640313351</v>
      </c>
      <c r="P42" s="37">
        <f>TrAvia_ene!P$11</f>
        <v>311.15001518421951</v>
      </c>
      <c r="Q42" s="37">
        <f>TrAvia_ene!Q$11</f>
        <v>322.70929323414475</v>
      </c>
    </row>
    <row r="43" spans="1:17" ht="11.45" customHeight="1" x14ac:dyDescent="0.25">
      <c r="A43" s="25" t="s">
        <v>18</v>
      </c>
      <c r="B43" s="40">
        <f t="shared" ref="B43:Q43" si="13">B44+B47+B48+B51</f>
        <v>2120.3380551079049</v>
      </c>
      <c r="C43" s="40">
        <f t="shared" si="13"/>
        <v>2249.0383470252705</v>
      </c>
      <c r="D43" s="40">
        <f t="shared" si="13"/>
        <v>2222.948378355853</v>
      </c>
      <c r="E43" s="40">
        <f t="shared" si="13"/>
        <v>2387.9824188119437</v>
      </c>
      <c r="F43" s="40">
        <f t="shared" si="13"/>
        <v>2437.1484231491695</v>
      </c>
      <c r="G43" s="40">
        <f t="shared" si="13"/>
        <v>2305.7412597999605</v>
      </c>
      <c r="H43" s="40">
        <f t="shared" si="13"/>
        <v>2353.6438147226941</v>
      </c>
      <c r="I43" s="40">
        <f t="shared" si="13"/>
        <v>2390.1955376933429</v>
      </c>
      <c r="J43" s="40">
        <f t="shared" si="13"/>
        <v>2381.6497511481111</v>
      </c>
      <c r="K43" s="40">
        <f t="shared" si="13"/>
        <v>2344.9141823520058</v>
      </c>
      <c r="L43" s="40">
        <f t="shared" si="13"/>
        <v>2265.0453939354811</v>
      </c>
      <c r="M43" s="40">
        <f t="shared" si="13"/>
        <v>1999.5570998861151</v>
      </c>
      <c r="N43" s="40">
        <f t="shared" si="13"/>
        <v>1927.1382161840368</v>
      </c>
      <c r="O43" s="40">
        <f t="shared" si="13"/>
        <v>1872.3559249203981</v>
      </c>
      <c r="P43" s="40">
        <f t="shared" si="13"/>
        <v>1776.1800513507201</v>
      </c>
      <c r="Q43" s="40">
        <f t="shared" si="13"/>
        <v>1911.1075237477826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2027.1559337246179</v>
      </c>
      <c r="C44" s="39">
        <f t="shared" si="14"/>
        <v>2152.8160034566472</v>
      </c>
      <c r="D44" s="39">
        <f t="shared" si="14"/>
        <v>2093.1505633645602</v>
      </c>
      <c r="E44" s="39">
        <f t="shared" si="14"/>
        <v>2286.3512095961369</v>
      </c>
      <c r="F44" s="39">
        <f t="shared" si="14"/>
        <v>2374.1011016537204</v>
      </c>
      <c r="G44" s="39">
        <f t="shared" si="14"/>
        <v>2253.9148701734466</v>
      </c>
      <c r="H44" s="39">
        <f t="shared" si="14"/>
        <v>2298.000192995928</v>
      </c>
      <c r="I44" s="39">
        <f t="shared" si="14"/>
        <v>2229.3951596466331</v>
      </c>
      <c r="J44" s="39">
        <f t="shared" si="14"/>
        <v>2206.5963366050755</v>
      </c>
      <c r="K44" s="39">
        <f t="shared" si="14"/>
        <v>2114.3988895441844</v>
      </c>
      <c r="L44" s="39">
        <f t="shared" si="14"/>
        <v>2107.1047708449341</v>
      </c>
      <c r="M44" s="39">
        <f t="shared" si="14"/>
        <v>1852.3866174814457</v>
      </c>
      <c r="N44" s="39">
        <f t="shared" si="14"/>
        <v>1777.9725768991298</v>
      </c>
      <c r="O44" s="39">
        <f t="shared" si="14"/>
        <v>1724.0639525868348</v>
      </c>
      <c r="P44" s="39">
        <f t="shared" si="14"/>
        <v>1664.5651078526594</v>
      </c>
      <c r="Q44" s="39">
        <f t="shared" si="14"/>
        <v>1785.8236440287546</v>
      </c>
    </row>
    <row r="45" spans="1:17" ht="11.45" customHeight="1" x14ac:dyDescent="0.25">
      <c r="A45" s="17" t="str">
        <f>$A$19</f>
        <v>Light duty vehicles</v>
      </c>
      <c r="B45" s="37">
        <f>TrRoad_ene!B$43</f>
        <v>1263.1948534593248</v>
      </c>
      <c r="C45" s="37">
        <f>TrRoad_ene!C$43</f>
        <v>1274.5759177386142</v>
      </c>
      <c r="D45" s="37">
        <f>TrRoad_ene!D$43</f>
        <v>1285.2299021688234</v>
      </c>
      <c r="E45" s="37">
        <f>TrRoad_ene!E$43</f>
        <v>1266.2258744768319</v>
      </c>
      <c r="F45" s="37">
        <f>TrRoad_ene!F$43</f>
        <v>1196.7598359787355</v>
      </c>
      <c r="G45" s="37">
        <f>TrRoad_ene!G$43</f>
        <v>1139.7057619028492</v>
      </c>
      <c r="H45" s="37">
        <f>TrRoad_ene!H$43</f>
        <v>1143.5656896720343</v>
      </c>
      <c r="I45" s="37">
        <f>TrRoad_ene!I$43</f>
        <v>1090.1895469964782</v>
      </c>
      <c r="J45" s="37">
        <f>TrRoad_ene!J$43</f>
        <v>1091.2478696933729</v>
      </c>
      <c r="K45" s="37">
        <f>TrRoad_ene!K$43</f>
        <v>1100.1319593541764</v>
      </c>
      <c r="L45" s="37">
        <f>TrRoad_ene!L$43</f>
        <v>1072.8034577968097</v>
      </c>
      <c r="M45" s="37">
        <f>TrRoad_ene!M$43</f>
        <v>939.11757766807557</v>
      </c>
      <c r="N45" s="37">
        <f>TrRoad_ene!N$43</f>
        <v>800.70564185983392</v>
      </c>
      <c r="O45" s="37">
        <f>TrRoad_ene!O$43</f>
        <v>758.61252586905528</v>
      </c>
      <c r="P45" s="37">
        <f>TrRoad_ene!P$43</f>
        <v>806.7634581302342</v>
      </c>
      <c r="Q45" s="37">
        <f>TrRoad_ene!Q$43</f>
        <v>801.13527331270143</v>
      </c>
    </row>
    <row r="46" spans="1:17" ht="11.45" customHeight="1" x14ac:dyDescent="0.25">
      <c r="A46" s="17" t="str">
        <f>$A$20</f>
        <v>Heavy duty vehicles</v>
      </c>
      <c r="B46" s="37">
        <f>TrRoad_ene!B$52</f>
        <v>763.96108026529305</v>
      </c>
      <c r="C46" s="37">
        <f>TrRoad_ene!C$52</f>
        <v>878.24008571803324</v>
      </c>
      <c r="D46" s="37">
        <f>TrRoad_ene!D$52</f>
        <v>807.92066119573701</v>
      </c>
      <c r="E46" s="37">
        <f>TrRoad_ene!E$52</f>
        <v>1020.1253351193052</v>
      </c>
      <c r="F46" s="37">
        <f>TrRoad_ene!F$52</f>
        <v>1177.3412656749852</v>
      </c>
      <c r="G46" s="37">
        <f>TrRoad_ene!G$52</f>
        <v>1114.2091082705972</v>
      </c>
      <c r="H46" s="37">
        <f>TrRoad_ene!H$52</f>
        <v>1154.4345033238938</v>
      </c>
      <c r="I46" s="37">
        <f>TrRoad_ene!I$52</f>
        <v>1139.2056126501552</v>
      </c>
      <c r="J46" s="37">
        <f>TrRoad_ene!J$52</f>
        <v>1115.3484669117029</v>
      </c>
      <c r="K46" s="37">
        <f>TrRoad_ene!K$52</f>
        <v>1014.2669301900081</v>
      </c>
      <c r="L46" s="37">
        <f>TrRoad_ene!L$52</f>
        <v>1034.3013130481243</v>
      </c>
      <c r="M46" s="37">
        <f>TrRoad_ene!M$52</f>
        <v>913.26903981337</v>
      </c>
      <c r="N46" s="37">
        <f>TrRoad_ene!N$52</f>
        <v>977.26693503929596</v>
      </c>
      <c r="O46" s="37">
        <f>TrRoad_ene!O$52</f>
        <v>965.45142671777955</v>
      </c>
      <c r="P46" s="37">
        <f>TrRoad_ene!P$52</f>
        <v>857.80164972242505</v>
      </c>
      <c r="Q46" s="37">
        <f>TrRoad_ene!Q$52</f>
        <v>984.68837071605321</v>
      </c>
    </row>
    <row r="47" spans="1:17" ht="11.45" customHeight="1" x14ac:dyDescent="0.25">
      <c r="A47" s="19" t="str">
        <f>$A$21</f>
        <v>Rail transport</v>
      </c>
      <c r="B47" s="38">
        <f>TrRail_ene!B$23</f>
        <v>16.986840356605668</v>
      </c>
      <c r="C47" s="38">
        <f>TrRail_ene!C$23</f>
        <v>15.796051406754046</v>
      </c>
      <c r="D47" s="38">
        <f>TrRail_ene!D$23</f>
        <v>16.503522910310647</v>
      </c>
      <c r="E47" s="38">
        <f>TrRail_ene!E$23</f>
        <v>15.616375912428765</v>
      </c>
      <c r="F47" s="38">
        <f>TrRail_ene!F$23</f>
        <v>16.609180351121143</v>
      </c>
      <c r="G47" s="38">
        <f>TrRail_ene!G$23</f>
        <v>12.535252807863984</v>
      </c>
      <c r="H47" s="38">
        <f>TrRail_ene!H$23</f>
        <v>11.240004653835138</v>
      </c>
      <c r="I47" s="38">
        <f>TrRail_ene!I$23</f>
        <v>12.525209914032271</v>
      </c>
      <c r="J47" s="38">
        <f>TrRail_ene!J$23</f>
        <v>12.294908189564739</v>
      </c>
      <c r="K47" s="38">
        <f>TrRail_ene!K$23</f>
        <v>9.7063375957564837</v>
      </c>
      <c r="L47" s="38">
        <f>TrRail_ene!L$23</f>
        <v>10.206590878022075</v>
      </c>
      <c r="M47" s="38">
        <f>TrRail_ene!M$23</f>
        <v>8.3252148132724297</v>
      </c>
      <c r="N47" s="38">
        <f>TrRail_ene!N$23</f>
        <v>9.5036731254991089</v>
      </c>
      <c r="O47" s="38">
        <f>TrRail_ene!O$23</f>
        <v>4.9576447992417707</v>
      </c>
      <c r="P47" s="38">
        <f>TrRail_ene!P$23</f>
        <v>5.5015866646353988</v>
      </c>
      <c r="Q47" s="38">
        <f>TrRail_ene!Q$23</f>
        <v>6.4689944078193911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31.698304398215697</v>
      </c>
      <c r="C48" s="38">
        <f t="shared" si="15"/>
        <v>29.725792161869514</v>
      </c>
      <c r="D48" s="38">
        <f t="shared" si="15"/>
        <v>22.195782080982635</v>
      </c>
      <c r="E48" s="38">
        <f t="shared" si="15"/>
        <v>19.815213303378194</v>
      </c>
      <c r="F48" s="38">
        <f t="shared" si="15"/>
        <v>20.538561144328234</v>
      </c>
      <c r="G48" s="38">
        <f t="shared" si="15"/>
        <v>21.688162611739084</v>
      </c>
      <c r="H48" s="38">
        <f t="shared" si="15"/>
        <v>23.703387072931239</v>
      </c>
      <c r="I48" s="38">
        <f t="shared" si="15"/>
        <v>22.671588132677648</v>
      </c>
      <c r="J48" s="38">
        <f t="shared" si="15"/>
        <v>25.34340635347052</v>
      </c>
      <c r="K48" s="38">
        <f t="shared" si="15"/>
        <v>23.880615212064914</v>
      </c>
      <c r="L48" s="38">
        <f t="shared" si="15"/>
        <v>25.588401219633791</v>
      </c>
      <c r="M48" s="38">
        <f t="shared" si="15"/>
        <v>22.240746605926638</v>
      </c>
      <c r="N48" s="38">
        <f t="shared" si="15"/>
        <v>21.791616995924937</v>
      </c>
      <c r="O48" s="38">
        <f t="shared" si="15"/>
        <v>21.45078868485367</v>
      </c>
      <c r="P48" s="38">
        <f t="shared" si="15"/>
        <v>19.723790127061431</v>
      </c>
      <c r="Q48" s="38">
        <f t="shared" si="15"/>
        <v>20.049547639029701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23.723073362675382</v>
      </c>
      <c r="C49" s="37">
        <f>TrAvia_ene!C$13</f>
        <v>21.417075318040386</v>
      </c>
      <c r="D49" s="37">
        <f>TrAvia_ene!D$13</f>
        <v>15.948127475268546</v>
      </c>
      <c r="E49" s="37">
        <f>TrAvia_ene!E$13</f>
        <v>13.68953547911129</v>
      </c>
      <c r="F49" s="37">
        <f>TrAvia_ene!F$13</f>
        <v>13.64985522823042</v>
      </c>
      <c r="G49" s="37">
        <f>TrAvia_ene!G$13</f>
        <v>14.370912377330201</v>
      </c>
      <c r="H49" s="37">
        <f>TrAvia_ene!H$13</f>
        <v>15.904868182752098</v>
      </c>
      <c r="I49" s="37">
        <f>TrAvia_ene!I$13</f>
        <v>15.264956813155933</v>
      </c>
      <c r="J49" s="37">
        <f>TrAvia_ene!J$13</f>
        <v>15.794174265493284</v>
      </c>
      <c r="K49" s="37">
        <f>TrAvia_ene!K$13</f>
        <v>15.267090080559621</v>
      </c>
      <c r="L49" s="37">
        <f>TrAvia_ene!L$13</f>
        <v>14.837877730559057</v>
      </c>
      <c r="M49" s="37">
        <f>TrAvia_ene!M$13</f>
        <v>11.635639140498705</v>
      </c>
      <c r="N49" s="37">
        <f>TrAvia_ene!N$13</f>
        <v>10.990039123739367</v>
      </c>
      <c r="O49" s="37">
        <f>TrAvia_ene!O$13</f>
        <v>9.5230655402583739</v>
      </c>
      <c r="P49" s="37">
        <f>TrAvia_ene!P$13</f>
        <v>8.6086414020141309</v>
      </c>
      <c r="Q49" s="37">
        <f>TrAvia_ene!Q$13</f>
        <v>8.6578027550008851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7.9752310355403155</v>
      </c>
      <c r="C50" s="37">
        <f>TrAvia_ene!C$14</f>
        <v>8.3087168438291297</v>
      </c>
      <c r="D50" s="37">
        <f>TrAvia_ene!D$14</f>
        <v>6.2476546057140885</v>
      </c>
      <c r="E50" s="37">
        <f>TrAvia_ene!E$14</f>
        <v>6.125677824266905</v>
      </c>
      <c r="F50" s="37">
        <f>TrAvia_ene!F$14</f>
        <v>6.8887059160978152</v>
      </c>
      <c r="G50" s="37">
        <f>TrAvia_ene!G$14</f>
        <v>7.3172502344088839</v>
      </c>
      <c r="H50" s="37">
        <f>TrAvia_ene!H$14</f>
        <v>7.7985188901791407</v>
      </c>
      <c r="I50" s="37">
        <f>TrAvia_ene!I$14</f>
        <v>7.4066313195217157</v>
      </c>
      <c r="J50" s="37">
        <f>TrAvia_ene!J$14</f>
        <v>9.5492320879772343</v>
      </c>
      <c r="K50" s="37">
        <f>TrAvia_ene!K$14</f>
        <v>8.613525131505293</v>
      </c>
      <c r="L50" s="37">
        <f>TrAvia_ene!L$14</f>
        <v>10.750523489074734</v>
      </c>
      <c r="M50" s="37">
        <f>TrAvia_ene!M$14</f>
        <v>10.605107465427933</v>
      </c>
      <c r="N50" s="37">
        <f>TrAvia_ene!N$14</f>
        <v>10.80157787218557</v>
      </c>
      <c r="O50" s="37">
        <f>TrAvia_ene!O$14</f>
        <v>11.927723144595296</v>
      </c>
      <c r="P50" s="37">
        <f>TrAvia_ene!P$14</f>
        <v>11.1151487250473</v>
      </c>
      <c r="Q50" s="37">
        <f>TrAvia_ene!Q$14</f>
        <v>11.391744884028816</v>
      </c>
    </row>
    <row r="51" spans="1:17" ht="11.45" customHeight="1" x14ac:dyDescent="0.25">
      <c r="A51" s="19" t="s">
        <v>32</v>
      </c>
      <c r="B51" s="38">
        <f t="shared" ref="B51:Q51" si="16">B52+B53</f>
        <v>44.496976628465752</v>
      </c>
      <c r="C51" s="38">
        <f t="shared" si="16"/>
        <v>50.700499999999998</v>
      </c>
      <c r="D51" s="38">
        <f t="shared" si="16"/>
        <v>91.098510000000005</v>
      </c>
      <c r="E51" s="38">
        <f t="shared" si="16"/>
        <v>66.19962000000001</v>
      </c>
      <c r="F51" s="38">
        <f t="shared" si="16"/>
        <v>25.89958</v>
      </c>
      <c r="G51" s="38">
        <f t="shared" si="16"/>
        <v>17.602974206910723</v>
      </c>
      <c r="H51" s="38">
        <f t="shared" si="16"/>
        <v>20.700230000000001</v>
      </c>
      <c r="I51" s="38">
        <f t="shared" si="16"/>
        <v>125.60357999999999</v>
      </c>
      <c r="J51" s="38">
        <f t="shared" si="16"/>
        <v>137.4151</v>
      </c>
      <c r="K51" s="38">
        <f t="shared" si="16"/>
        <v>196.92833999999999</v>
      </c>
      <c r="L51" s="38">
        <f t="shared" si="16"/>
        <v>122.14563099289136</v>
      </c>
      <c r="M51" s="38">
        <f t="shared" si="16"/>
        <v>116.60452098547044</v>
      </c>
      <c r="N51" s="38">
        <f t="shared" si="16"/>
        <v>117.87034916348308</v>
      </c>
      <c r="O51" s="38">
        <f t="shared" si="16"/>
        <v>121.88353884946797</v>
      </c>
      <c r="P51" s="38">
        <f t="shared" si="16"/>
        <v>86.389566706363908</v>
      </c>
      <c r="Q51" s="38">
        <f t="shared" si="16"/>
        <v>98.765337672178916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44.496976628465752</v>
      </c>
      <c r="C52" s="37">
        <f>TrNavi_ene!C20</f>
        <v>50.700499999999998</v>
      </c>
      <c r="D52" s="37">
        <f>TrNavi_ene!D20</f>
        <v>91.098510000000005</v>
      </c>
      <c r="E52" s="37">
        <f>TrNavi_ene!E20</f>
        <v>66.19962000000001</v>
      </c>
      <c r="F52" s="37">
        <f>TrNavi_ene!F20</f>
        <v>25.89958</v>
      </c>
      <c r="G52" s="37">
        <f>TrNavi_ene!G20</f>
        <v>17.602974206910723</v>
      </c>
      <c r="H52" s="37">
        <f>TrNavi_ene!H20</f>
        <v>20.700230000000001</v>
      </c>
      <c r="I52" s="37">
        <f>TrNavi_ene!I20</f>
        <v>125.60357999999999</v>
      </c>
      <c r="J52" s="37">
        <f>TrNavi_ene!J20</f>
        <v>137.4151</v>
      </c>
      <c r="K52" s="37">
        <f>TrNavi_ene!K20</f>
        <v>196.92833999999999</v>
      </c>
      <c r="L52" s="37">
        <f>TrNavi_ene!L20</f>
        <v>122.14563099289136</v>
      </c>
      <c r="M52" s="37">
        <f>TrNavi_ene!M20</f>
        <v>116.60452098547044</v>
      </c>
      <c r="N52" s="37">
        <f>TrNavi_ene!N20</f>
        <v>117.87034916348308</v>
      </c>
      <c r="O52" s="37">
        <f>TrNavi_ene!O20</f>
        <v>121.88353884946797</v>
      </c>
      <c r="P52" s="37">
        <f>TrNavi_ene!P20</f>
        <v>86.389566706363908</v>
      </c>
      <c r="Q52" s="37">
        <f>TrNavi_ene!Q20</f>
        <v>98.765337672178916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19950.09836409663</v>
      </c>
      <c r="C55" s="41">
        <f t="shared" si="17"/>
        <v>20119.618982421285</v>
      </c>
      <c r="D55" s="41">
        <f t="shared" si="17"/>
        <v>20708.06750849833</v>
      </c>
      <c r="E55" s="41">
        <f t="shared" si="17"/>
        <v>21814.583306390319</v>
      </c>
      <c r="F55" s="41">
        <f t="shared" si="17"/>
        <v>22441.780063442555</v>
      </c>
      <c r="G55" s="41">
        <f t="shared" si="17"/>
        <v>21683.961412705121</v>
      </c>
      <c r="H55" s="41">
        <f t="shared" si="17"/>
        <v>21761.131722041304</v>
      </c>
      <c r="I55" s="41">
        <f t="shared" si="17"/>
        <v>21718.903209421176</v>
      </c>
      <c r="J55" s="41">
        <f t="shared" si="17"/>
        <v>21870.584744300137</v>
      </c>
      <c r="K55" s="41">
        <f t="shared" si="17"/>
        <v>21423.971753931859</v>
      </c>
      <c r="L55" s="41">
        <f t="shared" si="17"/>
        <v>21172.05903124484</v>
      </c>
      <c r="M55" s="41">
        <f t="shared" si="17"/>
        <v>19955.261592382791</v>
      </c>
      <c r="N55" s="41">
        <f t="shared" si="17"/>
        <v>18712.711495399508</v>
      </c>
      <c r="O55" s="41">
        <f t="shared" si="17"/>
        <v>18557.73076945902</v>
      </c>
      <c r="P55" s="41">
        <f t="shared" si="17"/>
        <v>18743.700107718294</v>
      </c>
      <c r="Q55" s="41">
        <f t="shared" si="17"/>
        <v>19065.898452922127</v>
      </c>
    </row>
    <row r="56" spans="1:17" ht="11.45" customHeight="1" x14ac:dyDescent="0.25">
      <c r="A56" s="25" t="s">
        <v>39</v>
      </c>
      <c r="B56" s="40">
        <f t="shared" ref="B56:Q56" si="18">B57+B61+B65</f>
        <v>13394.223040668989</v>
      </c>
      <c r="C56" s="40">
        <f t="shared" si="18"/>
        <v>13165.244942919075</v>
      </c>
      <c r="D56" s="40">
        <f t="shared" si="18"/>
        <v>13840.339876503302</v>
      </c>
      <c r="E56" s="40">
        <f t="shared" si="18"/>
        <v>14436.64385041648</v>
      </c>
      <c r="F56" s="40">
        <f t="shared" si="18"/>
        <v>14914.282307854031</v>
      </c>
      <c r="G56" s="40">
        <f t="shared" si="18"/>
        <v>14557.407834608166</v>
      </c>
      <c r="H56" s="40">
        <f t="shared" si="18"/>
        <v>14597.751352432286</v>
      </c>
      <c r="I56" s="40">
        <f t="shared" si="18"/>
        <v>14507.963993228315</v>
      </c>
      <c r="J56" s="40">
        <f t="shared" si="18"/>
        <v>14683.648997571907</v>
      </c>
      <c r="K56" s="40">
        <f t="shared" si="18"/>
        <v>14458.479662979982</v>
      </c>
      <c r="L56" s="40">
        <f t="shared" si="18"/>
        <v>14594.815091996357</v>
      </c>
      <c r="M56" s="40">
        <f t="shared" si="18"/>
        <v>14150.099037144633</v>
      </c>
      <c r="N56" s="40">
        <f t="shared" si="18"/>
        <v>13120.105223049808</v>
      </c>
      <c r="O56" s="40">
        <f t="shared" si="18"/>
        <v>13100.722724765386</v>
      </c>
      <c r="P56" s="40">
        <f t="shared" si="18"/>
        <v>13572.115066400038</v>
      </c>
      <c r="Q56" s="40">
        <f t="shared" si="18"/>
        <v>13556.848127045112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10977.990888138263</v>
      </c>
      <c r="C57" s="39">
        <f t="shared" si="19"/>
        <v>10850.271181877351</v>
      </c>
      <c r="D57" s="39">
        <f t="shared" si="19"/>
        <v>11556.26832125038</v>
      </c>
      <c r="E57" s="39">
        <f t="shared" si="19"/>
        <v>12038.013971198259</v>
      </c>
      <c r="F57" s="39">
        <f t="shared" si="19"/>
        <v>12325.440664797254</v>
      </c>
      <c r="G57" s="39">
        <f t="shared" si="19"/>
        <v>11876.26782340594</v>
      </c>
      <c r="H57" s="39">
        <f t="shared" si="19"/>
        <v>11798.396846988064</v>
      </c>
      <c r="I57" s="39">
        <f t="shared" si="19"/>
        <v>11576.466626766573</v>
      </c>
      <c r="J57" s="39">
        <f t="shared" si="19"/>
        <v>11701.705278314475</v>
      </c>
      <c r="K57" s="39">
        <f t="shared" si="19"/>
        <v>11671.773638715315</v>
      </c>
      <c r="L57" s="39">
        <f t="shared" si="19"/>
        <v>11578.303264445281</v>
      </c>
      <c r="M57" s="39">
        <f t="shared" si="19"/>
        <v>11064.020560765453</v>
      </c>
      <c r="N57" s="39">
        <f t="shared" si="19"/>
        <v>10017.402703786816</v>
      </c>
      <c r="O57" s="39">
        <f t="shared" si="19"/>
        <v>9959.3390756134741</v>
      </c>
      <c r="P57" s="39">
        <f t="shared" si="19"/>
        <v>10339.731427847624</v>
      </c>
      <c r="Q57" s="39">
        <f t="shared" si="19"/>
        <v>10067.224529326582</v>
      </c>
    </row>
    <row r="58" spans="1:17" ht="11.45" customHeight="1" x14ac:dyDescent="0.25">
      <c r="A58" s="17" t="str">
        <f>$A$6</f>
        <v>Powered 2-wheelers</v>
      </c>
      <c r="B58" s="37">
        <f>TrRoad_emi!B$19</f>
        <v>161.1966689697548</v>
      </c>
      <c r="C58" s="37">
        <f>TrRoad_emi!C$19</f>
        <v>172.6953278668868</v>
      </c>
      <c r="D58" s="37">
        <f>TrRoad_emi!D$19</f>
        <v>184.70498757990734</v>
      </c>
      <c r="E58" s="37">
        <f>TrRoad_emi!E$19</f>
        <v>194.02861008431827</v>
      </c>
      <c r="F58" s="37">
        <f>TrRoad_emi!F$19</f>
        <v>206.72703008631791</v>
      </c>
      <c r="G58" s="37">
        <f>TrRoad_emi!G$19</f>
        <v>216.10054164752864</v>
      </c>
      <c r="H58" s="37">
        <f>TrRoad_emi!H$19</f>
        <v>225.6767592299619</v>
      </c>
      <c r="I58" s="37">
        <f>TrRoad_emi!I$19</f>
        <v>211.90883330271765</v>
      </c>
      <c r="J58" s="37">
        <f>TrRoad_emi!J$19</f>
        <v>213.42619755842739</v>
      </c>
      <c r="K58" s="37">
        <f>TrRoad_emi!K$19</f>
        <v>198.05555546195706</v>
      </c>
      <c r="L58" s="37">
        <f>TrRoad_emi!L$19</f>
        <v>187.77562347839282</v>
      </c>
      <c r="M58" s="37">
        <f>TrRoad_emi!M$19</f>
        <v>180.62836011594723</v>
      </c>
      <c r="N58" s="37">
        <f>TrRoad_emi!N$19</f>
        <v>179.19360516805239</v>
      </c>
      <c r="O58" s="37">
        <f>TrRoad_emi!O$19</f>
        <v>172.92935176387797</v>
      </c>
      <c r="P58" s="37">
        <f>TrRoad_emi!P$19</f>
        <v>167.1502671697346</v>
      </c>
      <c r="Q58" s="37">
        <f>TrRoad_emi!Q$19</f>
        <v>155.42927055560253</v>
      </c>
    </row>
    <row r="59" spans="1:17" ht="11.45" customHeight="1" x14ac:dyDescent="0.25">
      <c r="A59" s="17" t="str">
        <f>$A$7</f>
        <v>Passenger cars</v>
      </c>
      <c r="B59" s="37">
        <f>TrRoad_emi!B$20</f>
        <v>9817.5139847600949</v>
      </c>
      <c r="C59" s="37">
        <f>TrRoad_emi!C$20</f>
        <v>9672.3124395252016</v>
      </c>
      <c r="D59" s="37">
        <f>TrRoad_emi!D$20</f>
        <v>10363.35750863909</v>
      </c>
      <c r="E59" s="37">
        <f>TrRoad_emi!E$20</f>
        <v>10851.579197113702</v>
      </c>
      <c r="F59" s="37">
        <f>TrRoad_emi!F$20</f>
        <v>11144.994260791304</v>
      </c>
      <c r="G59" s="37">
        <f>TrRoad_emi!G$20</f>
        <v>11057.928117911471</v>
      </c>
      <c r="H59" s="37">
        <f>TrRoad_emi!H$20</f>
        <v>10979.404342173728</v>
      </c>
      <c r="I59" s="37">
        <f>TrRoad_emi!I$20</f>
        <v>10766.265853487816</v>
      </c>
      <c r="J59" s="37">
        <f>TrRoad_emi!J$20</f>
        <v>10890.147416517513</v>
      </c>
      <c r="K59" s="37">
        <f>TrRoad_emi!K$20</f>
        <v>10885.450416394595</v>
      </c>
      <c r="L59" s="37">
        <f>TrRoad_emi!L$20</f>
        <v>10798.970318891017</v>
      </c>
      <c r="M59" s="37">
        <f>TrRoad_emi!M$20</f>
        <v>10294.784063230069</v>
      </c>
      <c r="N59" s="37">
        <f>TrRoad_emi!N$20</f>
        <v>9370.5677822384168</v>
      </c>
      <c r="O59" s="37">
        <f>TrRoad_emi!O$20</f>
        <v>9334.8540776095797</v>
      </c>
      <c r="P59" s="37">
        <f>TrRoad_emi!P$20</f>
        <v>9624.885419924256</v>
      </c>
      <c r="Q59" s="37">
        <f>TrRoad_emi!Q$20</f>
        <v>9370.419483214022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999.28023440841469</v>
      </c>
      <c r="C60" s="37">
        <f>TrRoad_emi!C$27</f>
        <v>1005.2634144852636</v>
      </c>
      <c r="D60" s="37">
        <f>TrRoad_emi!D$27</f>
        <v>1008.2058250313828</v>
      </c>
      <c r="E60" s="37">
        <f>TrRoad_emi!E$27</f>
        <v>992.40616400023839</v>
      </c>
      <c r="F60" s="37">
        <f>TrRoad_emi!F$27</f>
        <v>973.71937391963274</v>
      </c>
      <c r="G60" s="37">
        <f>TrRoad_emi!G$27</f>
        <v>602.23916384693905</v>
      </c>
      <c r="H60" s="37">
        <f>TrRoad_emi!H$27</f>
        <v>593.31574558437376</v>
      </c>
      <c r="I60" s="37">
        <f>TrRoad_emi!I$27</f>
        <v>598.2919399760392</v>
      </c>
      <c r="J60" s="37">
        <f>TrRoad_emi!J$27</f>
        <v>598.13166423853522</v>
      </c>
      <c r="K60" s="37">
        <f>TrRoad_emi!K$27</f>
        <v>588.26766685876294</v>
      </c>
      <c r="L60" s="37">
        <f>TrRoad_emi!L$27</f>
        <v>591.55732207587187</v>
      </c>
      <c r="M60" s="37">
        <f>TrRoad_emi!M$27</f>
        <v>588.60813741943844</v>
      </c>
      <c r="N60" s="37">
        <f>TrRoad_emi!N$27</f>
        <v>467.64131638034672</v>
      </c>
      <c r="O60" s="37">
        <f>TrRoad_emi!O$27</f>
        <v>451.5556462400167</v>
      </c>
      <c r="P60" s="37">
        <f>TrRoad_emi!P$27</f>
        <v>547.69574075363312</v>
      </c>
      <c r="Q60" s="37">
        <f>TrRoad_emi!Q$27</f>
        <v>541.37577555695941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142.72079993386026</v>
      </c>
      <c r="C61" s="38">
        <f t="shared" si="20"/>
        <v>102.75815110782402</v>
      </c>
      <c r="D61" s="38">
        <f t="shared" si="20"/>
        <v>84.321331250716796</v>
      </c>
      <c r="E61" s="38">
        <f t="shared" si="20"/>
        <v>73.104572774225844</v>
      </c>
      <c r="F61" s="38">
        <f t="shared" si="20"/>
        <v>63.485995951720547</v>
      </c>
      <c r="G61" s="38">
        <f t="shared" si="20"/>
        <v>63.214613320508356</v>
      </c>
      <c r="H61" s="38">
        <f t="shared" si="20"/>
        <v>62.537763414392494</v>
      </c>
      <c r="I61" s="38">
        <f t="shared" si="20"/>
        <v>59.452130392089067</v>
      </c>
      <c r="J61" s="38">
        <f t="shared" si="20"/>
        <v>56.470752951299467</v>
      </c>
      <c r="K61" s="38">
        <f t="shared" si="20"/>
        <v>45.313206971769468</v>
      </c>
      <c r="L61" s="38">
        <f t="shared" si="20"/>
        <v>38.969909983132489</v>
      </c>
      <c r="M61" s="38">
        <f t="shared" si="20"/>
        <v>33.525139812896491</v>
      </c>
      <c r="N61" s="38">
        <f t="shared" si="20"/>
        <v>24.052921841050907</v>
      </c>
      <c r="O61" s="38">
        <f t="shared" si="20"/>
        <v>24.622215810805383</v>
      </c>
      <c r="P61" s="38">
        <f t="shared" si="20"/>
        <v>23.867140271904571</v>
      </c>
      <c r="Q61" s="38">
        <f t="shared" si="20"/>
        <v>22.347070955284025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142.72079993386026</v>
      </c>
      <c r="C63" s="37">
        <f>TrRail_emi!C$11</f>
        <v>102.75815110782402</v>
      </c>
      <c r="D63" s="37">
        <f>TrRail_emi!D$11</f>
        <v>84.321331250716796</v>
      </c>
      <c r="E63" s="37">
        <f>TrRail_emi!E$11</f>
        <v>73.104572774225844</v>
      </c>
      <c r="F63" s="37">
        <f>TrRail_emi!F$11</f>
        <v>63.485995951720547</v>
      </c>
      <c r="G63" s="37">
        <f>TrRail_emi!G$11</f>
        <v>63.214613320508356</v>
      </c>
      <c r="H63" s="37">
        <f>TrRail_emi!H$11</f>
        <v>62.537763414392494</v>
      </c>
      <c r="I63" s="37">
        <f>TrRail_emi!I$11</f>
        <v>59.452130392089067</v>
      </c>
      <c r="J63" s="37">
        <f>TrRail_emi!J$11</f>
        <v>56.470752951299467</v>
      </c>
      <c r="K63" s="37">
        <f>TrRail_emi!K$11</f>
        <v>45.313206971769468</v>
      </c>
      <c r="L63" s="37">
        <f>TrRail_emi!L$11</f>
        <v>38.969909983132489</v>
      </c>
      <c r="M63" s="37">
        <f>TrRail_emi!M$11</f>
        <v>33.525139812896491</v>
      </c>
      <c r="N63" s="37">
        <f>TrRail_emi!N$11</f>
        <v>24.052921841050907</v>
      </c>
      <c r="O63" s="37">
        <f>TrRail_emi!O$11</f>
        <v>24.622215810805383</v>
      </c>
      <c r="P63" s="37">
        <f>TrRail_emi!P$11</f>
        <v>23.867140271904571</v>
      </c>
      <c r="Q63" s="37">
        <f>TrRail_emi!Q$11</f>
        <v>22.347070955284025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2273.5113525968636</v>
      </c>
      <c r="C65" s="38">
        <f t="shared" si="21"/>
        <v>2212.215609933899</v>
      </c>
      <c r="D65" s="38">
        <f t="shared" si="21"/>
        <v>2199.7502240022054</v>
      </c>
      <c r="E65" s="38">
        <f t="shared" si="21"/>
        <v>2325.5253064439958</v>
      </c>
      <c r="F65" s="38">
        <f t="shared" si="21"/>
        <v>2525.3556471050588</v>
      </c>
      <c r="G65" s="38">
        <f t="shared" si="21"/>
        <v>2617.9253978817187</v>
      </c>
      <c r="H65" s="38">
        <f t="shared" si="21"/>
        <v>2736.8167420298291</v>
      </c>
      <c r="I65" s="38">
        <f t="shared" si="21"/>
        <v>2872.0452360696549</v>
      </c>
      <c r="J65" s="38">
        <f t="shared" si="21"/>
        <v>2925.4729663061312</v>
      </c>
      <c r="K65" s="38">
        <f t="shared" si="21"/>
        <v>2741.3928172928968</v>
      </c>
      <c r="L65" s="38">
        <f t="shared" si="21"/>
        <v>2977.5419175679435</v>
      </c>
      <c r="M65" s="38">
        <f t="shared" si="21"/>
        <v>3052.5533365662836</v>
      </c>
      <c r="N65" s="38">
        <f t="shared" si="21"/>
        <v>3078.6495974219411</v>
      </c>
      <c r="O65" s="38">
        <f t="shared" si="21"/>
        <v>3116.761433341107</v>
      </c>
      <c r="P65" s="38">
        <f t="shared" si="21"/>
        <v>3208.5164982805099</v>
      </c>
      <c r="Q65" s="38">
        <f t="shared" si="21"/>
        <v>3467.2765267632462</v>
      </c>
    </row>
    <row r="66" spans="1:17" ht="11.45" customHeight="1" x14ac:dyDescent="0.25">
      <c r="A66" s="17" t="str">
        <f>$A$14</f>
        <v>Domestic</v>
      </c>
      <c r="B66" s="37">
        <f>TrAvia_emi!B$9</f>
        <v>515.26123920164832</v>
      </c>
      <c r="C66" s="37">
        <f>TrAvia_emi!C$9</f>
        <v>502.35418335341268</v>
      </c>
      <c r="D66" s="37">
        <f>TrAvia_emi!D$9</f>
        <v>557.51269063654559</v>
      </c>
      <c r="E66" s="37">
        <f>TrAvia_emi!E$9</f>
        <v>607.47692554706839</v>
      </c>
      <c r="F66" s="37">
        <f>TrAvia_emi!F$9</f>
        <v>628.80669868100415</v>
      </c>
      <c r="G66" s="37">
        <f>TrAvia_emi!G$9</f>
        <v>624.29237348234278</v>
      </c>
      <c r="H66" s="37">
        <f>TrAvia_emi!H$9</f>
        <v>522.21703252289467</v>
      </c>
      <c r="I66" s="37">
        <f>TrAvia_emi!I$9</f>
        <v>510.21661526499196</v>
      </c>
      <c r="J66" s="37">
        <f>TrAvia_emi!J$9</f>
        <v>490.92322373270292</v>
      </c>
      <c r="K66" s="37">
        <f>TrAvia_emi!K$9</f>
        <v>520.116490821252</v>
      </c>
      <c r="L66" s="37">
        <f>TrAvia_emi!L$9</f>
        <v>524.2553624471384</v>
      </c>
      <c r="M66" s="37">
        <f>TrAvia_emi!M$9</f>
        <v>477.8253120738471</v>
      </c>
      <c r="N66" s="37">
        <f>TrAvia_emi!N$9</f>
        <v>467.2306082040555</v>
      </c>
      <c r="O66" s="37">
        <f>TrAvia_emi!O$9</f>
        <v>458.42215869146804</v>
      </c>
      <c r="P66" s="37">
        <f>TrAvia_emi!P$9</f>
        <v>464.65713710014148</v>
      </c>
      <c r="Q66" s="37">
        <f>TrAvia_emi!Q$9</f>
        <v>555.45776808156427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1362.9748649840924</v>
      </c>
      <c r="C67" s="37">
        <f>TrAvia_emi!C$10</f>
        <v>1287.7348671043114</v>
      </c>
      <c r="D67" s="37">
        <f>TrAvia_emi!D$10</f>
        <v>1107.949619367068</v>
      </c>
      <c r="E67" s="37">
        <f>TrAvia_emi!E$10</f>
        <v>1230.6309255943163</v>
      </c>
      <c r="F67" s="37">
        <f>TrAvia_emi!F$10</f>
        <v>1333.1738100610651</v>
      </c>
      <c r="G67" s="37">
        <f>TrAvia_emi!G$10</f>
        <v>1441.5857443300683</v>
      </c>
      <c r="H67" s="37">
        <f>TrAvia_emi!H$10</f>
        <v>1602.8425239888836</v>
      </c>
      <c r="I67" s="37">
        <f>TrAvia_emi!I$10</f>
        <v>1646.8780251998887</v>
      </c>
      <c r="J67" s="37">
        <f>TrAvia_emi!J$10</f>
        <v>1636.1185007115857</v>
      </c>
      <c r="K67" s="37">
        <f>TrAvia_emi!K$10</f>
        <v>1476.2296906325907</v>
      </c>
      <c r="L67" s="37">
        <f>TrAvia_emi!L$10</f>
        <v>1619.4908877544603</v>
      </c>
      <c r="M67" s="37">
        <f>TrAvia_emi!M$10</f>
        <v>1714.4678253878799</v>
      </c>
      <c r="N67" s="37">
        <f>TrAvia_emi!N$10</f>
        <v>1716.1818035328433</v>
      </c>
      <c r="O67" s="37">
        <f>TrAvia_emi!O$10</f>
        <v>1751.0377532469031</v>
      </c>
      <c r="P67" s="37">
        <f>TrAvia_emi!P$10</f>
        <v>1807.2255675569779</v>
      </c>
      <c r="Q67" s="37">
        <f>TrAvia_emi!Q$10</f>
        <v>1940.3870259915238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395.27524841112279</v>
      </c>
      <c r="C68" s="37">
        <f>TrAvia_emi!C$11</f>
        <v>422.12655947617475</v>
      </c>
      <c r="D68" s="37">
        <f>TrAvia_emi!D$11</f>
        <v>534.28791399859188</v>
      </c>
      <c r="E68" s="37">
        <f>TrAvia_emi!E$11</f>
        <v>487.41745530261102</v>
      </c>
      <c r="F68" s="37">
        <f>TrAvia_emi!F$11</f>
        <v>563.37513836298979</v>
      </c>
      <c r="G68" s="37">
        <f>TrAvia_emi!G$11</f>
        <v>552.04728006930793</v>
      </c>
      <c r="H68" s="37">
        <f>TrAvia_emi!H$11</f>
        <v>611.75718551805085</v>
      </c>
      <c r="I68" s="37">
        <f>TrAvia_emi!I$11</f>
        <v>714.95059560477432</v>
      </c>
      <c r="J68" s="37">
        <f>TrAvia_emi!J$11</f>
        <v>798.4312418618423</v>
      </c>
      <c r="K68" s="37">
        <f>TrAvia_emi!K$11</f>
        <v>745.04663583905415</v>
      </c>
      <c r="L68" s="37">
        <f>TrAvia_emi!L$11</f>
        <v>833.79566736634501</v>
      </c>
      <c r="M68" s="37">
        <f>TrAvia_emi!M$11</f>
        <v>860.26019910455659</v>
      </c>
      <c r="N68" s="37">
        <f>TrAvia_emi!N$11</f>
        <v>895.23718568504216</v>
      </c>
      <c r="O68" s="37">
        <f>TrAvia_emi!O$11</f>
        <v>907.30152140273583</v>
      </c>
      <c r="P68" s="37">
        <f>TrAvia_emi!P$11</f>
        <v>936.63379362339015</v>
      </c>
      <c r="Q68" s="37">
        <f>TrAvia_emi!Q$11</f>
        <v>971.43173269015813</v>
      </c>
    </row>
    <row r="69" spans="1:17" ht="11.45" customHeight="1" x14ac:dyDescent="0.25">
      <c r="A69" s="25" t="s">
        <v>18</v>
      </c>
      <c r="B69" s="40">
        <f t="shared" ref="B69:Q69" si="22">B70+B73+B74+B77+B80</f>
        <v>6555.8753234276428</v>
      </c>
      <c r="C69" s="40">
        <f t="shared" si="22"/>
        <v>6954.3740395022123</v>
      </c>
      <c r="D69" s="40">
        <f t="shared" si="22"/>
        <v>6867.7276319950306</v>
      </c>
      <c r="E69" s="40">
        <f t="shared" si="22"/>
        <v>7377.9394559738394</v>
      </c>
      <c r="F69" s="40">
        <f t="shared" si="22"/>
        <v>7527.4977555885225</v>
      </c>
      <c r="G69" s="40">
        <f t="shared" si="22"/>
        <v>7126.5535780969558</v>
      </c>
      <c r="H69" s="40">
        <f t="shared" si="22"/>
        <v>7163.3803696090199</v>
      </c>
      <c r="I69" s="40">
        <f t="shared" si="22"/>
        <v>7210.9392161928608</v>
      </c>
      <c r="J69" s="40">
        <f t="shared" si="22"/>
        <v>7186.9357467282289</v>
      </c>
      <c r="K69" s="40">
        <f t="shared" si="22"/>
        <v>6965.4920909518769</v>
      </c>
      <c r="L69" s="40">
        <f t="shared" si="22"/>
        <v>6577.2439392484848</v>
      </c>
      <c r="M69" s="40">
        <f t="shared" si="22"/>
        <v>5805.1625552381574</v>
      </c>
      <c r="N69" s="40">
        <f t="shared" si="22"/>
        <v>5592.6062723496989</v>
      </c>
      <c r="O69" s="40">
        <f t="shared" si="22"/>
        <v>5457.0080446936345</v>
      </c>
      <c r="P69" s="40">
        <f t="shared" si="22"/>
        <v>5171.5850413182579</v>
      </c>
      <c r="Q69" s="40">
        <f t="shared" si="22"/>
        <v>5509.0503258770168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6285.3697266988402</v>
      </c>
      <c r="C70" s="39">
        <f t="shared" si="23"/>
        <v>6675.5891648819397</v>
      </c>
      <c r="D70" s="39">
        <f t="shared" si="23"/>
        <v>6490.5177081219454</v>
      </c>
      <c r="E70" s="39">
        <f t="shared" si="23"/>
        <v>7089.565981557229</v>
      </c>
      <c r="F70" s="39">
        <f t="shared" si="23"/>
        <v>7362.2528915368785</v>
      </c>
      <c r="G70" s="39">
        <f t="shared" si="23"/>
        <v>6989.6240680706742</v>
      </c>
      <c r="H70" s="39">
        <f t="shared" si="23"/>
        <v>7013.4062155844258</v>
      </c>
      <c r="I70" s="39">
        <f t="shared" si="23"/>
        <v>6724.7672665972477</v>
      </c>
      <c r="J70" s="39">
        <f t="shared" si="23"/>
        <v>6655.269534143983</v>
      </c>
      <c r="K70" s="39">
        <f t="shared" si="23"/>
        <v>6258.1472738845332</v>
      </c>
      <c r="L70" s="39">
        <f t="shared" si="23"/>
        <v>6099.0161282043446</v>
      </c>
      <c r="M70" s="39">
        <f t="shared" si="23"/>
        <v>5360.215349892339</v>
      </c>
      <c r="N70" s="39">
        <f t="shared" si="23"/>
        <v>5144.5926944433668</v>
      </c>
      <c r="O70" s="39">
        <f t="shared" si="23"/>
        <v>5000.8559257260586</v>
      </c>
      <c r="P70" s="39">
        <f t="shared" si="23"/>
        <v>4834.6127595263151</v>
      </c>
      <c r="Q70" s="39">
        <f t="shared" si="23"/>
        <v>5134.1877453784282</v>
      </c>
    </row>
    <row r="71" spans="1:17" ht="11.45" customHeight="1" x14ac:dyDescent="0.25">
      <c r="A71" s="17" t="str">
        <f>$A$19</f>
        <v>Light duty vehicles</v>
      </c>
      <c r="B71" s="37">
        <f>TrRoad_emi!B$34</f>
        <v>3915.2425088154855</v>
      </c>
      <c r="C71" s="37">
        <f>TrRoad_emi!C$34</f>
        <v>3950.9206120367016</v>
      </c>
      <c r="D71" s="37">
        <f>TrRoad_emi!D$34</f>
        <v>3984.0094599198601</v>
      </c>
      <c r="E71" s="37">
        <f>TrRoad_emi!E$34</f>
        <v>3924.7099635267964</v>
      </c>
      <c r="F71" s="37">
        <f>TrRoad_emi!F$34</f>
        <v>3709.6472148910093</v>
      </c>
      <c r="G71" s="37">
        <f>TrRoad_emi!G$34</f>
        <v>3532.880783440738</v>
      </c>
      <c r="H71" s="37">
        <f>TrRoad_emi!H$34</f>
        <v>3488.9868448379302</v>
      </c>
      <c r="I71" s="37">
        <f>TrRoad_emi!I$34</f>
        <v>3287.6185131285652</v>
      </c>
      <c r="J71" s="37">
        <f>TrRoad_emi!J$34</f>
        <v>3290.4754138053399</v>
      </c>
      <c r="K71" s="37">
        <f>TrRoad_emi!K$34</f>
        <v>3255.7012760657299</v>
      </c>
      <c r="L71" s="37">
        <f>TrRoad_emi!L$34</f>
        <v>3105.1658386203771</v>
      </c>
      <c r="M71" s="37">
        <f>TrRoad_emi!M$34</f>
        <v>2717.4523315180227</v>
      </c>
      <c r="N71" s="37">
        <f>TrRoad_emi!N$34</f>
        <v>2316.8020685376018</v>
      </c>
      <c r="O71" s="37">
        <f>TrRoad_emi!O$34</f>
        <v>2200.3491252869717</v>
      </c>
      <c r="P71" s="37">
        <f>TrRoad_emi!P$34</f>
        <v>2343.0717330779994</v>
      </c>
      <c r="Q71" s="37">
        <f>TrRoad_emi!Q$34</f>
        <v>2303.2018080028079</v>
      </c>
    </row>
    <row r="72" spans="1:17" ht="11.45" customHeight="1" x14ac:dyDescent="0.25">
      <c r="A72" s="17" t="str">
        <f>$A$20</f>
        <v>Heavy duty vehicles</v>
      </c>
      <c r="B72" s="37">
        <f>TrRoad_emi!B$40</f>
        <v>2370.1272178833542</v>
      </c>
      <c r="C72" s="37">
        <f>TrRoad_emi!C$40</f>
        <v>2724.6685528452381</v>
      </c>
      <c r="D72" s="37">
        <f>TrRoad_emi!D$40</f>
        <v>2506.5082482020853</v>
      </c>
      <c r="E72" s="37">
        <f>TrRoad_emi!E$40</f>
        <v>3164.8560180304326</v>
      </c>
      <c r="F72" s="37">
        <f>TrRoad_emi!F$40</f>
        <v>3652.6056766458692</v>
      </c>
      <c r="G72" s="37">
        <f>TrRoad_emi!G$40</f>
        <v>3456.7432846299366</v>
      </c>
      <c r="H72" s="37">
        <f>TrRoad_emi!H$40</f>
        <v>3524.4193707464956</v>
      </c>
      <c r="I72" s="37">
        <f>TrRoad_emi!I$40</f>
        <v>3437.1487534686826</v>
      </c>
      <c r="J72" s="37">
        <f>TrRoad_emi!J$40</f>
        <v>3364.7941203386426</v>
      </c>
      <c r="K72" s="37">
        <f>TrRoad_emi!K$40</f>
        <v>3002.4459978188029</v>
      </c>
      <c r="L72" s="37">
        <f>TrRoad_emi!L$40</f>
        <v>2993.8502895839674</v>
      </c>
      <c r="M72" s="37">
        <f>TrRoad_emi!M$40</f>
        <v>2642.7630183743163</v>
      </c>
      <c r="N72" s="37">
        <f>TrRoad_emi!N$40</f>
        <v>2827.790625905765</v>
      </c>
      <c r="O72" s="37">
        <f>TrRoad_emi!O$40</f>
        <v>2800.5068004390869</v>
      </c>
      <c r="P72" s="37">
        <f>TrRoad_emi!P$40</f>
        <v>2491.5410264483153</v>
      </c>
      <c r="Q72" s="37">
        <f>TrRoad_emi!Q$40</f>
        <v>2830.9859373756203</v>
      </c>
    </row>
    <row r="73" spans="1:17" ht="11.45" customHeight="1" x14ac:dyDescent="0.25">
      <c r="A73" s="19" t="str">
        <f>$A$21</f>
        <v>Rail transport</v>
      </c>
      <c r="B73" s="38">
        <f>TrRail_emi!B$15</f>
        <v>37.045743857051505</v>
      </c>
      <c r="C73" s="38">
        <f>TrRail_emi!C$15</f>
        <v>32.01675411151998</v>
      </c>
      <c r="D73" s="38">
        <f>TrRail_emi!D$15</f>
        <v>28.141381273471207</v>
      </c>
      <c r="E73" s="38">
        <f>TrRail_emi!E$15</f>
        <v>23.210639355534166</v>
      </c>
      <c r="F73" s="38">
        <f>TrRail_emi!F$15</f>
        <v>23.070092479819468</v>
      </c>
      <c r="G73" s="38">
        <f>TrRail_emi!G$15</f>
        <v>17.03583085726121</v>
      </c>
      <c r="H73" s="38">
        <f>TrRail_emi!H$15</f>
        <v>14.403091502871513</v>
      </c>
      <c r="I73" s="38">
        <f>TrRail_emi!I$15</f>
        <v>16.245337118510946</v>
      </c>
      <c r="J73" s="38">
        <f>TrRail_emi!J$15</f>
        <v>16.125474678444526</v>
      </c>
      <c r="K73" s="38">
        <f>TrRail_emi!K$15</f>
        <v>11.461553455238553</v>
      </c>
      <c r="L73" s="38">
        <f>TrRail_emi!L$15</f>
        <v>11.566250986396625</v>
      </c>
      <c r="M73" s="38">
        <f>TrRail_emi!M$15</f>
        <v>10.638698760087422</v>
      </c>
      <c r="N73" s="38">
        <f>TrRail_emi!N$15</f>
        <v>10.996035043141735</v>
      </c>
      <c r="O73" s="38">
        <f>TrRail_emi!O$15</f>
        <v>7.3150847591792312</v>
      </c>
      <c r="P73" s="38">
        <f>TrRail_emi!P$15</f>
        <v>8.0700302392953365</v>
      </c>
      <c r="Q73" s="38">
        <f>TrRail_emi!Q$15</f>
        <v>9.5901382873741579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95.411596036439178</v>
      </c>
      <c r="C74" s="38">
        <f t="shared" si="24"/>
        <v>89.47393613935327</v>
      </c>
      <c r="D74" s="38">
        <f t="shared" si="24"/>
        <v>66.811242173214424</v>
      </c>
      <c r="E74" s="38">
        <f t="shared" si="24"/>
        <v>59.645741599948394</v>
      </c>
      <c r="F74" s="38">
        <f t="shared" si="24"/>
        <v>61.823427667720495</v>
      </c>
      <c r="G74" s="38">
        <f t="shared" si="24"/>
        <v>65.281881053585636</v>
      </c>
      <c r="H74" s="38">
        <f t="shared" si="24"/>
        <v>71.350279805398685</v>
      </c>
      <c r="I74" s="38">
        <f t="shared" si="24"/>
        <v>68.24461301772601</v>
      </c>
      <c r="J74" s="38">
        <f t="shared" si="24"/>
        <v>76.287243743313411</v>
      </c>
      <c r="K74" s="38">
        <f t="shared" si="24"/>
        <v>71.8837661351088</v>
      </c>
      <c r="L74" s="38">
        <f t="shared" si="24"/>
        <v>77.022675532555724</v>
      </c>
      <c r="M74" s="38">
        <f t="shared" si="24"/>
        <v>66.947935826390832</v>
      </c>
      <c r="N74" s="38">
        <f t="shared" si="24"/>
        <v>65.597760996766993</v>
      </c>
      <c r="O74" s="38">
        <f t="shared" si="24"/>
        <v>64.570112948008116</v>
      </c>
      <c r="P74" s="38">
        <f t="shared" si="24"/>
        <v>59.373188075865642</v>
      </c>
      <c r="Q74" s="38">
        <f t="shared" si="24"/>
        <v>60.3539074051547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71.406226149743347</v>
      </c>
      <c r="C75" s="37">
        <f>TrAvia_emi!C$13</f>
        <v>64.464893613706352</v>
      </c>
      <c r="D75" s="37">
        <f>TrAvia_emi!D$13</f>
        <v>48.005256272199354</v>
      </c>
      <c r="E75" s="37">
        <f>TrAvia_emi!E$13</f>
        <v>41.206848662648156</v>
      </c>
      <c r="F75" s="37">
        <f>TrAvia_emi!F$13</f>
        <v>41.087631769687</v>
      </c>
      <c r="G75" s="37">
        <f>TrAvia_emi!G$13</f>
        <v>43.256785244711168</v>
      </c>
      <c r="H75" s="37">
        <f>TrAvia_emi!H$13</f>
        <v>47.875723060831319</v>
      </c>
      <c r="I75" s="37">
        <f>TrAvia_emi!I$13</f>
        <v>45.949629304733222</v>
      </c>
      <c r="J75" s="37">
        <f>TrAvia_emi!J$13</f>
        <v>47.542702236278366</v>
      </c>
      <c r="K75" s="37">
        <f>TrAvia_emi!K$13</f>
        <v>45.955932172138212</v>
      </c>
      <c r="L75" s="37">
        <f>TrAvia_emi!L$13</f>
        <v>44.662932717956679</v>
      </c>
      <c r="M75" s="37">
        <f>TrAvia_emi!M$13</f>
        <v>35.024994271980432</v>
      </c>
      <c r="N75" s="37">
        <f>TrAvia_emi!N$13</f>
        <v>33.082536276173855</v>
      </c>
      <c r="O75" s="37">
        <f>TrAvia_emi!O$13</f>
        <v>28.665865231330621</v>
      </c>
      <c r="P75" s="37">
        <f>TrAvia_emi!P$13</f>
        <v>25.914009515757243</v>
      </c>
      <c r="Q75" s="37">
        <f>TrAvia_emi!Q$13</f>
        <v>26.062045648861567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24.005369886695831</v>
      </c>
      <c r="C76" s="37">
        <f>TrAvia_emi!C$14</f>
        <v>25.009042525646912</v>
      </c>
      <c r="D76" s="37">
        <f>TrAvia_emi!D$14</f>
        <v>18.805985901015077</v>
      </c>
      <c r="E76" s="37">
        <f>TrAvia_emi!E$14</f>
        <v>18.438892937300238</v>
      </c>
      <c r="F76" s="37">
        <f>TrAvia_emi!F$14</f>
        <v>20.735795898033494</v>
      </c>
      <c r="G76" s="37">
        <f>TrAvia_emi!G$14</f>
        <v>22.025095808874461</v>
      </c>
      <c r="H76" s="37">
        <f>TrAvia_emi!H$14</f>
        <v>23.474556744567366</v>
      </c>
      <c r="I76" s="37">
        <f>TrAvia_emi!I$14</f>
        <v>22.294983712992796</v>
      </c>
      <c r="J76" s="37">
        <f>TrAvia_emi!J$14</f>
        <v>28.744541507035041</v>
      </c>
      <c r="K76" s="37">
        <f>TrAvia_emi!K$14</f>
        <v>25.927833962970588</v>
      </c>
      <c r="L76" s="37">
        <f>TrAvia_emi!L$14</f>
        <v>32.359742814599052</v>
      </c>
      <c r="M76" s="37">
        <f>TrAvia_emi!M$14</f>
        <v>31.9229415544104</v>
      </c>
      <c r="N76" s="37">
        <f>TrAvia_emi!N$14</f>
        <v>32.515224720593132</v>
      </c>
      <c r="O76" s="37">
        <f>TrAvia_emi!O$14</f>
        <v>35.904247716677496</v>
      </c>
      <c r="P76" s="37">
        <f>TrAvia_emi!P$14</f>
        <v>33.459178560108398</v>
      </c>
      <c r="Q76" s="37">
        <f>TrAvia_emi!Q$14</f>
        <v>34.291861756293137</v>
      </c>
    </row>
    <row r="77" spans="1:17" ht="11.45" customHeight="1" x14ac:dyDescent="0.25">
      <c r="A77" s="19" t="s">
        <v>32</v>
      </c>
      <c r="B77" s="38">
        <f t="shared" ref="B77:Q77" si="25">B78+B79</f>
        <v>138.04825683531277</v>
      </c>
      <c r="C77" s="38">
        <f t="shared" si="25"/>
        <v>157.2941843694</v>
      </c>
      <c r="D77" s="38">
        <f t="shared" si="25"/>
        <v>282.25730042639998</v>
      </c>
      <c r="E77" s="38">
        <f t="shared" si="25"/>
        <v>205.51709346112804</v>
      </c>
      <c r="F77" s="38">
        <f t="shared" si="25"/>
        <v>80.351343904103999</v>
      </c>
      <c r="G77" s="38">
        <f t="shared" si="25"/>
        <v>54.611798115434922</v>
      </c>
      <c r="H77" s="38">
        <f t="shared" si="25"/>
        <v>64.22078271632401</v>
      </c>
      <c r="I77" s="38">
        <f t="shared" si="25"/>
        <v>401.68199945937602</v>
      </c>
      <c r="J77" s="38">
        <f t="shared" si="25"/>
        <v>439.25349416248804</v>
      </c>
      <c r="K77" s="38">
        <f t="shared" si="25"/>
        <v>623.99949747699611</v>
      </c>
      <c r="L77" s="38">
        <f t="shared" si="25"/>
        <v>389.63888452518756</v>
      </c>
      <c r="M77" s="38">
        <f t="shared" si="25"/>
        <v>367.36057075934013</v>
      </c>
      <c r="N77" s="38">
        <f t="shared" si="25"/>
        <v>371.41978186642302</v>
      </c>
      <c r="O77" s="38">
        <f t="shared" si="25"/>
        <v>384.26692126038785</v>
      </c>
      <c r="P77" s="38">
        <f t="shared" si="25"/>
        <v>269.52906347678174</v>
      </c>
      <c r="Q77" s="38">
        <f t="shared" si="25"/>
        <v>304.91853480605931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138.04825683531277</v>
      </c>
      <c r="C78" s="37">
        <f>TrNavi_emi!C$8</f>
        <v>157.2941843694</v>
      </c>
      <c r="D78" s="37">
        <f>TrNavi_emi!D$8</f>
        <v>282.25730042639998</v>
      </c>
      <c r="E78" s="37">
        <f>TrNavi_emi!E$8</f>
        <v>205.51709346112804</v>
      </c>
      <c r="F78" s="37">
        <f>TrNavi_emi!F$8</f>
        <v>80.351343904103999</v>
      </c>
      <c r="G78" s="37">
        <f>TrNavi_emi!G$8</f>
        <v>54.611798115434922</v>
      </c>
      <c r="H78" s="37">
        <f>TrNavi_emi!H$8</f>
        <v>64.22078271632401</v>
      </c>
      <c r="I78" s="37">
        <f>TrNavi_emi!I$8</f>
        <v>401.68199945937602</v>
      </c>
      <c r="J78" s="37">
        <f>TrNavi_emi!J$8</f>
        <v>439.25349416248804</v>
      </c>
      <c r="K78" s="37">
        <f>TrNavi_emi!K$8</f>
        <v>623.99949747699611</v>
      </c>
      <c r="L78" s="37">
        <f>TrNavi_emi!L$8</f>
        <v>389.63888452518756</v>
      </c>
      <c r="M78" s="37">
        <f>TrNavi_emi!M$8</f>
        <v>367.36057075934013</v>
      </c>
      <c r="N78" s="37">
        <f>TrNavi_emi!N$8</f>
        <v>371.41978186642302</v>
      </c>
      <c r="O78" s="37">
        <f>TrNavi_emi!O$8</f>
        <v>384.26692126038785</v>
      </c>
      <c r="P78" s="37">
        <f>TrNavi_emi!P$8</f>
        <v>269.52906347678174</v>
      </c>
      <c r="Q78" s="37">
        <f>TrNavi_emi!Q$8</f>
        <v>304.91853480605931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0.75982912048031148</v>
      </c>
      <c r="C85" s="31">
        <f t="shared" si="27"/>
        <v>0.76384876972359361</v>
      </c>
      <c r="D85" s="31">
        <f t="shared" si="27"/>
        <v>0.78138767983438961</v>
      </c>
      <c r="E85" s="31">
        <f t="shared" si="27"/>
        <v>0.78388671362499196</v>
      </c>
      <c r="F85" s="31">
        <f t="shared" si="27"/>
        <v>0.77183124113236368</v>
      </c>
      <c r="G85" s="31">
        <f t="shared" si="27"/>
        <v>0.76768586466567434</v>
      </c>
      <c r="H85" s="31">
        <f t="shared" si="27"/>
        <v>0.76082838645913076</v>
      </c>
      <c r="I85" s="31">
        <f t="shared" si="27"/>
        <v>0.74635767379292228</v>
      </c>
      <c r="J85" s="31">
        <f t="shared" si="27"/>
        <v>0.73414409366035727</v>
      </c>
      <c r="K85" s="31">
        <f t="shared" si="27"/>
        <v>0.73896975824186673</v>
      </c>
      <c r="L85" s="31">
        <f t="shared" si="27"/>
        <v>0.71746564252752598</v>
      </c>
      <c r="M85" s="31">
        <f t="shared" si="27"/>
        <v>0.70070502057280026</v>
      </c>
      <c r="N85" s="31">
        <f t="shared" si="27"/>
        <v>0.69613149334999125</v>
      </c>
      <c r="O85" s="31">
        <f t="shared" si="27"/>
        <v>0.68615802603897558</v>
      </c>
      <c r="P85" s="31">
        <f t="shared" si="27"/>
        <v>0.66948887495575216</v>
      </c>
      <c r="Q85" s="31">
        <f t="shared" si="27"/>
        <v>0.65416979389339247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1.4174906959162041E-2</v>
      </c>
      <c r="C86" s="29">
        <f t="shared" si="28"/>
        <v>1.5087885093253713E-2</v>
      </c>
      <c r="D86" s="29">
        <f t="shared" si="28"/>
        <v>1.5985851508344116E-2</v>
      </c>
      <c r="E86" s="29">
        <f t="shared" si="28"/>
        <v>1.6128576861730332E-2</v>
      </c>
      <c r="F86" s="29">
        <f t="shared" si="28"/>
        <v>1.6678430979712132E-2</v>
      </c>
      <c r="G86" s="29">
        <f t="shared" si="28"/>
        <v>1.7858996555109415E-2</v>
      </c>
      <c r="H86" s="29">
        <f t="shared" si="28"/>
        <v>1.8459816127611564E-2</v>
      </c>
      <c r="I86" s="29">
        <f t="shared" si="28"/>
        <v>1.7043791560713693E-2</v>
      </c>
      <c r="J86" s="29">
        <f t="shared" si="28"/>
        <v>1.687945706330116E-2</v>
      </c>
      <c r="K86" s="29">
        <f t="shared" si="28"/>
        <v>1.6142345594157899E-2</v>
      </c>
      <c r="L86" s="29">
        <f t="shared" si="28"/>
        <v>1.5539434466913221E-2</v>
      </c>
      <c r="M86" s="29">
        <f t="shared" si="28"/>
        <v>1.4971063034019237E-2</v>
      </c>
      <c r="N86" s="29">
        <f t="shared" si="28"/>
        <v>1.5191725358236242E-2</v>
      </c>
      <c r="O86" s="29">
        <f t="shared" si="28"/>
        <v>1.4745174314767528E-2</v>
      </c>
      <c r="P86" s="29">
        <f t="shared" si="28"/>
        <v>1.3991380482735195E-2</v>
      </c>
      <c r="Q86" s="29">
        <f t="shared" si="28"/>
        <v>1.3027150105440033E-2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0.63922735972762479</v>
      </c>
      <c r="C87" s="29">
        <f t="shared" si="29"/>
        <v>0.64971487043398901</v>
      </c>
      <c r="D87" s="29">
        <f t="shared" si="29"/>
        <v>0.67862205099426876</v>
      </c>
      <c r="E87" s="29">
        <f t="shared" si="29"/>
        <v>0.67986014479183188</v>
      </c>
      <c r="F87" s="29">
        <f t="shared" si="29"/>
        <v>0.66814147088946774</v>
      </c>
      <c r="G87" s="29">
        <f t="shared" si="29"/>
        <v>0.69750372340311073</v>
      </c>
      <c r="H87" s="29">
        <f t="shared" si="29"/>
        <v>0.69346822867342905</v>
      </c>
      <c r="I87" s="29">
        <f t="shared" si="29"/>
        <v>0.68023091780826117</v>
      </c>
      <c r="J87" s="29">
        <f t="shared" si="29"/>
        <v>0.66895652008802742</v>
      </c>
      <c r="K87" s="29">
        <f t="shared" si="29"/>
        <v>0.67568385056723557</v>
      </c>
      <c r="L87" s="29">
        <f t="shared" si="29"/>
        <v>0.65440881510370708</v>
      </c>
      <c r="M87" s="29">
        <f t="shared" si="29"/>
        <v>0.64068072479730798</v>
      </c>
      <c r="N87" s="29">
        <f t="shared" si="29"/>
        <v>0.63566285705112668</v>
      </c>
      <c r="O87" s="29">
        <f t="shared" si="29"/>
        <v>0.62540114955229065</v>
      </c>
      <c r="P87" s="29">
        <f t="shared" si="29"/>
        <v>0.61382956780896158</v>
      </c>
      <c r="Q87" s="29">
        <f t="shared" si="29"/>
        <v>0.59831001195887235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0.10642685379352466</v>
      </c>
      <c r="C88" s="29">
        <f t="shared" si="30"/>
        <v>9.9046014196350868E-2</v>
      </c>
      <c r="D88" s="29">
        <f t="shared" si="30"/>
        <v>8.6779777331776761E-2</v>
      </c>
      <c r="E88" s="29">
        <f t="shared" si="30"/>
        <v>8.7897991971429862E-2</v>
      </c>
      <c r="F88" s="29">
        <f t="shared" si="30"/>
        <v>8.7011339263183815E-2</v>
      </c>
      <c r="G88" s="29">
        <f t="shared" si="30"/>
        <v>5.2323144707454271E-2</v>
      </c>
      <c r="H88" s="29">
        <f t="shared" si="30"/>
        <v>4.8900341658090159E-2</v>
      </c>
      <c r="I88" s="29">
        <f t="shared" si="30"/>
        <v>4.9082964423947432E-2</v>
      </c>
      <c r="J88" s="29">
        <f t="shared" si="30"/>
        <v>4.8308116509028665E-2</v>
      </c>
      <c r="K88" s="29">
        <f t="shared" si="30"/>
        <v>4.7143562080473253E-2</v>
      </c>
      <c r="L88" s="29">
        <f t="shared" si="30"/>
        <v>4.7517392956905755E-2</v>
      </c>
      <c r="M88" s="29">
        <f t="shared" si="30"/>
        <v>4.5053232741473062E-2</v>
      </c>
      <c r="N88" s="29">
        <f t="shared" si="30"/>
        <v>4.5276910940628315E-2</v>
      </c>
      <c r="O88" s="29">
        <f t="shared" si="30"/>
        <v>4.6011702171917426E-2</v>
      </c>
      <c r="P88" s="29">
        <f t="shared" si="30"/>
        <v>4.1667926664055374E-2</v>
      </c>
      <c r="Q88" s="29">
        <f t="shared" si="30"/>
        <v>4.2832631829080189E-2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4.107260866306231E-2</v>
      </c>
      <c r="C89" s="30">
        <f t="shared" si="31"/>
        <v>4.0269895726215962E-2</v>
      </c>
      <c r="D89" s="30">
        <f t="shared" si="31"/>
        <v>3.9084088522514195E-2</v>
      </c>
      <c r="E89" s="30">
        <f t="shared" si="31"/>
        <v>3.773015257537983E-2</v>
      </c>
      <c r="F89" s="30">
        <f t="shared" si="31"/>
        <v>3.7021477405068219E-2</v>
      </c>
      <c r="G89" s="30">
        <f t="shared" si="31"/>
        <v>3.8212667633304005E-2</v>
      </c>
      <c r="H89" s="30">
        <f t="shared" si="31"/>
        <v>3.9219660123509588E-2</v>
      </c>
      <c r="I89" s="30">
        <f t="shared" si="31"/>
        <v>3.9564068217081437E-2</v>
      </c>
      <c r="J89" s="30">
        <f t="shared" si="31"/>
        <v>4.0812199172631597E-2</v>
      </c>
      <c r="K89" s="30">
        <f t="shared" si="31"/>
        <v>4.1665997504494831E-2</v>
      </c>
      <c r="L89" s="30">
        <f t="shared" si="31"/>
        <v>4.10020585861142E-2</v>
      </c>
      <c r="M89" s="30">
        <f t="shared" si="31"/>
        <v>4.1472078344073925E-2</v>
      </c>
      <c r="N89" s="30">
        <f t="shared" si="31"/>
        <v>3.7390748865133383E-2</v>
      </c>
      <c r="O89" s="30">
        <f t="shared" si="31"/>
        <v>3.5066799341348813E-2</v>
      </c>
      <c r="P89" s="30">
        <f t="shared" si="31"/>
        <v>3.549221254627493E-2</v>
      </c>
      <c r="Q89" s="30">
        <f t="shared" si="31"/>
        <v>3.5173134431509129E-2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4.7716971923329726E-3</v>
      </c>
      <c r="C90" s="29">
        <f t="shared" si="32"/>
        <v>4.8373579834224594E-3</v>
      </c>
      <c r="D90" s="29">
        <f t="shared" si="32"/>
        <v>4.803630991593923E-3</v>
      </c>
      <c r="E90" s="29">
        <f t="shared" si="32"/>
        <v>6.4232185458860201E-3</v>
      </c>
      <c r="F90" s="29">
        <f t="shared" si="32"/>
        <v>6.8182629619684236E-3</v>
      </c>
      <c r="G90" s="29">
        <f t="shared" si="32"/>
        <v>6.9562948986869582E-3</v>
      </c>
      <c r="H90" s="29">
        <f t="shared" si="32"/>
        <v>7.9652083288792239E-3</v>
      </c>
      <c r="I90" s="29">
        <f t="shared" si="32"/>
        <v>8.246739472259991E-3</v>
      </c>
      <c r="J90" s="29">
        <f t="shared" si="32"/>
        <v>8.4177874584837834E-3</v>
      </c>
      <c r="K90" s="29">
        <f t="shared" si="32"/>
        <v>8.5653456156603632E-3</v>
      </c>
      <c r="L90" s="29">
        <f t="shared" si="32"/>
        <v>8.860187153720658E-3</v>
      </c>
      <c r="M90" s="29">
        <f t="shared" si="32"/>
        <v>8.8412155875574501E-3</v>
      </c>
      <c r="N90" s="29">
        <f t="shared" si="32"/>
        <v>7.9568869322770609E-3</v>
      </c>
      <c r="O90" s="29">
        <f t="shared" si="32"/>
        <v>7.1908735194449918E-3</v>
      </c>
      <c r="P90" s="29">
        <f t="shared" si="32"/>
        <v>7.1194259968775002E-3</v>
      </c>
      <c r="Q90" s="29">
        <f t="shared" si="32"/>
        <v>7.1445708218398213E-3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3.6300911470729336E-2</v>
      </c>
      <c r="C91" s="29">
        <f t="shared" si="33"/>
        <v>3.54325377427935E-2</v>
      </c>
      <c r="D91" s="29">
        <f t="shared" si="33"/>
        <v>3.4280457530920273E-2</v>
      </c>
      <c r="E91" s="29">
        <f t="shared" si="33"/>
        <v>3.1306934029493812E-2</v>
      </c>
      <c r="F91" s="29">
        <f t="shared" si="33"/>
        <v>2.6693459246620182E-2</v>
      </c>
      <c r="G91" s="29">
        <f t="shared" si="33"/>
        <v>2.7235468917352054E-2</v>
      </c>
      <c r="H91" s="29">
        <f t="shared" si="33"/>
        <v>2.7158151095024525E-2</v>
      </c>
      <c r="I91" s="29">
        <f t="shared" si="33"/>
        <v>2.7342769340537604E-2</v>
      </c>
      <c r="J91" s="29">
        <f t="shared" si="33"/>
        <v>2.8357605127409716E-2</v>
      </c>
      <c r="K91" s="29">
        <f t="shared" si="33"/>
        <v>2.8944410528949957E-2</v>
      </c>
      <c r="L91" s="29">
        <f t="shared" si="33"/>
        <v>2.8082039564094323E-2</v>
      </c>
      <c r="M91" s="29">
        <f t="shared" si="33"/>
        <v>2.9042006951811101E-2</v>
      </c>
      <c r="N91" s="29">
        <f t="shared" si="33"/>
        <v>2.5858146914981062E-2</v>
      </c>
      <c r="O91" s="29">
        <f t="shared" si="33"/>
        <v>2.4323636014508567E-2</v>
      </c>
      <c r="P91" s="29">
        <f t="shared" si="33"/>
        <v>2.4410024565083874E-2</v>
      </c>
      <c r="Q91" s="29">
        <f t="shared" si="33"/>
        <v>2.3998173745150269E-2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3.5097551964796136E-3</v>
      </c>
      <c r="G92" s="29">
        <f t="shared" si="34"/>
        <v>4.0209038172649911E-3</v>
      </c>
      <c r="H92" s="29">
        <f t="shared" si="34"/>
        <v>4.0963006996058366E-3</v>
      </c>
      <c r="I92" s="29">
        <f t="shared" si="34"/>
        <v>3.9745594042838346E-3</v>
      </c>
      <c r="J92" s="29">
        <f t="shared" si="34"/>
        <v>4.0368065867380969E-3</v>
      </c>
      <c r="K92" s="29">
        <f t="shared" si="34"/>
        <v>4.1562413598845082E-3</v>
      </c>
      <c r="L92" s="29">
        <f t="shared" si="34"/>
        <v>4.0598318682992136E-3</v>
      </c>
      <c r="M92" s="29">
        <f t="shared" si="34"/>
        <v>3.5888558047053759E-3</v>
      </c>
      <c r="N92" s="29">
        <f t="shared" si="34"/>
        <v>3.5757150178752617E-3</v>
      </c>
      <c r="O92" s="29">
        <f t="shared" si="34"/>
        <v>3.5522898073952524E-3</v>
      </c>
      <c r="P92" s="29">
        <f t="shared" si="34"/>
        <v>3.9627619843135556E-3</v>
      </c>
      <c r="Q92" s="29">
        <f t="shared" si="34"/>
        <v>4.0303898645190385E-3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0.19909827085662624</v>
      </c>
      <c r="C93" s="30">
        <f t="shared" si="35"/>
        <v>0.19588133455019036</v>
      </c>
      <c r="D93" s="30">
        <f t="shared" si="35"/>
        <v>0.17952823164309617</v>
      </c>
      <c r="E93" s="30">
        <f t="shared" si="35"/>
        <v>0.17838313379962822</v>
      </c>
      <c r="F93" s="30">
        <f t="shared" si="35"/>
        <v>0.1911472814625681</v>
      </c>
      <c r="G93" s="30">
        <f t="shared" si="35"/>
        <v>0.19410146770102171</v>
      </c>
      <c r="H93" s="30">
        <f t="shared" si="35"/>
        <v>0.19995195341735963</v>
      </c>
      <c r="I93" s="30">
        <f t="shared" si="35"/>
        <v>0.21407825798999627</v>
      </c>
      <c r="J93" s="30">
        <f t="shared" si="35"/>
        <v>0.22504370716701114</v>
      </c>
      <c r="K93" s="30">
        <f t="shared" si="35"/>
        <v>0.21936424425363851</v>
      </c>
      <c r="L93" s="30">
        <f t="shared" si="35"/>
        <v>0.24153229888635985</v>
      </c>
      <c r="M93" s="30">
        <f t="shared" si="35"/>
        <v>0.25782290108312578</v>
      </c>
      <c r="N93" s="30">
        <f t="shared" si="35"/>
        <v>0.26647775778487531</v>
      </c>
      <c r="O93" s="30">
        <f t="shared" si="35"/>
        <v>0.27877517461967566</v>
      </c>
      <c r="P93" s="30">
        <f t="shared" si="35"/>
        <v>0.29501891249797296</v>
      </c>
      <c r="Q93" s="30">
        <f t="shared" si="35"/>
        <v>0.31065707167509832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2.2124323839038715E-2</v>
      </c>
      <c r="C94" s="29">
        <f t="shared" si="36"/>
        <v>2.1420989820751597E-2</v>
      </c>
      <c r="D94" s="29">
        <f t="shared" si="36"/>
        <v>2.1206444517583127E-2</v>
      </c>
      <c r="E94" s="29">
        <f t="shared" si="36"/>
        <v>1.9950713841452125E-2</v>
      </c>
      <c r="F94" s="29">
        <f t="shared" si="36"/>
        <v>2.0345884505296497E-2</v>
      </c>
      <c r="G94" s="29">
        <f t="shared" si="36"/>
        <v>2.0100151986818009E-2</v>
      </c>
      <c r="H94" s="29">
        <f t="shared" si="36"/>
        <v>1.6142980182502462E-2</v>
      </c>
      <c r="I94" s="29">
        <f t="shared" si="36"/>
        <v>1.5716212710983075E-2</v>
      </c>
      <c r="J94" s="29">
        <f t="shared" si="36"/>
        <v>1.6460261696706061E-2</v>
      </c>
      <c r="K94" s="29">
        <f t="shared" si="36"/>
        <v>1.8564172880199237E-2</v>
      </c>
      <c r="L94" s="29">
        <f t="shared" si="36"/>
        <v>1.8409285575969742E-2</v>
      </c>
      <c r="M94" s="29">
        <f t="shared" si="36"/>
        <v>1.7113426175079154E-2</v>
      </c>
      <c r="N94" s="29">
        <f t="shared" si="36"/>
        <v>1.6955173465508712E-2</v>
      </c>
      <c r="O94" s="29">
        <f t="shared" si="36"/>
        <v>1.6909163794921852E-2</v>
      </c>
      <c r="P94" s="29">
        <f t="shared" si="36"/>
        <v>1.6853914493720833E-2</v>
      </c>
      <c r="Q94" s="29">
        <f t="shared" si="36"/>
        <v>2.0053723233387936E-2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0.11953101175746904</v>
      </c>
      <c r="C95" s="29">
        <f t="shared" si="37"/>
        <v>0.10661036139260953</v>
      </c>
      <c r="D95" s="29">
        <f t="shared" si="37"/>
        <v>0.10597954806324465</v>
      </c>
      <c r="E95" s="29">
        <f t="shared" si="37"/>
        <v>0.10858044141536224</v>
      </c>
      <c r="F95" s="29">
        <f t="shared" si="37"/>
        <v>0.11025308737514952</v>
      </c>
      <c r="G95" s="29">
        <f t="shared" si="37"/>
        <v>0.11960344671447955</v>
      </c>
      <c r="H95" s="29">
        <f t="shared" si="37"/>
        <v>0.12711221371558734</v>
      </c>
      <c r="I95" s="29">
        <f t="shared" si="37"/>
        <v>0.13155940889243728</v>
      </c>
      <c r="J95" s="29">
        <f t="shared" si="37"/>
        <v>0.12789528332392716</v>
      </c>
      <c r="K95" s="29">
        <f t="shared" si="37"/>
        <v>0.12176896713582966</v>
      </c>
      <c r="L95" s="29">
        <f t="shared" si="37"/>
        <v>0.12761776122884472</v>
      </c>
      <c r="M95" s="29">
        <f t="shared" si="37"/>
        <v>0.13762608766204149</v>
      </c>
      <c r="N95" s="29">
        <f t="shared" si="37"/>
        <v>0.1401567818538898</v>
      </c>
      <c r="O95" s="29">
        <f t="shared" si="37"/>
        <v>0.14835546642292699</v>
      </c>
      <c r="P95" s="29">
        <f t="shared" si="37"/>
        <v>0.15792598811951386</v>
      </c>
      <c r="Q95" s="29">
        <f t="shared" si="37"/>
        <v>0.16798569881514566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5.7442935260118497E-2</v>
      </c>
      <c r="C96" s="29">
        <f t="shared" si="38"/>
        <v>6.7849983336829206E-2</v>
      </c>
      <c r="D96" s="29">
        <f t="shared" si="38"/>
        <v>5.2342239062268391E-2</v>
      </c>
      <c r="E96" s="29">
        <f t="shared" si="38"/>
        <v>4.9851978542813861E-2</v>
      </c>
      <c r="F96" s="29">
        <f t="shared" si="38"/>
        <v>6.0548309582122088E-2</v>
      </c>
      <c r="G96" s="29">
        <f t="shared" si="38"/>
        <v>5.4397868999724146E-2</v>
      </c>
      <c r="H96" s="29">
        <f t="shared" si="38"/>
        <v>5.6696759519269835E-2</v>
      </c>
      <c r="I96" s="29">
        <f t="shared" si="38"/>
        <v>6.6802636386575923E-2</v>
      </c>
      <c r="J96" s="29">
        <f t="shared" si="38"/>
        <v>8.0688162146377918E-2</v>
      </c>
      <c r="K96" s="29">
        <f t="shared" si="38"/>
        <v>7.9031104237609617E-2</v>
      </c>
      <c r="L96" s="29">
        <f t="shared" si="38"/>
        <v>9.5505252081545408E-2</v>
      </c>
      <c r="M96" s="29">
        <f t="shared" si="38"/>
        <v>0.10308338724600517</v>
      </c>
      <c r="N96" s="29">
        <f t="shared" si="38"/>
        <v>0.10936580246547678</v>
      </c>
      <c r="O96" s="29">
        <f t="shared" si="38"/>
        <v>0.1135105444018268</v>
      </c>
      <c r="P96" s="29">
        <f t="shared" si="38"/>
        <v>0.12023900988473826</v>
      </c>
      <c r="Q96" s="29">
        <f t="shared" si="38"/>
        <v>0.12261764962656471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0.80387692309278092</v>
      </c>
      <c r="C98" s="31">
        <f t="shared" si="40"/>
        <v>0.82471011216755097</v>
      </c>
      <c r="D98" s="31">
        <f t="shared" si="40"/>
        <v>0.80566490595640139</v>
      </c>
      <c r="E98" s="31">
        <f t="shared" si="40"/>
        <v>0.80014208069068171</v>
      </c>
      <c r="F98" s="31">
        <f t="shared" si="40"/>
        <v>0.87156984940990734</v>
      </c>
      <c r="G98" s="31">
        <f t="shared" si="40"/>
        <v>0.86259134587429764</v>
      </c>
      <c r="H98" s="31">
        <f t="shared" si="40"/>
        <v>0.86492535093086509</v>
      </c>
      <c r="I98" s="31">
        <f t="shared" si="40"/>
        <v>0.80120670635018032</v>
      </c>
      <c r="J98" s="31">
        <f t="shared" si="40"/>
        <v>0.77612226339984158</v>
      </c>
      <c r="K98" s="31">
        <f t="shared" si="40"/>
        <v>0.72402020644532827</v>
      </c>
      <c r="L98" s="31">
        <f t="shared" si="40"/>
        <v>0.76119585971762349</v>
      </c>
      <c r="M98" s="31">
        <f t="shared" si="40"/>
        <v>0.758074790819526</v>
      </c>
      <c r="N98" s="31">
        <f t="shared" si="40"/>
        <v>0.72692191517460858</v>
      </c>
      <c r="O98" s="31">
        <f t="shared" si="40"/>
        <v>0.70522825992030591</v>
      </c>
      <c r="P98" s="31">
        <f t="shared" si="40"/>
        <v>0.71042658567153338</v>
      </c>
      <c r="Q98" s="31">
        <f t="shared" si="40"/>
        <v>0.69023891827468353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9.0643476292262715E-2</v>
      </c>
      <c r="C99" s="29">
        <f t="shared" si="41"/>
        <v>8.6182633044016924E-2</v>
      </c>
      <c r="D99" s="29">
        <f t="shared" si="41"/>
        <v>8.8625225666929319E-2</v>
      </c>
      <c r="E99" s="29">
        <f t="shared" si="41"/>
        <v>8.8200986906702E-2</v>
      </c>
      <c r="F99" s="29">
        <f t="shared" si="41"/>
        <v>7.7988176351285854E-2</v>
      </c>
      <c r="G99" s="29">
        <f t="shared" si="41"/>
        <v>7.4524359857591066E-2</v>
      </c>
      <c r="H99" s="29">
        <f t="shared" si="41"/>
        <v>7.4064603081852559E-2</v>
      </c>
      <c r="I99" s="29">
        <f t="shared" si="41"/>
        <v>6.3562756248775845E-2</v>
      </c>
      <c r="J99" s="29">
        <f t="shared" si="41"/>
        <v>6.7536008902054148E-2</v>
      </c>
      <c r="K99" s="29">
        <f t="shared" si="41"/>
        <v>7.1701542929545378E-2</v>
      </c>
      <c r="L99" s="29">
        <f t="shared" si="41"/>
        <v>8.1780177021182621E-2</v>
      </c>
      <c r="M99" s="29">
        <f t="shared" si="41"/>
        <v>7.4196374451585237E-2</v>
      </c>
      <c r="N99" s="29">
        <f t="shared" si="41"/>
        <v>7.1684101110293233E-2</v>
      </c>
      <c r="O99" s="29">
        <f t="shared" si="41"/>
        <v>6.9863565751170281E-2</v>
      </c>
      <c r="P99" s="29">
        <f t="shared" si="41"/>
        <v>7.2320462863287249E-2</v>
      </c>
      <c r="Q99" s="29">
        <f t="shared" si="41"/>
        <v>7.1578604795085932E-2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0.71323344680051826</v>
      </c>
      <c r="C100" s="29">
        <f t="shared" si="42"/>
        <v>0.738527479123534</v>
      </c>
      <c r="D100" s="29">
        <f t="shared" si="42"/>
        <v>0.71703968028947207</v>
      </c>
      <c r="E100" s="29">
        <f t="shared" si="42"/>
        <v>0.71194109378397974</v>
      </c>
      <c r="F100" s="29">
        <f t="shared" si="42"/>
        <v>0.79358167305862148</v>
      </c>
      <c r="G100" s="29">
        <f t="shared" si="42"/>
        <v>0.78806698601670655</v>
      </c>
      <c r="H100" s="29">
        <f t="shared" si="42"/>
        <v>0.7908607478490125</v>
      </c>
      <c r="I100" s="29">
        <f t="shared" si="42"/>
        <v>0.73764395010140449</v>
      </c>
      <c r="J100" s="29">
        <f t="shared" si="42"/>
        <v>0.70858625449778745</v>
      </c>
      <c r="K100" s="29">
        <f t="shared" si="42"/>
        <v>0.65231866351578294</v>
      </c>
      <c r="L100" s="29">
        <f t="shared" si="42"/>
        <v>0.67941568269644093</v>
      </c>
      <c r="M100" s="29">
        <f t="shared" si="42"/>
        <v>0.68387841636794078</v>
      </c>
      <c r="N100" s="29">
        <f t="shared" si="42"/>
        <v>0.65523781406431536</v>
      </c>
      <c r="O100" s="29">
        <f t="shared" si="42"/>
        <v>0.63536469416913555</v>
      </c>
      <c r="P100" s="29">
        <f t="shared" si="42"/>
        <v>0.63810612280824619</v>
      </c>
      <c r="Q100" s="29">
        <f t="shared" si="42"/>
        <v>0.6186603134795976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8.2174896530188196E-2</v>
      </c>
      <c r="C101" s="30">
        <f t="shared" si="43"/>
        <v>7.3851216361760549E-2</v>
      </c>
      <c r="D101" s="30">
        <f t="shared" si="43"/>
        <v>7.7739701013033249E-2</v>
      </c>
      <c r="E101" s="30">
        <f t="shared" si="43"/>
        <v>7.5326743313506306E-2</v>
      </c>
      <c r="F101" s="30">
        <f t="shared" si="43"/>
        <v>7.6568898114492107E-2</v>
      </c>
      <c r="G101" s="30">
        <f t="shared" si="43"/>
        <v>7.9992025694544042E-2</v>
      </c>
      <c r="H101" s="30">
        <f t="shared" si="43"/>
        <v>7.8650081395638227E-2</v>
      </c>
      <c r="I101" s="30">
        <f t="shared" si="43"/>
        <v>7.3715004733181058E-2</v>
      </c>
      <c r="J101" s="30">
        <f t="shared" si="43"/>
        <v>7.628829582596941E-2</v>
      </c>
      <c r="K101" s="30">
        <f t="shared" si="43"/>
        <v>6.7784105927982341E-2</v>
      </c>
      <c r="L101" s="30">
        <f t="shared" si="43"/>
        <v>8.2930797872792797E-2</v>
      </c>
      <c r="M101" s="30">
        <f t="shared" si="43"/>
        <v>8.3329387813717085E-2</v>
      </c>
      <c r="N101" s="30">
        <f t="shared" si="43"/>
        <v>9.6377707461968762E-2</v>
      </c>
      <c r="O101" s="30">
        <f t="shared" si="43"/>
        <v>9.2323463259980254E-2</v>
      </c>
      <c r="P101" s="30">
        <f t="shared" si="43"/>
        <v>9.3286092553332894E-2</v>
      </c>
      <c r="Q101" s="30">
        <f t="shared" si="43"/>
        <v>0.10188616216756589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6.8143204630327636E-3</v>
      </c>
      <c r="C102" s="30">
        <f t="shared" si="44"/>
        <v>5.9544363741366336E-3</v>
      </c>
      <c r="D102" s="30">
        <f t="shared" si="44"/>
        <v>6.1203383324564768E-3</v>
      </c>
      <c r="E102" s="30">
        <f t="shared" si="44"/>
        <v>6.1602969389174585E-3</v>
      </c>
      <c r="F102" s="30">
        <f t="shared" si="44"/>
        <v>5.8252705470282044E-3</v>
      </c>
      <c r="G102" s="30">
        <f t="shared" si="44"/>
        <v>6.2505503744798539E-3</v>
      </c>
      <c r="H102" s="30">
        <f t="shared" si="44"/>
        <v>6.5243379295158929E-3</v>
      </c>
      <c r="I102" s="30">
        <f t="shared" si="44"/>
        <v>5.6599655852677564E-3</v>
      </c>
      <c r="J102" s="30">
        <f t="shared" si="44"/>
        <v>6.2299961077190895E-3</v>
      </c>
      <c r="K102" s="30">
        <f t="shared" si="44"/>
        <v>6.0956153449264697E-3</v>
      </c>
      <c r="L102" s="30">
        <f t="shared" si="44"/>
        <v>8.209822147763295E-3</v>
      </c>
      <c r="M102" s="30">
        <f t="shared" si="44"/>
        <v>7.7267851072905106E-3</v>
      </c>
      <c r="N102" s="30">
        <f t="shared" si="44"/>
        <v>8.5194808952900672E-3</v>
      </c>
      <c r="O102" s="30">
        <f t="shared" si="44"/>
        <v>8.8780549738089534E-3</v>
      </c>
      <c r="P102" s="30">
        <f t="shared" si="44"/>
        <v>8.2280439458686464E-3</v>
      </c>
      <c r="Q102" s="30">
        <f t="shared" si="44"/>
        <v>8.1326064082166433E-3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3.141414388036997E-3</v>
      </c>
      <c r="C103" s="29">
        <f t="shared" si="45"/>
        <v>2.5839521060492337E-3</v>
      </c>
      <c r="D103" s="29">
        <f t="shared" si="45"/>
        <v>2.6518210477656469E-3</v>
      </c>
      <c r="E103" s="29">
        <f t="shared" si="45"/>
        <v>2.4967648242267366E-3</v>
      </c>
      <c r="F103" s="29">
        <f t="shared" si="45"/>
        <v>2.1470641308523396E-3</v>
      </c>
      <c r="G103" s="29">
        <f t="shared" si="45"/>
        <v>2.34319159595685E-3</v>
      </c>
      <c r="H103" s="29">
        <f t="shared" si="45"/>
        <v>2.4777789922365507E-3</v>
      </c>
      <c r="I103" s="29">
        <f t="shared" si="45"/>
        <v>2.1600414296023282E-3</v>
      </c>
      <c r="J103" s="29">
        <f t="shared" si="45"/>
        <v>1.9654122329260774E-3</v>
      </c>
      <c r="K103" s="29">
        <f t="shared" si="45"/>
        <v>2.170712063413606E-3</v>
      </c>
      <c r="L103" s="29">
        <f t="shared" si="45"/>
        <v>2.434015981488089E-3</v>
      </c>
      <c r="M103" s="29">
        <f t="shared" si="45"/>
        <v>1.9339744932478321E-3</v>
      </c>
      <c r="N103" s="29">
        <f t="shared" si="45"/>
        <v>2.0513261821518336E-3</v>
      </c>
      <c r="O103" s="29">
        <f t="shared" si="45"/>
        <v>1.8472859912056858E-3</v>
      </c>
      <c r="P103" s="29">
        <f t="shared" si="45"/>
        <v>1.7863707871230621E-3</v>
      </c>
      <c r="Q103" s="29">
        <f t="shared" si="45"/>
        <v>1.7397610450785729E-3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3.6729060749957662E-3</v>
      </c>
      <c r="C104" s="29">
        <f t="shared" si="46"/>
        <v>3.3704842680874003E-3</v>
      </c>
      <c r="D104" s="29">
        <f t="shared" si="46"/>
        <v>3.4685172846908299E-3</v>
      </c>
      <c r="E104" s="29">
        <f t="shared" si="46"/>
        <v>3.6635321146907224E-3</v>
      </c>
      <c r="F104" s="29">
        <f t="shared" si="46"/>
        <v>3.6782064161758644E-3</v>
      </c>
      <c r="G104" s="29">
        <f t="shared" si="46"/>
        <v>3.9073587785230044E-3</v>
      </c>
      <c r="H104" s="29">
        <f t="shared" si="46"/>
        <v>4.0465589372793431E-3</v>
      </c>
      <c r="I104" s="29">
        <f t="shared" si="46"/>
        <v>3.4999241556654282E-3</v>
      </c>
      <c r="J104" s="29">
        <f t="shared" si="46"/>
        <v>4.2645838747930121E-3</v>
      </c>
      <c r="K104" s="29">
        <f t="shared" si="46"/>
        <v>3.9249032815128629E-3</v>
      </c>
      <c r="L104" s="29">
        <f t="shared" si="46"/>
        <v>5.7758061662752059E-3</v>
      </c>
      <c r="M104" s="29">
        <f t="shared" si="46"/>
        <v>5.7928106140426785E-3</v>
      </c>
      <c r="N104" s="29">
        <f t="shared" si="46"/>
        <v>6.4681547131382354E-3</v>
      </c>
      <c r="O104" s="29">
        <f t="shared" si="46"/>
        <v>7.0307689826032659E-3</v>
      </c>
      <c r="P104" s="29">
        <f t="shared" si="46"/>
        <v>6.4416731587455837E-3</v>
      </c>
      <c r="Q104" s="29">
        <f t="shared" si="46"/>
        <v>6.3928453631380711E-3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0.10713385991399813</v>
      </c>
      <c r="C105" s="30">
        <f t="shared" si="47"/>
        <v>9.548423509655185E-2</v>
      </c>
      <c r="D105" s="30">
        <f t="shared" si="47"/>
        <v>0.110475054698109</v>
      </c>
      <c r="E105" s="30">
        <f t="shared" si="47"/>
        <v>0.11837087905689442</v>
      </c>
      <c r="F105" s="30">
        <f t="shared" si="47"/>
        <v>4.6035981928572403E-2</v>
      </c>
      <c r="G105" s="30">
        <f t="shared" si="47"/>
        <v>5.1166078056678513E-2</v>
      </c>
      <c r="H105" s="30">
        <f t="shared" si="47"/>
        <v>4.9900229743980805E-2</v>
      </c>
      <c r="I105" s="30">
        <f t="shared" si="47"/>
        <v>0.11941832333137103</v>
      </c>
      <c r="J105" s="30">
        <f t="shared" si="47"/>
        <v>0.14135944466646996</v>
      </c>
      <c r="K105" s="30">
        <f t="shared" si="47"/>
        <v>0.20210007228176297</v>
      </c>
      <c r="L105" s="30">
        <f t="shared" si="47"/>
        <v>0.14766352026182028</v>
      </c>
      <c r="M105" s="30">
        <f t="shared" si="47"/>
        <v>0.15086903625946654</v>
      </c>
      <c r="N105" s="30">
        <f t="shared" si="47"/>
        <v>0.16818089646813247</v>
      </c>
      <c r="O105" s="30">
        <f t="shared" si="47"/>
        <v>0.19357022184590494</v>
      </c>
      <c r="P105" s="30">
        <f t="shared" si="47"/>
        <v>0.18805927782926501</v>
      </c>
      <c r="Q105" s="30">
        <f t="shared" si="47"/>
        <v>0.19974231314953392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0.10713385991399813</v>
      </c>
      <c r="C106" s="29">
        <f t="shared" si="48"/>
        <v>9.548423509655185E-2</v>
      </c>
      <c r="D106" s="29">
        <f t="shared" si="48"/>
        <v>0.110475054698109</v>
      </c>
      <c r="E106" s="29">
        <f t="shared" si="48"/>
        <v>0.11837087905689442</v>
      </c>
      <c r="F106" s="29">
        <f t="shared" si="48"/>
        <v>4.6035981928572403E-2</v>
      </c>
      <c r="G106" s="29">
        <f t="shared" si="48"/>
        <v>5.1166078056678513E-2</v>
      </c>
      <c r="H106" s="29">
        <f t="shared" si="48"/>
        <v>4.9900229743980805E-2</v>
      </c>
      <c r="I106" s="29">
        <f t="shared" si="48"/>
        <v>0.11941832333137103</v>
      </c>
      <c r="J106" s="29">
        <f t="shared" si="48"/>
        <v>0.14135944466646996</v>
      </c>
      <c r="K106" s="29">
        <f t="shared" si="48"/>
        <v>0.20210007228176297</v>
      </c>
      <c r="L106" s="29">
        <f t="shared" si="48"/>
        <v>0.14766352026182028</v>
      </c>
      <c r="M106" s="29">
        <f t="shared" si="48"/>
        <v>0.15086903625946654</v>
      </c>
      <c r="N106" s="29">
        <f t="shared" si="48"/>
        <v>0.16818089646813247</v>
      </c>
      <c r="O106" s="29">
        <f t="shared" si="48"/>
        <v>0.19357022184590494</v>
      </c>
      <c r="P106" s="29">
        <f t="shared" si="48"/>
        <v>0.18805927782926501</v>
      </c>
      <c r="Q106" s="29">
        <f t="shared" si="48"/>
        <v>0.19974231314953392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0.68045958650293903</v>
      </c>
      <c r="C110" s="32">
        <f t="shared" si="51"/>
        <v>0.66338633381167578</v>
      </c>
      <c r="D110" s="32">
        <f t="shared" si="51"/>
        <v>0.67692932537479722</v>
      </c>
      <c r="E110" s="32">
        <f t="shared" si="51"/>
        <v>0.67002387846506051</v>
      </c>
      <c r="F110" s="32">
        <f t="shared" si="51"/>
        <v>0.67235233968844332</v>
      </c>
      <c r="G110" s="32">
        <f t="shared" si="51"/>
        <v>0.67923286502497537</v>
      </c>
      <c r="H110" s="32">
        <f t="shared" si="51"/>
        <v>0.676623382198278</v>
      </c>
      <c r="I110" s="32">
        <f t="shared" si="51"/>
        <v>0.67279352990704022</v>
      </c>
      <c r="J110" s="32">
        <f t="shared" si="51"/>
        <v>0.676048102610742</v>
      </c>
      <c r="K110" s="32">
        <f t="shared" si="51"/>
        <v>0.67810244537239006</v>
      </c>
      <c r="L110" s="32">
        <f t="shared" si="51"/>
        <v>0.68985528754081316</v>
      </c>
      <c r="M110" s="32">
        <f t="shared" si="51"/>
        <v>0.70929242698813844</v>
      </c>
      <c r="N110" s="32">
        <f t="shared" si="51"/>
        <v>0.70124853477738536</v>
      </c>
      <c r="O110" s="32">
        <f t="shared" si="51"/>
        <v>0.70649979564144183</v>
      </c>
      <c r="P110" s="32">
        <f t="shared" si="51"/>
        <v>0.72425890021444472</v>
      </c>
      <c r="Q110" s="32">
        <f t="shared" si="51"/>
        <v>0.71099522750218358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0.55579337226852543</v>
      </c>
      <c r="C111" s="31">
        <f t="shared" si="52"/>
        <v>0.54463708648452991</v>
      </c>
      <c r="D111" s="31">
        <f t="shared" si="52"/>
        <v>0.56271987670096191</v>
      </c>
      <c r="E111" s="31">
        <f t="shared" si="52"/>
        <v>0.55596818924465885</v>
      </c>
      <c r="F111" s="31">
        <f t="shared" si="52"/>
        <v>0.55268186614271675</v>
      </c>
      <c r="G111" s="31">
        <f t="shared" si="52"/>
        <v>0.55073802367462543</v>
      </c>
      <c r="H111" s="31">
        <f t="shared" si="52"/>
        <v>0.54383727112796365</v>
      </c>
      <c r="I111" s="31">
        <f t="shared" si="52"/>
        <v>0.53469367567048598</v>
      </c>
      <c r="J111" s="31">
        <f t="shared" si="52"/>
        <v>0.53646760458243303</v>
      </c>
      <c r="K111" s="31">
        <f t="shared" si="52"/>
        <v>0.54620659286404616</v>
      </c>
      <c r="L111" s="31">
        <f t="shared" si="52"/>
        <v>0.54798280729968485</v>
      </c>
      <c r="M111" s="31">
        <f t="shared" si="52"/>
        <v>0.55611317090634138</v>
      </c>
      <c r="N111" s="31">
        <f t="shared" si="52"/>
        <v>0.53726213676104373</v>
      </c>
      <c r="O111" s="31">
        <f t="shared" si="52"/>
        <v>0.53941842822858022</v>
      </c>
      <c r="P111" s="31">
        <f t="shared" si="52"/>
        <v>0.55410720214923337</v>
      </c>
      <c r="Q111" s="31">
        <f t="shared" si="52"/>
        <v>0.5323321868240074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8.3726184025048004E-3</v>
      </c>
      <c r="C112" s="29">
        <f t="shared" si="53"/>
        <v>8.9084064084283821E-3</v>
      </c>
      <c r="D112" s="29">
        <f t="shared" si="53"/>
        <v>9.251908600322975E-3</v>
      </c>
      <c r="E112" s="29">
        <f t="shared" si="53"/>
        <v>9.2406327645770531E-3</v>
      </c>
      <c r="F112" s="29">
        <f t="shared" si="53"/>
        <v>9.5787074140188423E-3</v>
      </c>
      <c r="G112" s="29">
        <f t="shared" si="53"/>
        <v>1.0361430049083886E-2</v>
      </c>
      <c r="H112" s="29">
        <f t="shared" si="53"/>
        <v>1.0686592784531093E-2</v>
      </c>
      <c r="I112" s="29">
        <f t="shared" si="53"/>
        <v>9.9982055663491391E-3</v>
      </c>
      <c r="J112" s="29">
        <f t="shared" si="53"/>
        <v>1.0005410487772357E-2</v>
      </c>
      <c r="K112" s="29">
        <f t="shared" si="53"/>
        <v>9.3704900302374102E-3</v>
      </c>
      <c r="L112" s="29">
        <f t="shared" si="53"/>
        <v>8.861581454805624E-3</v>
      </c>
      <c r="M112" s="29">
        <f t="shared" si="53"/>
        <v>9.0509262036672315E-3</v>
      </c>
      <c r="N112" s="29">
        <f t="shared" si="53"/>
        <v>9.5850699827003585E-3</v>
      </c>
      <c r="O112" s="29">
        <f t="shared" si="53"/>
        <v>9.3591860260720146E-3</v>
      </c>
      <c r="P112" s="29">
        <f t="shared" si="53"/>
        <v>8.9593369883728801E-3</v>
      </c>
      <c r="Q112" s="29">
        <f t="shared" si="53"/>
        <v>8.2646822151863572E-3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0.49883878861089276</v>
      </c>
      <c r="C113" s="29">
        <f t="shared" si="54"/>
        <v>0.48706813311107483</v>
      </c>
      <c r="D113" s="29">
        <f t="shared" si="54"/>
        <v>0.50599447787014484</v>
      </c>
      <c r="E113" s="29">
        <f t="shared" si="54"/>
        <v>0.50222361480731914</v>
      </c>
      <c r="F113" s="29">
        <f t="shared" si="54"/>
        <v>0.50060145148858948</v>
      </c>
      <c r="G113" s="29">
        <f t="shared" si="54"/>
        <v>0.51299603385272619</v>
      </c>
      <c r="H113" s="29">
        <f t="shared" si="54"/>
        <v>0.50611962013189649</v>
      </c>
      <c r="I113" s="29">
        <f t="shared" si="54"/>
        <v>0.49720079080759016</v>
      </c>
      <c r="J113" s="29">
        <f t="shared" si="54"/>
        <v>0.49913260304321072</v>
      </c>
      <c r="K113" s="29">
        <f t="shared" si="54"/>
        <v>0.50921595942531284</v>
      </c>
      <c r="L113" s="29">
        <f t="shared" si="54"/>
        <v>0.51079697024895776</v>
      </c>
      <c r="M113" s="29">
        <f t="shared" si="54"/>
        <v>0.51712749959539495</v>
      </c>
      <c r="N113" s="29">
        <f t="shared" si="54"/>
        <v>0.50225451749605854</v>
      </c>
      <c r="O113" s="29">
        <f t="shared" si="54"/>
        <v>0.50526901278904068</v>
      </c>
      <c r="P113" s="29">
        <f t="shared" si="54"/>
        <v>0.51549575220864374</v>
      </c>
      <c r="Q113" s="29">
        <f t="shared" si="54"/>
        <v>0.4952136097126883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4.8581965255127917E-2</v>
      </c>
      <c r="C114" s="29">
        <f t="shared" si="55"/>
        <v>4.8660546965026745E-2</v>
      </c>
      <c r="D114" s="29">
        <f t="shared" si="55"/>
        <v>4.7473490230494055E-2</v>
      </c>
      <c r="E114" s="29">
        <f t="shared" si="55"/>
        <v>4.4503941672762733E-2</v>
      </c>
      <c r="F114" s="29">
        <f t="shared" si="55"/>
        <v>4.250170724010844E-2</v>
      </c>
      <c r="G114" s="29">
        <f t="shared" si="55"/>
        <v>2.7380559772815453E-2</v>
      </c>
      <c r="H114" s="29">
        <f t="shared" si="55"/>
        <v>2.7031058211536164E-2</v>
      </c>
      <c r="I114" s="29">
        <f t="shared" si="55"/>
        <v>2.7494679296546681E-2</v>
      </c>
      <c r="J114" s="29">
        <f t="shared" si="55"/>
        <v>2.732959105144989E-2</v>
      </c>
      <c r="K114" s="29">
        <f t="shared" si="55"/>
        <v>2.7620143408495862E-2</v>
      </c>
      <c r="L114" s="29">
        <f t="shared" si="55"/>
        <v>2.8324255595921527E-2</v>
      </c>
      <c r="M114" s="29">
        <f t="shared" si="55"/>
        <v>2.993474510727917E-2</v>
      </c>
      <c r="N114" s="29">
        <f t="shared" si="55"/>
        <v>2.5422549282284834E-2</v>
      </c>
      <c r="O114" s="29">
        <f t="shared" si="55"/>
        <v>2.4790229413467438E-2</v>
      </c>
      <c r="P114" s="29">
        <f t="shared" si="55"/>
        <v>2.9652112952216751E-2</v>
      </c>
      <c r="Q114" s="29">
        <f t="shared" si="55"/>
        <v>2.8853894896132763E-2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1.083727652374596E-2</v>
      </c>
      <c r="C115" s="30">
        <f t="shared" si="56"/>
        <v>8.7475896808111905E-3</v>
      </c>
      <c r="D115" s="30">
        <f t="shared" si="56"/>
        <v>8.00017533853635E-3</v>
      </c>
      <c r="E115" s="30">
        <f t="shared" si="56"/>
        <v>7.2998184032648863E-3</v>
      </c>
      <c r="F115" s="30">
        <f t="shared" si="56"/>
        <v>6.8820370458850082E-3</v>
      </c>
      <c r="G115" s="30">
        <f t="shared" si="56"/>
        <v>7.5000537574399437E-3</v>
      </c>
      <c r="H115" s="30">
        <f t="shared" si="56"/>
        <v>7.8671625000489975E-3</v>
      </c>
      <c r="I115" s="30">
        <f t="shared" si="56"/>
        <v>7.4847819050316766E-3</v>
      </c>
      <c r="J115" s="30">
        <f t="shared" si="56"/>
        <v>7.3864851343639418E-3</v>
      </c>
      <c r="K115" s="30">
        <f t="shared" si="56"/>
        <v>6.8766618678212368E-3</v>
      </c>
      <c r="L115" s="30">
        <f t="shared" si="56"/>
        <v>6.4253192462385162E-3</v>
      </c>
      <c r="M115" s="30">
        <f t="shared" si="56"/>
        <v>5.7451479759403285E-3</v>
      </c>
      <c r="N115" s="30">
        <f t="shared" si="56"/>
        <v>5.4394512794732385E-3</v>
      </c>
      <c r="O115" s="30">
        <f t="shared" si="56"/>
        <v>4.7751044345530321E-3</v>
      </c>
      <c r="P115" s="30">
        <f t="shared" si="56"/>
        <v>4.6818776298990722E-3</v>
      </c>
      <c r="Q115" s="30">
        <f t="shared" si="56"/>
        <v>4.4793220642789459E-3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3.6448485737454933E-4</v>
      </c>
      <c r="C116" s="29">
        <f t="shared" si="57"/>
        <v>3.6794995536089425E-4</v>
      </c>
      <c r="D116" s="29">
        <f t="shared" si="57"/>
        <v>3.584770884621675E-4</v>
      </c>
      <c r="E116" s="29">
        <f t="shared" si="57"/>
        <v>4.7287423107291257E-4</v>
      </c>
      <c r="F116" s="29">
        <f t="shared" si="57"/>
        <v>4.8682080363457382E-4</v>
      </c>
      <c r="G116" s="29">
        <f t="shared" si="57"/>
        <v>5.1568324802454119E-4</v>
      </c>
      <c r="H116" s="29">
        <f t="shared" si="57"/>
        <v>6.0837597209647111E-4</v>
      </c>
      <c r="I116" s="29">
        <f t="shared" si="57"/>
        <v>6.2121236017778484E-4</v>
      </c>
      <c r="J116" s="29">
        <f t="shared" si="57"/>
        <v>6.3827553088302482E-4</v>
      </c>
      <c r="K116" s="29">
        <f t="shared" si="57"/>
        <v>6.2781359381496829E-4</v>
      </c>
      <c r="L116" s="29">
        <f t="shared" si="57"/>
        <v>6.4557668731439412E-4</v>
      </c>
      <c r="M116" s="29">
        <f t="shared" si="57"/>
        <v>6.7460894563503809E-4</v>
      </c>
      <c r="N116" s="29">
        <f t="shared" si="57"/>
        <v>6.4842959226917376E-4</v>
      </c>
      <c r="O116" s="29">
        <f t="shared" si="57"/>
        <v>6.0666008939730886E-4</v>
      </c>
      <c r="P116" s="29">
        <f t="shared" si="57"/>
        <v>6.0351742926332489E-4</v>
      </c>
      <c r="Q116" s="29">
        <f t="shared" si="57"/>
        <v>6.1015877411928654E-4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1.047279166637141E-2</v>
      </c>
      <c r="C117" s="29">
        <f t="shared" si="58"/>
        <v>8.3796397254502965E-3</v>
      </c>
      <c r="D117" s="29">
        <f t="shared" si="58"/>
        <v>7.6416982500741824E-3</v>
      </c>
      <c r="E117" s="29">
        <f t="shared" si="58"/>
        <v>6.8269441721919739E-3</v>
      </c>
      <c r="F117" s="29">
        <f t="shared" si="58"/>
        <v>5.9448557483642462E-3</v>
      </c>
      <c r="G117" s="29">
        <f t="shared" si="58"/>
        <v>6.4470805708829581E-3</v>
      </c>
      <c r="H117" s="29">
        <f t="shared" si="58"/>
        <v>6.697483752564513E-3</v>
      </c>
      <c r="I117" s="29">
        <f t="shared" si="58"/>
        <v>6.3256436988771824E-3</v>
      </c>
      <c r="J117" s="29">
        <f t="shared" si="58"/>
        <v>6.1997871308978976E-3</v>
      </c>
      <c r="K117" s="29">
        <f t="shared" si="58"/>
        <v>5.7025557162047541E-3</v>
      </c>
      <c r="L117" s="29">
        <f t="shared" si="58"/>
        <v>5.2499695995524382E-3</v>
      </c>
      <c r="M117" s="29">
        <f t="shared" si="58"/>
        <v>4.5816212972769731E-3</v>
      </c>
      <c r="N117" s="29">
        <f t="shared" si="58"/>
        <v>4.2717993371964936E-3</v>
      </c>
      <c r="O117" s="29">
        <f t="shared" si="58"/>
        <v>3.6359500906071058E-3</v>
      </c>
      <c r="P117" s="29">
        <f t="shared" si="58"/>
        <v>3.4829294682333731E-3</v>
      </c>
      <c r="Q117" s="29">
        <f t="shared" si="58"/>
        <v>3.2641309659387509E-3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4.5036049388618869E-4</v>
      </c>
      <c r="G118" s="29">
        <f t="shared" si="59"/>
        <v>5.3728993853244483E-4</v>
      </c>
      <c r="H118" s="29">
        <f t="shared" si="59"/>
        <v>5.6130277538801341E-4</v>
      </c>
      <c r="I118" s="29">
        <f t="shared" si="59"/>
        <v>5.3792584597670847E-4</v>
      </c>
      <c r="J118" s="29">
        <f t="shared" si="59"/>
        <v>5.484224725830195E-4</v>
      </c>
      <c r="K118" s="29">
        <f t="shared" si="59"/>
        <v>5.4629255780151492E-4</v>
      </c>
      <c r="L118" s="29">
        <f t="shared" si="59"/>
        <v>5.2977295937168352E-4</v>
      </c>
      <c r="M118" s="29">
        <f t="shared" si="59"/>
        <v>4.8891773302831714E-4</v>
      </c>
      <c r="N118" s="29">
        <f t="shared" si="59"/>
        <v>5.1922235000757138E-4</v>
      </c>
      <c r="O118" s="29">
        <f t="shared" si="59"/>
        <v>5.3249425454861689E-4</v>
      </c>
      <c r="P118" s="29">
        <f t="shared" si="59"/>
        <v>5.954307324023743E-4</v>
      </c>
      <c r="Q118" s="29">
        <f t="shared" si="59"/>
        <v>6.0503232422090872E-4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0.1138289377106676</v>
      </c>
      <c r="C119" s="30">
        <f t="shared" si="60"/>
        <v>0.11000165764633464</v>
      </c>
      <c r="D119" s="30">
        <f t="shared" si="60"/>
        <v>0.10620927333529905</v>
      </c>
      <c r="E119" s="30">
        <f t="shared" si="60"/>
        <v>0.10675587081713675</v>
      </c>
      <c r="F119" s="30">
        <f t="shared" si="60"/>
        <v>0.11278843649984144</v>
      </c>
      <c r="G119" s="30">
        <f t="shared" si="60"/>
        <v>0.12099478759291001</v>
      </c>
      <c r="H119" s="30">
        <f t="shared" si="60"/>
        <v>0.1249189485702653</v>
      </c>
      <c r="I119" s="30">
        <f t="shared" si="60"/>
        <v>0.13061507233152264</v>
      </c>
      <c r="J119" s="30">
        <f t="shared" si="60"/>
        <v>0.13219401289394514</v>
      </c>
      <c r="K119" s="30">
        <f t="shared" si="60"/>
        <v>0.12501919064052264</v>
      </c>
      <c r="L119" s="30">
        <f t="shared" si="60"/>
        <v>0.13544716099488988</v>
      </c>
      <c r="M119" s="30">
        <f t="shared" si="60"/>
        <v>0.14743410810585675</v>
      </c>
      <c r="N119" s="30">
        <f t="shared" si="60"/>
        <v>0.15854694673686842</v>
      </c>
      <c r="O119" s="30">
        <f t="shared" si="60"/>
        <v>0.16230626297830872</v>
      </c>
      <c r="P119" s="30">
        <f t="shared" si="60"/>
        <v>0.16546982043531222</v>
      </c>
      <c r="Q119" s="30">
        <f t="shared" si="60"/>
        <v>0.1741837186138972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2.5797821257770453E-2</v>
      </c>
      <c r="C120" s="29">
        <f t="shared" si="61"/>
        <v>2.4979388377110893E-2</v>
      </c>
      <c r="D120" s="29">
        <f t="shared" si="61"/>
        <v>2.6918064197299304E-2</v>
      </c>
      <c r="E120" s="29">
        <f t="shared" si="61"/>
        <v>2.7886915703901848E-2</v>
      </c>
      <c r="F120" s="29">
        <f t="shared" si="61"/>
        <v>2.8084014418388526E-2</v>
      </c>
      <c r="G120" s="29">
        <f t="shared" si="61"/>
        <v>2.8853428438598505E-2</v>
      </c>
      <c r="H120" s="29">
        <f t="shared" si="61"/>
        <v>2.383601416434664E-2</v>
      </c>
      <c r="I120" s="29">
        <f t="shared" si="61"/>
        <v>2.3203666596414752E-2</v>
      </c>
      <c r="J120" s="29">
        <f t="shared" si="61"/>
        <v>2.2183459466385308E-2</v>
      </c>
      <c r="K120" s="29">
        <f t="shared" si="61"/>
        <v>2.3719527647071376E-2</v>
      </c>
      <c r="L120" s="29">
        <f t="shared" si="61"/>
        <v>2.3848161485434928E-2</v>
      </c>
      <c r="M120" s="29">
        <f t="shared" si="61"/>
        <v>2.3078302309126778E-2</v>
      </c>
      <c r="N120" s="29">
        <f t="shared" si="61"/>
        <v>2.4061844002901751E-2</v>
      </c>
      <c r="O120" s="29">
        <f t="shared" si="61"/>
        <v>2.3872467955913104E-2</v>
      </c>
      <c r="P120" s="29">
        <f t="shared" si="61"/>
        <v>2.3963327937117161E-2</v>
      </c>
      <c r="Q120" s="29">
        <f t="shared" si="61"/>
        <v>2.7904235162847454E-2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6.8240688937078797E-2</v>
      </c>
      <c r="C121" s="29">
        <f t="shared" si="62"/>
        <v>6.4032171798430307E-2</v>
      </c>
      <c r="D121" s="29">
        <f t="shared" si="62"/>
        <v>5.3494493457080551E-2</v>
      </c>
      <c r="E121" s="29">
        <f t="shared" si="62"/>
        <v>5.6493505253319046E-2</v>
      </c>
      <c r="F121" s="29">
        <f t="shared" si="62"/>
        <v>5.9542737986903675E-2</v>
      </c>
      <c r="G121" s="29">
        <f t="shared" si="62"/>
        <v>6.6626940963756362E-2</v>
      </c>
      <c r="H121" s="29">
        <f t="shared" si="62"/>
        <v>7.3159959797636773E-2</v>
      </c>
      <c r="I121" s="29">
        <f t="shared" si="62"/>
        <v>7.4896832988970957E-2</v>
      </c>
      <c r="J121" s="29">
        <f t="shared" si="62"/>
        <v>7.3931659143712206E-2</v>
      </c>
      <c r="K121" s="29">
        <f t="shared" si="62"/>
        <v>6.7322362544396025E-2</v>
      </c>
      <c r="L121" s="29">
        <f t="shared" si="62"/>
        <v>7.3669976469249859E-2</v>
      </c>
      <c r="M121" s="29">
        <f t="shared" si="62"/>
        <v>8.2806426896567698E-2</v>
      </c>
      <c r="N121" s="29">
        <f t="shared" si="62"/>
        <v>8.8381407622146066E-2</v>
      </c>
      <c r="O121" s="29">
        <f t="shared" si="62"/>
        <v>9.1185803001539695E-2</v>
      </c>
      <c r="P121" s="29">
        <f t="shared" si="62"/>
        <v>9.3202353894710821E-2</v>
      </c>
      <c r="Q121" s="29">
        <f t="shared" si="62"/>
        <v>9.7478186446489548E-2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1.9790427515818349E-2</v>
      </c>
      <c r="C122" s="29">
        <f t="shared" si="63"/>
        <v>2.0990097470793435E-2</v>
      </c>
      <c r="D122" s="29">
        <f t="shared" si="63"/>
        <v>2.579671568091919E-2</v>
      </c>
      <c r="E122" s="29">
        <f t="shared" si="63"/>
        <v>2.2375449859915849E-2</v>
      </c>
      <c r="F122" s="29">
        <f t="shared" si="63"/>
        <v>2.5161684094549237E-2</v>
      </c>
      <c r="G122" s="29">
        <f t="shared" si="63"/>
        <v>2.5514418190555131E-2</v>
      </c>
      <c r="H122" s="29">
        <f t="shared" si="63"/>
        <v>2.7922974608281872E-2</v>
      </c>
      <c r="I122" s="29">
        <f t="shared" si="63"/>
        <v>3.2514572746136922E-2</v>
      </c>
      <c r="J122" s="29">
        <f t="shared" si="63"/>
        <v>3.6078894283847619E-2</v>
      </c>
      <c r="K122" s="29">
        <f t="shared" si="63"/>
        <v>3.3977300449055239E-2</v>
      </c>
      <c r="L122" s="29">
        <f t="shared" si="63"/>
        <v>3.7929023040205088E-2</v>
      </c>
      <c r="M122" s="29">
        <f t="shared" si="63"/>
        <v>4.1549378900162255E-2</v>
      </c>
      <c r="N122" s="29">
        <f t="shared" si="63"/>
        <v>4.6103695111820588E-2</v>
      </c>
      <c r="O122" s="29">
        <f t="shared" si="63"/>
        <v>4.7247992020855896E-2</v>
      </c>
      <c r="P122" s="29">
        <f t="shared" si="63"/>
        <v>4.8304138603484245E-2</v>
      </c>
      <c r="Q122" s="29">
        <f t="shared" si="63"/>
        <v>4.88012970045602E-2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0.31954041349706086</v>
      </c>
      <c r="C123" s="32">
        <f t="shared" si="64"/>
        <v>0.33661366618832433</v>
      </c>
      <c r="D123" s="32">
        <f t="shared" si="64"/>
        <v>0.32307067462520267</v>
      </c>
      <c r="E123" s="32">
        <f t="shared" si="64"/>
        <v>0.32997612153493949</v>
      </c>
      <c r="F123" s="32">
        <f t="shared" si="64"/>
        <v>0.32764766031155673</v>
      </c>
      <c r="G123" s="32">
        <f t="shared" si="64"/>
        <v>0.32076713497502457</v>
      </c>
      <c r="H123" s="32">
        <f t="shared" si="64"/>
        <v>0.32337661780172211</v>
      </c>
      <c r="I123" s="32">
        <f t="shared" si="64"/>
        <v>0.32720647009295972</v>
      </c>
      <c r="J123" s="32">
        <f t="shared" si="64"/>
        <v>0.323951897389258</v>
      </c>
      <c r="K123" s="32">
        <f t="shared" si="64"/>
        <v>0.32189755462760999</v>
      </c>
      <c r="L123" s="32">
        <f t="shared" si="64"/>
        <v>0.31014471245918679</v>
      </c>
      <c r="M123" s="32">
        <f t="shared" si="64"/>
        <v>0.29070757301186156</v>
      </c>
      <c r="N123" s="32">
        <f t="shared" si="64"/>
        <v>0.2987514652226147</v>
      </c>
      <c r="O123" s="32">
        <f t="shared" si="64"/>
        <v>0.29350020435855817</v>
      </c>
      <c r="P123" s="32">
        <f t="shared" si="64"/>
        <v>0.27574109978555539</v>
      </c>
      <c r="Q123" s="32">
        <f t="shared" si="64"/>
        <v>0.28900477249781636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0.30549762747734122</v>
      </c>
      <c r="C124" s="31">
        <f t="shared" si="65"/>
        <v>0.3222120638854078</v>
      </c>
      <c r="D124" s="31">
        <f t="shared" si="65"/>
        <v>0.30420659839994657</v>
      </c>
      <c r="E124" s="31">
        <f t="shared" si="65"/>
        <v>0.31593252055205517</v>
      </c>
      <c r="F124" s="31">
        <f t="shared" si="65"/>
        <v>0.31917164498943612</v>
      </c>
      <c r="G124" s="31">
        <f t="shared" si="65"/>
        <v>0.31355721823092358</v>
      </c>
      <c r="H124" s="31">
        <f t="shared" si="65"/>
        <v>0.3157315161581839</v>
      </c>
      <c r="I124" s="31">
        <f t="shared" si="65"/>
        <v>0.30519365847962482</v>
      </c>
      <c r="J124" s="31">
        <f t="shared" si="65"/>
        <v>0.3001411394227067</v>
      </c>
      <c r="K124" s="31">
        <f t="shared" si="65"/>
        <v>0.29025362086766382</v>
      </c>
      <c r="L124" s="31">
        <f t="shared" si="65"/>
        <v>0.28851845752178229</v>
      </c>
      <c r="M124" s="31">
        <f t="shared" si="65"/>
        <v>0.26931104787072757</v>
      </c>
      <c r="N124" s="31">
        <f t="shared" si="65"/>
        <v>0.27562730478461822</v>
      </c>
      <c r="O124" s="31">
        <f t="shared" si="65"/>
        <v>0.27025477136937648</v>
      </c>
      <c r="P124" s="31">
        <f t="shared" si="65"/>
        <v>0.25841356182044128</v>
      </c>
      <c r="Q124" s="31">
        <f t="shared" si="65"/>
        <v>0.27005887923649097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0.19036672233909904</v>
      </c>
      <c r="C125" s="29">
        <f t="shared" si="66"/>
        <v>0.19076583246026899</v>
      </c>
      <c r="D125" s="29">
        <f t="shared" si="66"/>
        <v>0.18678800442917703</v>
      </c>
      <c r="E125" s="29">
        <f t="shared" si="66"/>
        <v>0.17496958928823514</v>
      </c>
      <c r="F125" s="29">
        <f t="shared" si="66"/>
        <v>0.16089112853726062</v>
      </c>
      <c r="G125" s="29">
        <f t="shared" si="66"/>
        <v>0.15855211438243555</v>
      </c>
      <c r="H125" s="29">
        <f t="shared" si="66"/>
        <v>0.15711910300403981</v>
      </c>
      <c r="I125" s="29">
        <f t="shared" si="66"/>
        <v>0.14924179540106167</v>
      </c>
      <c r="J125" s="29">
        <f t="shared" si="66"/>
        <v>0.14843148860941374</v>
      </c>
      <c r="K125" s="29">
        <f t="shared" si="66"/>
        <v>0.15102036149083709</v>
      </c>
      <c r="L125" s="29">
        <f t="shared" si="66"/>
        <v>0.14689521050415222</v>
      </c>
      <c r="M125" s="29">
        <f t="shared" si="66"/>
        <v>0.13653453146810055</v>
      </c>
      <c r="N125" s="29">
        <f t="shared" si="66"/>
        <v>0.12412808884632456</v>
      </c>
      <c r="O125" s="29">
        <f t="shared" si="66"/>
        <v>0.11891592213216387</v>
      </c>
      <c r="P125" s="29">
        <f t="shared" si="66"/>
        <v>0.1252450972199905</v>
      </c>
      <c r="Q125" s="29">
        <f t="shared" si="66"/>
        <v>0.12115064931023187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0.11513090513824215</v>
      </c>
      <c r="C126" s="29">
        <f t="shared" si="67"/>
        <v>0.13144623142513884</v>
      </c>
      <c r="D126" s="29">
        <f t="shared" si="67"/>
        <v>0.11741859397076956</v>
      </c>
      <c r="E126" s="29">
        <f t="shared" si="67"/>
        <v>0.14096293126382003</v>
      </c>
      <c r="F126" s="29">
        <f t="shared" si="67"/>
        <v>0.15828051645217553</v>
      </c>
      <c r="G126" s="29">
        <f t="shared" si="67"/>
        <v>0.15500510384848798</v>
      </c>
      <c r="H126" s="29">
        <f t="shared" si="67"/>
        <v>0.15861241315414407</v>
      </c>
      <c r="I126" s="29">
        <f t="shared" si="67"/>
        <v>0.15595186307856318</v>
      </c>
      <c r="J126" s="29">
        <f t="shared" si="67"/>
        <v>0.15170965081329302</v>
      </c>
      <c r="K126" s="29">
        <f t="shared" si="67"/>
        <v>0.13923325937682673</v>
      </c>
      <c r="L126" s="29">
        <f t="shared" si="67"/>
        <v>0.14162324701763007</v>
      </c>
      <c r="M126" s="29">
        <f t="shared" si="67"/>
        <v>0.13277651640262697</v>
      </c>
      <c r="N126" s="29">
        <f t="shared" si="67"/>
        <v>0.15149921593829369</v>
      </c>
      <c r="O126" s="29">
        <f t="shared" si="67"/>
        <v>0.15133884923721258</v>
      </c>
      <c r="P126" s="29">
        <f t="shared" si="67"/>
        <v>0.13316846460045079</v>
      </c>
      <c r="Q126" s="29">
        <f t="shared" si="67"/>
        <v>0.14890822992625907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2.5599606527281346E-3</v>
      </c>
      <c r="C127" s="30">
        <f t="shared" si="68"/>
        <v>2.3641956938437979E-3</v>
      </c>
      <c r="D127" s="30">
        <f t="shared" si="68"/>
        <v>2.3985281584766632E-3</v>
      </c>
      <c r="E127" s="30">
        <f t="shared" si="68"/>
        <v>2.1579016308581555E-3</v>
      </c>
      <c r="F127" s="30">
        <f t="shared" si="68"/>
        <v>2.232920666647654E-3</v>
      </c>
      <c r="G127" s="30">
        <f t="shared" si="68"/>
        <v>1.743863112253542E-3</v>
      </c>
      <c r="H127" s="30">
        <f t="shared" si="68"/>
        <v>1.5443095791709968E-3</v>
      </c>
      <c r="I127" s="30">
        <f t="shared" si="68"/>
        <v>1.7146420276137467E-3</v>
      </c>
      <c r="J127" s="30">
        <f t="shared" si="68"/>
        <v>1.6723528866140695E-3</v>
      </c>
      <c r="K127" s="30">
        <f t="shared" si="68"/>
        <v>1.3324352592426866E-3</v>
      </c>
      <c r="L127" s="30">
        <f t="shared" si="68"/>
        <v>1.3975526501712504E-3</v>
      </c>
      <c r="M127" s="30">
        <f t="shared" si="68"/>
        <v>1.2103695329864145E-3</v>
      </c>
      <c r="N127" s="30">
        <f t="shared" si="68"/>
        <v>1.4732914574553302E-3</v>
      </c>
      <c r="O127" s="30">
        <f t="shared" si="68"/>
        <v>7.7713309865295197E-4</v>
      </c>
      <c r="P127" s="30">
        <f t="shared" si="68"/>
        <v>8.5408771273975123E-4</v>
      </c>
      <c r="Q127" s="30">
        <f t="shared" si="68"/>
        <v>9.7826534294374163E-4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4.7770162263328728E-3</v>
      </c>
      <c r="C128" s="30">
        <f t="shared" si="69"/>
        <v>4.4490605921387706E-3</v>
      </c>
      <c r="D128" s="30">
        <f t="shared" si="69"/>
        <v>3.2258087324730177E-3</v>
      </c>
      <c r="E128" s="30">
        <f t="shared" si="69"/>
        <v>2.7381052648156831E-3</v>
      </c>
      <c r="F128" s="30">
        <f t="shared" si="69"/>
        <v>2.7611824709508513E-3</v>
      </c>
      <c r="G128" s="30">
        <f t="shared" si="69"/>
        <v>3.0171857983941996E-3</v>
      </c>
      <c r="H128" s="30">
        <f t="shared" si="69"/>
        <v>3.2567039643560803E-3</v>
      </c>
      <c r="I128" s="30">
        <f t="shared" si="69"/>
        <v>3.1036332414267273E-3</v>
      </c>
      <c r="J128" s="30">
        <f t="shared" si="69"/>
        <v>3.4472090493390022E-3</v>
      </c>
      <c r="K128" s="30">
        <f t="shared" si="69"/>
        <v>3.2782059563716062E-3</v>
      </c>
      <c r="L128" s="30">
        <f t="shared" si="69"/>
        <v>3.5037299295643536E-3</v>
      </c>
      <c r="M128" s="30">
        <f t="shared" si="69"/>
        <v>3.2334927910530674E-3</v>
      </c>
      <c r="N128" s="30">
        <f t="shared" si="69"/>
        <v>3.3782099552743718E-3</v>
      </c>
      <c r="O128" s="30">
        <f t="shared" si="69"/>
        <v>3.3625075119862488E-3</v>
      </c>
      <c r="P128" s="30">
        <f t="shared" si="69"/>
        <v>3.0619978968007755E-3</v>
      </c>
      <c r="Q128" s="30">
        <f t="shared" si="69"/>
        <v>3.0319670045245582E-3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3.5751283402516813E-3</v>
      </c>
      <c r="C129" s="29">
        <f t="shared" si="70"/>
        <v>3.2054945845510041E-3</v>
      </c>
      <c r="D129" s="29">
        <f t="shared" si="70"/>
        <v>2.3178101446757662E-3</v>
      </c>
      <c r="E129" s="29">
        <f t="shared" si="70"/>
        <v>1.891647018598854E-3</v>
      </c>
      <c r="F129" s="29">
        <f t="shared" si="70"/>
        <v>1.8350721222559821E-3</v>
      </c>
      <c r="G129" s="29">
        <f t="shared" si="70"/>
        <v>1.9992340296904145E-3</v>
      </c>
      <c r="H129" s="29">
        <f t="shared" si="70"/>
        <v>2.1852339964730703E-3</v>
      </c>
      <c r="I129" s="29">
        <f t="shared" si="70"/>
        <v>2.0897004266749032E-3</v>
      </c>
      <c r="J129" s="29">
        <f t="shared" si="70"/>
        <v>2.1483229087470254E-3</v>
      </c>
      <c r="K129" s="29">
        <f t="shared" si="70"/>
        <v>2.0957862766143032E-3</v>
      </c>
      <c r="L129" s="29">
        <f t="shared" si="70"/>
        <v>2.0316984968910927E-3</v>
      </c>
      <c r="M129" s="29">
        <f t="shared" si="70"/>
        <v>1.6916588254313198E-3</v>
      </c>
      <c r="N129" s="29">
        <f t="shared" si="70"/>
        <v>1.70371292702207E-3</v>
      </c>
      <c r="O129" s="29">
        <f t="shared" si="70"/>
        <v>1.4927833137839989E-3</v>
      </c>
      <c r="P129" s="29">
        <f t="shared" si="70"/>
        <v>1.3364389753424417E-3</v>
      </c>
      <c r="Q129" s="29">
        <f t="shared" si="70"/>
        <v>1.3092650646014715E-3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1.2018878860811917E-3</v>
      </c>
      <c r="C130" s="29">
        <f t="shared" si="71"/>
        <v>1.243566007587767E-3</v>
      </c>
      <c r="D130" s="29">
        <f t="shared" si="71"/>
        <v>9.0799858779725166E-4</v>
      </c>
      <c r="E130" s="29">
        <f t="shared" si="71"/>
        <v>8.4645824621682939E-4</v>
      </c>
      <c r="F130" s="29">
        <f t="shared" si="71"/>
        <v>9.2611034869486927E-4</v>
      </c>
      <c r="G130" s="29">
        <f t="shared" si="71"/>
        <v>1.0179517687037855E-3</v>
      </c>
      <c r="H130" s="29">
        <f t="shared" si="71"/>
        <v>1.0714699678830099E-3</v>
      </c>
      <c r="I130" s="29">
        <f t="shared" si="71"/>
        <v>1.0139328147518243E-3</v>
      </c>
      <c r="J130" s="29">
        <f t="shared" si="71"/>
        <v>1.2988861405919764E-3</v>
      </c>
      <c r="K130" s="29">
        <f t="shared" si="71"/>
        <v>1.1824196797573028E-3</v>
      </c>
      <c r="L130" s="29">
        <f t="shared" si="71"/>
        <v>1.4720314326732609E-3</v>
      </c>
      <c r="M130" s="29">
        <f t="shared" si="71"/>
        <v>1.5418339656217473E-3</v>
      </c>
      <c r="N130" s="29">
        <f t="shared" si="71"/>
        <v>1.6744970282523018E-3</v>
      </c>
      <c r="O130" s="29">
        <f t="shared" si="71"/>
        <v>1.8697241982022501E-3</v>
      </c>
      <c r="P130" s="29">
        <f t="shared" si="71"/>
        <v>1.7255589214583338E-3</v>
      </c>
      <c r="Q130" s="29">
        <f t="shared" si="71"/>
        <v>1.7227019399230867E-3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6.7058091406586627E-3</v>
      </c>
      <c r="C131" s="30">
        <f t="shared" si="72"/>
        <v>7.5883460169340437E-3</v>
      </c>
      <c r="D131" s="30">
        <f t="shared" si="72"/>
        <v>1.3239739334306472E-2</v>
      </c>
      <c r="E131" s="30">
        <f t="shared" si="72"/>
        <v>9.147594087210522E-3</v>
      </c>
      <c r="F131" s="30">
        <f t="shared" si="72"/>
        <v>3.4819121845221295E-3</v>
      </c>
      <c r="G131" s="30">
        <f t="shared" si="72"/>
        <v>2.4488678334532114E-3</v>
      </c>
      <c r="H131" s="30">
        <f t="shared" si="72"/>
        <v>2.8440881000111841E-3</v>
      </c>
      <c r="I131" s="30">
        <f t="shared" si="72"/>
        <v>1.7194536344294482E-2</v>
      </c>
      <c r="J131" s="30">
        <f t="shared" si="72"/>
        <v>1.8691196030598139E-2</v>
      </c>
      <c r="K131" s="30">
        <f t="shared" si="72"/>
        <v>2.7033292544331875E-2</v>
      </c>
      <c r="L131" s="30">
        <f t="shared" si="72"/>
        <v>1.6724972357668916E-2</v>
      </c>
      <c r="M131" s="30">
        <f t="shared" si="72"/>
        <v>1.6952662817094569E-2</v>
      </c>
      <c r="N131" s="30">
        <f t="shared" si="72"/>
        <v>1.8272659025266782E-2</v>
      </c>
      <c r="O131" s="30">
        <f t="shared" si="72"/>
        <v>1.9105792378542541E-2</v>
      </c>
      <c r="P131" s="30">
        <f t="shared" si="72"/>
        <v>1.3411452355573561E-2</v>
      </c>
      <c r="Q131" s="30">
        <f t="shared" si="72"/>
        <v>1.493566091385715E-2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6.7058091406586627E-3</v>
      </c>
      <c r="C132" s="29">
        <f t="shared" si="73"/>
        <v>7.5883460169340437E-3</v>
      </c>
      <c r="D132" s="29">
        <f t="shared" si="73"/>
        <v>1.3239739334306472E-2</v>
      </c>
      <c r="E132" s="29">
        <f t="shared" si="73"/>
        <v>9.147594087210522E-3</v>
      </c>
      <c r="F132" s="29">
        <f t="shared" si="73"/>
        <v>3.4819121845221295E-3</v>
      </c>
      <c r="G132" s="29">
        <f t="shared" si="73"/>
        <v>2.4488678334532114E-3</v>
      </c>
      <c r="H132" s="29">
        <f t="shared" si="73"/>
        <v>2.8440881000111841E-3</v>
      </c>
      <c r="I132" s="29">
        <f t="shared" si="73"/>
        <v>1.7194536344294482E-2</v>
      </c>
      <c r="J132" s="29">
        <f t="shared" si="73"/>
        <v>1.8691196030598139E-2</v>
      </c>
      <c r="K132" s="29">
        <f t="shared" si="73"/>
        <v>2.7033292544331875E-2</v>
      </c>
      <c r="L132" s="29">
        <f t="shared" si="73"/>
        <v>1.6724972357668916E-2</v>
      </c>
      <c r="M132" s="29">
        <f t="shared" si="73"/>
        <v>1.6952662817094569E-2</v>
      </c>
      <c r="N132" s="29">
        <f t="shared" si="73"/>
        <v>1.8272659025266782E-2</v>
      </c>
      <c r="O132" s="29">
        <f t="shared" si="73"/>
        <v>1.9105792378542541E-2</v>
      </c>
      <c r="P132" s="29">
        <f t="shared" si="73"/>
        <v>1.3411452355573561E-2</v>
      </c>
      <c r="Q132" s="29">
        <f t="shared" si="73"/>
        <v>1.493566091385715E-2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0.67138631580754615</v>
      </c>
      <c r="C136" s="32">
        <f t="shared" si="76"/>
        <v>0.65434862133431471</v>
      </c>
      <c r="D136" s="32">
        <f t="shared" si="76"/>
        <v>0.66835497184000392</v>
      </c>
      <c r="E136" s="32">
        <f t="shared" si="76"/>
        <v>0.66178865979931134</v>
      </c>
      <c r="F136" s="32">
        <f t="shared" si="76"/>
        <v>0.66457661850760474</v>
      </c>
      <c r="G136" s="32">
        <f t="shared" si="76"/>
        <v>0.67134448164432969</v>
      </c>
      <c r="H136" s="32">
        <f t="shared" si="76"/>
        <v>0.67081765502327206</v>
      </c>
      <c r="I136" s="32">
        <f t="shared" si="76"/>
        <v>0.6679878745872897</v>
      </c>
      <c r="J136" s="32">
        <f t="shared" si="76"/>
        <v>0.67138803873996677</v>
      </c>
      <c r="K136" s="32">
        <f t="shared" si="76"/>
        <v>0.67487391362558502</v>
      </c>
      <c r="L136" s="32">
        <f t="shared" si="76"/>
        <v>0.6893432079732037</v>
      </c>
      <c r="M136" s="32">
        <f t="shared" si="76"/>
        <v>0.7090911322628779</v>
      </c>
      <c r="N136" s="32">
        <f t="shared" si="76"/>
        <v>0.7011333032241408</v>
      </c>
      <c r="O136" s="32">
        <f t="shared" si="76"/>
        <v>0.70594421739998592</v>
      </c>
      <c r="P136" s="32">
        <f t="shared" si="76"/>
        <v>0.72408942676218468</v>
      </c>
      <c r="Q136" s="32">
        <f t="shared" si="76"/>
        <v>0.71105215211965678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0.55027251935233068</v>
      </c>
      <c r="C137" s="31">
        <f t="shared" si="77"/>
        <v>0.53928810437997576</v>
      </c>
      <c r="D137" s="31">
        <f t="shared" si="77"/>
        <v>0.55805633801936527</v>
      </c>
      <c r="E137" s="31">
        <f t="shared" si="77"/>
        <v>0.55183332187105627</v>
      </c>
      <c r="F137" s="31">
        <f t="shared" si="77"/>
        <v>0.54921849469843431</v>
      </c>
      <c r="G137" s="31">
        <f t="shared" si="77"/>
        <v>0.54769825482383339</v>
      </c>
      <c r="H137" s="31">
        <f t="shared" si="77"/>
        <v>0.54217753918734679</v>
      </c>
      <c r="I137" s="31">
        <f t="shared" si="77"/>
        <v>0.5330134084185687</v>
      </c>
      <c r="J137" s="31">
        <f t="shared" si="77"/>
        <v>0.53504309167427033</v>
      </c>
      <c r="K137" s="31">
        <f t="shared" si="77"/>
        <v>0.54479971187290421</v>
      </c>
      <c r="L137" s="31">
        <f t="shared" si="77"/>
        <v>0.54686713499893913</v>
      </c>
      <c r="M137" s="31">
        <f t="shared" si="77"/>
        <v>0.55444126901291779</v>
      </c>
      <c r="N137" s="31">
        <f t="shared" si="77"/>
        <v>0.53532609137107579</v>
      </c>
      <c r="O137" s="31">
        <f t="shared" si="77"/>
        <v>0.53666793636234011</v>
      </c>
      <c r="P137" s="31">
        <f t="shared" si="77"/>
        <v>0.55163768991320572</v>
      </c>
      <c r="Q137" s="31">
        <f t="shared" si="77"/>
        <v>0.52802256102353429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8.0799936936578626E-3</v>
      </c>
      <c r="C138" s="29">
        <f t="shared" si="78"/>
        <v>8.5834293391824391E-3</v>
      </c>
      <c r="D138" s="29">
        <f t="shared" si="78"/>
        <v>8.9194700328317326E-3</v>
      </c>
      <c r="E138" s="29">
        <f t="shared" si="78"/>
        <v>8.8944449389267016E-3</v>
      </c>
      <c r="F138" s="29">
        <f t="shared" si="78"/>
        <v>9.2117037731367073E-3</v>
      </c>
      <c r="G138" s="29">
        <f t="shared" si="78"/>
        <v>9.9659161688468272E-3</v>
      </c>
      <c r="H138" s="29">
        <f t="shared" si="78"/>
        <v>1.0370635227642117E-2</v>
      </c>
      <c r="I138" s="29">
        <f t="shared" si="78"/>
        <v>9.7568846483369522E-3</v>
      </c>
      <c r="J138" s="29">
        <f t="shared" si="78"/>
        <v>9.758595851628981E-3</v>
      </c>
      <c r="K138" s="29">
        <f t="shared" si="78"/>
        <v>9.2445769503784313E-3</v>
      </c>
      <c r="L138" s="29">
        <f t="shared" si="78"/>
        <v>8.8690298473701312E-3</v>
      </c>
      <c r="M138" s="29">
        <f t="shared" si="78"/>
        <v>9.0516658616440118E-3</v>
      </c>
      <c r="N138" s="29">
        <f t="shared" si="78"/>
        <v>9.5760363329551075E-3</v>
      </c>
      <c r="O138" s="29">
        <f t="shared" si="78"/>
        <v>9.3184535281906709E-3</v>
      </c>
      <c r="P138" s="29">
        <f t="shared" si="78"/>
        <v>8.9176772040278941E-3</v>
      </c>
      <c r="Q138" s="29">
        <f t="shared" si="78"/>
        <v>8.1522132796097383E-3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0.49210353781654886</v>
      </c>
      <c r="C139" s="29">
        <f t="shared" si="79"/>
        <v>0.48074033847141934</v>
      </c>
      <c r="D139" s="29">
        <f t="shared" si="79"/>
        <v>0.50045024744033206</v>
      </c>
      <c r="E139" s="29">
        <f t="shared" si="79"/>
        <v>0.49744609120885031</v>
      </c>
      <c r="F139" s="29">
        <f t="shared" si="79"/>
        <v>0.49661810379054522</v>
      </c>
      <c r="G139" s="29">
        <f t="shared" si="79"/>
        <v>0.50995885426324283</v>
      </c>
      <c r="H139" s="29">
        <f t="shared" si="79"/>
        <v>0.50454197338702589</v>
      </c>
      <c r="I139" s="29">
        <f t="shared" si="79"/>
        <v>0.49570946330372934</v>
      </c>
      <c r="J139" s="29">
        <f t="shared" si="79"/>
        <v>0.49793581396380721</v>
      </c>
      <c r="K139" s="29">
        <f t="shared" si="79"/>
        <v>0.50809674981936204</v>
      </c>
      <c r="L139" s="29">
        <f t="shared" si="79"/>
        <v>0.51005763317371955</v>
      </c>
      <c r="M139" s="29">
        <f t="shared" si="79"/>
        <v>0.51589321520895193</v>
      </c>
      <c r="N139" s="29">
        <f t="shared" si="79"/>
        <v>0.50075948557974381</v>
      </c>
      <c r="O139" s="29">
        <f t="shared" si="79"/>
        <v>0.50301700103184011</v>
      </c>
      <c r="P139" s="29">
        <f t="shared" si="79"/>
        <v>0.51349975536371895</v>
      </c>
      <c r="Q139" s="29">
        <f t="shared" si="79"/>
        <v>0.49147536930145919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5.0088987842124032E-2</v>
      </c>
      <c r="C140" s="29">
        <f t="shared" si="80"/>
        <v>4.9964336569374025E-2</v>
      </c>
      <c r="D140" s="29">
        <f t="shared" si="80"/>
        <v>4.8686620546201514E-2</v>
      </c>
      <c r="E140" s="29">
        <f t="shared" si="80"/>
        <v>4.5492785723279208E-2</v>
      </c>
      <c r="F140" s="29">
        <f t="shared" si="80"/>
        <v>4.3388687134752392E-2</v>
      </c>
      <c r="G140" s="29">
        <f t="shared" si="80"/>
        <v>2.7773484391743732E-2</v>
      </c>
      <c r="H140" s="29">
        <f t="shared" si="80"/>
        <v>2.7264930572678769E-2</v>
      </c>
      <c r="I140" s="29">
        <f t="shared" si="80"/>
        <v>2.7547060466502446E-2</v>
      </c>
      <c r="J140" s="29">
        <f t="shared" si="80"/>
        <v>2.7348681858834111E-2</v>
      </c>
      <c r="K140" s="29">
        <f t="shared" si="80"/>
        <v>2.7458385103163722E-2</v>
      </c>
      <c r="L140" s="29">
        <f t="shared" si="80"/>
        <v>2.7940471977849497E-2</v>
      </c>
      <c r="M140" s="29">
        <f t="shared" si="80"/>
        <v>2.9496387942321869E-2</v>
      </c>
      <c r="N140" s="29">
        <f t="shared" si="80"/>
        <v>2.4990569458376764E-2</v>
      </c>
      <c r="O140" s="29">
        <f t="shared" si="80"/>
        <v>2.4332481802309285E-2</v>
      </c>
      <c r="P140" s="29">
        <f t="shared" si="80"/>
        <v>2.9220257345458838E-2</v>
      </c>
      <c r="Q140" s="29">
        <f t="shared" si="80"/>
        <v>2.8394978442465461E-2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7.1538895362395312E-3</v>
      </c>
      <c r="C141" s="30">
        <f t="shared" si="81"/>
        <v>5.1073606909556712E-3</v>
      </c>
      <c r="D141" s="30">
        <f t="shared" si="81"/>
        <v>4.0719072997087912E-3</v>
      </c>
      <c r="E141" s="30">
        <f t="shared" si="81"/>
        <v>3.3511789680993236E-3</v>
      </c>
      <c r="F141" s="30">
        <f t="shared" si="81"/>
        <v>2.8289197992426023E-3</v>
      </c>
      <c r="G141" s="30">
        <f t="shared" si="81"/>
        <v>2.9152705134159432E-3</v>
      </c>
      <c r="H141" s="30">
        <f t="shared" si="81"/>
        <v>2.8738286323155503E-3</v>
      </c>
      <c r="I141" s="30">
        <f t="shared" si="81"/>
        <v>2.737344967139043E-3</v>
      </c>
      <c r="J141" s="30">
        <f t="shared" si="81"/>
        <v>2.5820412948042806E-3</v>
      </c>
      <c r="K141" s="30">
        <f t="shared" si="81"/>
        <v>2.1150703283322483E-3</v>
      </c>
      <c r="L141" s="30">
        <f t="shared" si="81"/>
        <v>1.8406291955648869E-3</v>
      </c>
      <c r="M141" s="30">
        <f t="shared" si="81"/>
        <v>1.6800150505515555E-3</v>
      </c>
      <c r="N141" s="30">
        <f t="shared" si="81"/>
        <v>1.2853787569462758E-3</v>
      </c>
      <c r="O141" s="30">
        <f t="shared" si="81"/>
        <v>1.3267902264929318E-3</v>
      </c>
      <c r="P141" s="30">
        <f t="shared" si="81"/>
        <v>1.2733419834260228E-3</v>
      </c>
      <c r="Q141" s="30">
        <f t="shared" si="81"/>
        <v>1.1720964008312448E-3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7.1538895362395312E-3</v>
      </c>
      <c r="C143" s="29">
        <f t="shared" si="83"/>
        <v>5.1073606909556712E-3</v>
      </c>
      <c r="D143" s="29">
        <f t="shared" si="83"/>
        <v>4.0719072997087912E-3</v>
      </c>
      <c r="E143" s="29">
        <f t="shared" si="83"/>
        <v>3.3511789680993236E-3</v>
      </c>
      <c r="F143" s="29">
        <f t="shared" si="83"/>
        <v>2.8289197992426023E-3</v>
      </c>
      <c r="G143" s="29">
        <f t="shared" si="83"/>
        <v>2.9152705134159432E-3</v>
      </c>
      <c r="H143" s="29">
        <f t="shared" si="83"/>
        <v>2.8738286323155503E-3</v>
      </c>
      <c r="I143" s="29">
        <f t="shared" si="83"/>
        <v>2.737344967139043E-3</v>
      </c>
      <c r="J143" s="29">
        <f t="shared" si="83"/>
        <v>2.5820412948042806E-3</v>
      </c>
      <c r="K143" s="29">
        <f t="shared" si="83"/>
        <v>2.1150703283322483E-3</v>
      </c>
      <c r="L143" s="29">
        <f t="shared" si="83"/>
        <v>1.8406291955648869E-3</v>
      </c>
      <c r="M143" s="29">
        <f t="shared" si="83"/>
        <v>1.6800150505515555E-3</v>
      </c>
      <c r="N143" s="29">
        <f t="shared" si="83"/>
        <v>1.2853787569462758E-3</v>
      </c>
      <c r="O143" s="29">
        <f t="shared" si="83"/>
        <v>1.3267902264929318E-3</v>
      </c>
      <c r="P143" s="29">
        <f t="shared" si="83"/>
        <v>1.2733419834260228E-3</v>
      </c>
      <c r="Q143" s="29">
        <f t="shared" si="83"/>
        <v>1.1720964008312448E-3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0.11395990691897581</v>
      </c>
      <c r="C145" s="30">
        <f t="shared" si="85"/>
        <v>0.10995315626338323</v>
      </c>
      <c r="D145" s="30">
        <f t="shared" si="85"/>
        <v>0.10622672652092985</v>
      </c>
      <c r="E145" s="30">
        <f t="shared" si="85"/>
        <v>0.10660415896015585</v>
      </c>
      <c r="F145" s="30">
        <f t="shared" si="85"/>
        <v>0.11252920400992784</v>
      </c>
      <c r="G145" s="30">
        <f t="shared" si="85"/>
        <v>0.12073095630708038</v>
      </c>
      <c r="H145" s="30">
        <f t="shared" si="85"/>
        <v>0.12576628720360974</v>
      </c>
      <c r="I145" s="30">
        <f t="shared" si="85"/>
        <v>0.13223712120158193</v>
      </c>
      <c r="J145" s="30">
        <f t="shared" si="85"/>
        <v>0.13376290577089217</v>
      </c>
      <c r="K145" s="30">
        <f t="shared" si="85"/>
        <v>0.1279591314243485</v>
      </c>
      <c r="L145" s="30">
        <f t="shared" si="85"/>
        <v>0.14063544377869963</v>
      </c>
      <c r="M145" s="30">
        <f t="shared" si="85"/>
        <v>0.15296984819940856</v>
      </c>
      <c r="N145" s="30">
        <f t="shared" si="85"/>
        <v>0.16452183309611879</v>
      </c>
      <c r="O145" s="30">
        <f t="shared" si="85"/>
        <v>0.1679494908111529</v>
      </c>
      <c r="P145" s="30">
        <f t="shared" si="85"/>
        <v>0.17117839486555297</v>
      </c>
      <c r="Q145" s="30">
        <f t="shared" si="85"/>
        <v>0.18185749469529119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2.5827503694364873E-2</v>
      </c>
      <c r="C146" s="29">
        <f t="shared" si="86"/>
        <v>2.4968374589614477E-2</v>
      </c>
      <c r="D146" s="29">
        <f t="shared" si="86"/>
        <v>2.6922487596090238E-2</v>
      </c>
      <c r="E146" s="29">
        <f t="shared" si="86"/>
        <v>2.7847285323534709E-2</v>
      </c>
      <c r="F146" s="29">
        <f t="shared" si="86"/>
        <v>2.801946623232995E-2</v>
      </c>
      <c r="G146" s="29">
        <f t="shared" si="86"/>
        <v>2.8790513024827456E-2</v>
      </c>
      <c r="H146" s="29">
        <f t="shared" si="86"/>
        <v>2.3997696406292793E-2</v>
      </c>
      <c r="I146" s="29">
        <f t="shared" si="86"/>
        <v>2.3491822323867227E-2</v>
      </c>
      <c r="J146" s="29">
        <f t="shared" si="86"/>
        <v>2.2446735168370213E-2</v>
      </c>
      <c r="K146" s="29">
        <f t="shared" si="86"/>
        <v>2.4277314066463752E-2</v>
      </c>
      <c r="L146" s="29">
        <f t="shared" si="86"/>
        <v>2.4761661663301817E-2</v>
      </c>
      <c r="M146" s="29">
        <f t="shared" si="86"/>
        <v>2.3944828278083804E-2</v>
      </c>
      <c r="N146" s="29">
        <f t="shared" si="86"/>
        <v>2.4968621373707572E-2</v>
      </c>
      <c r="O146" s="29">
        <f t="shared" si="86"/>
        <v>2.4702489996562851E-2</v>
      </c>
      <c r="P146" s="29">
        <f t="shared" si="86"/>
        <v>2.4790043290801728E-2</v>
      </c>
      <c r="Q146" s="29">
        <f t="shared" si="86"/>
        <v>2.9133574242677887E-2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6.8319205254495488E-2</v>
      </c>
      <c r="C147" s="29">
        <f t="shared" si="87"/>
        <v>6.4003939052196687E-2</v>
      </c>
      <c r="D147" s="29">
        <f t="shared" si="87"/>
        <v>5.3503284114385825E-2</v>
      </c>
      <c r="E147" s="29">
        <f t="shared" si="87"/>
        <v>5.641322175674187E-2</v>
      </c>
      <c r="F147" s="29">
        <f t="shared" si="87"/>
        <v>5.9405885196816118E-2</v>
      </c>
      <c r="G147" s="29">
        <f t="shared" si="87"/>
        <v>6.6481659734249979E-2</v>
      </c>
      <c r="H147" s="29">
        <f t="shared" si="87"/>
        <v>7.365621165582141E-2</v>
      </c>
      <c r="I147" s="29">
        <f t="shared" si="87"/>
        <v>7.5826942517314116E-2</v>
      </c>
      <c r="J147" s="29">
        <f t="shared" si="87"/>
        <v>7.4809088089790893E-2</v>
      </c>
      <c r="K147" s="29">
        <f t="shared" si="87"/>
        <v>6.8905509566015183E-2</v>
      </c>
      <c r="L147" s="29">
        <f t="shared" si="87"/>
        <v>7.649189364928953E-2</v>
      </c>
      <c r="M147" s="29">
        <f t="shared" si="87"/>
        <v>8.591557757590694E-2</v>
      </c>
      <c r="N147" s="29">
        <f t="shared" si="87"/>
        <v>9.1712085870332805E-2</v>
      </c>
      <c r="O147" s="29">
        <f t="shared" si="87"/>
        <v>9.4356242958790804E-2</v>
      </c>
      <c r="P147" s="29">
        <f t="shared" si="87"/>
        <v>9.6417759416285012E-2</v>
      </c>
      <c r="Q147" s="29">
        <f t="shared" si="87"/>
        <v>0.10177265082905816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1.9813197970115444E-2</v>
      </c>
      <c r="C148" s="29">
        <f t="shared" si="88"/>
        <v>2.0980842621572057E-2</v>
      </c>
      <c r="D148" s="29">
        <f t="shared" si="88"/>
        <v>2.5800954810453792E-2</v>
      </c>
      <c r="E148" s="29">
        <f t="shared" si="88"/>
        <v>2.2343651879879269E-2</v>
      </c>
      <c r="F148" s="29">
        <f t="shared" si="88"/>
        <v>2.5103852580781794E-2</v>
      </c>
      <c r="G148" s="29">
        <f t="shared" si="88"/>
        <v>2.5458783548002951E-2</v>
      </c>
      <c r="H148" s="29">
        <f t="shared" si="88"/>
        <v>2.8112379141495537E-2</v>
      </c>
      <c r="I148" s="29">
        <f t="shared" si="88"/>
        <v>3.2918356360400587E-2</v>
      </c>
      <c r="J148" s="29">
        <f t="shared" si="88"/>
        <v>3.6507082512731062E-2</v>
      </c>
      <c r="K148" s="29">
        <f t="shared" si="88"/>
        <v>3.4776307791869576E-2</v>
      </c>
      <c r="L148" s="29">
        <f t="shared" si="88"/>
        <v>3.9381888466108288E-2</v>
      </c>
      <c r="M148" s="29">
        <f t="shared" si="88"/>
        <v>4.3109442345417824E-2</v>
      </c>
      <c r="N148" s="29">
        <f t="shared" si="88"/>
        <v>4.7841125852078406E-2</v>
      </c>
      <c r="O148" s="29">
        <f t="shared" si="88"/>
        <v>4.8890757855799237E-2</v>
      </c>
      <c r="P148" s="29">
        <f t="shared" si="88"/>
        <v>4.9970592158466214E-2</v>
      </c>
      <c r="Q148" s="29">
        <f t="shared" si="88"/>
        <v>5.0951269623555138E-2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0.32861368419245401</v>
      </c>
      <c r="C149" s="32">
        <f t="shared" si="89"/>
        <v>0.34565137866568546</v>
      </c>
      <c r="D149" s="32">
        <f t="shared" si="89"/>
        <v>0.33164502815999619</v>
      </c>
      <c r="E149" s="32">
        <f t="shared" si="89"/>
        <v>0.33821134020068866</v>
      </c>
      <c r="F149" s="32">
        <f t="shared" si="89"/>
        <v>0.33542338149239526</v>
      </c>
      <c r="G149" s="32">
        <f t="shared" si="89"/>
        <v>0.32865551835567036</v>
      </c>
      <c r="H149" s="32">
        <f t="shared" si="89"/>
        <v>0.32918234497672799</v>
      </c>
      <c r="I149" s="32">
        <f t="shared" si="89"/>
        <v>0.33201212541271036</v>
      </c>
      <c r="J149" s="32">
        <f t="shared" si="89"/>
        <v>0.32861196126003317</v>
      </c>
      <c r="K149" s="32">
        <f t="shared" si="89"/>
        <v>0.32512608637441498</v>
      </c>
      <c r="L149" s="32">
        <f t="shared" si="89"/>
        <v>0.31065679202679641</v>
      </c>
      <c r="M149" s="32">
        <f t="shared" si="89"/>
        <v>0.2909088677371221</v>
      </c>
      <c r="N149" s="32">
        <f t="shared" si="89"/>
        <v>0.29886669677585914</v>
      </c>
      <c r="O149" s="32">
        <f t="shared" si="89"/>
        <v>0.29405578260001414</v>
      </c>
      <c r="P149" s="32">
        <f t="shared" si="89"/>
        <v>0.27591057323781548</v>
      </c>
      <c r="Q149" s="32">
        <f t="shared" si="89"/>
        <v>0.28894784788034339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0.31505457326518055</v>
      </c>
      <c r="C150" s="31">
        <f t="shared" si="90"/>
        <v>0.33179500917559468</v>
      </c>
      <c r="D150" s="31">
        <f t="shared" si="90"/>
        <v>0.31342942577612898</v>
      </c>
      <c r="E150" s="31">
        <f t="shared" si="90"/>
        <v>0.32499204234079621</v>
      </c>
      <c r="F150" s="31">
        <f t="shared" si="90"/>
        <v>0.32806011246540634</v>
      </c>
      <c r="G150" s="31">
        <f t="shared" si="90"/>
        <v>0.32234073539603775</v>
      </c>
      <c r="H150" s="31">
        <f t="shared" si="90"/>
        <v>0.3222905088378617</v>
      </c>
      <c r="I150" s="31">
        <f t="shared" si="90"/>
        <v>0.30962738779922339</v>
      </c>
      <c r="J150" s="31">
        <f t="shared" si="90"/>
        <v>0.30430231344767611</v>
      </c>
      <c r="K150" s="31">
        <f t="shared" si="90"/>
        <v>0.29210957453470315</v>
      </c>
      <c r="L150" s="31">
        <f t="shared" si="90"/>
        <v>0.2880691065145658</v>
      </c>
      <c r="M150" s="31">
        <f t="shared" si="90"/>
        <v>0.26861163032502716</v>
      </c>
      <c r="N150" s="31">
        <f t="shared" si="90"/>
        <v>0.27492502600214602</v>
      </c>
      <c r="O150" s="31">
        <f t="shared" si="90"/>
        <v>0.26947561573401568</v>
      </c>
      <c r="P150" s="31">
        <f t="shared" si="90"/>
        <v>0.25793267773930689</v>
      </c>
      <c r="Q150" s="31">
        <f t="shared" si="90"/>
        <v>0.2692864308522287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0.19625178970854532</v>
      </c>
      <c r="C151" s="29">
        <f t="shared" si="91"/>
        <v>0.19637154239792817</v>
      </c>
      <c r="D151" s="29">
        <f t="shared" si="91"/>
        <v>0.192389244350535</v>
      </c>
      <c r="E151" s="29">
        <f t="shared" si="91"/>
        <v>0.17991221323843026</v>
      </c>
      <c r="F151" s="29">
        <f t="shared" si="91"/>
        <v>0.16530093443585561</v>
      </c>
      <c r="G151" s="29">
        <f t="shared" si="91"/>
        <v>0.16292598553374771</v>
      </c>
      <c r="H151" s="29">
        <f t="shared" si="91"/>
        <v>0.16033113026488521</v>
      </c>
      <c r="I151" s="29">
        <f t="shared" si="91"/>
        <v>0.15137129538394323</v>
      </c>
      <c r="J151" s="29">
        <f t="shared" si="91"/>
        <v>0.15045210049369606</v>
      </c>
      <c r="K151" s="29">
        <f t="shared" si="91"/>
        <v>0.15196534580326934</v>
      </c>
      <c r="L151" s="29">
        <f t="shared" si="91"/>
        <v>0.1466633847014078</v>
      </c>
      <c r="M151" s="29">
        <f t="shared" si="91"/>
        <v>0.13617723420650688</v>
      </c>
      <c r="N151" s="29">
        <f t="shared" si="91"/>
        <v>0.1238089984504482</v>
      </c>
      <c r="O151" s="29">
        <f t="shared" si="91"/>
        <v>0.11856779002894838</v>
      </c>
      <c r="P151" s="29">
        <f t="shared" si="91"/>
        <v>0.12500582700387783</v>
      </c>
      <c r="Q151" s="29">
        <f t="shared" si="91"/>
        <v>0.12080216485417232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0.11880278355663522</v>
      </c>
      <c r="C152" s="29">
        <f t="shared" si="92"/>
        <v>0.13542346677766653</v>
      </c>
      <c r="D152" s="29">
        <f t="shared" si="92"/>
        <v>0.12104018142559396</v>
      </c>
      <c r="E152" s="29">
        <f t="shared" si="92"/>
        <v>0.14507982910236594</v>
      </c>
      <c r="F152" s="29">
        <f t="shared" si="92"/>
        <v>0.16275917802955073</v>
      </c>
      <c r="G152" s="29">
        <f t="shared" si="92"/>
        <v>0.15941474986229007</v>
      </c>
      <c r="H152" s="29">
        <f t="shared" si="92"/>
        <v>0.16195937857297651</v>
      </c>
      <c r="I152" s="29">
        <f t="shared" si="92"/>
        <v>0.15825609241528016</v>
      </c>
      <c r="J152" s="29">
        <f t="shared" si="92"/>
        <v>0.15385021295398002</v>
      </c>
      <c r="K152" s="29">
        <f t="shared" si="92"/>
        <v>0.14014422873143378</v>
      </c>
      <c r="L152" s="29">
        <f t="shared" si="92"/>
        <v>0.141405721813158</v>
      </c>
      <c r="M152" s="29">
        <f t="shared" si="92"/>
        <v>0.13243439611852029</v>
      </c>
      <c r="N152" s="29">
        <f t="shared" si="92"/>
        <v>0.15111602755169784</v>
      </c>
      <c r="O152" s="29">
        <f t="shared" si="92"/>
        <v>0.15090782570506733</v>
      </c>
      <c r="P152" s="29">
        <f t="shared" si="92"/>
        <v>0.13292685073542906</v>
      </c>
      <c r="Q152" s="29">
        <f t="shared" si="92"/>
        <v>0.14848426599805636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1.856920361040485E-3</v>
      </c>
      <c r="C153" s="30">
        <f t="shared" si="93"/>
        <v>1.5913201010164925E-3</v>
      </c>
      <c r="D153" s="30">
        <f t="shared" si="93"/>
        <v>1.3589573851795847E-3</v>
      </c>
      <c r="E153" s="30">
        <f t="shared" si="93"/>
        <v>1.0639964573027113E-3</v>
      </c>
      <c r="F153" s="30">
        <f t="shared" si="93"/>
        <v>1.027997441138835E-3</v>
      </c>
      <c r="G153" s="30">
        <f t="shared" si="93"/>
        <v>7.8564200207806745E-4</v>
      </c>
      <c r="H153" s="30">
        <f t="shared" si="93"/>
        <v>6.6187235511666815E-4</v>
      </c>
      <c r="I153" s="30">
        <f t="shared" si="93"/>
        <v>7.4798146857913534E-4</v>
      </c>
      <c r="J153" s="30">
        <f t="shared" si="93"/>
        <v>7.3731337625287366E-4</v>
      </c>
      <c r="K153" s="30">
        <f t="shared" si="93"/>
        <v>5.349873304017523E-4</v>
      </c>
      <c r="L153" s="30">
        <f t="shared" si="93"/>
        <v>5.4629788105765408E-4</v>
      </c>
      <c r="M153" s="30">
        <f t="shared" si="93"/>
        <v>5.3312750177869715E-4</v>
      </c>
      <c r="N153" s="30">
        <f t="shared" si="93"/>
        <v>5.8762382169174645E-4</v>
      </c>
      <c r="O153" s="30">
        <f t="shared" si="93"/>
        <v>3.9417991617907681E-4</v>
      </c>
      <c r="P153" s="30">
        <f t="shared" si="93"/>
        <v>4.3054627383694929E-4</v>
      </c>
      <c r="Q153" s="30">
        <f t="shared" si="93"/>
        <v>5.0299954712621105E-4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4.7825125618501958E-3</v>
      </c>
      <c r="C154" s="30">
        <f t="shared" si="94"/>
        <v>4.4470989345040558E-3</v>
      </c>
      <c r="D154" s="30">
        <f t="shared" si="94"/>
        <v>3.2263388240257539E-3</v>
      </c>
      <c r="E154" s="30">
        <f t="shared" si="94"/>
        <v>2.7342141154938263E-3</v>
      </c>
      <c r="F154" s="30">
        <f t="shared" si="94"/>
        <v>2.7548361802382276E-3</v>
      </c>
      <c r="G154" s="30">
        <f t="shared" si="94"/>
        <v>3.0106067711103521E-3</v>
      </c>
      <c r="H154" s="30">
        <f t="shared" si="94"/>
        <v>3.2787945368268588E-3</v>
      </c>
      <c r="I154" s="30">
        <f t="shared" si="94"/>
        <v>3.1421758437655827E-3</v>
      </c>
      <c r="J154" s="30">
        <f t="shared" si="94"/>
        <v>3.488120900068537E-3</v>
      </c>
      <c r="K154" s="30">
        <f t="shared" si="94"/>
        <v>3.3552959722286907E-3</v>
      </c>
      <c r="L154" s="30">
        <f t="shared" si="94"/>
        <v>3.6379397685831539E-3</v>
      </c>
      <c r="M154" s="30">
        <f t="shared" si="94"/>
        <v>3.3549014387236004E-3</v>
      </c>
      <c r="N154" s="30">
        <f t="shared" si="94"/>
        <v>3.5055187492680634E-3</v>
      </c>
      <c r="O154" s="30">
        <f t="shared" si="94"/>
        <v>3.4794185641637268E-3</v>
      </c>
      <c r="P154" s="30">
        <f t="shared" si="94"/>
        <v>3.1676343376523032E-3</v>
      </c>
      <c r="Q154" s="30">
        <f t="shared" si="94"/>
        <v>3.1655422666905363E-3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3.579241808564222E-3</v>
      </c>
      <c r="C155" s="29">
        <f t="shared" si="95"/>
        <v>3.2040812338459284E-3</v>
      </c>
      <c r="D155" s="29">
        <f t="shared" si="95"/>
        <v>2.3181910263958046E-3</v>
      </c>
      <c r="E155" s="29">
        <f t="shared" si="95"/>
        <v>1.8889587797249882E-3</v>
      </c>
      <c r="F155" s="29">
        <f t="shared" si="95"/>
        <v>1.8308543998529938E-3</v>
      </c>
      <c r="G155" s="29">
        <f t="shared" si="95"/>
        <v>1.9948746643390558E-3</v>
      </c>
      <c r="H155" s="29">
        <f t="shared" si="95"/>
        <v>2.2000566731710559E-3</v>
      </c>
      <c r="I155" s="29">
        <f t="shared" si="95"/>
        <v>2.1156514609265028E-3</v>
      </c>
      <c r="J155" s="29">
        <f t="shared" si="95"/>
        <v>2.1738194379402149E-3</v>
      </c>
      <c r="K155" s="29">
        <f t="shared" si="95"/>
        <v>2.1450706106212122E-3</v>
      </c>
      <c r="L155" s="29">
        <f t="shared" si="95"/>
        <v>2.1095223970443778E-3</v>
      </c>
      <c r="M155" s="29">
        <f t="shared" si="95"/>
        <v>1.7551759023469767E-3</v>
      </c>
      <c r="N155" s="29">
        <f t="shared" si="95"/>
        <v>1.7679178287073546E-3</v>
      </c>
      <c r="O155" s="29">
        <f t="shared" si="95"/>
        <v>1.5446859094705072E-3</v>
      </c>
      <c r="P155" s="29">
        <f t="shared" si="95"/>
        <v>1.3825450346960232E-3</v>
      </c>
      <c r="Q155" s="29">
        <f t="shared" si="95"/>
        <v>1.3669455815688129E-3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1.2032707532859742E-3</v>
      </c>
      <c r="C156" s="29">
        <f t="shared" si="96"/>
        <v>1.2430177006581271E-3</v>
      </c>
      <c r="D156" s="29">
        <f t="shared" si="96"/>
        <v>9.081477976299496E-4</v>
      </c>
      <c r="E156" s="29">
        <f t="shared" si="96"/>
        <v>8.4525533576883802E-4</v>
      </c>
      <c r="F156" s="29">
        <f t="shared" si="96"/>
        <v>9.2398178038523369E-4</v>
      </c>
      <c r="G156" s="29">
        <f t="shared" si="96"/>
        <v>1.0157321067712961E-3</v>
      </c>
      <c r="H156" s="29">
        <f t="shared" si="96"/>
        <v>1.0787378636558031E-3</v>
      </c>
      <c r="I156" s="29">
        <f t="shared" si="96"/>
        <v>1.0265243828390803E-3</v>
      </c>
      <c r="J156" s="29">
        <f t="shared" si="96"/>
        <v>1.3143014621283219E-3</v>
      </c>
      <c r="K156" s="29">
        <f t="shared" si="96"/>
        <v>1.2102253616074784E-3</v>
      </c>
      <c r="L156" s="29">
        <f t="shared" si="96"/>
        <v>1.5284173715387763E-3</v>
      </c>
      <c r="M156" s="29">
        <f t="shared" si="96"/>
        <v>1.5997255363766239E-3</v>
      </c>
      <c r="N156" s="29">
        <f t="shared" si="96"/>
        <v>1.7376009205607081E-3</v>
      </c>
      <c r="O156" s="29">
        <f t="shared" si="96"/>
        <v>1.9347326546932198E-3</v>
      </c>
      <c r="P156" s="29">
        <f t="shared" si="96"/>
        <v>1.78508930295628E-3</v>
      </c>
      <c r="Q156" s="29">
        <f t="shared" si="96"/>
        <v>1.7985966851217236E-3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6.9196780043828017E-3</v>
      </c>
      <c r="C157" s="30">
        <f t="shared" si="97"/>
        <v>7.8179504545702137E-3</v>
      </c>
      <c r="D157" s="30">
        <f t="shared" si="97"/>
        <v>1.3630306174661886E-2</v>
      </c>
      <c r="E157" s="30">
        <f t="shared" si="97"/>
        <v>9.4210872870958886E-3</v>
      </c>
      <c r="F157" s="30">
        <f t="shared" si="97"/>
        <v>3.5804354056118556E-3</v>
      </c>
      <c r="G157" s="30">
        <f t="shared" si="97"/>
        <v>2.5185341864442093E-3</v>
      </c>
      <c r="H157" s="30">
        <f t="shared" si="97"/>
        <v>2.9511692469227778E-3</v>
      </c>
      <c r="I157" s="30">
        <f t="shared" si="97"/>
        <v>1.8494580301142247E-2</v>
      </c>
      <c r="J157" s="30">
        <f t="shared" si="97"/>
        <v>2.0084213536035671E-2</v>
      </c>
      <c r="K157" s="30">
        <f t="shared" si="97"/>
        <v>2.9126228537081408E-2</v>
      </c>
      <c r="L157" s="30">
        <f t="shared" si="97"/>
        <v>1.8403447862589784E-2</v>
      </c>
      <c r="M157" s="30">
        <f t="shared" si="97"/>
        <v>1.8409208471592622E-2</v>
      </c>
      <c r="N157" s="30">
        <f t="shared" si="97"/>
        <v>1.9848528202753301E-2</v>
      </c>
      <c r="O157" s="30">
        <f t="shared" si="97"/>
        <v>2.0706568385655575E-2</v>
      </c>
      <c r="P157" s="30">
        <f t="shared" si="97"/>
        <v>1.4379714887019286E-2</v>
      </c>
      <c r="Q157" s="30">
        <f t="shared" si="97"/>
        <v>1.599287521429792E-2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6.9196780043828017E-3</v>
      </c>
      <c r="C158" s="29">
        <f t="shared" si="98"/>
        <v>7.8179504545702137E-3</v>
      </c>
      <c r="D158" s="29">
        <f t="shared" si="98"/>
        <v>1.3630306174661886E-2</v>
      </c>
      <c r="E158" s="29">
        <f t="shared" si="98"/>
        <v>9.4210872870958886E-3</v>
      </c>
      <c r="F158" s="29">
        <f t="shared" si="98"/>
        <v>3.5804354056118556E-3</v>
      </c>
      <c r="G158" s="29">
        <f t="shared" si="98"/>
        <v>2.5185341864442093E-3</v>
      </c>
      <c r="H158" s="29">
        <f t="shared" si="98"/>
        <v>2.9511692469227778E-3</v>
      </c>
      <c r="I158" s="29">
        <f t="shared" si="98"/>
        <v>1.8494580301142247E-2</v>
      </c>
      <c r="J158" s="29">
        <f t="shared" si="98"/>
        <v>2.0084213536035671E-2</v>
      </c>
      <c r="K158" s="29">
        <f t="shared" si="98"/>
        <v>2.9126228537081408E-2</v>
      </c>
      <c r="L158" s="29">
        <f t="shared" si="98"/>
        <v>1.8403447862589784E-2</v>
      </c>
      <c r="M158" s="29">
        <f t="shared" si="98"/>
        <v>1.8409208471592622E-2</v>
      </c>
      <c r="N158" s="29">
        <f t="shared" si="98"/>
        <v>1.9848528202753301E-2</v>
      </c>
      <c r="O158" s="29">
        <f t="shared" si="98"/>
        <v>2.0706568385655575E-2</v>
      </c>
      <c r="P158" s="29">
        <f t="shared" si="98"/>
        <v>1.4379714887019286E-2</v>
      </c>
      <c r="Q158" s="29">
        <f t="shared" si="98"/>
        <v>1.599287521429792E-2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40.651694987998908</v>
      </c>
      <c r="C162" s="24">
        <f t="shared" si="100"/>
        <v>39.340815914139405</v>
      </c>
      <c r="D162" s="24">
        <f t="shared" si="100"/>
        <v>40.680109781417741</v>
      </c>
      <c r="E162" s="24">
        <f t="shared" si="100"/>
        <v>40.44835515164683</v>
      </c>
      <c r="F162" s="24">
        <f t="shared" si="100"/>
        <v>40.258924113830872</v>
      </c>
      <c r="G162" s="24">
        <f t="shared" si="100"/>
        <v>40.065171106073286</v>
      </c>
      <c r="H162" s="24">
        <f t="shared" si="100"/>
        <v>39.710672764451026</v>
      </c>
      <c r="I162" s="24">
        <f t="shared" si="100"/>
        <v>38.603957641585708</v>
      </c>
      <c r="J162" s="24">
        <f t="shared" si="100"/>
        <v>38.216736906281611</v>
      </c>
      <c r="K162" s="24">
        <f t="shared" si="100"/>
        <v>38.810538991496536</v>
      </c>
      <c r="L162" s="24">
        <f t="shared" si="100"/>
        <v>39.390746285801754</v>
      </c>
      <c r="M162" s="24">
        <f t="shared" si="100"/>
        <v>37.572741163221828</v>
      </c>
      <c r="N162" s="24">
        <f t="shared" si="100"/>
        <v>35.010290117946184</v>
      </c>
      <c r="O162" s="24">
        <f t="shared" si="100"/>
        <v>34.430828943308143</v>
      </c>
      <c r="P162" s="24">
        <f t="shared" si="100"/>
        <v>34.363313788535017</v>
      </c>
      <c r="Q162" s="24">
        <f t="shared" si="100"/>
        <v>33.302864079489844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43.699226638574878</v>
      </c>
      <c r="C163" s="22">
        <f t="shared" si="101"/>
        <v>42.284058949065262</v>
      </c>
      <c r="D163" s="22">
        <f t="shared" si="101"/>
        <v>43.277731086022754</v>
      </c>
      <c r="E163" s="22">
        <f t="shared" si="101"/>
        <v>42.816111715872445</v>
      </c>
      <c r="F163" s="22">
        <f t="shared" si="101"/>
        <v>42.87637947926239</v>
      </c>
      <c r="G163" s="22">
        <f t="shared" si="101"/>
        <v>42.316508598688877</v>
      </c>
      <c r="H163" s="22">
        <f t="shared" si="101"/>
        <v>41.951017936155338</v>
      </c>
      <c r="I163" s="22">
        <f t="shared" si="101"/>
        <v>41.106269856191268</v>
      </c>
      <c r="J163" s="22">
        <f t="shared" si="101"/>
        <v>41.308383160147436</v>
      </c>
      <c r="K163" s="22">
        <f t="shared" si="101"/>
        <v>42.304311947230502</v>
      </c>
      <c r="L163" s="22">
        <f t="shared" si="101"/>
        <v>43.61160156378223</v>
      </c>
      <c r="M163" s="22">
        <f t="shared" si="101"/>
        <v>42.041239268306093</v>
      </c>
      <c r="N163" s="22">
        <f t="shared" si="101"/>
        <v>38.531746630705555</v>
      </c>
      <c r="O163" s="22">
        <f t="shared" si="101"/>
        <v>38.312198108112341</v>
      </c>
      <c r="P163" s="22">
        <f t="shared" si="101"/>
        <v>39.26916144844828</v>
      </c>
      <c r="Q163" s="22">
        <f t="shared" si="101"/>
        <v>38.115984224577865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35.287216530369165</v>
      </c>
      <c r="C164" s="20">
        <f t="shared" si="102"/>
        <v>35.014545708876149</v>
      </c>
      <c r="D164" s="20">
        <f t="shared" si="102"/>
        <v>34.780381934050595</v>
      </c>
      <c r="E164" s="20">
        <f t="shared" si="102"/>
        <v>34.587267120138115</v>
      </c>
      <c r="F164" s="20">
        <f t="shared" si="102"/>
        <v>34.38879512207086</v>
      </c>
      <c r="G164" s="20">
        <f t="shared" si="102"/>
        <v>34.222438869793159</v>
      </c>
      <c r="H164" s="20">
        <f t="shared" si="102"/>
        <v>33.975991008096024</v>
      </c>
      <c r="I164" s="20">
        <f t="shared" si="102"/>
        <v>33.659361358342757</v>
      </c>
      <c r="J164" s="20">
        <f t="shared" si="102"/>
        <v>33.508303628743647</v>
      </c>
      <c r="K164" s="20">
        <f t="shared" si="102"/>
        <v>33.223855222293679</v>
      </c>
      <c r="L164" s="20">
        <f t="shared" si="102"/>
        <v>32.562087280205276</v>
      </c>
      <c r="M164" s="20">
        <f t="shared" si="102"/>
        <v>32.024911827575089</v>
      </c>
      <c r="N164" s="20">
        <f t="shared" si="102"/>
        <v>31.500099850676282</v>
      </c>
      <c r="O164" s="20">
        <f t="shared" si="102"/>
        <v>30.93311147308221</v>
      </c>
      <c r="P164" s="20">
        <f t="shared" si="102"/>
        <v>30.382009984645926</v>
      </c>
      <c r="Q164" s="20">
        <f t="shared" si="102"/>
        <v>29.716088368013363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46.620956804278151</v>
      </c>
      <c r="C165" s="20">
        <f t="shared" si="103"/>
        <v>44.457368420061599</v>
      </c>
      <c r="D165" s="20">
        <f t="shared" si="103"/>
        <v>44.808107071167186</v>
      </c>
      <c r="E165" s="20">
        <f t="shared" si="103"/>
        <v>44.595201671935548</v>
      </c>
      <c r="F165" s="20">
        <f t="shared" si="103"/>
        <v>44.863062821058293</v>
      </c>
      <c r="G165" s="20">
        <f t="shared" si="103"/>
        <v>43.382621090532766</v>
      </c>
      <c r="H165" s="20">
        <f t="shared" si="103"/>
        <v>42.833824000959851</v>
      </c>
      <c r="I165" s="20">
        <f t="shared" si="103"/>
        <v>41.939714262610835</v>
      </c>
      <c r="J165" s="20">
        <f t="shared" si="103"/>
        <v>42.178783701014069</v>
      </c>
      <c r="K165" s="20">
        <f t="shared" si="103"/>
        <v>43.133314410794512</v>
      </c>
      <c r="L165" s="20">
        <f t="shared" si="103"/>
        <v>44.569255890090311</v>
      </c>
      <c r="M165" s="20">
        <f t="shared" si="103"/>
        <v>42.756636401732401</v>
      </c>
      <c r="N165" s="20">
        <f t="shared" si="103"/>
        <v>39.447615726201427</v>
      </c>
      <c r="O165" s="20">
        <f t="shared" si="103"/>
        <v>39.373083473418525</v>
      </c>
      <c r="P165" s="20">
        <f t="shared" si="103"/>
        <v>39.845426857248384</v>
      </c>
      <c r="Q165" s="20">
        <f t="shared" si="103"/>
        <v>38.7686966351351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27.270944332797558</v>
      </c>
      <c r="C166" s="20">
        <f t="shared" si="104"/>
        <v>29.135120938014349</v>
      </c>
      <c r="D166" s="20">
        <f t="shared" si="104"/>
        <v>32.87542820130956</v>
      </c>
      <c r="E166" s="20">
        <f t="shared" si="104"/>
        <v>30.565401791449716</v>
      </c>
      <c r="F166" s="20">
        <f t="shared" si="104"/>
        <v>29.24797253443376</v>
      </c>
      <c r="G166" s="20">
        <f t="shared" si="104"/>
        <v>30.867168682826115</v>
      </c>
      <c r="H166" s="20">
        <f t="shared" si="104"/>
        <v>32.442282177854331</v>
      </c>
      <c r="I166" s="20">
        <f t="shared" si="104"/>
        <v>32.141630037141923</v>
      </c>
      <c r="J166" s="20">
        <f t="shared" si="104"/>
        <v>31.980778568566972</v>
      </c>
      <c r="K166" s="20">
        <f t="shared" si="104"/>
        <v>33.531879660548647</v>
      </c>
      <c r="L166" s="20">
        <f t="shared" si="104"/>
        <v>34.036281843064629</v>
      </c>
      <c r="M166" s="20">
        <f t="shared" si="104"/>
        <v>35.196312373791727</v>
      </c>
      <c r="N166" s="20">
        <f t="shared" si="104"/>
        <v>28.032772443779653</v>
      </c>
      <c r="O166" s="20">
        <f t="shared" si="104"/>
        <v>26.257155975223512</v>
      </c>
      <c r="P166" s="20">
        <f t="shared" si="104"/>
        <v>33.764082418750675</v>
      </c>
      <c r="Q166" s="20">
        <f t="shared" si="104"/>
        <v>31.553285320285223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15.763192861710522</v>
      </c>
      <c r="C167" s="21">
        <f t="shared" si="105"/>
        <v>12.882042890290048</v>
      </c>
      <c r="D167" s="21">
        <f t="shared" si="105"/>
        <v>12.300940131774157</v>
      </c>
      <c r="E167" s="21">
        <f t="shared" si="105"/>
        <v>11.67976433508097</v>
      </c>
      <c r="F167" s="21">
        <f t="shared" si="105"/>
        <v>11.130854457246979</v>
      </c>
      <c r="G167" s="21">
        <f t="shared" si="105"/>
        <v>11.577247821256851</v>
      </c>
      <c r="H167" s="21">
        <f t="shared" si="105"/>
        <v>11.77265828080202</v>
      </c>
      <c r="I167" s="21">
        <f t="shared" si="105"/>
        <v>10.854960121417724</v>
      </c>
      <c r="J167" s="21">
        <f t="shared" si="105"/>
        <v>10.231135465676628</v>
      </c>
      <c r="K167" s="21">
        <f t="shared" si="105"/>
        <v>9.4460502227046099</v>
      </c>
      <c r="L167" s="21">
        <f t="shared" si="105"/>
        <v>8.947985268497348</v>
      </c>
      <c r="M167" s="21">
        <f t="shared" si="105"/>
        <v>7.3382579980115841</v>
      </c>
      <c r="N167" s="21">
        <f t="shared" si="105"/>
        <v>7.2629770299060121</v>
      </c>
      <c r="O167" s="21">
        <f t="shared" si="105"/>
        <v>6.6362415329935525</v>
      </c>
      <c r="P167" s="21">
        <f t="shared" si="105"/>
        <v>6.2587583207762272</v>
      </c>
      <c r="Q167" s="21">
        <f t="shared" si="105"/>
        <v>5.9650778611988198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4.5633411326536413</v>
      </c>
      <c r="C168" s="20">
        <f t="shared" si="106"/>
        <v>4.5108394377291683</v>
      </c>
      <c r="D168" s="20">
        <f t="shared" si="106"/>
        <v>4.4846706369021767</v>
      </c>
      <c r="E168" s="20">
        <f t="shared" si="106"/>
        <v>4.4443017115338348</v>
      </c>
      <c r="F168" s="20">
        <f t="shared" si="106"/>
        <v>4.2752412442606911</v>
      </c>
      <c r="G168" s="20">
        <f t="shared" si="106"/>
        <v>4.3727369192469014</v>
      </c>
      <c r="H168" s="20">
        <f t="shared" si="106"/>
        <v>4.4826533658257235</v>
      </c>
      <c r="I168" s="20">
        <f t="shared" si="106"/>
        <v>4.3222296441187762</v>
      </c>
      <c r="J168" s="20">
        <f t="shared" si="106"/>
        <v>4.2863363160175245</v>
      </c>
      <c r="K168" s="20">
        <f t="shared" si="106"/>
        <v>4.1950794189913827</v>
      </c>
      <c r="L168" s="20">
        <f t="shared" si="106"/>
        <v>4.1604581226204962</v>
      </c>
      <c r="M168" s="20">
        <f t="shared" si="106"/>
        <v>4.0419196220441398</v>
      </c>
      <c r="N168" s="20">
        <f t="shared" si="106"/>
        <v>4.0685848957622248</v>
      </c>
      <c r="O168" s="20">
        <f t="shared" si="106"/>
        <v>4.1114897599510813</v>
      </c>
      <c r="P168" s="20">
        <f t="shared" si="106"/>
        <v>4.022036743319795</v>
      </c>
      <c r="Q168" s="20">
        <f t="shared" si="106"/>
        <v>4.0001991619151198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17.235395593952621</v>
      </c>
      <c r="C169" s="20">
        <f t="shared" si="107"/>
        <v>14.024905085091071</v>
      </c>
      <c r="D169" s="20">
        <f t="shared" si="107"/>
        <v>13.3962135641766</v>
      </c>
      <c r="E169" s="20">
        <f t="shared" si="107"/>
        <v>13.164258398531889</v>
      </c>
      <c r="F169" s="20">
        <f t="shared" si="107"/>
        <v>13.335266725965056</v>
      </c>
      <c r="G169" s="20">
        <f t="shared" si="107"/>
        <v>13.962929693878294</v>
      </c>
      <c r="H169" s="20">
        <f t="shared" si="107"/>
        <v>14.473438218126057</v>
      </c>
      <c r="I169" s="20">
        <f t="shared" si="107"/>
        <v>13.274319035308215</v>
      </c>
      <c r="J169" s="20">
        <f t="shared" si="107"/>
        <v>12.358997142534445</v>
      </c>
      <c r="K169" s="20">
        <f t="shared" si="107"/>
        <v>11.276107083916424</v>
      </c>
      <c r="L169" s="20">
        <f t="shared" si="107"/>
        <v>10.674913221210915</v>
      </c>
      <c r="M169" s="20">
        <f t="shared" si="107"/>
        <v>8.356802175531918</v>
      </c>
      <c r="N169" s="20">
        <f t="shared" si="107"/>
        <v>8.2477822806442465</v>
      </c>
      <c r="O169" s="20">
        <f t="shared" si="107"/>
        <v>7.2849211503939024</v>
      </c>
      <c r="P169" s="20">
        <f t="shared" si="107"/>
        <v>6.7698283990165589</v>
      </c>
      <c r="Q169" s="20">
        <f t="shared" si="107"/>
        <v>6.3709512447502492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>
        <f t="shared" si="108"/>
        <v>7.6833161736007671</v>
      </c>
      <c r="G170" s="20">
        <f t="shared" si="108"/>
        <v>7.881943797946029</v>
      </c>
      <c r="H170" s="20">
        <f t="shared" si="108"/>
        <v>8.0420284109323976</v>
      </c>
      <c r="I170" s="20">
        <f t="shared" si="108"/>
        <v>7.7657506778576293</v>
      </c>
      <c r="J170" s="20">
        <f t="shared" si="108"/>
        <v>7.6798600325877313</v>
      </c>
      <c r="K170" s="20">
        <f t="shared" si="108"/>
        <v>7.5227891224607246</v>
      </c>
      <c r="L170" s="20">
        <f t="shared" si="108"/>
        <v>7.4510581115109753</v>
      </c>
      <c r="M170" s="20">
        <f t="shared" si="108"/>
        <v>7.2165119941090987</v>
      </c>
      <c r="N170" s="20">
        <f t="shared" si="108"/>
        <v>7.2496029698207858</v>
      </c>
      <c r="O170" s="20">
        <f t="shared" si="108"/>
        <v>7.3053659268754272</v>
      </c>
      <c r="P170" s="20">
        <f t="shared" si="108"/>
        <v>7.1290958771691768</v>
      </c>
      <c r="Q170" s="20">
        <f t="shared" si="108"/>
        <v>7.0314747088572709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34.155568326097388</v>
      </c>
      <c r="C171" s="21">
        <f t="shared" si="109"/>
        <v>33.302973956264736</v>
      </c>
      <c r="D171" s="21">
        <f t="shared" si="109"/>
        <v>35.552363036038528</v>
      </c>
      <c r="E171" s="21">
        <f t="shared" si="109"/>
        <v>36.128386248237433</v>
      </c>
      <c r="F171" s="21">
        <f t="shared" si="109"/>
        <v>35.331468994101385</v>
      </c>
      <c r="G171" s="21">
        <f t="shared" si="109"/>
        <v>36.769366941354264</v>
      </c>
      <c r="H171" s="21">
        <f t="shared" si="109"/>
        <v>36.665947473600028</v>
      </c>
      <c r="I171" s="21">
        <f t="shared" si="109"/>
        <v>35.008278659607804</v>
      </c>
      <c r="J171" s="21">
        <f t="shared" si="109"/>
        <v>33.206332877671692</v>
      </c>
      <c r="K171" s="21">
        <f t="shared" si="109"/>
        <v>32.618591688001949</v>
      </c>
      <c r="L171" s="21">
        <f t="shared" si="109"/>
        <v>32.02070599932685</v>
      </c>
      <c r="M171" s="21">
        <f t="shared" si="109"/>
        <v>30.291726969966867</v>
      </c>
      <c r="N171" s="21">
        <f t="shared" si="109"/>
        <v>29.704391504154504</v>
      </c>
      <c r="O171" s="21">
        <f t="shared" si="109"/>
        <v>28.373742306159876</v>
      </c>
      <c r="P171" s="21">
        <f t="shared" si="109"/>
        <v>26.611547791583586</v>
      </c>
      <c r="Q171" s="21">
        <f t="shared" si="109"/>
        <v>26.26281129141784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69.660942186929276</v>
      </c>
      <c r="C172" s="20">
        <f t="shared" si="110"/>
        <v>69.15428697842863</v>
      </c>
      <c r="D172" s="20">
        <f t="shared" si="110"/>
        <v>76.280714367308207</v>
      </c>
      <c r="E172" s="20">
        <f t="shared" si="110"/>
        <v>84.382546912831515</v>
      </c>
      <c r="F172" s="20">
        <f t="shared" si="110"/>
        <v>82.650951283841351</v>
      </c>
      <c r="G172" s="20">
        <f t="shared" si="110"/>
        <v>84.673282008740941</v>
      </c>
      <c r="H172" s="20">
        <f t="shared" si="110"/>
        <v>86.658299839051168</v>
      </c>
      <c r="I172" s="20">
        <f t="shared" si="110"/>
        <v>84.714693253263206</v>
      </c>
      <c r="J172" s="20">
        <f t="shared" si="110"/>
        <v>76.184837073184525</v>
      </c>
      <c r="K172" s="20">
        <f t="shared" si="110"/>
        <v>73.128185175833721</v>
      </c>
      <c r="L172" s="20">
        <f t="shared" si="110"/>
        <v>73.969755046814171</v>
      </c>
      <c r="M172" s="20">
        <f t="shared" si="110"/>
        <v>71.435559405052217</v>
      </c>
      <c r="N172" s="20">
        <f t="shared" si="110"/>
        <v>70.851722391678365</v>
      </c>
      <c r="O172" s="20">
        <f t="shared" si="110"/>
        <v>68.803515054850124</v>
      </c>
      <c r="P172" s="20">
        <f t="shared" si="110"/>
        <v>67.460187183645587</v>
      </c>
      <c r="Q172" s="20">
        <f t="shared" si="110"/>
        <v>65.176345535901731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34.106655031272439</v>
      </c>
      <c r="C173" s="20">
        <f t="shared" si="111"/>
        <v>35.618502689464236</v>
      </c>
      <c r="D173" s="20">
        <f t="shared" si="111"/>
        <v>30.333729101318482</v>
      </c>
      <c r="E173" s="20">
        <f t="shared" si="111"/>
        <v>31.409245527604018</v>
      </c>
      <c r="F173" s="20">
        <f t="shared" si="111"/>
        <v>32.337264991524968</v>
      </c>
      <c r="G173" s="20">
        <f t="shared" si="111"/>
        <v>32.859011112078292</v>
      </c>
      <c r="H173" s="20">
        <f t="shared" si="111"/>
        <v>33.778971263438798</v>
      </c>
      <c r="I173" s="20">
        <f t="shared" si="111"/>
        <v>32.665669565029937</v>
      </c>
      <c r="J173" s="20">
        <f t="shared" si="111"/>
        <v>32.677733644816648</v>
      </c>
      <c r="K173" s="20">
        <f t="shared" si="111"/>
        <v>31.642959078971973</v>
      </c>
      <c r="L173" s="20">
        <f t="shared" si="111"/>
        <v>32.962156804968558</v>
      </c>
      <c r="M173" s="20">
        <f t="shared" si="111"/>
        <v>31.872111692144433</v>
      </c>
      <c r="N173" s="20">
        <f t="shared" si="111"/>
        <v>31.482596256058127</v>
      </c>
      <c r="O173" s="20">
        <f t="shared" si="111"/>
        <v>29.954295638696177</v>
      </c>
      <c r="P173" s="20">
        <f t="shared" si="111"/>
        <v>28.001060187737618</v>
      </c>
      <c r="Q173" s="20">
        <f t="shared" si="111"/>
        <v>27.180036124217267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20.582345958999998</v>
      </c>
      <c r="C174" s="20">
        <f t="shared" si="112"/>
        <v>18.34600688772797</v>
      </c>
      <c r="D174" s="20">
        <f t="shared" si="112"/>
        <v>29.617671237307558</v>
      </c>
      <c r="E174" s="20">
        <f t="shared" si="112"/>
        <v>27.095674173540928</v>
      </c>
      <c r="F174" s="20">
        <f t="shared" si="112"/>
        <v>24.883010723861094</v>
      </c>
      <c r="G174" s="20">
        <f t="shared" si="112"/>
        <v>27.666364421914711</v>
      </c>
      <c r="H174" s="20">
        <f t="shared" si="112"/>
        <v>28.904381905734297</v>
      </c>
      <c r="I174" s="20">
        <f t="shared" si="112"/>
        <v>27.927655158938002</v>
      </c>
      <c r="J174" s="20">
        <f t="shared" si="112"/>
        <v>25.276643308344504</v>
      </c>
      <c r="K174" s="20">
        <f t="shared" si="112"/>
        <v>24.606235947592772</v>
      </c>
      <c r="L174" s="20">
        <f t="shared" si="112"/>
        <v>22.676739586708141</v>
      </c>
      <c r="M174" s="20">
        <f t="shared" si="112"/>
        <v>21.351255281231786</v>
      </c>
      <c r="N174" s="20">
        <f t="shared" si="112"/>
        <v>21.046405488428437</v>
      </c>
      <c r="O174" s="20">
        <f t="shared" si="112"/>
        <v>20.285353854742741</v>
      </c>
      <c r="P174" s="20">
        <f t="shared" si="112"/>
        <v>19.060757124429013</v>
      </c>
      <c r="Q174" s="20">
        <f t="shared" si="112"/>
        <v>18.642033180549411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79.816106407472546</v>
      </c>
      <c r="C175" s="24">
        <f t="shared" si="113"/>
        <v>77.686724776454412</v>
      </c>
      <c r="D175" s="24">
        <f t="shared" si="113"/>
        <v>78.80134167842732</v>
      </c>
      <c r="E175" s="24">
        <f t="shared" si="113"/>
        <v>86.772281089731408</v>
      </c>
      <c r="F175" s="24">
        <f t="shared" si="113"/>
        <v>81.774657888695813</v>
      </c>
      <c r="G175" s="24">
        <f t="shared" si="113"/>
        <v>76.152317959904536</v>
      </c>
      <c r="H175" s="24">
        <f t="shared" si="113"/>
        <v>76.178715063489847</v>
      </c>
      <c r="I175" s="24">
        <f t="shared" si="113"/>
        <v>68.133517159432728</v>
      </c>
      <c r="J175" s="24">
        <f t="shared" si="113"/>
        <v>71.279717838145757</v>
      </c>
      <c r="K175" s="24">
        <f t="shared" si="113"/>
        <v>73.113114686557722</v>
      </c>
      <c r="L175" s="24">
        <f t="shared" si="113"/>
        <v>81.211423146201341</v>
      </c>
      <c r="M175" s="24">
        <f t="shared" si="113"/>
        <v>71.757910866529514</v>
      </c>
      <c r="N175" s="24">
        <f t="shared" si="113"/>
        <v>76.717539544884517</v>
      </c>
      <c r="O175" s="24">
        <f t="shared" si="113"/>
        <v>75.485756962443119</v>
      </c>
      <c r="P175" s="24">
        <f t="shared" si="113"/>
        <v>68.074320731999521</v>
      </c>
      <c r="Q175" s="24">
        <f t="shared" si="113"/>
        <v>72.438769004546828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94.925528906155975</v>
      </c>
      <c r="C176" s="22">
        <f t="shared" si="114"/>
        <v>90.168645405299756</v>
      </c>
      <c r="D176" s="22">
        <f t="shared" si="114"/>
        <v>92.098012189949358</v>
      </c>
      <c r="E176" s="22">
        <f t="shared" si="114"/>
        <v>103.83068565980099</v>
      </c>
      <c r="F176" s="22">
        <f t="shared" si="114"/>
        <v>91.397384683945489</v>
      </c>
      <c r="G176" s="22">
        <f t="shared" si="114"/>
        <v>86.29884200512798</v>
      </c>
      <c r="H176" s="22">
        <f t="shared" si="114"/>
        <v>85.993244921828492</v>
      </c>
      <c r="I176" s="22">
        <f t="shared" si="114"/>
        <v>79.317653049352003</v>
      </c>
      <c r="J176" s="22">
        <f t="shared" si="114"/>
        <v>85.090451737022192</v>
      </c>
      <c r="K176" s="22">
        <f t="shared" si="114"/>
        <v>91.055161170056905</v>
      </c>
      <c r="L176" s="22">
        <f t="shared" si="114"/>
        <v>99.249864829557225</v>
      </c>
      <c r="M176" s="22">
        <f t="shared" si="114"/>
        <v>87.691107665645163</v>
      </c>
      <c r="N176" s="22">
        <f t="shared" si="114"/>
        <v>97.368638686268326</v>
      </c>
      <c r="O176" s="22">
        <f t="shared" si="114"/>
        <v>98.559903510859115</v>
      </c>
      <c r="P176" s="22">
        <f t="shared" si="114"/>
        <v>89.800325308782476</v>
      </c>
      <c r="Q176" s="22">
        <f t="shared" si="114"/>
        <v>98.067491182996648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524.58905455030583</v>
      </c>
      <c r="C177" s="20">
        <f t="shared" si="115"/>
        <v>510.85294560591689</v>
      </c>
      <c r="D177" s="20">
        <f t="shared" si="115"/>
        <v>514.07644102922961</v>
      </c>
      <c r="E177" s="20">
        <f t="shared" si="115"/>
        <v>521.66010996222519</v>
      </c>
      <c r="F177" s="20">
        <f t="shared" si="115"/>
        <v>514.89064082658388</v>
      </c>
      <c r="G177" s="20">
        <f t="shared" si="115"/>
        <v>505.08799435435168</v>
      </c>
      <c r="H177" s="20">
        <f t="shared" si="115"/>
        <v>499.73908791527629</v>
      </c>
      <c r="I177" s="20">
        <f t="shared" si="115"/>
        <v>488.90746642157512</v>
      </c>
      <c r="J177" s="20">
        <f t="shared" si="115"/>
        <v>483.58864508043735</v>
      </c>
      <c r="K177" s="20">
        <f t="shared" si="115"/>
        <v>478.39277540800339</v>
      </c>
      <c r="L177" s="20">
        <f t="shared" si="115"/>
        <v>470.34044887169364</v>
      </c>
      <c r="M177" s="20">
        <f t="shared" si="115"/>
        <v>454.22732956063732</v>
      </c>
      <c r="N177" s="20">
        <f t="shared" si="115"/>
        <v>444.66387361248138</v>
      </c>
      <c r="O177" s="20">
        <f t="shared" si="115"/>
        <v>437.76986924593143</v>
      </c>
      <c r="P177" s="20">
        <f t="shared" si="115"/>
        <v>427.54452585974428</v>
      </c>
      <c r="Q177" s="20">
        <f t="shared" si="115"/>
        <v>424.23702061826395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40.320412201262812</v>
      </c>
      <c r="C178" s="20">
        <f t="shared" si="116"/>
        <v>41.0767948019936</v>
      </c>
      <c r="D178" s="20">
        <f t="shared" si="116"/>
        <v>39.941995569837388</v>
      </c>
      <c r="E178" s="20">
        <f t="shared" si="116"/>
        <v>52.066617109889442</v>
      </c>
      <c r="F178" s="20">
        <f t="shared" si="116"/>
        <v>49.779151974087256</v>
      </c>
      <c r="G178" s="20">
        <f t="shared" si="116"/>
        <v>46.695617852977726</v>
      </c>
      <c r="H178" s="20">
        <f t="shared" si="116"/>
        <v>47.245688261036165</v>
      </c>
      <c r="I178" s="20">
        <f t="shared" si="116"/>
        <v>44.023311564166363</v>
      </c>
      <c r="J178" s="20">
        <f t="shared" si="116"/>
        <v>47.10922170008331</v>
      </c>
      <c r="K178" s="20">
        <f t="shared" si="116"/>
        <v>48.479797120492435</v>
      </c>
      <c r="L178" s="20">
        <f t="shared" si="116"/>
        <v>54.582285869035623</v>
      </c>
      <c r="M178" s="20">
        <f t="shared" si="116"/>
        <v>47.924303919702197</v>
      </c>
      <c r="N178" s="20">
        <f t="shared" si="116"/>
        <v>59.373965300202045</v>
      </c>
      <c r="O178" s="20">
        <f t="shared" si="116"/>
        <v>61.260982179426321</v>
      </c>
      <c r="P178" s="20">
        <f t="shared" si="116"/>
        <v>51.52171295862869</v>
      </c>
      <c r="Q178" s="20">
        <f t="shared" si="116"/>
        <v>60.329884074607151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7.7814202274877093</v>
      </c>
      <c r="C179" s="21">
        <f t="shared" si="117"/>
        <v>7.3882373277614812</v>
      </c>
      <c r="D179" s="21">
        <f t="shared" si="117"/>
        <v>7.5255462427317132</v>
      </c>
      <c r="E179" s="21">
        <f t="shared" si="117"/>
        <v>7.5332252351320621</v>
      </c>
      <c r="F179" s="21">
        <f t="shared" si="117"/>
        <v>7.2783437121477403</v>
      </c>
      <c r="G179" s="21">
        <f t="shared" si="117"/>
        <v>5.1755791939983409</v>
      </c>
      <c r="H179" s="21">
        <f t="shared" si="117"/>
        <v>4.625516318450674</v>
      </c>
      <c r="I179" s="21">
        <f t="shared" si="117"/>
        <v>4.8434686442506854</v>
      </c>
      <c r="J179" s="21">
        <f t="shared" si="117"/>
        <v>4.8234241622458764</v>
      </c>
      <c r="K179" s="21">
        <f t="shared" si="117"/>
        <v>4.4647367045797992</v>
      </c>
      <c r="L179" s="21">
        <f t="shared" si="117"/>
        <v>4.4127068214535559</v>
      </c>
      <c r="M179" s="21">
        <f t="shared" si="117"/>
        <v>3.585363830005353</v>
      </c>
      <c r="N179" s="21">
        <f t="shared" si="117"/>
        <v>3.9255155413048777</v>
      </c>
      <c r="O179" s="21">
        <f t="shared" si="117"/>
        <v>2.1649103926819957</v>
      </c>
      <c r="P179" s="21">
        <f t="shared" si="117"/>
        <v>2.2603067644352501</v>
      </c>
      <c r="Q179" s="21">
        <f t="shared" si="117"/>
        <v>2.4066199433851905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175.1051455229906</v>
      </c>
      <c r="C180" s="21">
        <f t="shared" si="118"/>
        <v>172.44187238886698</v>
      </c>
      <c r="D180" s="21">
        <f t="shared" si="118"/>
        <v>128.55804396968273</v>
      </c>
      <c r="E180" s="21">
        <f t="shared" si="118"/>
        <v>116.8818278206946</v>
      </c>
      <c r="F180" s="21">
        <f t="shared" si="118"/>
        <v>118.30161462488083</v>
      </c>
      <c r="G180" s="21">
        <f t="shared" si="118"/>
        <v>114.59800501826122</v>
      </c>
      <c r="H180" s="21">
        <f t="shared" si="118"/>
        <v>117.58904520896536</v>
      </c>
      <c r="I180" s="21">
        <f t="shared" si="118"/>
        <v>114.18144372508976</v>
      </c>
      <c r="J180" s="21">
        <f t="shared" si="118"/>
        <v>121.74896831442116</v>
      </c>
      <c r="K180" s="21">
        <f t="shared" si="118"/>
        <v>122.15079266500744</v>
      </c>
      <c r="L180" s="21">
        <f t="shared" si="118"/>
        <v>111.75053571060396</v>
      </c>
      <c r="M180" s="21">
        <f t="shared" si="118"/>
        <v>103.29671343132843</v>
      </c>
      <c r="N180" s="21">
        <f t="shared" si="118"/>
        <v>101.82586919775122</v>
      </c>
      <c r="O180" s="21">
        <f t="shared" si="118"/>
        <v>97.40966277167395</v>
      </c>
      <c r="P180" s="21">
        <f t="shared" si="118"/>
        <v>91.873465523847898</v>
      </c>
      <c r="Q180" s="21">
        <f t="shared" si="118"/>
        <v>93.446010194559179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284.27008121101375</v>
      </c>
      <c r="C181" s="20">
        <f t="shared" si="119"/>
        <v>286.30284006076903</v>
      </c>
      <c r="D181" s="20">
        <f t="shared" si="119"/>
        <v>213.19141856219554</v>
      </c>
      <c r="E181" s="20">
        <f t="shared" si="119"/>
        <v>199.23285752742706</v>
      </c>
      <c r="F181" s="20">
        <f t="shared" si="119"/>
        <v>213.31420938692187</v>
      </c>
      <c r="G181" s="20">
        <f t="shared" si="119"/>
        <v>202.55785828961297</v>
      </c>
      <c r="H181" s="20">
        <f t="shared" si="119"/>
        <v>207.75926989449158</v>
      </c>
      <c r="I181" s="20">
        <f t="shared" si="119"/>
        <v>201.44703340503747</v>
      </c>
      <c r="J181" s="20">
        <f t="shared" si="119"/>
        <v>240.50900891548343</v>
      </c>
      <c r="K181" s="20">
        <f t="shared" si="119"/>
        <v>219.29179406906474</v>
      </c>
      <c r="L181" s="20">
        <f t="shared" si="119"/>
        <v>218.5690041552142</v>
      </c>
      <c r="M181" s="20">
        <f t="shared" si="119"/>
        <v>215.91135243201015</v>
      </c>
      <c r="N181" s="20">
        <f t="shared" si="119"/>
        <v>213.27812662717855</v>
      </c>
      <c r="O181" s="20">
        <f t="shared" si="119"/>
        <v>207.83526598896626</v>
      </c>
      <c r="P181" s="20">
        <f t="shared" si="119"/>
        <v>184.69678585258026</v>
      </c>
      <c r="Q181" s="20">
        <f t="shared" si="119"/>
        <v>188.62707236975024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81.737035193655572</v>
      </c>
      <c r="C182" s="20">
        <f t="shared" si="120"/>
        <v>85.15136342602095</v>
      </c>
      <c r="D182" s="20">
        <f t="shared" si="120"/>
        <v>63.852423190899479</v>
      </c>
      <c r="E182" s="20">
        <f t="shared" si="120"/>
        <v>60.75807954341807</v>
      </c>
      <c r="F182" s="20">
        <f t="shared" si="120"/>
        <v>62.840307914182745</v>
      </c>
      <c r="G182" s="20">
        <f t="shared" si="120"/>
        <v>61.849639523926413</v>
      </c>
      <c r="H182" s="20">
        <f t="shared" si="120"/>
        <v>62.376235531896455</v>
      </c>
      <c r="I182" s="20">
        <f t="shared" si="120"/>
        <v>60.32390833186178</v>
      </c>
      <c r="J182" s="20">
        <f t="shared" si="120"/>
        <v>67.016210457371301</v>
      </c>
      <c r="K182" s="20">
        <f t="shared" si="120"/>
        <v>68.425865329068927</v>
      </c>
      <c r="L182" s="20">
        <f t="shared" si="120"/>
        <v>66.735545278552436</v>
      </c>
      <c r="M182" s="20">
        <f t="shared" si="120"/>
        <v>65.699447802504892</v>
      </c>
      <c r="N182" s="20">
        <f t="shared" si="120"/>
        <v>66.479631535791256</v>
      </c>
      <c r="O182" s="20">
        <f t="shared" si="120"/>
        <v>68.396098195952177</v>
      </c>
      <c r="P182" s="20">
        <f t="shared" si="120"/>
        <v>66.132192455081409</v>
      </c>
      <c r="Q182" s="20">
        <f t="shared" si="120"/>
        <v>67.543255662684459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15.634686647249437</v>
      </c>
      <c r="C183" s="18">
        <f t="shared" si="121"/>
        <v>18.341317157556006</v>
      </c>
      <c r="D183" s="18">
        <f t="shared" si="121"/>
        <v>29.231512201030551</v>
      </c>
      <c r="E183" s="18">
        <f t="shared" si="121"/>
        <v>20.321722333863782</v>
      </c>
      <c r="F183" s="18">
        <f t="shared" si="121"/>
        <v>18.876960528842979</v>
      </c>
      <c r="G183" s="18">
        <f t="shared" si="121"/>
        <v>11.362567590422069</v>
      </c>
      <c r="H183" s="18">
        <f t="shared" si="121"/>
        <v>13.426583856138208</v>
      </c>
      <c r="I183" s="18">
        <f t="shared" si="121"/>
        <v>29.981849924352215</v>
      </c>
      <c r="J183" s="18">
        <f t="shared" si="121"/>
        <v>29.093616234100956</v>
      </c>
      <c r="K183" s="18">
        <f t="shared" si="121"/>
        <v>30.381560961801821</v>
      </c>
      <c r="L183" s="18">
        <f t="shared" si="121"/>
        <v>29.658209638103603</v>
      </c>
      <c r="M183" s="18">
        <f t="shared" si="121"/>
        <v>27.736473897462293</v>
      </c>
      <c r="N183" s="18">
        <f t="shared" si="121"/>
        <v>27.900353701902958</v>
      </c>
      <c r="O183" s="18">
        <f t="shared" si="121"/>
        <v>25.385347490645653</v>
      </c>
      <c r="P183" s="18">
        <f t="shared" si="121"/>
        <v>17.606087671349513</v>
      </c>
      <c r="Q183" s="18">
        <f t="shared" si="121"/>
        <v>18.742193490682993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15.634686647249437</v>
      </c>
      <c r="C184" s="16">
        <f t="shared" si="122"/>
        <v>18.341317157556006</v>
      </c>
      <c r="D184" s="16">
        <f t="shared" si="122"/>
        <v>29.231512201030551</v>
      </c>
      <c r="E184" s="16">
        <f t="shared" si="122"/>
        <v>20.321722333863782</v>
      </c>
      <c r="F184" s="16">
        <f t="shared" si="122"/>
        <v>18.876960528842979</v>
      </c>
      <c r="G184" s="16">
        <f t="shared" si="122"/>
        <v>11.362567590422069</v>
      </c>
      <c r="H184" s="16">
        <f t="shared" si="122"/>
        <v>13.426583856138208</v>
      </c>
      <c r="I184" s="16">
        <f t="shared" si="122"/>
        <v>29.981849924352215</v>
      </c>
      <c r="J184" s="16">
        <f t="shared" si="122"/>
        <v>29.093616234100956</v>
      </c>
      <c r="K184" s="16">
        <f t="shared" si="122"/>
        <v>30.381560961801821</v>
      </c>
      <c r="L184" s="16">
        <f t="shared" si="122"/>
        <v>29.658209638103603</v>
      </c>
      <c r="M184" s="16">
        <f t="shared" si="122"/>
        <v>27.736473897462293</v>
      </c>
      <c r="N184" s="16">
        <f t="shared" si="122"/>
        <v>27.900353701902958</v>
      </c>
      <c r="O184" s="16">
        <f t="shared" si="122"/>
        <v>25.385347490645653</v>
      </c>
      <c r="P184" s="16">
        <f t="shared" si="122"/>
        <v>17.606087671349513</v>
      </c>
      <c r="Q184" s="16">
        <f t="shared" si="122"/>
        <v>18.742193490682993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120.59089901253175</v>
      </c>
      <c r="C188" s="24">
        <f t="shared" si="124"/>
        <v>116.85321601530596</v>
      </c>
      <c r="D188" s="24">
        <f t="shared" si="124"/>
        <v>120.87979193629904</v>
      </c>
      <c r="E188" s="24">
        <f t="shared" si="124"/>
        <v>120.42820587057986</v>
      </c>
      <c r="F188" s="24">
        <f t="shared" si="124"/>
        <v>120.05843998108865</v>
      </c>
      <c r="G188" s="24">
        <f t="shared" si="124"/>
        <v>119.45701373808014</v>
      </c>
      <c r="H188" s="24">
        <f t="shared" si="124"/>
        <v>117.71019503472525</v>
      </c>
      <c r="I188" s="24">
        <f t="shared" si="124"/>
        <v>113.95803305592264</v>
      </c>
      <c r="J188" s="24">
        <f t="shared" si="124"/>
        <v>112.90485902999718</v>
      </c>
      <c r="K188" s="24">
        <f t="shared" si="124"/>
        <v>113.59722339570212</v>
      </c>
      <c r="L188" s="24">
        <f t="shared" si="124"/>
        <v>114.10962546010796</v>
      </c>
      <c r="M188" s="24">
        <f t="shared" si="124"/>
        <v>108.97567610861044</v>
      </c>
      <c r="N188" s="24">
        <f t="shared" si="124"/>
        <v>101.5449291821707</v>
      </c>
      <c r="O188" s="24">
        <f t="shared" si="124"/>
        <v>100.08078237568911</v>
      </c>
      <c r="P188" s="24">
        <f t="shared" si="124"/>
        <v>99.968516044348192</v>
      </c>
      <c r="Q188" s="24">
        <f t="shared" si="124"/>
        <v>96.027035652138025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130.07802622598655</v>
      </c>
      <c r="C189" s="22">
        <f t="shared" si="125"/>
        <v>126.07963271627412</v>
      </c>
      <c r="D189" s="22">
        <f t="shared" si="125"/>
        <v>129.16891340823256</v>
      </c>
      <c r="E189" s="22">
        <f t="shared" si="125"/>
        <v>128.1042426346649</v>
      </c>
      <c r="F189" s="22">
        <f t="shared" si="125"/>
        <v>128.54951380205387</v>
      </c>
      <c r="G189" s="22">
        <f t="shared" si="125"/>
        <v>126.94746806388748</v>
      </c>
      <c r="H189" s="22">
        <f t="shared" si="125"/>
        <v>125.04444678377504</v>
      </c>
      <c r="I189" s="22">
        <f t="shared" si="125"/>
        <v>121.83371784018689</v>
      </c>
      <c r="J189" s="22">
        <f t="shared" si="125"/>
        <v>122.55936013881086</v>
      </c>
      <c r="K189" s="22">
        <f t="shared" si="125"/>
        <v>124.09528434213001</v>
      </c>
      <c r="L189" s="22">
        <f t="shared" si="125"/>
        <v>126.17330951111994</v>
      </c>
      <c r="M189" s="22">
        <f t="shared" si="125"/>
        <v>121.60399352263144</v>
      </c>
      <c r="N189" s="22">
        <f t="shared" si="125"/>
        <v>111.37424525640722</v>
      </c>
      <c r="O189" s="22">
        <f t="shared" si="125"/>
        <v>110.88219326430473</v>
      </c>
      <c r="P189" s="22">
        <f t="shared" si="125"/>
        <v>113.75791039345214</v>
      </c>
      <c r="Q189" s="22">
        <f t="shared" si="125"/>
        <v>109.00691768765567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102.38417909135927</v>
      </c>
      <c r="C190" s="20">
        <f t="shared" si="126"/>
        <v>101.59303768192839</v>
      </c>
      <c r="D190" s="20">
        <f t="shared" si="126"/>
        <v>100.91362263546775</v>
      </c>
      <c r="E190" s="20">
        <f t="shared" si="126"/>
        <v>100.35330919516582</v>
      </c>
      <c r="F190" s="20">
        <f t="shared" si="126"/>
        <v>99.777452140040808</v>
      </c>
      <c r="G190" s="20">
        <f t="shared" si="126"/>
        <v>99.294777392614677</v>
      </c>
      <c r="H190" s="20">
        <f t="shared" si="126"/>
        <v>98.579720652818622</v>
      </c>
      <c r="I190" s="20">
        <f t="shared" si="126"/>
        <v>97.661034795630854</v>
      </c>
      <c r="J190" s="20">
        <f t="shared" si="126"/>
        <v>97.222747983546967</v>
      </c>
      <c r="K190" s="20">
        <f t="shared" si="126"/>
        <v>96.397434471976553</v>
      </c>
      <c r="L190" s="20">
        <f t="shared" si="126"/>
        <v>94.477346288161087</v>
      </c>
      <c r="M190" s="20">
        <f t="shared" si="126"/>
        <v>92.918757281906139</v>
      </c>
      <c r="N190" s="20">
        <f t="shared" si="126"/>
        <v>91.292758426933531</v>
      </c>
      <c r="O190" s="20">
        <f t="shared" si="126"/>
        <v>89.593033043391245</v>
      </c>
      <c r="P190" s="20">
        <f t="shared" si="126"/>
        <v>87.995856029823329</v>
      </c>
      <c r="Q190" s="20">
        <f t="shared" si="126"/>
        <v>84.511961776645748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138.27484485577597</v>
      </c>
      <c r="C191" s="20">
        <f t="shared" si="127"/>
        <v>132.13541584050822</v>
      </c>
      <c r="D191" s="20">
        <f t="shared" si="127"/>
        <v>133.37654451272959</v>
      </c>
      <c r="E191" s="20">
        <f t="shared" si="127"/>
        <v>133.14821100753011</v>
      </c>
      <c r="F191" s="20">
        <f t="shared" si="127"/>
        <v>134.27703928664224</v>
      </c>
      <c r="G191" s="20">
        <f t="shared" si="127"/>
        <v>130.09327197542908</v>
      </c>
      <c r="H191" s="20">
        <f t="shared" si="127"/>
        <v>127.66749235085732</v>
      </c>
      <c r="I191" s="20">
        <f t="shared" si="127"/>
        <v>124.32177659916644</v>
      </c>
      <c r="J191" s="20">
        <f t="shared" si="127"/>
        <v>125.1741082358335</v>
      </c>
      <c r="K191" s="20">
        <f t="shared" si="127"/>
        <v>126.57500484179762</v>
      </c>
      <c r="L191" s="20">
        <f t="shared" si="127"/>
        <v>129.01995602020327</v>
      </c>
      <c r="M191" s="20">
        <f t="shared" si="127"/>
        <v>123.75013346273511</v>
      </c>
      <c r="N191" s="20">
        <f t="shared" si="127"/>
        <v>114.09326117020296</v>
      </c>
      <c r="O191" s="20">
        <f t="shared" si="127"/>
        <v>114.02610644608563</v>
      </c>
      <c r="P191" s="20">
        <f t="shared" si="127"/>
        <v>115.49507792176006</v>
      </c>
      <c r="Q191" s="20">
        <f t="shared" si="127"/>
        <v>110.9347361106108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84.534323188259435</v>
      </c>
      <c r="C192" s="20">
        <f t="shared" si="128"/>
        <v>90.085439061319434</v>
      </c>
      <c r="D192" s="20">
        <f t="shared" si="128"/>
        <v>101.46999044196686</v>
      </c>
      <c r="E192" s="20">
        <f t="shared" si="128"/>
        <v>94.182989845329629</v>
      </c>
      <c r="F192" s="20">
        <f t="shared" si="128"/>
        <v>90.084131179538602</v>
      </c>
      <c r="G192" s="20">
        <f t="shared" si="128"/>
        <v>94.450173731417053</v>
      </c>
      <c r="H192" s="20">
        <f t="shared" si="128"/>
        <v>97.836768068731757</v>
      </c>
      <c r="I192" s="20">
        <f t="shared" si="128"/>
        <v>95.746044918740438</v>
      </c>
      <c r="J192" s="20">
        <f t="shared" si="128"/>
        <v>95.204028853233496</v>
      </c>
      <c r="K192" s="20">
        <f t="shared" si="128"/>
        <v>98.038729077384644</v>
      </c>
      <c r="L192" s="20">
        <f t="shared" si="128"/>
        <v>97.334748715028425</v>
      </c>
      <c r="M192" s="20">
        <f t="shared" si="128"/>
        <v>100.61677562725446</v>
      </c>
      <c r="N192" s="20">
        <f t="shared" si="128"/>
        <v>79.938686560743037</v>
      </c>
      <c r="O192" s="20">
        <f t="shared" si="128"/>
        <v>74.971882158395601</v>
      </c>
      <c r="P192" s="20">
        <f t="shared" si="128"/>
        <v>96.817348551110669</v>
      </c>
      <c r="Q192" s="20">
        <f t="shared" si="128"/>
        <v>89.527993311883478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31.284699678619084</v>
      </c>
      <c r="C193" s="21">
        <f t="shared" si="129"/>
        <v>22.64892023535905</v>
      </c>
      <c r="D193" s="21">
        <f t="shared" si="129"/>
        <v>18.842755586752357</v>
      </c>
      <c r="E193" s="21">
        <f t="shared" si="129"/>
        <v>16.162850491758974</v>
      </c>
      <c r="F193" s="21">
        <f t="shared" si="129"/>
        <v>13.804304403505229</v>
      </c>
      <c r="G193" s="21">
        <f t="shared" si="129"/>
        <v>13.574934206962237</v>
      </c>
      <c r="H193" s="21">
        <f t="shared" si="129"/>
        <v>12.857799131212733</v>
      </c>
      <c r="I193" s="21">
        <f t="shared" si="129"/>
        <v>11.803341028310935</v>
      </c>
      <c r="J193" s="21">
        <f t="shared" si="129"/>
        <v>10.639279528844547</v>
      </c>
      <c r="K193" s="21">
        <f t="shared" si="129"/>
        <v>8.5445285269697351</v>
      </c>
      <c r="L193" s="21">
        <f t="shared" si="129"/>
        <v>7.4310027764083868</v>
      </c>
      <c r="M193" s="21">
        <f t="shared" si="129"/>
        <v>6.2256527043447525</v>
      </c>
      <c r="N193" s="21">
        <f t="shared" si="129"/>
        <v>4.9787990693262518</v>
      </c>
      <c r="O193" s="21">
        <f t="shared" si="129"/>
        <v>5.3639712582381138</v>
      </c>
      <c r="P193" s="21">
        <f t="shared" si="129"/>
        <v>4.9531676099782844</v>
      </c>
      <c r="Q193" s="21">
        <f t="shared" si="129"/>
        <v>4.5003296556593222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35.397023793120105</v>
      </c>
      <c r="C195" s="20">
        <f t="shared" si="131"/>
        <v>25.741019816589183</v>
      </c>
      <c r="D195" s="20">
        <f t="shared" si="131"/>
        <v>21.483141719927847</v>
      </c>
      <c r="E195" s="20">
        <f t="shared" si="131"/>
        <v>19.478969564142247</v>
      </c>
      <c r="F195" s="20">
        <f t="shared" si="131"/>
        <v>19.145354629590031</v>
      </c>
      <c r="G195" s="20">
        <f t="shared" si="131"/>
        <v>19.046283013108877</v>
      </c>
      <c r="H195" s="20">
        <f t="shared" si="131"/>
        <v>18.568219541090411</v>
      </c>
      <c r="I195" s="20">
        <f t="shared" si="131"/>
        <v>17.079037745501022</v>
      </c>
      <c r="J195" s="20">
        <f t="shared" si="131"/>
        <v>15.312026288313305</v>
      </c>
      <c r="K195" s="20">
        <f t="shared" si="131"/>
        <v>12.300001892445566</v>
      </c>
      <c r="L195" s="20">
        <f t="shared" si="131"/>
        <v>10.849867599412038</v>
      </c>
      <c r="M195" s="20">
        <f t="shared" si="131"/>
        <v>8.8902518729505413</v>
      </c>
      <c r="N195" s="20">
        <f t="shared" si="131"/>
        <v>7.1993181206378054</v>
      </c>
      <c r="O195" s="20">
        <f t="shared" si="131"/>
        <v>7.7331079807805843</v>
      </c>
      <c r="P195" s="20">
        <f t="shared" si="131"/>
        <v>7.2019131780037933</v>
      </c>
      <c r="Q195" s="20">
        <f t="shared" si="131"/>
        <v>6.595947743590326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102.8079371875816</v>
      </c>
      <c r="C197" s="21">
        <f t="shared" si="133"/>
        <v>100.24116931139753</v>
      </c>
      <c r="D197" s="21">
        <f t="shared" si="133"/>
        <v>107.01571712879468</v>
      </c>
      <c r="E197" s="21">
        <f t="shared" si="133"/>
        <v>108.74999716597148</v>
      </c>
      <c r="F197" s="21">
        <f t="shared" si="133"/>
        <v>106.35177909501894</v>
      </c>
      <c r="G197" s="21">
        <f t="shared" si="133"/>
        <v>110.67666182942989</v>
      </c>
      <c r="H197" s="21">
        <f t="shared" si="133"/>
        <v>110.3692735355519</v>
      </c>
      <c r="I197" s="21">
        <f t="shared" si="133"/>
        <v>105.37975617588467</v>
      </c>
      <c r="J197" s="21">
        <f t="shared" si="133"/>
        <v>99.95576658990214</v>
      </c>
      <c r="K197" s="21">
        <f t="shared" si="133"/>
        <v>98.186214874913574</v>
      </c>
      <c r="L197" s="21">
        <f t="shared" si="133"/>
        <v>96.384312069373181</v>
      </c>
      <c r="M197" s="21">
        <f t="shared" si="133"/>
        <v>91.182577149432916</v>
      </c>
      <c r="N197" s="21">
        <f t="shared" si="133"/>
        <v>89.417025584118093</v>
      </c>
      <c r="O197" s="21">
        <f t="shared" si="133"/>
        <v>85.409248693967882</v>
      </c>
      <c r="P197" s="21">
        <f t="shared" si="133"/>
        <v>80.106937958732942</v>
      </c>
      <c r="Q197" s="21">
        <f t="shared" si="133"/>
        <v>79.057308893877533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209.67877625123603</v>
      </c>
      <c r="C198" s="20">
        <f t="shared" si="134"/>
        <v>208.15277934989393</v>
      </c>
      <c r="D198" s="20">
        <f t="shared" si="134"/>
        <v>229.61161098741522</v>
      </c>
      <c r="E198" s="20">
        <f t="shared" si="134"/>
        <v>253.99976834214604</v>
      </c>
      <c r="F198" s="20">
        <f t="shared" si="134"/>
        <v>248.7888548987244</v>
      </c>
      <c r="G198" s="20">
        <f t="shared" si="134"/>
        <v>254.86857616603325</v>
      </c>
      <c r="H198" s="20">
        <f t="shared" si="134"/>
        <v>260.85276006977915</v>
      </c>
      <c r="I198" s="20">
        <f t="shared" si="134"/>
        <v>255.00293248761946</v>
      </c>
      <c r="J198" s="20">
        <f t="shared" si="134"/>
        <v>229.32715335445673</v>
      </c>
      <c r="K198" s="20">
        <f t="shared" si="134"/>
        <v>220.12537425789461</v>
      </c>
      <c r="L198" s="20">
        <f t="shared" si="134"/>
        <v>222.65355280664673</v>
      </c>
      <c r="M198" s="20">
        <f t="shared" si="134"/>
        <v>215.03159635375511</v>
      </c>
      <c r="N198" s="20">
        <f t="shared" si="134"/>
        <v>213.2799210140179</v>
      </c>
      <c r="O198" s="20">
        <f t="shared" si="134"/>
        <v>207.10896944542603</v>
      </c>
      <c r="P198" s="20">
        <f t="shared" si="134"/>
        <v>203.07082743657384</v>
      </c>
      <c r="Q198" s="20">
        <f t="shared" si="134"/>
        <v>196.19630299402357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102.66070863339711</v>
      </c>
      <c r="C199" s="20">
        <f t="shared" si="135"/>
        <v>107.21085640585578</v>
      </c>
      <c r="D199" s="20">
        <f t="shared" si="135"/>
        <v>91.307173300340381</v>
      </c>
      <c r="E199" s="20">
        <f t="shared" si="135"/>
        <v>94.544919295388709</v>
      </c>
      <c r="F199" s="20">
        <f t="shared" si="135"/>
        <v>97.33888119653102</v>
      </c>
      <c r="G199" s="20">
        <f t="shared" si="135"/>
        <v>98.906398543695573</v>
      </c>
      <c r="H199" s="20">
        <f t="shared" si="135"/>
        <v>101.67909943710985</v>
      </c>
      <c r="I199" s="20">
        <f t="shared" si="135"/>
        <v>98.32817910172092</v>
      </c>
      <c r="J199" s="20">
        <f t="shared" si="135"/>
        <v>98.364608007787567</v>
      </c>
      <c r="K199" s="20">
        <f t="shared" si="135"/>
        <v>95.24943348638952</v>
      </c>
      <c r="L199" s="20">
        <f t="shared" si="135"/>
        <v>99.218137415099207</v>
      </c>
      <c r="M199" s="20">
        <f t="shared" si="135"/>
        <v>95.939768840702783</v>
      </c>
      <c r="N199" s="20">
        <f t="shared" si="135"/>
        <v>94.769829386630889</v>
      </c>
      <c r="O199" s="20">
        <f t="shared" si="135"/>
        <v>90.166952883850726</v>
      </c>
      <c r="P199" s="20">
        <f t="shared" si="135"/>
        <v>84.289692910957299</v>
      </c>
      <c r="Q199" s="20">
        <f t="shared" si="135"/>
        <v>81.818373812904497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61.952666409276027</v>
      </c>
      <c r="C200" s="20">
        <f t="shared" si="136"/>
        <v>55.221049778794885</v>
      </c>
      <c r="D200" s="20">
        <f t="shared" si="136"/>
        <v>89.15177660434118</v>
      </c>
      <c r="E200" s="20">
        <f t="shared" si="136"/>
        <v>81.560645120882441</v>
      </c>
      <c r="F200" s="20">
        <f t="shared" si="136"/>
        <v>74.900719813401295</v>
      </c>
      <c r="G200" s="20">
        <f t="shared" si="136"/>
        <v>83.276409519310789</v>
      </c>
      <c r="H200" s="20">
        <f t="shared" si="136"/>
        <v>87.005951100186351</v>
      </c>
      <c r="I200" s="20">
        <f t="shared" si="136"/>
        <v>84.06610104508475</v>
      </c>
      <c r="J200" s="20">
        <f t="shared" si="136"/>
        <v>76.086277518586613</v>
      </c>
      <c r="K200" s="20">
        <f t="shared" si="136"/>
        <v>74.06797917954988</v>
      </c>
      <c r="L200" s="20">
        <f t="shared" si="136"/>
        <v>68.258393337334113</v>
      </c>
      <c r="M200" s="20">
        <f t="shared" si="136"/>
        <v>64.270435417841881</v>
      </c>
      <c r="N200" s="20">
        <f t="shared" si="136"/>
        <v>63.354503584068453</v>
      </c>
      <c r="O200" s="20">
        <f t="shared" si="136"/>
        <v>61.061978132110156</v>
      </c>
      <c r="P200" s="20">
        <f t="shared" si="136"/>
        <v>57.377304784054047</v>
      </c>
      <c r="Q200" s="20">
        <f t="shared" si="136"/>
        <v>56.116954091895465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246.78349810695403</v>
      </c>
      <c r="C201" s="24">
        <f t="shared" si="137"/>
        <v>240.21935540312842</v>
      </c>
      <c r="D201" s="24">
        <f t="shared" si="137"/>
        <v>243.45421466039238</v>
      </c>
      <c r="E201" s="24">
        <f t="shared" si="137"/>
        <v>268.09269251458358</v>
      </c>
      <c r="F201" s="24">
        <f t="shared" si="137"/>
        <v>252.57327287674215</v>
      </c>
      <c r="G201" s="24">
        <f t="shared" si="137"/>
        <v>235.3705437376864</v>
      </c>
      <c r="H201" s="24">
        <f t="shared" si="137"/>
        <v>231.85203668216724</v>
      </c>
      <c r="I201" s="24">
        <f t="shared" si="137"/>
        <v>205.55081920043995</v>
      </c>
      <c r="J201" s="24">
        <f t="shared" si="137"/>
        <v>215.09575532704491</v>
      </c>
      <c r="K201" s="24">
        <f t="shared" si="137"/>
        <v>217.18015351131797</v>
      </c>
      <c r="L201" s="24">
        <f t="shared" si="137"/>
        <v>235.82191426107545</v>
      </c>
      <c r="M201" s="24">
        <f t="shared" si="137"/>
        <v>208.32930313828996</v>
      </c>
      <c r="N201" s="24">
        <f t="shared" si="137"/>
        <v>222.6363367478277</v>
      </c>
      <c r="O201" s="24">
        <f t="shared" si="137"/>
        <v>220.00431516318318</v>
      </c>
      <c r="P201" s="24">
        <f t="shared" si="137"/>
        <v>198.20746130314174</v>
      </c>
      <c r="Q201" s="24">
        <f t="shared" si="137"/>
        <v>208.81547429002512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294.32469192509598</v>
      </c>
      <c r="C202" s="22">
        <f t="shared" si="138"/>
        <v>279.60068640943757</v>
      </c>
      <c r="D202" s="22">
        <f t="shared" si="138"/>
        <v>285.58087959083224</v>
      </c>
      <c r="E202" s="22">
        <f t="shared" si="138"/>
        <v>321.96037678109616</v>
      </c>
      <c r="F202" s="22">
        <f t="shared" si="138"/>
        <v>283.4296564706417</v>
      </c>
      <c r="G202" s="22">
        <f t="shared" si="138"/>
        <v>267.62167067971512</v>
      </c>
      <c r="H202" s="22">
        <f t="shared" si="138"/>
        <v>262.44800164561798</v>
      </c>
      <c r="I202" s="22">
        <f t="shared" si="138"/>
        <v>239.25446979715531</v>
      </c>
      <c r="J202" s="22">
        <f t="shared" si="138"/>
        <v>256.63955010603553</v>
      </c>
      <c r="K202" s="22">
        <f t="shared" si="138"/>
        <v>269.50288872519798</v>
      </c>
      <c r="L202" s="22">
        <f t="shared" si="138"/>
        <v>287.27879823215386</v>
      </c>
      <c r="M202" s="22">
        <f t="shared" si="138"/>
        <v>253.75006325490318</v>
      </c>
      <c r="N202" s="22">
        <f t="shared" si="138"/>
        <v>281.7377465556325</v>
      </c>
      <c r="O202" s="22">
        <f t="shared" si="138"/>
        <v>285.88491556344604</v>
      </c>
      <c r="P202" s="22">
        <f t="shared" si="138"/>
        <v>260.81875470015126</v>
      </c>
      <c r="Q202" s="22">
        <f t="shared" si="138"/>
        <v>281.94100416090214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1625.9513410856521</v>
      </c>
      <c r="C203" s="20">
        <f t="shared" si="139"/>
        <v>1583.5380258047487</v>
      </c>
      <c r="D203" s="20">
        <f t="shared" si="139"/>
        <v>1593.5556749234079</v>
      </c>
      <c r="E203" s="20">
        <f t="shared" si="139"/>
        <v>1616.9031706046455</v>
      </c>
      <c r="F203" s="20">
        <f t="shared" si="139"/>
        <v>1596.0283544723859</v>
      </c>
      <c r="G203" s="20">
        <f t="shared" si="139"/>
        <v>1565.6810107039016</v>
      </c>
      <c r="H203" s="20">
        <f t="shared" si="139"/>
        <v>1524.6899407132012</v>
      </c>
      <c r="I203" s="20">
        <f t="shared" si="139"/>
        <v>1474.3686015359906</v>
      </c>
      <c r="J203" s="20">
        <f t="shared" si="139"/>
        <v>1458.1806674955835</v>
      </c>
      <c r="K203" s="20">
        <f t="shared" si="139"/>
        <v>1415.7428625842149</v>
      </c>
      <c r="L203" s="20">
        <f t="shared" si="139"/>
        <v>1361.372471111456</v>
      </c>
      <c r="M203" s="20">
        <f t="shared" si="139"/>
        <v>1314.3627008012709</v>
      </c>
      <c r="N203" s="20">
        <f t="shared" si="139"/>
        <v>1286.6128678654661</v>
      </c>
      <c r="O203" s="20">
        <f t="shared" si="139"/>
        <v>1269.7477513554052</v>
      </c>
      <c r="P203" s="20">
        <f t="shared" si="139"/>
        <v>1241.7115364842034</v>
      </c>
      <c r="Q203" s="20">
        <f t="shared" si="139"/>
        <v>1219.6485480777528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125.09080483694716</v>
      </c>
      <c r="C204" s="20">
        <f t="shared" si="140"/>
        <v>127.43742043744724</v>
      </c>
      <c r="D204" s="20">
        <f t="shared" si="140"/>
        <v>123.91679796538024</v>
      </c>
      <c r="E204" s="20">
        <f t="shared" si="140"/>
        <v>161.53245177412265</v>
      </c>
      <c r="F204" s="20">
        <f t="shared" si="140"/>
        <v>154.43577693246544</v>
      </c>
      <c r="G204" s="20">
        <f t="shared" si="140"/>
        <v>144.86936270469374</v>
      </c>
      <c r="H204" s="20">
        <f t="shared" si="140"/>
        <v>144.23825553724663</v>
      </c>
      <c r="I204" s="20">
        <f t="shared" si="140"/>
        <v>132.82472346175658</v>
      </c>
      <c r="J204" s="20">
        <f t="shared" si="140"/>
        <v>142.11955894741791</v>
      </c>
      <c r="K204" s="20">
        <f t="shared" si="140"/>
        <v>143.51051829346528</v>
      </c>
      <c r="L204" s="20">
        <f t="shared" si="140"/>
        <v>157.99186397007307</v>
      </c>
      <c r="M204" s="20">
        <f t="shared" si="140"/>
        <v>138.68046825084772</v>
      </c>
      <c r="N204" s="20">
        <f t="shared" si="140"/>
        <v>171.80274547200796</v>
      </c>
      <c r="O204" s="20">
        <f t="shared" si="140"/>
        <v>177.701117267303</v>
      </c>
      <c r="P204" s="20">
        <f t="shared" si="140"/>
        <v>149.64818688662558</v>
      </c>
      <c r="Q204" s="20">
        <f t="shared" si="140"/>
        <v>173.44883772163942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16.970107126455108</v>
      </c>
      <c r="C205" s="21">
        <f t="shared" si="141"/>
        <v>14.975095468437782</v>
      </c>
      <c r="D205" s="21">
        <f t="shared" si="141"/>
        <v>12.832367201765257</v>
      </c>
      <c r="E205" s="21">
        <f t="shared" si="141"/>
        <v>11.196642236147692</v>
      </c>
      <c r="F205" s="21">
        <f t="shared" si="141"/>
        <v>10.109593549438856</v>
      </c>
      <c r="G205" s="21">
        <f t="shared" si="141"/>
        <v>7.033786481115281</v>
      </c>
      <c r="H205" s="21">
        <f t="shared" si="141"/>
        <v>5.9271981493298407</v>
      </c>
      <c r="I205" s="21">
        <f t="shared" si="141"/>
        <v>6.282032915124109</v>
      </c>
      <c r="J205" s="21">
        <f t="shared" si="141"/>
        <v>6.3261964215160944</v>
      </c>
      <c r="K205" s="21">
        <f t="shared" si="141"/>
        <v>5.2721037052615243</v>
      </c>
      <c r="L205" s="21">
        <f t="shared" si="141"/>
        <v>5.0005408501498598</v>
      </c>
      <c r="M205" s="21">
        <f t="shared" si="141"/>
        <v>4.5816962791074163</v>
      </c>
      <c r="N205" s="21">
        <f t="shared" si="141"/>
        <v>4.5419392991085239</v>
      </c>
      <c r="O205" s="21">
        <f t="shared" si="141"/>
        <v>3.1943601568468258</v>
      </c>
      <c r="P205" s="21">
        <f t="shared" si="141"/>
        <v>3.3155424154869912</v>
      </c>
      <c r="Q205" s="21">
        <f t="shared" si="141"/>
        <v>3.5677597795290765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527.06482967214868</v>
      </c>
      <c r="C206" s="21">
        <f t="shared" si="142"/>
        <v>519.04598517860416</v>
      </c>
      <c r="D206" s="21">
        <f t="shared" si="142"/>
        <v>386.97093788519351</v>
      </c>
      <c r="E206" s="21">
        <f t="shared" si="142"/>
        <v>351.82580137728183</v>
      </c>
      <c r="F206" s="21">
        <f t="shared" si="142"/>
        <v>356.10144563391623</v>
      </c>
      <c r="G206" s="21">
        <f t="shared" si="142"/>
        <v>344.94269830543539</v>
      </c>
      <c r="H206" s="21">
        <f t="shared" si="142"/>
        <v>353.9583289044192</v>
      </c>
      <c r="I206" s="21">
        <f t="shared" si="142"/>
        <v>343.70192309521713</v>
      </c>
      <c r="J206" s="21">
        <f t="shared" si="142"/>
        <v>366.48164385476565</v>
      </c>
      <c r="K206" s="21">
        <f t="shared" si="142"/>
        <v>367.68981599407931</v>
      </c>
      <c r="L206" s="21">
        <f t="shared" si="142"/>
        <v>336.37604705145827</v>
      </c>
      <c r="M206" s="21">
        <f t="shared" si="142"/>
        <v>310.93838099998135</v>
      </c>
      <c r="N206" s="21">
        <f t="shared" si="142"/>
        <v>306.51920103823539</v>
      </c>
      <c r="O206" s="21">
        <f t="shared" si="142"/>
        <v>293.21779351803235</v>
      </c>
      <c r="P206" s="21">
        <f t="shared" si="142"/>
        <v>276.56046391635743</v>
      </c>
      <c r="Q206" s="21">
        <f t="shared" si="142"/>
        <v>281.29471787606411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855.6502522348718</v>
      </c>
      <c r="C207" s="20">
        <f t="shared" si="143"/>
        <v>861.76482324236349</v>
      </c>
      <c r="D207" s="20">
        <f t="shared" si="143"/>
        <v>641.7247854948929</v>
      </c>
      <c r="E207" s="20">
        <f t="shared" si="143"/>
        <v>599.71050305445408</v>
      </c>
      <c r="F207" s="20">
        <f t="shared" si="143"/>
        <v>642.1002669980702</v>
      </c>
      <c r="G207" s="20">
        <f t="shared" si="143"/>
        <v>609.70393149736901</v>
      </c>
      <c r="H207" s="20">
        <f t="shared" si="143"/>
        <v>625.38243979762899</v>
      </c>
      <c r="I207" s="20">
        <f t="shared" si="143"/>
        <v>606.38340630758557</v>
      </c>
      <c r="J207" s="20">
        <f t="shared" si="143"/>
        <v>723.96619182510506</v>
      </c>
      <c r="K207" s="20">
        <f t="shared" si="143"/>
        <v>660.09689868647422</v>
      </c>
      <c r="L207" s="20">
        <f t="shared" si="143"/>
        <v>657.90626557800317</v>
      </c>
      <c r="M207" s="20">
        <f t="shared" si="143"/>
        <v>649.92509572298252</v>
      </c>
      <c r="N207" s="20">
        <f t="shared" si="143"/>
        <v>642.01603666878509</v>
      </c>
      <c r="O207" s="20">
        <f t="shared" si="143"/>
        <v>625.6155331464638</v>
      </c>
      <c r="P207" s="20">
        <f t="shared" si="143"/>
        <v>555.98021134830003</v>
      </c>
      <c r="Q207" s="20">
        <f t="shared" si="143"/>
        <v>567.81235491556799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246.02770183354875</v>
      </c>
      <c r="C208" s="20">
        <f t="shared" si="144"/>
        <v>256.30360368096905</v>
      </c>
      <c r="D208" s="20">
        <f t="shared" si="144"/>
        <v>192.20136932272922</v>
      </c>
      <c r="E208" s="20">
        <f t="shared" si="144"/>
        <v>182.88779722285372</v>
      </c>
      <c r="F208" s="20">
        <f t="shared" si="144"/>
        <v>189.15654332594826</v>
      </c>
      <c r="G208" s="20">
        <f t="shared" si="144"/>
        <v>186.16887391016979</v>
      </c>
      <c r="H208" s="20">
        <f t="shared" si="144"/>
        <v>187.76058648136029</v>
      </c>
      <c r="I208" s="20">
        <f t="shared" si="144"/>
        <v>181.58329957886673</v>
      </c>
      <c r="J208" s="20">
        <f t="shared" si="144"/>
        <v>201.72828824230137</v>
      </c>
      <c r="K208" s="20">
        <f t="shared" si="144"/>
        <v>205.97077827468283</v>
      </c>
      <c r="L208" s="20">
        <f t="shared" si="144"/>
        <v>200.87813249286268</v>
      </c>
      <c r="M208" s="20">
        <f t="shared" si="144"/>
        <v>197.76505228198272</v>
      </c>
      <c r="N208" s="20">
        <f t="shared" si="144"/>
        <v>200.11892561499525</v>
      </c>
      <c r="O208" s="20">
        <f t="shared" si="144"/>
        <v>205.88258318138446</v>
      </c>
      <c r="P208" s="20">
        <f t="shared" si="144"/>
        <v>199.07325494797695</v>
      </c>
      <c r="Q208" s="20">
        <f t="shared" si="144"/>
        <v>203.32126547198408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48.505345786535621</v>
      </c>
      <c r="C209" s="18">
        <f t="shared" si="145"/>
        <v>56.902447166364318</v>
      </c>
      <c r="D209" s="18">
        <f t="shared" si="145"/>
        <v>90.570172017569291</v>
      </c>
      <c r="E209" s="18">
        <f t="shared" si="145"/>
        <v>63.088901540216931</v>
      </c>
      <c r="F209" s="18">
        <f t="shared" si="145"/>
        <v>58.564237231540396</v>
      </c>
      <c r="G209" s="18">
        <f t="shared" si="145"/>
        <v>35.251443308796127</v>
      </c>
      <c r="H209" s="18">
        <f t="shared" si="145"/>
        <v>41.65488617505968</v>
      </c>
      <c r="I209" s="18">
        <f t="shared" si="145"/>
        <v>95.88237393476156</v>
      </c>
      <c r="J209" s="18">
        <f t="shared" si="145"/>
        <v>92.999041507456852</v>
      </c>
      <c r="K209" s="18">
        <f t="shared" si="145"/>
        <v>96.268920830445524</v>
      </c>
      <c r="L209" s="18">
        <f t="shared" si="145"/>
        <v>94.608309985949404</v>
      </c>
      <c r="M209" s="18">
        <f t="shared" si="145"/>
        <v>87.383291794431599</v>
      </c>
      <c r="N209" s="18">
        <f t="shared" si="145"/>
        <v>87.916455321465037</v>
      </c>
      <c r="O209" s="18">
        <f t="shared" si="145"/>
        <v>80.033361497676083</v>
      </c>
      <c r="P209" s="18">
        <f t="shared" si="145"/>
        <v>54.929692351372566</v>
      </c>
      <c r="Q209" s="18">
        <f t="shared" si="145"/>
        <v>57.862832375457238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48.505345786535621</v>
      </c>
      <c r="C210" s="16">
        <f t="shared" si="146"/>
        <v>56.902447166364318</v>
      </c>
      <c r="D210" s="16">
        <f t="shared" si="146"/>
        <v>90.570172017569291</v>
      </c>
      <c r="E210" s="16">
        <f t="shared" si="146"/>
        <v>63.088901540216931</v>
      </c>
      <c r="F210" s="16">
        <f t="shared" si="146"/>
        <v>58.564237231540396</v>
      </c>
      <c r="G210" s="16">
        <f t="shared" si="146"/>
        <v>35.251443308796127</v>
      </c>
      <c r="H210" s="16">
        <f t="shared" si="146"/>
        <v>41.65488617505968</v>
      </c>
      <c r="I210" s="16">
        <f t="shared" si="146"/>
        <v>95.88237393476156</v>
      </c>
      <c r="J210" s="16">
        <f t="shared" si="146"/>
        <v>92.999041507456852</v>
      </c>
      <c r="K210" s="16">
        <f t="shared" si="146"/>
        <v>96.268920830445524</v>
      </c>
      <c r="L210" s="16">
        <f t="shared" si="146"/>
        <v>94.608309985949404</v>
      </c>
      <c r="M210" s="16">
        <f t="shared" si="146"/>
        <v>87.383291794431599</v>
      </c>
      <c r="N210" s="16">
        <f t="shared" si="146"/>
        <v>87.916455321465037</v>
      </c>
      <c r="O210" s="16">
        <f t="shared" si="146"/>
        <v>80.033361497676083</v>
      </c>
      <c r="P210" s="16">
        <f t="shared" si="146"/>
        <v>54.929692351372566</v>
      </c>
      <c r="Q210" s="16">
        <f t="shared" si="146"/>
        <v>57.862832375457238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84395.429471431489</v>
      </c>
      <c r="C4" s="79">
        <f t="shared" si="0"/>
        <v>86058.873650865411</v>
      </c>
      <c r="D4" s="79">
        <f t="shared" si="0"/>
        <v>89466.327588645989</v>
      </c>
      <c r="E4" s="79">
        <f t="shared" si="0"/>
        <v>93970.45502645032</v>
      </c>
      <c r="F4" s="79">
        <f t="shared" si="0"/>
        <v>95880.881228197424</v>
      </c>
      <c r="G4" s="79">
        <f t="shared" si="0"/>
        <v>93552.616720398859</v>
      </c>
      <c r="H4" s="79">
        <f t="shared" si="0"/>
        <v>94353.625054534976</v>
      </c>
      <c r="I4" s="79">
        <f t="shared" si="0"/>
        <v>95018.578042178662</v>
      </c>
      <c r="J4" s="79">
        <f t="shared" si="0"/>
        <v>95477.858770322491</v>
      </c>
      <c r="K4" s="79">
        <f t="shared" si="0"/>
        <v>94054.932873486949</v>
      </c>
      <c r="L4" s="79">
        <f t="shared" si="0"/>
        <v>91765.075429244098</v>
      </c>
      <c r="M4" s="79">
        <f t="shared" si="0"/>
        <v>90984.023141529091</v>
      </c>
      <c r="N4" s="79">
        <f t="shared" si="0"/>
        <v>89943.619197819236</v>
      </c>
      <c r="O4" s="79">
        <f t="shared" si="0"/>
        <v>89819.102440315735</v>
      </c>
      <c r="P4" s="79">
        <f t="shared" si="0"/>
        <v>90892.416993998995</v>
      </c>
      <c r="Q4" s="79">
        <f t="shared" si="0"/>
        <v>92353.996818558153</v>
      </c>
    </row>
    <row r="5" spans="1:17" ht="11.45" customHeight="1" x14ac:dyDescent="0.25">
      <c r="A5" s="23" t="s">
        <v>30</v>
      </c>
      <c r="B5" s="78">
        <v>1574.4294714314804</v>
      </c>
      <c r="C5" s="78">
        <v>1699.8736508654099</v>
      </c>
      <c r="D5" s="78">
        <v>1830.3275886459926</v>
      </c>
      <c r="E5" s="78">
        <v>1933.455026450338</v>
      </c>
      <c r="F5" s="78">
        <v>2071.8812281974288</v>
      </c>
      <c r="G5" s="78">
        <v>2176.3535537529865</v>
      </c>
      <c r="H5" s="78">
        <v>2289.2817887439332</v>
      </c>
      <c r="I5" s="78">
        <v>2169.8401388656798</v>
      </c>
      <c r="J5" s="78">
        <v>2195.2290177453692</v>
      </c>
      <c r="K5" s="78">
        <v>2054.5728892767706</v>
      </c>
      <c r="L5" s="78">
        <v>1987.5200866212613</v>
      </c>
      <c r="M5" s="78">
        <v>1943.9386126090667</v>
      </c>
      <c r="N5" s="78">
        <v>1962.8457750180767</v>
      </c>
      <c r="O5" s="78">
        <v>1930.1651689827902</v>
      </c>
      <c r="P5" s="78">
        <v>1899.5243038840881</v>
      </c>
      <c r="Q5" s="78">
        <v>1839.1393039293316</v>
      </c>
    </row>
    <row r="6" spans="1:17" ht="11.45" customHeight="1" x14ac:dyDescent="0.25">
      <c r="A6" s="19" t="s">
        <v>29</v>
      </c>
      <c r="B6" s="76">
        <v>71000.000000000015</v>
      </c>
      <c r="C6" s="76">
        <v>73200</v>
      </c>
      <c r="D6" s="76">
        <v>77700</v>
      </c>
      <c r="E6" s="76">
        <v>81499.999999999985</v>
      </c>
      <c r="F6" s="76">
        <v>83000</v>
      </c>
      <c r="G6" s="76">
        <v>85000</v>
      </c>
      <c r="H6" s="76">
        <v>86000</v>
      </c>
      <c r="I6" s="76">
        <v>86600.000000000015</v>
      </c>
      <c r="J6" s="76">
        <v>87000</v>
      </c>
      <c r="K6" s="76">
        <v>85999.999999999985</v>
      </c>
      <c r="L6" s="76">
        <v>83700.000000000015</v>
      </c>
      <c r="M6" s="76">
        <v>83190.084528920022</v>
      </c>
      <c r="N6" s="76">
        <v>82130.773422801154</v>
      </c>
      <c r="O6" s="76">
        <v>81865.93727133295</v>
      </c>
      <c r="P6" s="76">
        <v>83335.89269011491</v>
      </c>
      <c r="Q6" s="76">
        <v>84467.85751462882</v>
      </c>
    </row>
    <row r="7" spans="1:17" ht="11.45" customHeight="1" x14ac:dyDescent="0.25">
      <c r="A7" s="62" t="s">
        <v>59</v>
      </c>
      <c r="B7" s="77">
        <f t="shared" ref="B7" si="1">IF(B34=0,0,B34*B144)</f>
        <v>44786.840767344111</v>
      </c>
      <c r="C7" s="77">
        <f t="shared" ref="C7:Q7" si="2">IF(C34=0,0,C34*C144)</f>
        <v>43876.683858324555</v>
      </c>
      <c r="D7" s="77">
        <f t="shared" si="2"/>
        <v>44872.359950783779</v>
      </c>
      <c r="E7" s="77">
        <f t="shared" si="2"/>
        <v>43927.031014652886</v>
      </c>
      <c r="F7" s="77">
        <f t="shared" si="2"/>
        <v>41554.865548355265</v>
      </c>
      <c r="G7" s="77">
        <f t="shared" si="2"/>
        <v>39139.912251975358</v>
      </c>
      <c r="H7" s="77">
        <f t="shared" si="2"/>
        <v>36083.551411842316</v>
      </c>
      <c r="I7" s="77">
        <f t="shared" si="2"/>
        <v>33961.125056178375</v>
      </c>
      <c r="J7" s="77">
        <f t="shared" si="2"/>
        <v>31494.616131904553</v>
      </c>
      <c r="K7" s="77">
        <f t="shared" si="2"/>
        <v>29851.316432162494</v>
      </c>
      <c r="L7" s="77">
        <f t="shared" si="2"/>
        <v>27400.393151503351</v>
      </c>
      <c r="M7" s="77">
        <f t="shared" si="2"/>
        <v>25248.338072550443</v>
      </c>
      <c r="N7" s="77">
        <f t="shared" si="2"/>
        <v>24753.142214762767</v>
      </c>
      <c r="O7" s="77">
        <f t="shared" si="2"/>
        <v>23931.113392161369</v>
      </c>
      <c r="P7" s="77">
        <f t="shared" si="2"/>
        <v>23415.733078310252</v>
      </c>
      <c r="Q7" s="77">
        <f t="shared" si="2"/>
        <v>23546.798681811517</v>
      </c>
    </row>
    <row r="8" spans="1:17" ht="11.45" customHeight="1" x14ac:dyDescent="0.25">
      <c r="A8" s="62" t="s">
        <v>58</v>
      </c>
      <c r="B8" s="77">
        <f t="shared" ref="B8" si="3">IF(B35=0,0,B35*B145)</f>
        <v>25810.852721595344</v>
      </c>
      <c r="C8" s="77">
        <f t="shared" ref="C8:Q8" si="4">IF(C35=0,0,C35*C145)</f>
        <v>28936.096012470916</v>
      </c>
      <c r="D8" s="77">
        <f t="shared" si="4"/>
        <v>32478.449861486959</v>
      </c>
      <c r="E8" s="77">
        <f t="shared" si="4"/>
        <v>37148.118211485547</v>
      </c>
      <c r="F8" s="77">
        <f t="shared" si="4"/>
        <v>41013.841773770873</v>
      </c>
      <c r="G8" s="77">
        <f t="shared" si="4"/>
        <v>45402.793463144575</v>
      </c>
      <c r="H8" s="77">
        <f t="shared" si="4"/>
        <v>49525.764087550051</v>
      </c>
      <c r="I8" s="77">
        <f t="shared" si="4"/>
        <v>52269.041789885741</v>
      </c>
      <c r="J8" s="77">
        <f t="shared" si="4"/>
        <v>55029.871812230303</v>
      </c>
      <c r="K8" s="77">
        <f t="shared" si="4"/>
        <v>55459.200630676023</v>
      </c>
      <c r="L8" s="77">
        <f t="shared" si="4"/>
        <v>55648.922947594081</v>
      </c>
      <c r="M8" s="77">
        <f t="shared" si="4"/>
        <v>57353.781192414215</v>
      </c>
      <c r="N8" s="77">
        <f t="shared" si="4"/>
        <v>56596.593741283046</v>
      </c>
      <c r="O8" s="77">
        <f t="shared" si="4"/>
        <v>57122.213050514089</v>
      </c>
      <c r="P8" s="77">
        <f t="shared" si="4"/>
        <v>59044.377019708219</v>
      </c>
      <c r="Q8" s="77">
        <f t="shared" si="4"/>
        <v>59991.85545950065</v>
      </c>
    </row>
    <row r="9" spans="1:17" ht="11.45" customHeight="1" x14ac:dyDescent="0.25">
      <c r="A9" s="62" t="s">
        <v>57</v>
      </c>
      <c r="B9" s="77">
        <f t="shared" ref="B9" si="5">IF(B36=0,0,B36*B146)</f>
        <v>402.30651106054728</v>
      </c>
      <c r="C9" s="77">
        <f t="shared" ref="C9:Q9" si="6">IF(C36=0,0,C36*C146)</f>
        <v>387.22012920453159</v>
      </c>
      <c r="D9" s="77">
        <f t="shared" si="6"/>
        <v>349.19018772925995</v>
      </c>
      <c r="E9" s="77">
        <f t="shared" si="6"/>
        <v>424.85077386156371</v>
      </c>
      <c r="F9" s="77">
        <f t="shared" si="6"/>
        <v>431.29267787385908</v>
      </c>
      <c r="G9" s="77">
        <f t="shared" si="6"/>
        <v>457.29428488006988</v>
      </c>
      <c r="H9" s="77">
        <f t="shared" si="6"/>
        <v>390.68450060763212</v>
      </c>
      <c r="I9" s="77">
        <f t="shared" si="6"/>
        <v>369.8331539358843</v>
      </c>
      <c r="J9" s="77">
        <f t="shared" si="6"/>
        <v>475.51205586514152</v>
      </c>
      <c r="K9" s="77">
        <f t="shared" si="6"/>
        <v>689.4829371614826</v>
      </c>
      <c r="L9" s="77">
        <f t="shared" si="6"/>
        <v>640.07331171234239</v>
      </c>
      <c r="M9" s="77">
        <f t="shared" si="6"/>
        <v>574.63343928247377</v>
      </c>
      <c r="N9" s="77">
        <f t="shared" si="6"/>
        <v>765.89623359186908</v>
      </c>
      <c r="O9" s="77">
        <f t="shared" si="6"/>
        <v>794.37025401775691</v>
      </c>
      <c r="P9" s="77">
        <f t="shared" si="6"/>
        <v>854.07043283137887</v>
      </c>
      <c r="Q9" s="77">
        <f t="shared" si="6"/>
        <v>890.22291731837856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3.127418807738102E-2</v>
      </c>
      <c r="M10" s="77">
        <f t="shared" si="8"/>
        <v>2.9567981847872196E-2</v>
      </c>
      <c r="N10" s="77">
        <f t="shared" si="8"/>
        <v>0.1155656418873852</v>
      </c>
      <c r="O10" s="77">
        <f t="shared" si="8"/>
        <v>0.36283218583218035</v>
      </c>
      <c r="P10" s="77">
        <f t="shared" si="8"/>
        <v>0.38749823513701903</v>
      </c>
      <c r="Q10" s="77">
        <f t="shared" si="8"/>
        <v>0.50083585152934773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0.53231617584605373</v>
      </c>
      <c r="P11" s="77">
        <f t="shared" si="10"/>
        <v>1.6191166909215542</v>
      </c>
      <c r="Q11" s="77">
        <f t="shared" si="10"/>
        <v>8.2064377024678361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10.579315002141945</v>
      </c>
      <c r="M12" s="77">
        <f t="shared" si="12"/>
        <v>13.302256691042869</v>
      </c>
      <c r="N12" s="77">
        <f t="shared" si="12"/>
        <v>15.025667521596558</v>
      </c>
      <c r="O12" s="77">
        <f t="shared" si="12"/>
        <v>17.345426278058049</v>
      </c>
      <c r="P12" s="77">
        <f t="shared" si="12"/>
        <v>19.705544339000532</v>
      </c>
      <c r="Q12" s="77">
        <f t="shared" si="12"/>
        <v>30.273182444279247</v>
      </c>
    </row>
    <row r="13" spans="1:17" ht="11.45" customHeight="1" x14ac:dyDescent="0.25">
      <c r="A13" s="19" t="s">
        <v>28</v>
      </c>
      <c r="B13" s="76">
        <v>11821</v>
      </c>
      <c r="C13" s="76">
        <v>11159</v>
      </c>
      <c r="D13" s="76">
        <v>9936</v>
      </c>
      <c r="E13" s="76">
        <v>10537</v>
      </c>
      <c r="F13" s="76">
        <v>10809</v>
      </c>
      <c r="G13" s="76">
        <v>6376.2631666458828</v>
      </c>
      <c r="H13" s="76">
        <v>6064.3432657910444</v>
      </c>
      <c r="I13" s="76">
        <v>6248.7379033129664</v>
      </c>
      <c r="J13" s="76">
        <v>6282.6297525771188</v>
      </c>
      <c r="K13" s="76">
        <v>6000.3599842101912</v>
      </c>
      <c r="L13" s="76">
        <v>6077.5553426228325</v>
      </c>
      <c r="M13" s="76">
        <v>5849.9999999999991</v>
      </c>
      <c r="N13" s="76">
        <v>5850</v>
      </c>
      <c r="O13" s="76">
        <v>6023</v>
      </c>
      <c r="P13" s="76">
        <v>5657.0000000000009</v>
      </c>
      <c r="Q13" s="76">
        <v>6047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0.44229709420786312</v>
      </c>
      <c r="M14" s="75">
        <f t="shared" si="14"/>
        <v>0.45418216878939782</v>
      </c>
      <c r="N14" s="75">
        <f t="shared" si="14"/>
        <v>0.51679794061320627</v>
      </c>
      <c r="O14" s="75">
        <f t="shared" si="14"/>
        <v>0.6377460023469802</v>
      </c>
      <c r="P14" s="75">
        <f t="shared" si="14"/>
        <v>0.53475168500153203</v>
      </c>
      <c r="Q14" s="75">
        <f t="shared" si="14"/>
        <v>0.63368788112851371</v>
      </c>
    </row>
    <row r="15" spans="1:17" ht="11.45" customHeight="1" x14ac:dyDescent="0.25">
      <c r="A15" s="62" t="s">
        <v>58</v>
      </c>
      <c r="B15" s="75">
        <f t="shared" ref="B15" si="15">IF(B42=0,0,B42*B152)</f>
        <v>11771.3009088568</v>
      </c>
      <c r="C15" s="75">
        <f t="shared" ref="C15:Q15" si="16">IF(C42=0,0,C42*C152)</f>
        <v>10952.882806857038</v>
      </c>
      <c r="D15" s="75">
        <f t="shared" si="16"/>
        <v>9658.4372401355449</v>
      </c>
      <c r="E15" s="75">
        <f t="shared" si="16"/>
        <v>10150.206375033</v>
      </c>
      <c r="F15" s="75">
        <f t="shared" si="16"/>
        <v>10390.60260474702</v>
      </c>
      <c r="G15" s="75">
        <f t="shared" si="16"/>
        <v>5924.6240505239457</v>
      </c>
      <c r="H15" s="75">
        <f t="shared" si="16"/>
        <v>5665.0547355105246</v>
      </c>
      <c r="I15" s="75">
        <f t="shared" si="16"/>
        <v>5809.1237000404208</v>
      </c>
      <c r="J15" s="75">
        <f t="shared" si="16"/>
        <v>5827.1479883721704</v>
      </c>
      <c r="K15" s="75">
        <f t="shared" si="16"/>
        <v>5578.6249629721342</v>
      </c>
      <c r="L15" s="75">
        <f t="shared" si="16"/>
        <v>5638.9793893793758</v>
      </c>
      <c r="M15" s="75">
        <f t="shared" si="16"/>
        <v>5432.7165223811562</v>
      </c>
      <c r="N15" s="75">
        <f t="shared" si="16"/>
        <v>5374.3724399780886</v>
      </c>
      <c r="O15" s="75">
        <f t="shared" si="16"/>
        <v>5500.9242250818033</v>
      </c>
      <c r="P15" s="75">
        <f t="shared" si="16"/>
        <v>5261.6793657492253</v>
      </c>
      <c r="Q15" s="75">
        <f t="shared" si="16"/>
        <v>5601.4476564919696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0.80198907755319548</v>
      </c>
      <c r="M16" s="75">
        <f t="shared" si="18"/>
        <v>0.79299601296715216</v>
      </c>
      <c r="N16" s="75">
        <f t="shared" si="18"/>
        <v>0.97999998286123602</v>
      </c>
      <c r="O16" s="75">
        <f t="shared" si="18"/>
        <v>1.0366172794256925</v>
      </c>
      <c r="P16" s="75">
        <f t="shared" si="18"/>
        <v>1.0689709813747301</v>
      </c>
      <c r="Q16" s="75">
        <f t="shared" si="18"/>
        <v>1.1691520424796948</v>
      </c>
    </row>
    <row r="17" spans="1:17" ht="11.45" customHeight="1" x14ac:dyDescent="0.25">
      <c r="A17" s="62" t="s">
        <v>56</v>
      </c>
      <c r="B17" s="75">
        <f t="shared" ref="B17" si="19">IF(B44=0,0,B44*B154)</f>
        <v>49.699091143199503</v>
      </c>
      <c r="C17" s="75">
        <f t="shared" ref="C17:Q17" si="20">IF(C44=0,0,C44*C154)</f>
        <v>206.11719314296133</v>
      </c>
      <c r="D17" s="75">
        <f t="shared" si="20"/>
        <v>277.56275986445542</v>
      </c>
      <c r="E17" s="75">
        <f t="shared" si="20"/>
        <v>386.7936249670002</v>
      </c>
      <c r="F17" s="75">
        <f t="shared" si="20"/>
        <v>418.39739525297887</v>
      </c>
      <c r="G17" s="75">
        <f t="shared" si="20"/>
        <v>451.63911612193749</v>
      </c>
      <c r="H17" s="75">
        <f t="shared" si="20"/>
        <v>399.28853028051998</v>
      </c>
      <c r="I17" s="75">
        <f t="shared" si="20"/>
        <v>439.61420327254564</v>
      </c>
      <c r="J17" s="75">
        <f t="shared" si="20"/>
        <v>455.48176420494804</v>
      </c>
      <c r="K17" s="75">
        <f t="shared" si="20"/>
        <v>421.73502123805758</v>
      </c>
      <c r="L17" s="75">
        <f t="shared" si="20"/>
        <v>429.00471641750647</v>
      </c>
      <c r="M17" s="75">
        <f t="shared" si="20"/>
        <v>408.04174477308595</v>
      </c>
      <c r="N17" s="75">
        <f t="shared" si="20"/>
        <v>464.44846534449937</v>
      </c>
      <c r="O17" s="75">
        <f t="shared" si="20"/>
        <v>510.02862168810162</v>
      </c>
      <c r="P17" s="75">
        <f t="shared" si="20"/>
        <v>385.69030536837158</v>
      </c>
      <c r="Q17" s="75">
        <f t="shared" si="20"/>
        <v>435.88278490019189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8.326950654189071</v>
      </c>
      <c r="M18" s="75">
        <f t="shared" si="22"/>
        <v>7.9945546640011447</v>
      </c>
      <c r="N18" s="75">
        <f t="shared" si="22"/>
        <v>9.6822967539377185</v>
      </c>
      <c r="O18" s="75">
        <f t="shared" si="22"/>
        <v>10.372789948322536</v>
      </c>
      <c r="P18" s="75">
        <f t="shared" si="22"/>
        <v>8.0266062160271936</v>
      </c>
      <c r="Q18" s="75">
        <f t="shared" si="22"/>
        <v>7.866718684230281</v>
      </c>
    </row>
    <row r="19" spans="1:17" ht="11.45" customHeight="1" x14ac:dyDescent="0.25">
      <c r="A19" s="25" t="s">
        <v>51</v>
      </c>
      <c r="B19" s="79">
        <f t="shared" ref="B19" si="23">B20+B26</f>
        <v>21355.224006480679</v>
      </c>
      <c r="C19" s="79">
        <f t="shared" ref="C19:Q19" si="24">C20+C26</f>
        <v>23875.439115004308</v>
      </c>
      <c r="D19" s="79">
        <f t="shared" si="24"/>
        <v>22727.423899741731</v>
      </c>
      <c r="E19" s="79">
        <f t="shared" si="24"/>
        <v>22019.995293947275</v>
      </c>
      <c r="F19" s="79">
        <f t="shared" si="24"/>
        <v>25975.591203877695</v>
      </c>
      <c r="G19" s="79">
        <f t="shared" si="24"/>
        <v>26117.556363496933</v>
      </c>
      <c r="H19" s="79">
        <f t="shared" si="24"/>
        <v>26723.031501891899</v>
      </c>
      <c r="I19" s="79">
        <f t="shared" si="24"/>
        <v>28107.175060506241</v>
      </c>
      <c r="J19" s="79">
        <f t="shared" si="24"/>
        <v>25932.361288017499</v>
      </c>
      <c r="K19" s="79">
        <f t="shared" si="24"/>
        <v>23221.076788775103</v>
      </c>
      <c r="L19" s="79">
        <f t="shared" si="24"/>
        <v>21230.303683168597</v>
      </c>
      <c r="M19" s="79">
        <f t="shared" si="24"/>
        <v>21123.996113087724</v>
      </c>
      <c r="N19" s="79">
        <f t="shared" si="24"/>
        <v>18260.218083442025</v>
      </c>
      <c r="O19" s="79">
        <f t="shared" si="24"/>
        <v>17492.549111484077</v>
      </c>
      <c r="P19" s="79">
        <f t="shared" si="24"/>
        <v>18536.292626212402</v>
      </c>
      <c r="Q19" s="79">
        <f t="shared" si="24"/>
        <v>18210.149178756477</v>
      </c>
    </row>
    <row r="20" spans="1:17" ht="11.45" customHeight="1" x14ac:dyDescent="0.25">
      <c r="A20" s="23" t="s">
        <v>27</v>
      </c>
      <c r="B20" s="78">
        <v>2407.9702816944496</v>
      </c>
      <c r="C20" s="78">
        <v>2494.9957295966146</v>
      </c>
      <c r="D20" s="78">
        <v>2500.0754743704492</v>
      </c>
      <c r="E20" s="78">
        <v>2427.300555084656</v>
      </c>
      <c r="F20" s="78">
        <v>2324.2990668028215</v>
      </c>
      <c r="G20" s="78">
        <v>2256.4499149494181</v>
      </c>
      <c r="H20" s="78">
        <v>2288.3254828886024</v>
      </c>
      <c r="I20" s="78">
        <v>2229.8484311884686</v>
      </c>
      <c r="J20" s="78">
        <v>2256.5622265838374</v>
      </c>
      <c r="K20" s="78">
        <v>2299.6416666533369</v>
      </c>
      <c r="L20" s="78">
        <v>2280.9083513237551</v>
      </c>
      <c r="M20" s="78">
        <v>2067.5056663289292</v>
      </c>
      <c r="N20" s="78">
        <v>1800.6986611141658</v>
      </c>
      <c r="O20" s="78">
        <v>1732.9025571718371</v>
      </c>
      <c r="P20" s="78">
        <v>1886.9694484052229</v>
      </c>
      <c r="Q20" s="78">
        <v>1888.4143400431271</v>
      </c>
    </row>
    <row r="21" spans="1:17" ht="11.45" customHeight="1" x14ac:dyDescent="0.25">
      <c r="A21" s="62" t="s">
        <v>59</v>
      </c>
      <c r="B21" s="77">
        <f t="shared" ref="B21" si="25">IF(B48=0,0,B48*B158)</f>
        <v>24.54719984544634</v>
      </c>
      <c r="C21" s="77">
        <f t="shared" ref="C21:Q21" si="26">IF(C48=0,0,C48*C158)</f>
        <v>22.464895677304376</v>
      </c>
      <c r="D21" s="77">
        <f t="shared" si="26"/>
        <v>21.931045032250701</v>
      </c>
      <c r="E21" s="77">
        <f t="shared" si="26"/>
        <v>24.00436084138946</v>
      </c>
      <c r="F21" s="77">
        <f t="shared" si="26"/>
        <v>21.192925790246875</v>
      </c>
      <c r="G21" s="77">
        <f t="shared" si="26"/>
        <v>19.874299779388348</v>
      </c>
      <c r="H21" s="77">
        <f t="shared" si="26"/>
        <v>19.621871665499341</v>
      </c>
      <c r="I21" s="77">
        <f t="shared" si="26"/>
        <v>18.462467842616423</v>
      </c>
      <c r="J21" s="77">
        <f t="shared" si="26"/>
        <v>18.223372094745027</v>
      </c>
      <c r="K21" s="77">
        <f t="shared" si="26"/>
        <v>18.139824387397397</v>
      </c>
      <c r="L21" s="77">
        <f t="shared" si="26"/>
        <v>17.539081201749187</v>
      </c>
      <c r="M21" s="77">
        <f t="shared" si="26"/>
        <v>14.341014465050398</v>
      </c>
      <c r="N21" s="77">
        <f t="shared" si="26"/>
        <v>12.464224363451944</v>
      </c>
      <c r="O21" s="77">
        <f t="shared" si="26"/>
        <v>11.158259507815604</v>
      </c>
      <c r="P21" s="77">
        <f t="shared" si="26"/>
        <v>10.68222640328143</v>
      </c>
      <c r="Q21" s="77">
        <f t="shared" si="26"/>
        <v>11.827083739396977</v>
      </c>
    </row>
    <row r="22" spans="1:17" ht="11.45" customHeight="1" x14ac:dyDescent="0.25">
      <c r="A22" s="62" t="s">
        <v>58</v>
      </c>
      <c r="B22" s="77">
        <f t="shared" ref="B22" si="27">IF(B49=0,0,B49*B159)</f>
        <v>2382.394921422424</v>
      </c>
      <c r="C22" s="77">
        <f t="shared" ref="C22:Q22" si="28">IF(C49=0,0,C49*C159)</f>
        <v>2471.5680863437965</v>
      </c>
      <c r="D22" s="77">
        <f t="shared" si="28"/>
        <v>2477.1811853686118</v>
      </c>
      <c r="E22" s="77">
        <f t="shared" si="28"/>
        <v>2402.2433511397021</v>
      </c>
      <c r="F22" s="77">
        <f t="shared" si="28"/>
        <v>2302.1553200775134</v>
      </c>
      <c r="G22" s="77">
        <f t="shared" si="28"/>
        <v>2235.6586487207787</v>
      </c>
      <c r="H22" s="77">
        <f t="shared" si="28"/>
        <v>2267.7767106495116</v>
      </c>
      <c r="I22" s="77">
        <f t="shared" si="28"/>
        <v>2210.4855025044044</v>
      </c>
      <c r="J22" s="77">
        <f t="shared" si="28"/>
        <v>2237.4302580961662</v>
      </c>
      <c r="K22" s="77">
        <f t="shared" si="28"/>
        <v>2280.577500579569</v>
      </c>
      <c r="L22" s="77">
        <f t="shared" si="28"/>
        <v>2262.4834592806101</v>
      </c>
      <c r="M22" s="77">
        <f t="shared" si="28"/>
        <v>2052.3831057784214</v>
      </c>
      <c r="N22" s="77">
        <f t="shared" si="28"/>
        <v>1787.5698257202359</v>
      </c>
      <c r="O22" s="77">
        <f t="shared" si="28"/>
        <v>1721.0471273233547</v>
      </c>
      <c r="P22" s="77">
        <f t="shared" si="28"/>
        <v>1875.5271857093733</v>
      </c>
      <c r="Q22" s="77">
        <f t="shared" si="28"/>
        <v>1875.712906146606</v>
      </c>
    </row>
    <row r="23" spans="1:17" ht="11.45" customHeight="1" x14ac:dyDescent="0.25">
      <c r="A23" s="62" t="s">
        <v>57</v>
      </c>
      <c r="B23" s="77">
        <f t="shared" ref="B23" si="29">IF(B50=0,0,B50*B160)</f>
        <v>1.0281604265791062</v>
      </c>
      <c r="C23" s="77">
        <f t="shared" ref="C23:Q23" si="30">IF(C50=0,0,C50*C160)</f>
        <v>0.96274757551392887</v>
      </c>
      <c r="D23" s="77">
        <f t="shared" si="30"/>
        <v>0.96324396958700986</v>
      </c>
      <c r="E23" s="77">
        <f t="shared" si="30"/>
        <v>1.0528431035647001</v>
      </c>
      <c r="F23" s="77">
        <f t="shared" si="30"/>
        <v>0.95082093506127496</v>
      </c>
      <c r="G23" s="77">
        <f t="shared" si="30"/>
        <v>0.91696644925096316</v>
      </c>
      <c r="H23" s="77">
        <f t="shared" si="30"/>
        <v>0.92690057359146494</v>
      </c>
      <c r="I23" s="77">
        <f t="shared" si="30"/>
        <v>0.90046084144815575</v>
      </c>
      <c r="J23" s="77">
        <f t="shared" si="30"/>
        <v>0.90859639292624772</v>
      </c>
      <c r="K23" s="77">
        <f t="shared" si="30"/>
        <v>0.92434168637043279</v>
      </c>
      <c r="L23" s="77">
        <f t="shared" si="30"/>
        <v>0.8836698305220112</v>
      </c>
      <c r="M23" s="77">
        <f t="shared" si="30"/>
        <v>0.77939577200032673</v>
      </c>
      <c r="N23" s="77">
        <f t="shared" si="30"/>
        <v>0.64524008471662442</v>
      </c>
      <c r="O23" s="77">
        <f t="shared" si="30"/>
        <v>0.63630720179064748</v>
      </c>
      <c r="P23" s="77">
        <f t="shared" si="30"/>
        <v>0.6625393826911673</v>
      </c>
      <c r="Q23" s="77">
        <f t="shared" si="30"/>
        <v>0.70711669250917963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5.8915414685694802E-3</v>
      </c>
      <c r="P24" s="77">
        <f t="shared" si="32"/>
        <v>1.5550938837884391E-2</v>
      </c>
      <c r="Q24" s="77">
        <f t="shared" si="32"/>
        <v>2.361998066467403E-2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2.1410108737431508E-3</v>
      </c>
      <c r="M25" s="77">
        <f t="shared" si="34"/>
        <v>2.1503134570192263E-3</v>
      </c>
      <c r="N25" s="77">
        <f t="shared" si="34"/>
        <v>1.9370945761391513E-2</v>
      </c>
      <c r="O25" s="77">
        <f t="shared" si="34"/>
        <v>5.4971597407508191E-2</v>
      </c>
      <c r="P25" s="77">
        <f t="shared" si="34"/>
        <v>8.1945971039112692E-2</v>
      </c>
      <c r="Q25" s="77">
        <f t="shared" si="34"/>
        <v>0.14361348395034307</v>
      </c>
    </row>
    <row r="26" spans="1:17" ht="11.45" customHeight="1" x14ac:dyDescent="0.25">
      <c r="A26" s="19" t="s">
        <v>24</v>
      </c>
      <c r="B26" s="76">
        <v>18947.253724786231</v>
      </c>
      <c r="C26" s="76">
        <v>21380.443385407692</v>
      </c>
      <c r="D26" s="76">
        <v>20227.348425371281</v>
      </c>
      <c r="E26" s="76">
        <v>19592.694738862618</v>
      </c>
      <c r="F26" s="76">
        <v>23651.292137074874</v>
      </c>
      <c r="G26" s="76">
        <v>23861.106448547514</v>
      </c>
      <c r="H26" s="76">
        <v>24434.706019003297</v>
      </c>
      <c r="I26" s="76">
        <v>25877.326629317773</v>
      </c>
      <c r="J26" s="76">
        <v>23675.799061433663</v>
      </c>
      <c r="K26" s="76">
        <v>20921.435122121766</v>
      </c>
      <c r="L26" s="76">
        <v>18949.39533184484</v>
      </c>
      <c r="M26" s="76">
        <v>19056.490446758795</v>
      </c>
      <c r="N26" s="76">
        <v>16459.51942232786</v>
      </c>
      <c r="O26" s="76">
        <v>15759.646554312239</v>
      </c>
      <c r="P26" s="76">
        <v>16649.323177807179</v>
      </c>
      <c r="Q26" s="76">
        <v>16321.73483871335</v>
      </c>
    </row>
    <row r="27" spans="1:17" ht="11.45" customHeight="1" x14ac:dyDescent="0.25">
      <c r="A27" s="17" t="s">
        <v>23</v>
      </c>
      <c r="B27" s="75">
        <v>14220</v>
      </c>
      <c r="C27" s="75">
        <v>16351</v>
      </c>
      <c r="D27" s="75">
        <v>14916</v>
      </c>
      <c r="E27" s="75">
        <v>14199</v>
      </c>
      <c r="F27" s="75">
        <v>17435</v>
      </c>
      <c r="G27" s="75">
        <v>17445</v>
      </c>
      <c r="H27" s="75">
        <v>17540</v>
      </c>
      <c r="I27" s="75">
        <v>18319</v>
      </c>
      <c r="J27" s="75">
        <v>17114</v>
      </c>
      <c r="K27" s="75">
        <v>14424</v>
      </c>
      <c r="L27" s="75">
        <v>12881</v>
      </c>
      <c r="M27" s="75">
        <v>12673</v>
      </c>
      <c r="N27" s="75">
        <v>11180</v>
      </c>
      <c r="O27" s="75">
        <v>9773</v>
      </c>
      <c r="P27" s="75">
        <v>10469</v>
      </c>
      <c r="Q27" s="75">
        <v>10791</v>
      </c>
    </row>
    <row r="28" spans="1:17" ht="11.45" customHeight="1" x14ac:dyDescent="0.25">
      <c r="A28" s="15" t="s">
        <v>22</v>
      </c>
      <c r="B28" s="74">
        <v>4727.253724786231</v>
      </c>
      <c r="C28" s="74">
        <v>5029.4433854076924</v>
      </c>
      <c r="D28" s="74">
        <v>5311.3484253712813</v>
      </c>
      <c r="E28" s="74">
        <v>5393.6947388626177</v>
      </c>
      <c r="F28" s="74">
        <v>6216.2921370748736</v>
      </c>
      <c r="G28" s="74">
        <v>6416.1064485475144</v>
      </c>
      <c r="H28" s="74">
        <v>6894.7060190032971</v>
      </c>
      <c r="I28" s="74">
        <v>7558.326629317773</v>
      </c>
      <c r="J28" s="74">
        <v>6561.7990614336632</v>
      </c>
      <c r="K28" s="74">
        <v>6497.4351221217657</v>
      </c>
      <c r="L28" s="74">
        <v>6068.3953318448403</v>
      </c>
      <c r="M28" s="74">
        <v>6383.4904467587949</v>
      </c>
      <c r="N28" s="74">
        <v>5279.5194223278595</v>
      </c>
      <c r="O28" s="74">
        <v>5986.6465543122395</v>
      </c>
      <c r="P28" s="74">
        <v>6180.3231778071786</v>
      </c>
      <c r="Q28" s="74">
        <v>5530.7348387133497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68644.902320019231</v>
      </c>
      <c r="C30" s="68">
        <f t="shared" si="35"/>
        <v>69618.718328402145</v>
      </c>
      <c r="D30" s="68">
        <f t="shared" si="35"/>
        <v>74045.571082592272</v>
      </c>
      <c r="E30" s="68">
        <f t="shared" si="35"/>
        <v>75941.120065218842</v>
      </c>
      <c r="F30" s="68">
        <f t="shared" si="35"/>
        <v>77545.737754223097</v>
      </c>
      <c r="G30" s="68">
        <f t="shared" si="35"/>
        <v>78077.899293379567</v>
      </c>
      <c r="H30" s="68">
        <f t="shared" si="35"/>
        <v>79054.113199427884</v>
      </c>
      <c r="I30" s="68">
        <f t="shared" si="35"/>
        <v>78562.688235380017</v>
      </c>
      <c r="J30" s="68">
        <f t="shared" si="35"/>
        <v>79632.10274197557</v>
      </c>
      <c r="K30" s="68">
        <f t="shared" si="35"/>
        <v>80990.762799635966</v>
      </c>
      <c r="L30" s="68">
        <f t="shared" si="35"/>
        <v>82191.3940551345</v>
      </c>
      <c r="M30" s="68">
        <f t="shared" si="35"/>
        <v>78901.626070090511</v>
      </c>
      <c r="N30" s="68">
        <f t="shared" si="35"/>
        <v>72075.197964304825</v>
      </c>
      <c r="O30" s="68">
        <f t="shared" si="35"/>
        <v>71869.457215033952</v>
      </c>
      <c r="P30" s="68">
        <f t="shared" si="35"/>
        <v>75086.469126412208</v>
      </c>
      <c r="Q30" s="68">
        <f t="shared" si="35"/>
        <v>75100.464162460514</v>
      </c>
    </row>
    <row r="31" spans="1:17" ht="11.45" customHeight="1" x14ac:dyDescent="0.25">
      <c r="A31" s="25" t="s">
        <v>39</v>
      </c>
      <c r="B31" s="79">
        <f t="shared" ref="B31:Q31" si="36">B32+B33+B40</f>
        <v>51480.99758327131</v>
      </c>
      <c r="C31" s="79">
        <f t="shared" si="36"/>
        <v>51892.994072263849</v>
      </c>
      <c r="D31" s="79">
        <f t="shared" si="36"/>
        <v>56306.64939580395</v>
      </c>
      <c r="E31" s="79">
        <f t="shared" si="36"/>
        <v>58484.415240467992</v>
      </c>
      <c r="F31" s="79">
        <f t="shared" si="36"/>
        <v>60453.261822138891</v>
      </c>
      <c r="G31" s="79">
        <f t="shared" si="36"/>
        <v>61459.365963295131</v>
      </c>
      <c r="H31" s="79">
        <f t="shared" si="36"/>
        <v>62213.58431771279</v>
      </c>
      <c r="I31" s="79">
        <f t="shared" si="36"/>
        <v>62131.647424152427</v>
      </c>
      <c r="J31" s="79">
        <f t="shared" si="36"/>
        <v>63139.129278439759</v>
      </c>
      <c r="K31" s="79">
        <f t="shared" si="36"/>
        <v>64428.327824413667</v>
      </c>
      <c r="L31" s="79">
        <f t="shared" si="36"/>
        <v>65741.835249760799</v>
      </c>
      <c r="M31" s="79">
        <f t="shared" si="36"/>
        <v>64116.912237229706</v>
      </c>
      <c r="N31" s="79">
        <f t="shared" si="36"/>
        <v>59413.564866787019</v>
      </c>
      <c r="O31" s="79">
        <f t="shared" si="36"/>
        <v>59791.909142686331</v>
      </c>
      <c r="P31" s="79">
        <f t="shared" si="36"/>
        <v>62130.046140069848</v>
      </c>
      <c r="Q31" s="79">
        <f t="shared" si="36"/>
        <v>61855.313898132932</v>
      </c>
    </row>
    <row r="32" spans="1:17" ht="11.45" customHeight="1" x14ac:dyDescent="0.25">
      <c r="A32" s="23" t="s">
        <v>30</v>
      </c>
      <c r="B32" s="78">
        <v>1306.4044433079412</v>
      </c>
      <c r="C32" s="78">
        <v>1410.5205254535831</v>
      </c>
      <c r="D32" s="78">
        <v>1519.0324972627996</v>
      </c>
      <c r="E32" s="78">
        <v>1603.9468074621357</v>
      </c>
      <c r="F32" s="78">
        <v>1718.5516395641125</v>
      </c>
      <c r="G32" s="78">
        <v>1806.8438555276023</v>
      </c>
      <c r="H32" s="78">
        <v>1900.0686849315678</v>
      </c>
      <c r="I32" s="78">
        <v>1798.0479627235513</v>
      </c>
      <c r="J32" s="78">
        <v>1818.1297355622683</v>
      </c>
      <c r="K32" s="78">
        <v>1700.8194913273796</v>
      </c>
      <c r="L32" s="78">
        <v>1648.143239552938</v>
      </c>
      <c r="M32" s="78">
        <v>1613.4168297937176</v>
      </c>
      <c r="N32" s="78">
        <v>1632.1159439748396</v>
      </c>
      <c r="O32" s="78">
        <v>1605.7394388934881</v>
      </c>
      <c r="P32" s="78">
        <v>1579.6737119454078</v>
      </c>
      <c r="Q32" s="78">
        <v>1529.4237299723645</v>
      </c>
    </row>
    <row r="33" spans="1:17" ht="11.45" customHeight="1" x14ac:dyDescent="0.25">
      <c r="A33" s="19" t="s">
        <v>29</v>
      </c>
      <c r="B33" s="76">
        <v>49660.011261683416</v>
      </c>
      <c r="C33" s="76">
        <v>49951.704691635307</v>
      </c>
      <c r="D33" s="76">
        <v>54250.741002990653</v>
      </c>
      <c r="E33" s="76">
        <v>56347.243619966655</v>
      </c>
      <c r="F33" s="76">
        <v>58208.213647411525</v>
      </c>
      <c r="G33" s="76">
        <v>59311.884991189087</v>
      </c>
      <c r="H33" s="76">
        <v>59971.763150525083</v>
      </c>
      <c r="I33" s="76">
        <v>59982.430943567488</v>
      </c>
      <c r="J33" s="76">
        <v>60967.690922856425</v>
      </c>
      <c r="K33" s="76">
        <v>62372.62268937083</v>
      </c>
      <c r="L33" s="76">
        <v>63725.232115848034</v>
      </c>
      <c r="M33" s="76">
        <v>62133.72650489954</v>
      </c>
      <c r="N33" s="76">
        <v>57475.970200167372</v>
      </c>
      <c r="O33" s="76">
        <v>57892.281271620574</v>
      </c>
      <c r="P33" s="76">
        <v>60193.500815808802</v>
      </c>
      <c r="Q33" s="76">
        <v>59966.24016816057</v>
      </c>
    </row>
    <row r="34" spans="1:17" ht="11.45" customHeight="1" x14ac:dyDescent="0.25">
      <c r="A34" s="62" t="s">
        <v>59</v>
      </c>
      <c r="B34" s="77">
        <v>31826.589249535074</v>
      </c>
      <c r="C34" s="77">
        <v>30463.563359696771</v>
      </c>
      <c r="D34" s="77">
        <v>31909.115098192957</v>
      </c>
      <c r="E34" s="77">
        <v>30983.233462471009</v>
      </c>
      <c r="F34" s="77">
        <v>29781.874166393809</v>
      </c>
      <c r="G34" s="77">
        <v>27960.43232003813</v>
      </c>
      <c r="H34" s="77">
        <v>25809.1538256973</v>
      </c>
      <c r="I34" s="77">
        <v>24157.089582670516</v>
      </c>
      <c r="J34" s="77">
        <v>22695.352224279395</v>
      </c>
      <c r="K34" s="77">
        <v>22275.031672512709</v>
      </c>
      <c r="L34" s="77">
        <v>21482.753222490268</v>
      </c>
      <c r="M34" s="77">
        <v>19440.933151121939</v>
      </c>
      <c r="N34" s="77">
        <v>17857.964728606363</v>
      </c>
      <c r="O34" s="77">
        <v>17453.032644062201</v>
      </c>
      <c r="P34" s="77">
        <v>17451.275723114541</v>
      </c>
      <c r="Q34" s="77">
        <v>17249.598955230013</v>
      </c>
    </row>
    <row r="35" spans="1:17" ht="11.45" customHeight="1" x14ac:dyDescent="0.25">
      <c r="A35" s="62" t="s">
        <v>58</v>
      </c>
      <c r="B35" s="77">
        <v>17543.331321427922</v>
      </c>
      <c r="C35" s="77">
        <v>19215.72984040733</v>
      </c>
      <c r="D35" s="77">
        <v>22090.278183117884</v>
      </c>
      <c r="E35" s="77">
        <v>25061.193510137364</v>
      </c>
      <c r="F35" s="77">
        <v>28114.517641019629</v>
      </c>
      <c r="G35" s="77">
        <v>31022.489832679945</v>
      </c>
      <c r="H35" s="77">
        <v>33881.74096787475</v>
      </c>
      <c r="I35" s="77">
        <v>35561.258462673111</v>
      </c>
      <c r="J35" s="77">
        <v>37928.804250750531</v>
      </c>
      <c r="K35" s="77">
        <v>39582.068850826799</v>
      </c>
      <c r="L35" s="77">
        <v>41731.11136808485</v>
      </c>
      <c r="M35" s="77">
        <v>42239.270360044684</v>
      </c>
      <c r="N35" s="77">
        <v>39053.679706431823</v>
      </c>
      <c r="O35" s="77">
        <v>39845.847031806523</v>
      </c>
      <c r="P35" s="77">
        <v>42088.941948900479</v>
      </c>
      <c r="Q35" s="77">
        <v>42034.846725737552</v>
      </c>
    </row>
    <row r="36" spans="1:17" ht="11.45" customHeight="1" x14ac:dyDescent="0.25">
      <c r="A36" s="62" t="s">
        <v>57</v>
      </c>
      <c r="B36" s="77">
        <v>290.09069072042024</v>
      </c>
      <c r="C36" s="77">
        <v>272.41149153120432</v>
      </c>
      <c r="D36" s="77">
        <v>251.34772167981222</v>
      </c>
      <c r="E36" s="77">
        <v>302.81664735828087</v>
      </c>
      <c r="F36" s="77">
        <v>311.82183999808507</v>
      </c>
      <c r="G36" s="77">
        <v>328.96283847100989</v>
      </c>
      <c r="H36" s="77">
        <v>280.86835695303387</v>
      </c>
      <c r="I36" s="77">
        <v>264.08289822386308</v>
      </c>
      <c r="J36" s="77">
        <v>343.53444782649586</v>
      </c>
      <c r="K36" s="77">
        <v>515.52216603131535</v>
      </c>
      <c r="L36" s="77">
        <v>502.39343211553995</v>
      </c>
      <c r="M36" s="77">
        <v>442.4610000733515</v>
      </c>
      <c r="N36" s="77">
        <v>552.558924781374</v>
      </c>
      <c r="O36" s="77">
        <v>579.12013392032532</v>
      </c>
      <c r="P36" s="77">
        <v>635.97414978783354</v>
      </c>
      <c r="Q36" s="77">
        <v>651.54194076856356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2.4547104835209114E-2</v>
      </c>
      <c r="M37" s="77">
        <v>2.2766998792997768E-2</v>
      </c>
      <c r="N37" s="77">
        <v>8.3375298143835666E-2</v>
      </c>
      <c r="O37" s="77">
        <v>0.26451572549069752</v>
      </c>
      <c r="P37" s="77">
        <v>0.28854629684178129</v>
      </c>
      <c r="Q37" s="77">
        <v>0.36655488907752326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0.38807472143466121</v>
      </c>
      <c r="P38" s="77">
        <v>1.2056574274588254</v>
      </c>
      <c r="Q38" s="77">
        <v>6.0061791754008134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8.9495460525443882</v>
      </c>
      <c r="M39" s="77">
        <v>11.039226660772673</v>
      </c>
      <c r="N39" s="77">
        <v>11.683465049670131</v>
      </c>
      <c r="O39" s="77">
        <v>13.628871384597828</v>
      </c>
      <c r="P39" s="77">
        <v>15.814790281652053</v>
      </c>
      <c r="Q39" s="77">
        <v>23.879812359969677</v>
      </c>
    </row>
    <row r="40" spans="1:17" ht="11.45" customHeight="1" x14ac:dyDescent="0.25">
      <c r="A40" s="19" t="s">
        <v>28</v>
      </c>
      <c r="B40" s="76">
        <v>514.58187827995732</v>
      </c>
      <c r="C40" s="76">
        <v>530.76885517496157</v>
      </c>
      <c r="D40" s="76">
        <v>536.87589555049703</v>
      </c>
      <c r="E40" s="76">
        <v>533.22481303920608</v>
      </c>
      <c r="F40" s="76">
        <v>526.49653516325509</v>
      </c>
      <c r="G40" s="76">
        <v>340.63711657844181</v>
      </c>
      <c r="H40" s="76">
        <v>341.75248225613558</v>
      </c>
      <c r="I40" s="76">
        <v>351.1685178613867</v>
      </c>
      <c r="J40" s="76">
        <v>353.30862002106409</v>
      </c>
      <c r="K40" s="76">
        <v>354.88564371546113</v>
      </c>
      <c r="L40" s="76">
        <v>368.4598943598304</v>
      </c>
      <c r="M40" s="76">
        <v>369.76890253644223</v>
      </c>
      <c r="N40" s="76">
        <v>305.47872264480708</v>
      </c>
      <c r="O40" s="76">
        <v>293.88843217226992</v>
      </c>
      <c r="P40" s="76">
        <v>356.87161231564107</v>
      </c>
      <c r="Q40" s="76">
        <v>359.65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6.6667201589928601E-2</v>
      </c>
      <c r="M41" s="75">
        <v>6.8727091224390496E-2</v>
      </c>
      <c r="N41" s="75">
        <v>7.0164788783995166E-2</v>
      </c>
      <c r="O41" s="75">
        <v>8.0907861391350755E-2</v>
      </c>
      <c r="P41" s="75">
        <v>8.0904342161871368E-2</v>
      </c>
      <c r="Q41" s="75">
        <v>9.5339069893433215E-2</v>
      </c>
    </row>
    <row r="42" spans="1:17" ht="11.45" customHeight="1" x14ac:dyDescent="0.25">
      <c r="A42" s="62" t="s">
        <v>58</v>
      </c>
      <c r="B42" s="75">
        <v>512.41841904052967</v>
      </c>
      <c r="C42" s="75">
        <v>520.96505674890489</v>
      </c>
      <c r="D42" s="75">
        <v>521.87823499557578</v>
      </c>
      <c r="E42" s="75">
        <v>513.65112428929763</v>
      </c>
      <c r="F42" s="75">
        <v>506.11677950389492</v>
      </c>
      <c r="G42" s="75">
        <v>316.50934107278613</v>
      </c>
      <c r="H42" s="75">
        <v>319.2508130103443</v>
      </c>
      <c r="I42" s="75">
        <v>326.46294201827357</v>
      </c>
      <c r="J42" s="75">
        <v>327.69424516633092</v>
      </c>
      <c r="K42" s="75">
        <v>329.94252282216991</v>
      </c>
      <c r="L42" s="75">
        <v>341.83366338079543</v>
      </c>
      <c r="M42" s="75">
        <v>343.35593121537664</v>
      </c>
      <c r="N42" s="75">
        <v>280.60245317005013</v>
      </c>
      <c r="O42" s="75">
        <v>268.36860019839855</v>
      </c>
      <c r="P42" s="75">
        <v>331.88894894993769</v>
      </c>
      <c r="Q42" s="75">
        <v>333.09702205950538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4.8616397656591925E-2</v>
      </c>
      <c r="M43" s="75">
        <v>5.0118551807499301E-2</v>
      </c>
      <c r="N43" s="75">
        <v>5.1166978539096387E-2</v>
      </c>
      <c r="O43" s="75">
        <v>5.0572506880297616E-2</v>
      </c>
      <c r="P43" s="75">
        <v>6.742707618709573E-2</v>
      </c>
      <c r="Q43" s="75">
        <v>6.952507415353959E-2</v>
      </c>
    </row>
    <row r="44" spans="1:17" ht="11.45" customHeight="1" x14ac:dyDescent="0.25">
      <c r="A44" s="62" t="s">
        <v>56</v>
      </c>
      <c r="B44" s="75">
        <v>2.1634592394276622</v>
      </c>
      <c r="C44" s="75">
        <v>9.8037984260566375</v>
      </c>
      <c r="D44" s="75">
        <v>14.997660554921202</v>
      </c>
      <c r="E44" s="75">
        <v>19.573688749908463</v>
      </c>
      <c r="F44" s="75">
        <v>20.379755659360193</v>
      </c>
      <c r="G44" s="75">
        <v>24.127775505655649</v>
      </c>
      <c r="H44" s="75">
        <v>22.501669245791291</v>
      </c>
      <c r="I44" s="75">
        <v>24.705575843113131</v>
      </c>
      <c r="J44" s="75">
        <v>25.614374854733178</v>
      </c>
      <c r="K44" s="75">
        <v>24.943120893291209</v>
      </c>
      <c r="L44" s="75">
        <v>26.00616950238145</v>
      </c>
      <c r="M44" s="75">
        <v>25.788857687332943</v>
      </c>
      <c r="N44" s="75">
        <v>24.249413341227779</v>
      </c>
      <c r="O44" s="75">
        <v>24.882303711703827</v>
      </c>
      <c r="P44" s="75">
        <v>24.328040758648957</v>
      </c>
      <c r="Q44" s="75">
        <v>25.92030962727716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0.50477787740696789</v>
      </c>
      <c r="M45" s="75">
        <v>0.50526799070075967</v>
      </c>
      <c r="N45" s="75">
        <v>0.50552436620607821</v>
      </c>
      <c r="O45" s="75">
        <v>0.50604789389585569</v>
      </c>
      <c r="P45" s="75">
        <v>0.50629118870548573</v>
      </c>
      <c r="Q45" s="75">
        <v>0.46780416917044776</v>
      </c>
    </row>
    <row r="46" spans="1:17" ht="11.45" customHeight="1" x14ac:dyDescent="0.25">
      <c r="A46" s="25" t="s">
        <v>18</v>
      </c>
      <c r="B46" s="79">
        <f t="shared" ref="B46" si="37">B47+B53</f>
        <v>17163.904736747922</v>
      </c>
      <c r="C46" s="79">
        <f t="shared" ref="C46:Q46" si="38">C47+C53</f>
        <v>17725.724256138299</v>
      </c>
      <c r="D46" s="79">
        <f t="shared" si="38"/>
        <v>17738.921686788322</v>
      </c>
      <c r="E46" s="79">
        <f t="shared" si="38"/>
        <v>17456.704824750854</v>
      </c>
      <c r="F46" s="79">
        <f t="shared" si="38"/>
        <v>17092.475932084206</v>
      </c>
      <c r="G46" s="79">
        <f t="shared" si="38"/>
        <v>16618.533330084436</v>
      </c>
      <c r="H46" s="79">
        <f t="shared" si="38"/>
        <v>16840.528881715098</v>
      </c>
      <c r="I46" s="79">
        <f t="shared" si="38"/>
        <v>16431.040811227598</v>
      </c>
      <c r="J46" s="79">
        <f t="shared" si="38"/>
        <v>16492.973463535804</v>
      </c>
      <c r="K46" s="79">
        <f t="shared" si="38"/>
        <v>16562.434975222306</v>
      </c>
      <c r="L46" s="79">
        <f t="shared" si="38"/>
        <v>16449.558805373694</v>
      </c>
      <c r="M46" s="79">
        <f t="shared" si="38"/>
        <v>14784.713832860802</v>
      </c>
      <c r="N46" s="79">
        <f t="shared" si="38"/>
        <v>12661.633097517813</v>
      </c>
      <c r="O46" s="79">
        <f t="shared" si="38"/>
        <v>12077.548072347627</v>
      </c>
      <c r="P46" s="79">
        <f t="shared" si="38"/>
        <v>12956.422986342359</v>
      </c>
      <c r="Q46" s="79">
        <f t="shared" si="38"/>
        <v>13245.15026432758</v>
      </c>
    </row>
    <row r="47" spans="1:17" ht="11.45" customHeight="1" x14ac:dyDescent="0.25">
      <c r="A47" s="23" t="s">
        <v>27</v>
      </c>
      <c r="B47" s="78">
        <v>15324.149230373536</v>
      </c>
      <c r="C47" s="78">
        <v>15626.389640664413</v>
      </c>
      <c r="D47" s="78">
        <v>15766.20179897309</v>
      </c>
      <c r="E47" s="78">
        <v>15514.658370087809</v>
      </c>
      <c r="F47" s="78">
        <v>14710.509128295913</v>
      </c>
      <c r="G47" s="78">
        <v>14141.389014136683</v>
      </c>
      <c r="H47" s="78">
        <v>14340.909499457981</v>
      </c>
      <c r="I47" s="78">
        <v>13831.741701774134</v>
      </c>
      <c r="J47" s="78">
        <v>14030.038433267895</v>
      </c>
      <c r="K47" s="78">
        <v>14356.374009638956</v>
      </c>
      <c r="L47" s="78">
        <v>14209.036842031021</v>
      </c>
      <c r="M47" s="78">
        <v>12600.19778463305</v>
      </c>
      <c r="N47" s="78">
        <v>10922.661873206496</v>
      </c>
      <c r="O47" s="78">
        <v>10426.615050303348</v>
      </c>
      <c r="P47" s="78">
        <v>11369.514680667322</v>
      </c>
      <c r="Q47" s="78">
        <v>11463.489087466252</v>
      </c>
    </row>
    <row r="48" spans="1:17" ht="11.45" customHeight="1" x14ac:dyDescent="0.25">
      <c r="A48" s="62" t="s">
        <v>59</v>
      </c>
      <c r="B48" s="77">
        <v>192.76384064344873</v>
      </c>
      <c r="C48" s="77">
        <v>173.14936507975628</v>
      </c>
      <c r="D48" s="77">
        <v>170.45284920279548</v>
      </c>
      <c r="E48" s="77">
        <v>189.51595341683438</v>
      </c>
      <c r="F48" s="77">
        <v>165.403466151245</v>
      </c>
      <c r="G48" s="77">
        <v>153.3123078801413</v>
      </c>
      <c r="H48" s="77">
        <v>151.37685501454069</v>
      </c>
      <c r="I48" s="77">
        <v>140.70466536076205</v>
      </c>
      <c r="J48" s="77">
        <v>139.28355185686488</v>
      </c>
      <c r="K48" s="77">
        <v>139.33807454425201</v>
      </c>
      <c r="L48" s="77">
        <v>134.50761081685999</v>
      </c>
      <c r="M48" s="77">
        <v>107.59133087014732</v>
      </c>
      <c r="N48" s="77">
        <v>93.363729460291594</v>
      </c>
      <c r="O48" s="77">
        <v>83.123727367459779</v>
      </c>
      <c r="P48" s="77">
        <v>80.060833981777307</v>
      </c>
      <c r="Q48" s="77">
        <v>89.777636619341735</v>
      </c>
    </row>
    <row r="49" spans="1:17" ht="11.45" customHeight="1" x14ac:dyDescent="0.25">
      <c r="A49" s="62" t="s">
        <v>58</v>
      </c>
      <c r="B49" s="77">
        <v>15123.385136618137</v>
      </c>
      <c r="C49" s="77">
        <v>15445.864641753016</v>
      </c>
      <c r="D49" s="77">
        <v>15588.317955714663</v>
      </c>
      <c r="E49" s="77">
        <v>15316.913363915426</v>
      </c>
      <c r="F49" s="77">
        <v>14537.745004092101</v>
      </c>
      <c r="G49" s="77">
        <v>13981.039998949394</v>
      </c>
      <c r="H49" s="77">
        <v>14182.404928696114</v>
      </c>
      <c r="I49" s="77">
        <v>13684.168912922099</v>
      </c>
      <c r="J49" s="77">
        <v>13883.794054192189</v>
      </c>
      <c r="K49" s="77">
        <v>14209.9106861411</v>
      </c>
      <c r="L49" s="77">
        <v>14067.705066764409</v>
      </c>
      <c r="M49" s="77">
        <v>12486.702972278341</v>
      </c>
      <c r="N49" s="77">
        <v>10824.318660969831</v>
      </c>
      <c r="O49" s="77">
        <v>10338.350465105092</v>
      </c>
      <c r="P49" s="77">
        <v>11283.863931696604</v>
      </c>
      <c r="Q49" s="77">
        <v>11367.305290955283</v>
      </c>
    </row>
    <row r="50" spans="1:17" ht="11.45" customHeight="1" x14ac:dyDescent="0.25">
      <c r="A50" s="62" t="s">
        <v>57</v>
      </c>
      <c r="B50" s="77">
        <v>8.0002531119503448</v>
      </c>
      <c r="C50" s="77">
        <v>7.3756338316389796</v>
      </c>
      <c r="D50" s="77">
        <v>7.4309940556317748</v>
      </c>
      <c r="E50" s="77">
        <v>8.2290527555487305</v>
      </c>
      <c r="F50" s="77">
        <v>7.3606580525660572</v>
      </c>
      <c r="G50" s="77">
        <v>7.0367073071460888</v>
      </c>
      <c r="H50" s="77">
        <v>7.1277157473242774</v>
      </c>
      <c r="I50" s="77">
        <v>6.8681234912722031</v>
      </c>
      <c r="J50" s="77">
        <v>6.9608272188422937</v>
      </c>
      <c r="K50" s="77">
        <v>7.1252489536038546</v>
      </c>
      <c r="L50" s="77">
        <v>6.8113823367622208</v>
      </c>
      <c r="M50" s="77">
        <v>5.8906299118706418</v>
      </c>
      <c r="N50" s="77">
        <v>4.8636832014812459</v>
      </c>
      <c r="O50" s="77">
        <v>4.7679800962208043</v>
      </c>
      <c r="P50" s="77">
        <v>4.9828913464967748</v>
      </c>
      <c r="Q50" s="77">
        <v>5.3676178224807876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4.4126825477189921E-2</v>
      </c>
      <c r="P51" s="77">
        <v>0.11691465193257512</v>
      </c>
      <c r="Q51" s="77">
        <v>0.17929576620864462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1.2782112990601755E-2</v>
      </c>
      <c r="M52" s="77">
        <v>1.2851572692097565E-2</v>
      </c>
      <c r="N52" s="77">
        <v>0.11579957489013785</v>
      </c>
      <c r="O52" s="77">
        <v>0.328750909096236</v>
      </c>
      <c r="P52" s="77">
        <v>0.49010899051071677</v>
      </c>
      <c r="Q52" s="77">
        <v>0.85924630293881121</v>
      </c>
    </row>
    <row r="53" spans="1:17" ht="11.45" customHeight="1" x14ac:dyDescent="0.25">
      <c r="A53" s="19" t="s">
        <v>24</v>
      </c>
      <c r="B53" s="76">
        <v>1839.7555063743839</v>
      </c>
      <c r="C53" s="76">
        <v>2099.3346154738874</v>
      </c>
      <c r="D53" s="76">
        <v>1972.7198878152317</v>
      </c>
      <c r="E53" s="76">
        <v>1942.0464546630462</v>
      </c>
      <c r="F53" s="76">
        <v>2381.9668037882916</v>
      </c>
      <c r="G53" s="76">
        <v>2477.1443159477521</v>
      </c>
      <c r="H53" s="76">
        <v>2499.6193822571158</v>
      </c>
      <c r="I53" s="76">
        <v>2599.2991094534646</v>
      </c>
      <c r="J53" s="76">
        <v>2462.9350302679068</v>
      </c>
      <c r="K53" s="76">
        <v>2206.0609655833523</v>
      </c>
      <c r="L53" s="76">
        <v>2240.5219633426736</v>
      </c>
      <c r="M53" s="76">
        <v>2184.516048227752</v>
      </c>
      <c r="N53" s="76">
        <v>1738.9712243113177</v>
      </c>
      <c r="O53" s="76">
        <v>1650.9330220442789</v>
      </c>
      <c r="P53" s="76">
        <v>1586.9083056750374</v>
      </c>
      <c r="Q53" s="76">
        <v>1781.6611768613272</v>
      </c>
    </row>
    <row r="54" spans="1:17" ht="11.45" customHeight="1" x14ac:dyDescent="0.25">
      <c r="A54" s="17" t="s">
        <v>23</v>
      </c>
      <c r="B54" s="75">
        <v>1500</v>
      </c>
      <c r="C54" s="75">
        <v>1738</v>
      </c>
      <c r="D54" s="75">
        <v>1594</v>
      </c>
      <c r="E54" s="75">
        <v>1556</v>
      </c>
      <c r="F54" s="75">
        <v>1932</v>
      </c>
      <c r="G54" s="75">
        <v>2013</v>
      </c>
      <c r="H54" s="75">
        <v>2005</v>
      </c>
      <c r="I54" s="75">
        <v>2058</v>
      </c>
      <c r="J54" s="75">
        <v>1987</v>
      </c>
      <c r="K54" s="75">
        <v>1729</v>
      </c>
      <c r="L54" s="75">
        <v>1809</v>
      </c>
      <c r="M54" s="75">
        <v>1729</v>
      </c>
      <c r="N54" s="75">
        <v>1361</v>
      </c>
      <c r="O54" s="75">
        <v>1223</v>
      </c>
      <c r="P54" s="75">
        <v>1146</v>
      </c>
      <c r="Q54" s="75">
        <v>1384</v>
      </c>
    </row>
    <row r="55" spans="1:17" ht="11.45" customHeight="1" x14ac:dyDescent="0.25">
      <c r="A55" s="15" t="s">
        <v>22</v>
      </c>
      <c r="B55" s="74">
        <v>339.75550637438403</v>
      </c>
      <c r="C55" s="74">
        <v>361.33461547388725</v>
      </c>
      <c r="D55" s="74">
        <v>378.7198878152318</v>
      </c>
      <c r="E55" s="74">
        <v>386.04645466304629</v>
      </c>
      <c r="F55" s="74">
        <v>449.96680378829171</v>
      </c>
      <c r="G55" s="74">
        <v>464.14431594775232</v>
      </c>
      <c r="H55" s="74">
        <v>494.61938225711606</v>
      </c>
      <c r="I55" s="74">
        <v>541.29910945346433</v>
      </c>
      <c r="J55" s="74">
        <v>475.93503026790688</v>
      </c>
      <c r="K55" s="74">
        <v>477.06096558335224</v>
      </c>
      <c r="L55" s="74">
        <v>431.52196334267353</v>
      </c>
      <c r="M55" s="74">
        <v>455.51604822775209</v>
      </c>
      <c r="N55" s="74">
        <v>377.97122431131771</v>
      </c>
      <c r="O55" s="74">
        <v>427.93302204427897</v>
      </c>
      <c r="P55" s="74">
        <v>440.9083056750373</v>
      </c>
      <c r="Q55" s="74">
        <v>397.66117686132719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5401616.1236044047</v>
      </c>
      <c r="C57" s="41">
        <f t="shared" ref="C57:Q57" si="40">C58+C73</f>
        <v>5699122.9954761639</v>
      </c>
      <c r="D57" s="41">
        <f t="shared" si="40"/>
        <v>5969392.5280919438</v>
      </c>
      <c r="E57" s="41">
        <f t="shared" si="40"/>
        <v>5945900.7229960356</v>
      </c>
      <c r="F57" s="41">
        <f t="shared" si="40"/>
        <v>6076567.7271033917</v>
      </c>
      <c r="G57" s="41">
        <f t="shared" si="40"/>
        <v>6188697.521364091</v>
      </c>
      <c r="H57" s="41">
        <f t="shared" si="40"/>
        <v>6266768.051555966</v>
      </c>
      <c r="I57" s="41">
        <f t="shared" si="40"/>
        <v>6353716.224817099</v>
      </c>
      <c r="J57" s="41">
        <f t="shared" si="40"/>
        <v>6388173.2356502106</v>
      </c>
      <c r="K57" s="41">
        <f t="shared" si="40"/>
        <v>6439683.4819480395</v>
      </c>
      <c r="L57" s="41">
        <f t="shared" si="40"/>
        <v>6638406.7289805021</v>
      </c>
      <c r="M57" s="41">
        <f t="shared" si="40"/>
        <v>6636749.0123320911</v>
      </c>
      <c r="N57" s="41">
        <f t="shared" si="40"/>
        <v>6010869.7202860154</v>
      </c>
      <c r="O57" s="41">
        <f t="shared" si="40"/>
        <v>6057829.506141698</v>
      </c>
      <c r="P57" s="41">
        <f t="shared" si="40"/>
        <v>6537223.1565373531</v>
      </c>
      <c r="Q57" s="41">
        <f t="shared" si="40"/>
        <v>6540903.3667866038</v>
      </c>
    </row>
    <row r="58" spans="1:17" ht="11.45" customHeight="1" x14ac:dyDescent="0.25">
      <c r="A58" s="25" t="s">
        <v>39</v>
      </c>
      <c r="B58" s="40">
        <f t="shared" ref="B58" si="41">B59+B60+B67</f>
        <v>3999848</v>
      </c>
      <c r="C58" s="40">
        <f t="shared" ref="C58:Q58" si="42">C59+C60+C67</f>
        <v>4161243</v>
      </c>
      <c r="D58" s="40">
        <f t="shared" si="42"/>
        <v>4469344</v>
      </c>
      <c r="E58" s="40">
        <f t="shared" si="42"/>
        <v>4559007</v>
      </c>
      <c r="F58" s="40">
        <f t="shared" si="42"/>
        <v>4701874</v>
      </c>
      <c r="G58" s="40">
        <f t="shared" si="42"/>
        <v>4803094</v>
      </c>
      <c r="H58" s="40">
        <f t="shared" si="42"/>
        <v>4863720</v>
      </c>
      <c r="I58" s="40">
        <f t="shared" si="42"/>
        <v>4930745</v>
      </c>
      <c r="J58" s="40">
        <f t="shared" si="42"/>
        <v>4958400</v>
      </c>
      <c r="K58" s="40">
        <f t="shared" si="42"/>
        <v>5005770</v>
      </c>
      <c r="L58" s="40">
        <f t="shared" si="42"/>
        <v>5205758</v>
      </c>
      <c r="M58" s="40">
        <f t="shared" si="42"/>
        <v>5224710</v>
      </c>
      <c r="N58" s="40">
        <f t="shared" si="42"/>
        <v>4764184</v>
      </c>
      <c r="O58" s="40">
        <f t="shared" si="42"/>
        <v>4824936</v>
      </c>
      <c r="P58" s="40">
        <f t="shared" si="42"/>
        <v>5200919</v>
      </c>
      <c r="Q58" s="40">
        <f t="shared" si="42"/>
        <v>5239557</v>
      </c>
    </row>
    <row r="59" spans="1:17" ht="11.45" customHeight="1" x14ac:dyDescent="0.25">
      <c r="A59" s="23" t="s">
        <v>30</v>
      </c>
      <c r="B59" s="39">
        <v>537068</v>
      </c>
      <c r="C59" s="39">
        <v>551483</v>
      </c>
      <c r="D59" s="39">
        <v>562957</v>
      </c>
      <c r="E59" s="39">
        <v>571354</v>
      </c>
      <c r="F59" s="39">
        <v>580074</v>
      </c>
      <c r="G59" s="39">
        <v>588420</v>
      </c>
      <c r="H59" s="39">
        <v>558720</v>
      </c>
      <c r="I59" s="39">
        <v>536645</v>
      </c>
      <c r="J59" s="39">
        <v>535000</v>
      </c>
      <c r="K59" s="39">
        <v>533270</v>
      </c>
      <c r="L59" s="39">
        <v>498000</v>
      </c>
      <c r="M59" s="39">
        <v>497000</v>
      </c>
      <c r="N59" s="39">
        <v>492500</v>
      </c>
      <c r="O59" s="39">
        <v>485000</v>
      </c>
      <c r="P59" s="39">
        <v>486000</v>
      </c>
      <c r="Q59" s="39">
        <v>501500</v>
      </c>
    </row>
    <row r="60" spans="1:17" ht="11.45" customHeight="1" x14ac:dyDescent="0.25">
      <c r="A60" s="19" t="s">
        <v>29</v>
      </c>
      <c r="B60" s="38">
        <f>SUM(B61:B66)</f>
        <v>3443000</v>
      </c>
      <c r="C60" s="38">
        <f t="shared" ref="C60:Q60" si="43">SUM(C61:C66)</f>
        <v>3589000</v>
      </c>
      <c r="D60" s="38">
        <f t="shared" si="43"/>
        <v>3885000</v>
      </c>
      <c r="E60" s="38">
        <f t="shared" si="43"/>
        <v>3966000</v>
      </c>
      <c r="F60" s="38">
        <f t="shared" si="43"/>
        <v>4100000</v>
      </c>
      <c r="G60" s="38">
        <f t="shared" si="43"/>
        <v>4200000</v>
      </c>
      <c r="H60" s="38">
        <f t="shared" si="43"/>
        <v>4290000</v>
      </c>
      <c r="I60" s="38">
        <f t="shared" si="43"/>
        <v>4379000</v>
      </c>
      <c r="J60" s="38">
        <f t="shared" si="43"/>
        <v>4408000</v>
      </c>
      <c r="K60" s="38">
        <f t="shared" si="43"/>
        <v>4457000</v>
      </c>
      <c r="L60" s="38">
        <f t="shared" si="43"/>
        <v>4692000</v>
      </c>
      <c r="M60" s="38">
        <f t="shared" si="43"/>
        <v>4712200</v>
      </c>
      <c r="N60" s="38">
        <f t="shared" si="43"/>
        <v>4259000</v>
      </c>
      <c r="O60" s="38">
        <f t="shared" si="43"/>
        <v>4327478</v>
      </c>
      <c r="P60" s="38">
        <f t="shared" si="43"/>
        <v>4699645</v>
      </c>
      <c r="Q60" s="38">
        <f t="shared" si="43"/>
        <v>4722963</v>
      </c>
    </row>
    <row r="61" spans="1:17" ht="11.45" customHeight="1" x14ac:dyDescent="0.25">
      <c r="A61" s="62" t="s">
        <v>59</v>
      </c>
      <c r="B61" s="42">
        <v>2348800</v>
      </c>
      <c r="C61" s="42">
        <v>2464048</v>
      </c>
      <c r="D61" s="42">
        <v>2653389</v>
      </c>
      <c r="E61" s="42">
        <v>2652347</v>
      </c>
      <c r="F61" s="42">
        <v>2696207</v>
      </c>
      <c r="G61" s="42">
        <v>2673683</v>
      </c>
      <c r="H61" s="42">
        <v>2651564</v>
      </c>
      <c r="I61" s="42">
        <v>2613214</v>
      </c>
      <c r="J61" s="42">
        <v>2533458</v>
      </c>
      <c r="K61" s="42">
        <v>2479232</v>
      </c>
      <c r="L61" s="42">
        <v>2580012</v>
      </c>
      <c r="M61" s="42">
        <v>2508847</v>
      </c>
      <c r="N61" s="42">
        <v>2169611</v>
      </c>
      <c r="O61" s="42">
        <v>2164878</v>
      </c>
      <c r="P61" s="42">
        <v>2283643</v>
      </c>
      <c r="Q61" s="42">
        <v>2197053</v>
      </c>
    </row>
    <row r="62" spans="1:17" ht="11.45" customHeight="1" x14ac:dyDescent="0.25">
      <c r="A62" s="62" t="s">
        <v>58</v>
      </c>
      <c r="B62" s="42">
        <v>1077200</v>
      </c>
      <c r="C62" s="42">
        <v>1108213</v>
      </c>
      <c r="D62" s="42">
        <v>1216066</v>
      </c>
      <c r="E62" s="42">
        <v>1296664</v>
      </c>
      <c r="F62" s="42">
        <v>1386493</v>
      </c>
      <c r="G62" s="42">
        <v>1506310</v>
      </c>
      <c r="H62" s="42">
        <v>1620992</v>
      </c>
      <c r="I62" s="42">
        <v>1748571</v>
      </c>
      <c r="J62" s="42">
        <v>1853402</v>
      </c>
      <c r="K62" s="42">
        <v>1945817</v>
      </c>
      <c r="L62" s="42">
        <v>2079267</v>
      </c>
      <c r="M62" s="42">
        <v>2171467</v>
      </c>
      <c r="N62" s="42">
        <v>2051449</v>
      </c>
      <c r="O62" s="42">
        <v>2121006</v>
      </c>
      <c r="P62" s="42">
        <v>2367630</v>
      </c>
      <c r="Q62" s="42">
        <v>2475258</v>
      </c>
    </row>
    <row r="63" spans="1:17" ht="11.45" customHeight="1" x14ac:dyDescent="0.25">
      <c r="A63" s="62" t="s">
        <v>57</v>
      </c>
      <c r="B63" s="42">
        <v>17000</v>
      </c>
      <c r="C63" s="42">
        <v>16739</v>
      </c>
      <c r="D63" s="42">
        <v>15545</v>
      </c>
      <c r="E63" s="42">
        <v>16989</v>
      </c>
      <c r="F63" s="42">
        <v>17300</v>
      </c>
      <c r="G63" s="42">
        <v>20007</v>
      </c>
      <c r="H63" s="42">
        <v>17444</v>
      </c>
      <c r="I63" s="42">
        <v>17215</v>
      </c>
      <c r="J63" s="42">
        <v>21140</v>
      </c>
      <c r="K63" s="42">
        <v>31951</v>
      </c>
      <c r="L63" s="42">
        <v>32000</v>
      </c>
      <c r="M63" s="42">
        <v>31000</v>
      </c>
      <c r="N63" s="42">
        <v>37000</v>
      </c>
      <c r="O63" s="42">
        <v>40443</v>
      </c>
      <c r="P63" s="42">
        <v>46955</v>
      </c>
      <c r="Q63" s="42">
        <v>48062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2</v>
      </c>
      <c r="M64" s="42">
        <v>2</v>
      </c>
      <c r="N64" s="42">
        <v>7</v>
      </c>
      <c r="O64" s="42">
        <v>23</v>
      </c>
      <c r="P64" s="42">
        <v>26</v>
      </c>
      <c r="Q64" s="42">
        <v>33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41</v>
      </c>
      <c r="P65" s="42">
        <v>132</v>
      </c>
      <c r="Q65" s="42">
        <v>657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719</v>
      </c>
      <c r="M66" s="42">
        <v>884</v>
      </c>
      <c r="N66" s="42">
        <v>933</v>
      </c>
      <c r="O66" s="42">
        <v>1087</v>
      </c>
      <c r="P66" s="42">
        <v>1259</v>
      </c>
      <c r="Q66" s="42">
        <v>1900</v>
      </c>
    </row>
    <row r="67" spans="1:17" ht="11.45" customHeight="1" x14ac:dyDescent="0.25">
      <c r="A67" s="19" t="s">
        <v>28</v>
      </c>
      <c r="B67" s="38">
        <f>SUM(B68:B72)</f>
        <v>19780</v>
      </c>
      <c r="C67" s="38">
        <f t="shared" ref="C67:Q67" si="44">SUM(C68:C72)</f>
        <v>20760</v>
      </c>
      <c r="D67" s="38">
        <f t="shared" si="44"/>
        <v>21387</v>
      </c>
      <c r="E67" s="38">
        <f t="shared" si="44"/>
        <v>21653</v>
      </c>
      <c r="F67" s="38">
        <f t="shared" si="44"/>
        <v>21800</v>
      </c>
      <c r="G67" s="38">
        <f t="shared" si="44"/>
        <v>14674</v>
      </c>
      <c r="H67" s="38">
        <f t="shared" si="44"/>
        <v>15000</v>
      </c>
      <c r="I67" s="38">
        <f t="shared" si="44"/>
        <v>15100</v>
      </c>
      <c r="J67" s="38">
        <f t="shared" si="44"/>
        <v>15400</v>
      </c>
      <c r="K67" s="38">
        <f t="shared" si="44"/>
        <v>15500</v>
      </c>
      <c r="L67" s="38">
        <f t="shared" si="44"/>
        <v>15758</v>
      </c>
      <c r="M67" s="38">
        <f t="shared" si="44"/>
        <v>15510</v>
      </c>
      <c r="N67" s="38">
        <f t="shared" si="44"/>
        <v>12684</v>
      </c>
      <c r="O67" s="38">
        <f t="shared" si="44"/>
        <v>12458</v>
      </c>
      <c r="P67" s="38">
        <f t="shared" si="44"/>
        <v>15274</v>
      </c>
      <c r="Q67" s="38">
        <f t="shared" si="44"/>
        <v>15094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6</v>
      </c>
      <c r="M68" s="37">
        <v>6</v>
      </c>
      <c r="N68" s="37">
        <v>6</v>
      </c>
      <c r="O68" s="37">
        <v>7</v>
      </c>
      <c r="P68" s="37">
        <v>7</v>
      </c>
      <c r="Q68" s="37">
        <v>8</v>
      </c>
    </row>
    <row r="69" spans="1:17" ht="11.45" customHeight="1" x14ac:dyDescent="0.25">
      <c r="A69" s="62" t="s">
        <v>58</v>
      </c>
      <c r="B69" s="37">
        <v>19739</v>
      </c>
      <c r="C69" s="37">
        <v>20567</v>
      </c>
      <c r="D69" s="37">
        <v>21080</v>
      </c>
      <c r="E69" s="37">
        <v>21236</v>
      </c>
      <c r="F69" s="37">
        <v>21348</v>
      </c>
      <c r="G69" s="37">
        <v>14105</v>
      </c>
      <c r="H69" s="37">
        <v>14448</v>
      </c>
      <c r="I69" s="37">
        <v>14495</v>
      </c>
      <c r="J69" s="37">
        <v>14751</v>
      </c>
      <c r="K69" s="37">
        <v>14854</v>
      </c>
      <c r="L69" s="37">
        <v>15064</v>
      </c>
      <c r="M69" s="37">
        <v>14822</v>
      </c>
      <c r="N69" s="37">
        <v>12030</v>
      </c>
      <c r="O69" s="37">
        <v>11759</v>
      </c>
      <c r="P69" s="37">
        <v>14569</v>
      </c>
      <c r="Q69" s="37">
        <v>14345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3</v>
      </c>
      <c r="M70" s="37">
        <v>3</v>
      </c>
      <c r="N70" s="37">
        <v>3</v>
      </c>
      <c r="O70" s="37">
        <v>3</v>
      </c>
      <c r="P70" s="37">
        <v>4</v>
      </c>
      <c r="Q70" s="37">
        <v>4</v>
      </c>
    </row>
    <row r="71" spans="1:17" ht="11.45" customHeight="1" x14ac:dyDescent="0.25">
      <c r="A71" s="62" t="s">
        <v>56</v>
      </c>
      <c r="B71" s="37">
        <v>41</v>
      </c>
      <c r="C71" s="37">
        <v>193</v>
      </c>
      <c r="D71" s="37">
        <v>307</v>
      </c>
      <c r="E71" s="37">
        <v>417</v>
      </c>
      <c r="F71" s="37">
        <v>452</v>
      </c>
      <c r="G71" s="37">
        <v>569</v>
      </c>
      <c r="H71" s="37">
        <v>552</v>
      </c>
      <c r="I71" s="37">
        <v>605</v>
      </c>
      <c r="J71" s="37">
        <v>649</v>
      </c>
      <c r="K71" s="37">
        <v>646</v>
      </c>
      <c r="L71" s="37">
        <v>672</v>
      </c>
      <c r="M71" s="37">
        <v>666</v>
      </c>
      <c r="N71" s="37">
        <v>632</v>
      </c>
      <c r="O71" s="37">
        <v>676</v>
      </c>
      <c r="P71" s="37">
        <v>681</v>
      </c>
      <c r="Q71" s="37">
        <v>725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13</v>
      </c>
      <c r="M72" s="37">
        <v>13</v>
      </c>
      <c r="N72" s="37">
        <v>13</v>
      </c>
      <c r="O72" s="37">
        <v>13</v>
      </c>
      <c r="P72" s="37">
        <v>13</v>
      </c>
      <c r="Q72" s="37">
        <v>12</v>
      </c>
    </row>
    <row r="73" spans="1:17" ht="11.45" customHeight="1" x14ac:dyDescent="0.25">
      <c r="A73" s="25" t="s">
        <v>18</v>
      </c>
      <c r="B73" s="40">
        <f t="shared" ref="B73" si="45">B74+B80</f>
        <v>1401768.1236044045</v>
      </c>
      <c r="C73" s="40">
        <f t="shared" ref="C73:Q73" si="46">C74+C80</f>
        <v>1537879.9954761635</v>
      </c>
      <c r="D73" s="40">
        <f t="shared" si="46"/>
        <v>1500048.5280919438</v>
      </c>
      <c r="E73" s="40">
        <f t="shared" si="46"/>
        <v>1386893.7229960358</v>
      </c>
      <c r="F73" s="40">
        <f t="shared" si="46"/>
        <v>1374693.7271033917</v>
      </c>
      <c r="G73" s="40">
        <f t="shared" si="46"/>
        <v>1385603.5213640912</v>
      </c>
      <c r="H73" s="40">
        <f t="shared" si="46"/>
        <v>1403048.051555966</v>
      </c>
      <c r="I73" s="40">
        <f t="shared" si="46"/>
        <v>1422971.2248170995</v>
      </c>
      <c r="J73" s="40">
        <f t="shared" si="46"/>
        <v>1429773.2356502106</v>
      </c>
      <c r="K73" s="40">
        <f t="shared" si="46"/>
        <v>1433913.4819480395</v>
      </c>
      <c r="L73" s="40">
        <f t="shared" si="46"/>
        <v>1432648.7289805021</v>
      </c>
      <c r="M73" s="40">
        <f t="shared" si="46"/>
        <v>1412039.0123320911</v>
      </c>
      <c r="N73" s="40">
        <f t="shared" si="46"/>
        <v>1246685.7202860154</v>
      </c>
      <c r="O73" s="40">
        <f t="shared" si="46"/>
        <v>1232893.5061416975</v>
      </c>
      <c r="P73" s="40">
        <f t="shared" si="46"/>
        <v>1336304.1565373533</v>
      </c>
      <c r="Q73" s="40">
        <f t="shared" si="46"/>
        <v>1301346.3667866038</v>
      </c>
    </row>
    <row r="74" spans="1:17" ht="11.45" customHeight="1" x14ac:dyDescent="0.25">
      <c r="A74" s="23" t="s">
        <v>27</v>
      </c>
      <c r="B74" s="39">
        <f>SUM(B75:B79)</f>
        <v>1301857</v>
      </c>
      <c r="C74" s="39">
        <f t="shared" ref="C74:Q74" si="47">SUM(C75:C79)</f>
        <v>1435008</v>
      </c>
      <c r="D74" s="39">
        <f t="shared" si="47"/>
        <v>1398347</v>
      </c>
      <c r="E74" s="39">
        <f t="shared" si="47"/>
        <v>1288947</v>
      </c>
      <c r="F74" s="39">
        <f t="shared" si="47"/>
        <v>1282243</v>
      </c>
      <c r="G74" s="39">
        <f t="shared" si="47"/>
        <v>1294098</v>
      </c>
      <c r="H74" s="39">
        <f t="shared" si="47"/>
        <v>1311947</v>
      </c>
      <c r="I74" s="39">
        <f t="shared" si="47"/>
        <v>1331376</v>
      </c>
      <c r="J74" s="39">
        <f t="shared" si="47"/>
        <v>1334373</v>
      </c>
      <c r="K74" s="39">
        <f t="shared" si="47"/>
        <v>1337373</v>
      </c>
      <c r="L74" s="39">
        <f t="shared" si="47"/>
        <v>1337373</v>
      </c>
      <c r="M74" s="39">
        <f t="shared" si="47"/>
        <v>1321711</v>
      </c>
      <c r="N74" s="39">
        <f t="shared" si="47"/>
        <v>1172906</v>
      </c>
      <c r="O74" s="39">
        <f t="shared" si="47"/>
        <v>1164962</v>
      </c>
      <c r="P74" s="39">
        <f t="shared" si="47"/>
        <v>1259725</v>
      </c>
      <c r="Q74" s="39">
        <f t="shared" si="47"/>
        <v>1224823</v>
      </c>
    </row>
    <row r="75" spans="1:17" ht="11.45" customHeight="1" x14ac:dyDescent="0.25">
      <c r="A75" s="62" t="s">
        <v>59</v>
      </c>
      <c r="B75" s="42">
        <v>22987</v>
      </c>
      <c r="C75" s="42">
        <v>22668</v>
      </c>
      <c r="D75" s="42">
        <v>21402</v>
      </c>
      <c r="E75" s="42">
        <v>22001</v>
      </c>
      <c r="F75" s="42">
        <v>20340</v>
      </c>
      <c r="G75" s="42">
        <v>19986</v>
      </c>
      <c r="H75" s="42">
        <v>19726</v>
      </c>
      <c r="I75" s="42">
        <v>19489</v>
      </c>
      <c r="J75" s="42">
        <v>19016</v>
      </c>
      <c r="K75" s="42">
        <v>18555</v>
      </c>
      <c r="L75" s="42">
        <v>18056</v>
      </c>
      <c r="M75" s="42">
        <v>16120</v>
      </c>
      <c r="N75" s="42">
        <v>14099</v>
      </c>
      <c r="O75" s="42">
        <v>12902</v>
      </c>
      <c r="P75" s="42">
        <v>12056</v>
      </c>
      <c r="Q75" s="42">
        <v>12685</v>
      </c>
    </row>
    <row r="76" spans="1:17" ht="11.45" customHeight="1" x14ac:dyDescent="0.25">
      <c r="A76" s="62" t="s">
        <v>58</v>
      </c>
      <c r="B76" s="42">
        <v>1278014</v>
      </c>
      <c r="C76" s="42">
        <v>1411487</v>
      </c>
      <c r="D76" s="42">
        <v>1376115</v>
      </c>
      <c r="E76" s="42">
        <v>1266085</v>
      </c>
      <c r="F76" s="42">
        <v>1261095</v>
      </c>
      <c r="G76" s="42">
        <v>1273305</v>
      </c>
      <c r="H76" s="42">
        <v>1291412</v>
      </c>
      <c r="I76" s="42">
        <v>1311075</v>
      </c>
      <c r="J76" s="42">
        <v>1314552</v>
      </c>
      <c r="K76" s="42">
        <v>1318019</v>
      </c>
      <c r="L76" s="42">
        <v>1318551</v>
      </c>
      <c r="M76" s="42">
        <v>1304860</v>
      </c>
      <c r="N76" s="42">
        <v>1158179</v>
      </c>
      <c r="O76" s="42">
        <v>1151388</v>
      </c>
      <c r="P76" s="42">
        <v>1246948</v>
      </c>
      <c r="Q76" s="42">
        <v>1211336</v>
      </c>
    </row>
    <row r="77" spans="1:17" ht="11.45" customHeight="1" x14ac:dyDescent="0.25">
      <c r="A77" s="62" t="s">
        <v>57</v>
      </c>
      <c r="B77" s="42">
        <v>856</v>
      </c>
      <c r="C77" s="42">
        <v>853</v>
      </c>
      <c r="D77" s="42">
        <v>830</v>
      </c>
      <c r="E77" s="42">
        <v>861</v>
      </c>
      <c r="F77" s="42">
        <v>808</v>
      </c>
      <c r="G77" s="42">
        <v>807</v>
      </c>
      <c r="H77" s="42">
        <v>809</v>
      </c>
      <c r="I77" s="42">
        <v>812</v>
      </c>
      <c r="J77" s="42">
        <v>805</v>
      </c>
      <c r="K77" s="42">
        <v>799</v>
      </c>
      <c r="L77" s="42">
        <v>764</v>
      </c>
      <c r="M77" s="42">
        <v>729</v>
      </c>
      <c r="N77" s="42">
        <v>610</v>
      </c>
      <c r="O77" s="42">
        <v>616</v>
      </c>
      <c r="P77" s="42">
        <v>632</v>
      </c>
      <c r="Q77" s="42">
        <v>650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5</v>
      </c>
      <c r="P78" s="42">
        <v>13</v>
      </c>
      <c r="Q78" s="42">
        <v>19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2</v>
      </c>
      <c r="M79" s="42">
        <v>2</v>
      </c>
      <c r="N79" s="42">
        <v>18</v>
      </c>
      <c r="O79" s="42">
        <v>51</v>
      </c>
      <c r="P79" s="42">
        <v>76</v>
      </c>
      <c r="Q79" s="42">
        <v>133</v>
      </c>
    </row>
    <row r="80" spans="1:17" ht="11.45" customHeight="1" x14ac:dyDescent="0.25">
      <c r="A80" s="19" t="s">
        <v>24</v>
      </c>
      <c r="B80" s="38">
        <f>SUM(B81:B82)</f>
        <v>99911.123604404522</v>
      </c>
      <c r="C80" s="38">
        <f t="shared" ref="C80:Q80" si="48">SUM(C81:C82)</f>
        <v>102871.99547616339</v>
      </c>
      <c r="D80" s="38">
        <f t="shared" si="48"/>
        <v>101701.52809194391</v>
      </c>
      <c r="E80" s="38">
        <f t="shared" si="48"/>
        <v>97946.722996035838</v>
      </c>
      <c r="F80" s="38">
        <f t="shared" si="48"/>
        <v>92450.727103391662</v>
      </c>
      <c r="G80" s="38">
        <f t="shared" si="48"/>
        <v>91505.521364091197</v>
      </c>
      <c r="H80" s="38">
        <f t="shared" si="48"/>
        <v>91101.051555966071</v>
      </c>
      <c r="I80" s="38">
        <f t="shared" si="48"/>
        <v>91595.224817099574</v>
      </c>
      <c r="J80" s="38">
        <f t="shared" si="48"/>
        <v>95400.23565021067</v>
      </c>
      <c r="K80" s="38">
        <f t="shared" si="48"/>
        <v>96540.481948039436</v>
      </c>
      <c r="L80" s="38">
        <f t="shared" si="48"/>
        <v>95275.728980502041</v>
      </c>
      <c r="M80" s="38">
        <f t="shared" si="48"/>
        <v>90328.012332091195</v>
      </c>
      <c r="N80" s="38">
        <f t="shared" si="48"/>
        <v>73779.720286015508</v>
      </c>
      <c r="O80" s="38">
        <f t="shared" si="48"/>
        <v>67931.506141697406</v>
      </c>
      <c r="P80" s="38">
        <f t="shared" si="48"/>
        <v>76579.156537353381</v>
      </c>
      <c r="Q80" s="38">
        <f t="shared" si="48"/>
        <v>76523.366786603845</v>
      </c>
    </row>
    <row r="81" spans="1:17" ht="11.45" customHeight="1" x14ac:dyDescent="0.25">
      <c r="A81" s="17" t="s">
        <v>23</v>
      </c>
      <c r="B81" s="37">
        <v>95914</v>
      </c>
      <c r="C81" s="37">
        <v>98621</v>
      </c>
      <c r="D81" s="37">
        <v>97246</v>
      </c>
      <c r="E81" s="37">
        <v>93405</v>
      </c>
      <c r="F81" s="37">
        <v>87157</v>
      </c>
      <c r="G81" s="37">
        <v>86045</v>
      </c>
      <c r="H81" s="37">
        <v>85282</v>
      </c>
      <c r="I81" s="37">
        <v>85227</v>
      </c>
      <c r="J81" s="37">
        <v>89801</v>
      </c>
      <c r="K81" s="37">
        <v>90928</v>
      </c>
      <c r="L81" s="37">
        <v>90199</v>
      </c>
      <c r="M81" s="37">
        <v>84969</v>
      </c>
      <c r="N81" s="37">
        <v>69333</v>
      </c>
      <c r="O81" s="37">
        <v>62897</v>
      </c>
      <c r="P81" s="37">
        <v>71392</v>
      </c>
      <c r="Q81" s="37">
        <v>71845</v>
      </c>
    </row>
    <row r="82" spans="1:17" ht="11.45" customHeight="1" x14ac:dyDescent="0.25">
      <c r="A82" s="15" t="s">
        <v>22</v>
      </c>
      <c r="B82" s="36">
        <v>3997.1236044045181</v>
      </c>
      <c r="C82" s="36">
        <v>4250.9954761633799</v>
      </c>
      <c r="D82" s="36">
        <v>4455.5280919439037</v>
      </c>
      <c r="E82" s="36">
        <v>4541.7229960358391</v>
      </c>
      <c r="F82" s="36">
        <v>5293.7271033916668</v>
      </c>
      <c r="G82" s="36">
        <v>5460.5213640912034</v>
      </c>
      <c r="H82" s="36">
        <v>5819.0515559660716</v>
      </c>
      <c r="I82" s="36">
        <v>6368.2248170995799</v>
      </c>
      <c r="J82" s="36">
        <v>5599.2356502106695</v>
      </c>
      <c r="K82" s="36">
        <v>5612.4819480394381</v>
      </c>
      <c r="L82" s="36">
        <v>5076.7289805020418</v>
      </c>
      <c r="M82" s="36">
        <v>5359.0123320912007</v>
      </c>
      <c r="N82" s="36">
        <v>4446.720286015503</v>
      </c>
      <c r="O82" s="36">
        <v>5034.5061416973995</v>
      </c>
      <c r="P82" s="36">
        <v>5187.1565373533804</v>
      </c>
      <c r="Q82" s="36">
        <v>4678.3667866038495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5401616.1236044047</v>
      </c>
      <c r="C84" s="41">
        <f t="shared" si="49"/>
        <v>5699122.9954761639</v>
      </c>
      <c r="D84" s="41">
        <f t="shared" si="49"/>
        <v>5969392.5280919438</v>
      </c>
      <c r="E84" s="41">
        <f t="shared" si="49"/>
        <v>5945900.7229960356</v>
      </c>
      <c r="F84" s="41">
        <f t="shared" si="49"/>
        <v>6076567.7271033917</v>
      </c>
      <c r="G84" s="41">
        <f t="shared" si="49"/>
        <v>6188697.521364091</v>
      </c>
      <c r="H84" s="41">
        <f t="shared" si="49"/>
        <v>6266768.051555966</v>
      </c>
      <c r="I84" s="41">
        <f t="shared" si="49"/>
        <v>6353716.224817099</v>
      </c>
      <c r="J84" s="41">
        <f t="shared" si="49"/>
        <v>6388173.2356502106</v>
      </c>
      <c r="K84" s="41">
        <f t="shared" si="49"/>
        <v>6439683.4819480395</v>
      </c>
      <c r="L84" s="41">
        <f t="shared" si="49"/>
        <v>6638406.7289805021</v>
      </c>
      <c r="M84" s="41">
        <f t="shared" si="49"/>
        <v>6636749.0123320911</v>
      </c>
      <c r="N84" s="41">
        <f t="shared" si="49"/>
        <v>6010869.7202860154</v>
      </c>
      <c r="O84" s="41">
        <f t="shared" si="49"/>
        <v>6057829.506141698</v>
      </c>
      <c r="P84" s="41">
        <f t="shared" si="49"/>
        <v>6537223.1565373531</v>
      </c>
      <c r="Q84" s="41">
        <f t="shared" si="49"/>
        <v>6540903.3667866038</v>
      </c>
    </row>
    <row r="85" spans="1:17" ht="11.45" customHeight="1" x14ac:dyDescent="0.25">
      <c r="A85" s="25" t="s">
        <v>39</v>
      </c>
      <c r="B85" s="40">
        <f t="shared" ref="B85:Q85" si="50">B86+B87+B94</f>
        <v>3999848</v>
      </c>
      <c r="C85" s="40">
        <f t="shared" si="50"/>
        <v>4161243</v>
      </c>
      <c r="D85" s="40">
        <f t="shared" si="50"/>
        <v>4469344</v>
      </c>
      <c r="E85" s="40">
        <f t="shared" si="50"/>
        <v>4559007</v>
      </c>
      <c r="F85" s="40">
        <f t="shared" si="50"/>
        <v>4701874</v>
      </c>
      <c r="G85" s="40">
        <f t="shared" si="50"/>
        <v>4803094</v>
      </c>
      <c r="H85" s="40">
        <f t="shared" si="50"/>
        <v>4863720</v>
      </c>
      <c r="I85" s="40">
        <f t="shared" si="50"/>
        <v>4930745</v>
      </c>
      <c r="J85" s="40">
        <f t="shared" si="50"/>
        <v>4958400</v>
      </c>
      <c r="K85" s="40">
        <f t="shared" si="50"/>
        <v>5005770</v>
      </c>
      <c r="L85" s="40">
        <f t="shared" si="50"/>
        <v>5205758</v>
      </c>
      <c r="M85" s="40">
        <f t="shared" si="50"/>
        <v>5224710</v>
      </c>
      <c r="N85" s="40">
        <f t="shared" si="50"/>
        <v>4764184</v>
      </c>
      <c r="O85" s="40">
        <f t="shared" si="50"/>
        <v>4824936</v>
      </c>
      <c r="P85" s="40">
        <f t="shared" si="50"/>
        <v>5200919</v>
      </c>
      <c r="Q85" s="40">
        <f t="shared" si="50"/>
        <v>5239557</v>
      </c>
    </row>
    <row r="86" spans="1:17" ht="11.45" customHeight="1" x14ac:dyDescent="0.25">
      <c r="A86" s="23" t="s">
        <v>30</v>
      </c>
      <c r="B86" s="39">
        <v>537068</v>
      </c>
      <c r="C86" s="39">
        <v>551483</v>
      </c>
      <c r="D86" s="39">
        <v>562957</v>
      </c>
      <c r="E86" s="39">
        <v>571354</v>
      </c>
      <c r="F86" s="39">
        <v>580074</v>
      </c>
      <c r="G86" s="39">
        <v>588420</v>
      </c>
      <c r="H86" s="39">
        <v>558720</v>
      </c>
      <c r="I86" s="39">
        <v>536645</v>
      </c>
      <c r="J86" s="39">
        <v>535000</v>
      </c>
      <c r="K86" s="39">
        <v>533270</v>
      </c>
      <c r="L86" s="39">
        <v>498000</v>
      </c>
      <c r="M86" s="39">
        <v>497000</v>
      </c>
      <c r="N86" s="39">
        <v>492500</v>
      </c>
      <c r="O86" s="39">
        <v>485000</v>
      </c>
      <c r="P86" s="39">
        <v>486000</v>
      </c>
      <c r="Q86" s="39">
        <v>501500</v>
      </c>
    </row>
    <row r="87" spans="1:17" ht="11.45" customHeight="1" x14ac:dyDescent="0.25">
      <c r="A87" s="19" t="s">
        <v>29</v>
      </c>
      <c r="B87" s="38">
        <f>SUM(B88:B93)</f>
        <v>3443000</v>
      </c>
      <c r="C87" s="38">
        <f t="shared" ref="C87" si="51">SUM(C88:C93)</f>
        <v>3589000</v>
      </c>
      <c r="D87" s="38">
        <f t="shared" ref="D87" si="52">SUM(D88:D93)</f>
        <v>3885000</v>
      </c>
      <c r="E87" s="38">
        <f t="shared" ref="E87" si="53">SUM(E88:E93)</f>
        <v>3966000</v>
      </c>
      <c r="F87" s="38">
        <f t="shared" ref="F87" si="54">SUM(F88:F93)</f>
        <v>4100000</v>
      </c>
      <c r="G87" s="38">
        <f t="shared" ref="G87" si="55">SUM(G88:G93)</f>
        <v>4200000</v>
      </c>
      <c r="H87" s="38">
        <f t="shared" ref="H87" si="56">SUM(H88:H93)</f>
        <v>4290000</v>
      </c>
      <c r="I87" s="38">
        <f t="shared" ref="I87" si="57">SUM(I88:I93)</f>
        <v>4379000</v>
      </c>
      <c r="J87" s="38">
        <f t="shared" ref="J87" si="58">SUM(J88:J93)</f>
        <v>4408000</v>
      </c>
      <c r="K87" s="38">
        <f t="shared" ref="K87" si="59">SUM(K88:K93)</f>
        <v>4457000</v>
      </c>
      <c r="L87" s="38">
        <f t="shared" ref="L87" si="60">SUM(L88:L93)</f>
        <v>4692000</v>
      </c>
      <c r="M87" s="38">
        <f t="shared" ref="M87" si="61">SUM(M88:M93)</f>
        <v>4712200</v>
      </c>
      <c r="N87" s="38">
        <f t="shared" ref="N87" si="62">SUM(N88:N93)</f>
        <v>4259000</v>
      </c>
      <c r="O87" s="38">
        <f t="shared" ref="O87" si="63">SUM(O88:O93)</f>
        <v>4327478</v>
      </c>
      <c r="P87" s="38">
        <f t="shared" ref="P87" si="64">SUM(P88:P93)</f>
        <v>4699645</v>
      </c>
      <c r="Q87" s="38">
        <f t="shared" ref="Q87" si="65">SUM(Q88:Q93)</f>
        <v>4722963</v>
      </c>
    </row>
    <row r="88" spans="1:17" ht="11.45" customHeight="1" x14ac:dyDescent="0.25">
      <c r="A88" s="62" t="s">
        <v>59</v>
      </c>
      <c r="B88" s="42">
        <v>2348800</v>
      </c>
      <c r="C88" s="42">
        <v>2464048</v>
      </c>
      <c r="D88" s="42">
        <v>2653389</v>
      </c>
      <c r="E88" s="42">
        <v>2652347</v>
      </c>
      <c r="F88" s="42">
        <v>2696207</v>
      </c>
      <c r="G88" s="42">
        <v>2673683</v>
      </c>
      <c r="H88" s="42">
        <v>2651564</v>
      </c>
      <c r="I88" s="42">
        <v>2613214</v>
      </c>
      <c r="J88" s="42">
        <v>2533458</v>
      </c>
      <c r="K88" s="42">
        <v>2479232</v>
      </c>
      <c r="L88" s="42">
        <v>2580012</v>
      </c>
      <c r="M88" s="42">
        <v>2508847</v>
      </c>
      <c r="N88" s="42">
        <v>2169611</v>
      </c>
      <c r="O88" s="42">
        <v>2164878</v>
      </c>
      <c r="P88" s="42">
        <v>2283643</v>
      </c>
      <c r="Q88" s="42">
        <v>2197053</v>
      </c>
    </row>
    <row r="89" spans="1:17" ht="11.45" customHeight="1" x14ac:dyDescent="0.25">
      <c r="A89" s="62" t="s">
        <v>58</v>
      </c>
      <c r="B89" s="42">
        <v>1077200</v>
      </c>
      <c r="C89" s="42">
        <v>1108213</v>
      </c>
      <c r="D89" s="42">
        <v>1216066</v>
      </c>
      <c r="E89" s="42">
        <v>1296664</v>
      </c>
      <c r="F89" s="42">
        <v>1386493</v>
      </c>
      <c r="G89" s="42">
        <v>1506310</v>
      </c>
      <c r="H89" s="42">
        <v>1620992</v>
      </c>
      <c r="I89" s="42">
        <v>1748571</v>
      </c>
      <c r="J89" s="42">
        <v>1853402</v>
      </c>
      <c r="K89" s="42">
        <v>1945817</v>
      </c>
      <c r="L89" s="42">
        <v>2079267</v>
      </c>
      <c r="M89" s="42">
        <v>2171467</v>
      </c>
      <c r="N89" s="42">
        <v>2051449</v>
      </c>
      <c r="O89" s="42">
        <v>2121006</v>
      </c>
      <c r="P89" s="42">
        <v>2367630</v>
      </c>
      <c r="Q89" s="42">
        <v>2475258</v>
      </c>
    </row>
    <row r="90" spans="1:17" ht="11.45" customHeight="1" x14ac:dyDescent="0.25">
      <c r="A90" s="62" t="s">
        <v>57</v>
      </c>
      <c r="B90" s="42">
        <v>17000</v>
      </c>
      <c r="C90" s="42">
        <v>16739</v>
      </c>
      <c r="D90" s="42">
        <v>15545</v>
      </c>
      <c r="E90" s="42">
        <v>16989</v>
      </c>
      <c r="F90" s="42">
        <v>17300</v>
      </c>
      <c r="G90" s="42">
        <v>20007</v>
      </c>
      <c r="H90" s="42">
        <v>17444</v>
      </c>
      <c r="I90" s="42">
        <v>17215</v>
      </c>
      <c r="J90" s="42">
        <v>21140</v>
      </c>
      <c r="K90" s="42">
        <v>31951</v>
      </c>
      <c r="L90" s="42">
        <v>32000</v>
      </c>
      <c r="M90" s="42">
        <v>31000</v>
      </c>
      <c r="N90" s="42">
        <v>37000</v>
      </c>
      <c r="O90" s="42">
        <v>40443</v>
      </c>
      <c r="P90" s="42">
        <v>46955</v>
      </c>
      <c r="Q90" s="42">
        <v>48062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2</v>
      </c>
      <c r="M91" s="42">
        <v>2</v>
      </c>
      <c r="N91" s="42">
        <v>7</v>
      </c>
      <c r="O91" s="42">
        <v>23</v>
      </c>
      <c r="P91" s="42">
        <v>26</v>
      </c>
      <c r="Q91" s="42">
        <v>33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41</v>
      </c>
      <c r="P92" s="42">
        <v>132</v>
      </c>
      <c r="Q92" s="42">
        <v>657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719</v>
      </c>
      <c r="M93" s="42">
        <v>884</v>
      </c>
      <c r="N93" s="42">
        <v>933</v>
      </c>
      <c r="O93" s="42">
        <v>1087</v>
      </c>
      <c r="P93" s="42">
        <v>1259</v>
      </c>
      <c r="Q93" s="42">
        <v>1900</v>
      </c>
    </row>
    <row r="94" spans="1:17" ht="11.45" customHeight="1" x14ac:dyDescent="0.25">
      <c r="A94" s="19" t="s">
        <v>28</v>
      </c>
      <c r="B94" s="38">
        <f>SUM(B95:B99)</f>
        <v>19780</v>
      </c>
      <c r="C94" s="38">
        <f t="shared" ref="C94" si="66">SUM(C95:C99)</f>
        <v>20760</v>
      </c>
      <c r="D94" s="38">
        <f t="shared" ref="D94" si="67">SUM(D95:D99)</f>
        <v>21387</v>
      </c>
      <c r="E94" s="38">
        <f t="shared" ref="E94" si="68">SUM(E95:E99)</f>
        <v>21653</v>
      </c>
      <c r="F94" s="38">
        <f t="shared" ref="F94" si="69">SUM(F95:F99)</f>
        <v>21800</v>
      </c>
      <c r="G94" s="38">
        <f t="shared" ref="G94" si="70">SUM(G95:G99)</f>
        <v>14674</v>
      </c>
      <c r="H94" s="38">
        <f t="shared" ref="H94" si="71">SUM(H95:H99)</f>
        <v>15000</v>
      </c>
      <c r="I94" s="38">
        <f t="shared" ref="I94" si="72">SUM(I95:I99)</f>
        <v>15100</v>
      </c>
      <c r="J94" s="38">
        <f t="shared" ref="J94" si="73">SUM(J95:J99)</f>
        <v>15400</v>
      </c>
      <c r="K94" s="38">
        <f t="shared" ref="K94" si="74">SUM(K95:K99)</f>
        <v>15500</v>
      </c>
      <c r="L94" s="38">
        <f t="shared" ref="L94" si="75">SUM(L95:L99)</f>
        <v>15758</v>
      </c>
      <c r="M94" s="38">
        <f t="shared" ref="M94" si="76">SUM(M95:M99)</f>
        <v>15510</v>
      </c>
      <c r="N94" s="38">
        <f t="shared" ref="N94" si="77">SUM(N95:N99)</f>
        <v>12684</v>
      </c>
      <c r="O94" s="38">
        <f t="shared" ref="O94" si="78">SUM(O95:O99)</f>
        <v>12458</v>
      </c>
      <c r="P94" s="38">
        <f t="shared" ref="P94" si="79">SUM(P95:P99)</f>
        <v>15274</v>
      </c>
      <c r="Q94" s="38">
        <f t="shared" ref="Q94" si="80">SUM(Q95:Q99)</f>
        <v>15094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6</v>
      </c>
      <c r="M95" s="37">
        <v>6</v>
      </c>
      <c r="N95" s="37">
        <v>6</v>
      </c>
      <c r="O95" s="37">
        <v>7</v>
      </c>
      <c r="P95" s="37">
        <v>7</v>
      </c>
      <c r="Q95" s="37">
        <v>8</v>
      </c>
    </row>
    <row r="96" spans="1:17" ht="11.45" customHeight="1" x14ac:dyDescent="0.25">
      <c r="A96" s="62" t="s">
        <v>58</v>
      </c>
      <c r="B96" s="37">
        <v>19739</v>
      </c>
      <c r="C96" s="37">
        <v>20567</v>
      </c>
      <c r="D96" s="37">
        <v>21080</v>
      </c>
      <c r="E96" s="37">
        <v>21236</v>
      </c>
      <c r="F96" s="37">
        <v>21348</v>
      </c>
      <c r="G96" s="37">
        <v>14105</v>
      </c>
      <c r="H96" s="37">
        <v>14448</v>
      </c>
      <c r="I96" s="37">
        <v>14495</v>
      </c>
      <c r="J96" s="37">
        <v>14751</v>
      </c>
      <c r="K96" s="37">
        <v>14854</v>
      </c>
      <c r="L96" s="37">
        <v>15064</v>
      </c>
      <c r="M96" s="37">
        <v>14822</v>
      </c>
      <c r="N96" s="37">
        <v>12030</v>
      </c>
      <c r="O96" s="37">
        <v>11759</v>
      </c>
      <c r="P96" s="37">
        <v>14569</v>
      </c>
      <c r="Q96" s="37">
        <v>14345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3</v>
      </c>
      <c r="M97" s="37">
        <v>3</v>
      </c>
      <c r="N97" s="37">
        <v>3</v>
      </c>
      <c r="O97" s="37">
        <v>3</v>
      </c>
      <c r="P97" s="37">
        <v>4</v>
      </c>
      <c r="Q97" s="37">
        <v>4</v>
      </c>
    </row>
    <row r="98" spans="1:17" ht="11.45" customHeight="1" x14ac:dyDescent="0.25">
      <c r="A98" s="62" t="s">
        <v>56</v>
      </c>
      <c r="B98" s="37">
        <v>41</v>
      </c>
      <c r="C98" s="37">
        <v>193</v>
      </c>
      <c r="D98" s="37">
        <v>307</v>
      </c>
      <c r="E98" s="37">
        <v>417</v>
      </c>
      <c r="F98" s="37">
        <v>452</v>
      </c>
      <c r="G98" s="37">
        <v>569</v>
      </c>
      <c r="H98" s="37">
        <v>552</v>
      </c>
      <c r="I98" s="37">
        <v>605</v>
      </c>
      <c r="J98" s="37">
        <v>649</v>
      </c>
      <c r="K98" s="37">
        <v>646</v>
      </c>
      <c r="L98" s="37">
        <v>672</v>
      </c>
      <c r="M98" s="37">
        <v>666</v>
      </c>
      <c r="N98" s="37">
        <v>632</v>
      </c>
      <c r="O98" s="37">
        <v>676</v>
      </c>
      <c r="P98" s="37">
        <v>681</v>
      </c>
      <c r="Q98" s="37">
        <v>725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13</v>
      </c>
      <c r="M99" s="37">
        <v>13</v>
      </c>
      <c r="N99" s="37">
        <v>13</v>
      </c>
      <c r="O99" s="37">
        <v>13</v>
      </c>
      <c r="P99" s="37">
        <v>13</v>
      </c>
      <c r="Q99" s="37">
        <v>12</v>
      </c>
    </row>
    <row r="100" spans="1:17" ht="11.45" customHeight="1" x14ac:dyDescent="0.25">
      <c r="A100" s="25" t="s">
        <v>18</v>
      </c>
      <c r="B100" s="40">
        <f t="shared" ref="B100:Q100" si="81">B101+B107</f>
        <v>1401768.1236044045</v>
      </c>
      <c r="C100" s="40">
        <f t="shared" si="81"/>
        <v>1537879.9954761635</v>
      </c>
      <c r="D100" s="40">
        <f t="shared" si="81"/>
        <v>1500048.5280919438</v>
      </c>
      <c r="E100" s="40">
        <f t="shared" si="81"/>
        <v>1386893.7229960358</v>
      </c>
      <c r="F100" s="40">
        <f t="shared" si="81"/>
        <v>1374693.7271033917</v>
      </c>
      <c r="G100" s="40">
        <f t="shared" si="81"/>
        <v>1385603.5213640912</v>
      </c>
      <c r="H100" s="40">
        <f t="shared" si="81"/>
        <v>1403048.051555966</v>
      </c>
      <c r="I100" s="40">
        <f t="shared" si="81"/>
        <v>1422971.2248170995</v>
      </c>
      <c r="J100" s="40">
        <f t="shared" si="81"/>
        <v>1429773.2356502106</v>
      </c>
      <c r="K100" s="40">
        <f t="shared" si="81"/>
        <v>1433913.4819480395</v>
      </c>
      <c r="L100" s="40">
        <f t="shared" si="81"/>
        <v>1432648.7289805021</v>
      </c>
      <c r="M100" s="40">
        <f t="shared" si="81"/>
        <v>1412039.0123320911</v>
      </c>
      <c r="N100" s="40">
        <f t="shared" si="81"/>
        <v>1246685.7202860154</v>
      </c>
      <c r="O100" s="40">
        <f t="shared" si="81"/>
        <v>1232893.5061416975</v>
      </c>
      <c r="P100" s="40">
        <f t="shared" si="81"/>
        <v>1336304.1565373533</v>
      </c>
      <c r="Q100" s="40">
        <f t="shared" si="81"/>
        <v>1301346.3667866038</v>
      </c>
    </row>
    <row r="101" spans="1:17" ht="11.45" customHeight="1" x14ac:dyDescent="0.25">
      <c r="A101" s="23" t="s">
        <v>27</v>
      </c>
      <c r="B101" s="39">
        <f>SUM(B102:B106)</f>
        <v>1301857</v>
      </c>
      <c r="C101" s="39">
        <f t="shared" ref="C101" si="82">SUM(C102:C106)</f>
        <v>1435008</v>
      </c>
      <c r="D101" s="39">
        <f t="shared" ref="D101" si="83">SUM(D102:D106)</f>
        <v>1398347</v>
      </c>
      <c r="E101" s="39">
        <f t="shared" ref="E101" si="84">SUM(E102:E106)</f>
        <v>1288947</v>
      </c>
      <c r="F101" s="39">
        <f t="shared" ref="F101" si="85">SUM(F102:F106)</f>
        <v>1282243</v>
      </c>
      <c r="G101" s="39">
        <f t="shared" ref="G101" si="86">SUM(G102:G106)</f>
        <v>1294098</v>
      </c>
      <c r="H101" s="39">
        <f t="shared" ref="H101" si="87">SUM(H102:H106)</f>
        <v>1311947</v>
      </c>
      <c r="I101" s="39">
        <f t="shared" ref="I101" si="88">SUM(I102:I106)</f>
        <v>1331376</v>
      </c>
      <c r="J101" s="39">
        <f t="shared" ref="J101" si="89">SUM(J102:J106)</f>
        <v>1334373</v>
      </c>
      <c r="K101" s="39">
        <f t="shared" ref="K101" si="90">SUM(K102:K106)</f>
        <v>1337373</v>
      </c>
      <c r="L101" s="39">
        <f t="shared" ref="L101" si="91">SUM(L102:L106)</f>
        <v>1337373</v>
      </c>
      <c r="M101" s="39">
        <f t="shared" ref="M101" si="92">SUM(M102:M106)</f>
        <v>1321711</v>
      </c>
      <c r="N101" s="39">
        <f t="shared" ref="N101" si="93">SUM(N102:N106)</f>
        <v>1172906</v>
      </c>
      <c r="O101" s="39">
        <f t="shared" ref="O101" si="94">SUM(O102:O106)</f>
        <v>1164962</v>
      </c>
      <c r="P101" s="39">
        <f t="shared" ref="P101" si="95">SUM(P102:P106)</f>
        <v>1259725</v>
      </c>
      <c r="Q101" s="39">
        <f t="shared" ref="Q101" si="96">SUM(Q102:Q106)</f>
        <v>1224823</v>
      </c>
    </row>
    <row r="102" spans="1:17" ht="11.45" customHeight="1" x14ac:dyDescent="0.25">
      <c r="A102" s="62" t="s">
        <v>59</v>
      </c>
      <c r="B102" s="42">
        <v>22987</v>
      </c>
      <c r="C102" s="42">
        <v>22668</v>
      </c>
      <c r="D102" s="42">
        <v>21402</v>
      </c>
      <c r="E102" s="42">
        <v>22001</v>
      </c>
      <c r="F102" s="42">
        <v>20340</v>
      </c>
      <c r="G102" s="42">
        <v>19986</v>
      </c>
      <c r="H102" s="42">
        <v>19726</v>
      </c>
      <c r="I102" s="42">
        <v>19489</v>
      </c>
      <c r="J102" s="42">
        <v>19016</v>
      </c>
      <c r="K102" s="42">
        <v>18555</v>
      </c>
      <c r="L102" s="42">
        <v>18056</v>
      </c>
      <c r="M102" s="42">
        <v>16120</v>
      </c>
      <c r="N102" s="42">
        <v>14099</v>
      </c>
      <c r="O102" s="42">
        <v>12902</v>
      </c>
      <c r="P102" s="42">
        <v>12056</v>
      </c>
      <c r="Q102" s="42">
        <v>12685</v>
      </c>
    </row>
    <row r="103" spans="1:17" ht="11.45" customHeight="1" x14ac:dyDescent="0.25">
      <c r="A103" s="62" t="s">
        <v>58</v>
      </c>
      <c r="B103" s="42">
        <v>1278014</v>
      </c>
      <c r="C103" s="42">
        <v>1411487</v>
      </c>
      <c r="D103" s="42">
        <v>1376115</v>
      </c>
      <c r="E103" s="42">
        <v>1266085</v>
      </c>
      <c r="F103" s="42">
        <v>1261095</v>
      </c>
      <c r="G103" s="42">
        <v>1273305</v>
      </c>
      <c r="H103" s="42">
        <v>1291412</v>
      </c>
      <c r="I103" s="42">
        <v>1311075</v>
      </c>
      <c r="J103" s="42">
        <v>1314552</v>
      </c>
      <c r="K103" s="42">
        <v>1318019</v>
      </c>
      <c r="L103" s="42">
        <v>1318551</v>
      </c>
      <c r="M103" s="42">
        <v>1304860</v>
      </c>
      <c r="N103" s="42">
        <v>1158179</v>
      </c>
      <c r="O103" s="42">
        <v>1151388</v>
      </c>
      <c r="P103" s="42">
        <v>1246948</v>
      </c>
      <c r="Q103" s="42">
        <v>1211336</v>
      </c>
    </row>
    <row r="104" spans="1:17" ht="11.45" customHeight="1" x14ac:dyDescent="0.25">
      <c r="A104" s="62" t="s">
        <v>57</v>
      </c>
      <c r="B104" s="42">
        <v>856</v>
      </c>
      <c r="C104" s="42">
        <v>853</v>
      </c>
      <c r="D104" s="42">
        <v>830</v>
      </c>
      <c r="E104" s="42">
        <v>861</v>
      </c>
      <c r="F104" s="42">
        <v>808</v>
      </c>
      <c r="G104" s="42">
        <v>807</v>
      </c>
      <c r="H104" s="42">
        <v>809</v>
      </c>
      <c r="I104" s="42">
        <v>812</v>
      </c>
      <c r="J104" s="42">
        <v>805</v>
      </c>
      <c r="K104" s="42">
        <v>799</v>
      </c>
      <c r="L104" s="42">
        <v>764</v>
      </c>
      <c r="M104" s="42">
        <v>729</v>
      </c>
      <c r="N104" s="42">
        <v>610</v>
      </c>
      <c r="O104" s="42">
        <v>616</v>
      </c>
      <c r="P104" s="42">
        <v>632</v>
      </c>
      <c r="Q104" s="42">
        <v>650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5</v>
      </c>
      <c r="P105" s="42">
        <v>13</v>
      </c>
      <c r="Q105" s="42">
        <v>19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2</v>
      </c>
      <c r="M106" s="42">
        <v>2</v>
      </c>
      <c r="N106" s="42">
        <v>18</v>
      </c>
      <c r="O106" s="42">
        <v>51</v>
      </c>
      <c r="P106" s="42">
        <v>76</v>
      </c>
      <c r="Q106" s="42">
        <v>133</v>
      </c>
    </row>
    <row r="107" spans="1:17" ht="11.45" customHeight="1" x14ac:dyDescent="0.25">
      <c r="A107" s="19" t="s">
        <v>24</v>
      </c>
      <c r="B107" s="38">
        <f>SUM(B108:B109)</f>
        <v>99911.123604404522</v>
      </c>
      <c r="C107" s="38">
        <f t="shared" ref="C107" si="97">SUM(C108:C109)</f>
        <v>102871.99547616339</v>
      </c>
      <c r="D107" s="38">
        <f t="shared" ref="D107" si="98">SUM(D108:D109)</f>
        <v>101701.52809194391</v>
      </c>
      <c r="E107" s="38">
        <f t="shared" ref="E107" si="99">SUM(E108:E109)</f>
        <v>97946.722996035838</v>
      </c>
      <c r="F107" s="38">
        <f t="shared" ref="F107" si="100">SUM(F108:F109)</f>
        <v>92450.727103391662</v>
      </c>
      <c r="G107" s="38">
        <f t="shared" ref="G107" si="101">SUM(G108:G109)</f>
        <v>91505.521364091197</v>
      </c>
      <c r="H107" s="38">
        <f t="shared" ref="H107" si="102">SUM(H108:H109)</f>
        <v>91101.051555966071</v>
      </c>
      <c r="I107" s="38">
        <f t="shared" ref="I107" si="103">SUM(I108:I109)</f>
        <v>91595.224817099574</v>
      </c>
      <c r="J107" s="38">
        <f t="shared" ref="J107" si="104">SUM(J108:J109)</f>
        <v>95400.23565021067</v>
      </c>
      <c r="K107" s="38">
        <f t="shared" ref="K107" si="105">SUM(K108:K109)</f>
        <v>96540.481948039436</v>
      </c>
      <c r="L107" s="38">
        <f t="shared" ref="L107" si="106">SUM(L108:L109)</f>
        <v>95275.728980502041</v>
      </c>
      <c r="M107" s="38">
        <f t="shared" ref="M107" si="107">SUM(M108:M109)</f>
        <v>90328.012332091195</v>
      </c>
      <c r="N107" s="38">
        <f t="shared" ref="N107" si="108">SUM(N108:N109)</f>
        <v>73779.720286015508</v>
      </c>
      <c r="O107" s="38">
        <f t="shared" ref="O107" si="109">SUM(O108:O109)</f>
        <v>67931.506141697406</v>
      </c>
      <c r="P107" s="38">
        <f t="shared" ref="P107" si="110">SUM(P108:P109)</f>
        <v>76579.156537353381</v>
      </c>
      <c r="Q107" s="38">
        <f t="shared" ref="Q107" si="111">SUM(Q108:Q109)</f>
        <v>76523.366786603845</v>
      </c>
    </row>
    <row r="108" spans="1:17" ht="11.45" customHeight="1" x14ac:dyDescent="0.25">
      <c r="A108" s="17" t="s">
        <v>23</v>
      </c>
      <c r="B108" s="37">
        <v>95914</v>
      </c>
      <c r="C108" s="37">
        <v>98621</v>
      </c>
      <c r="D108" s="37">
        <v>97246</v>
      </c>
      <c r="E108" s="37">
        <v>93405</v>
      </c>
      <c r="F108" s="37">
        <v>87157</v>
      </c>
      <c r="G108" s="37">
        <v>86045</v>
      </c>
      <c r="H108" s="37">
        <v>85282</v>
      </c>
      <c r="I108" s="37">
        <v>85227</v>
      </c>
      <c r="J108" s="37">
        <v>89801</v>
      </c>
      <c r="K108" s="37">
        <v>90928</v>
      </c>
      <c r="L108" s="37">
        <v>90199</v>
      </c>
      <c r="M108" s="37">
        <v>84969</v>
      </c>
      <c r="N108" s="37">
        <v>69333</v>
      </c>
      <c r="O108" s="37">
        <v>62897</v>
      </c>
      <c r="P108" s="37">
        <v>71392</v>
      </c>
      <c r="Q108" s="37">
        <v>71845</v>
      </c>
    </row>
    <row r="109" spans="1:17" ht="11.45" customHeight="1" x14ac:dyDescent="0.25">
      <c r="A109" s="15" t="s">
        <v>22</v>
      </c>
      <c r="B109" s="36">
        <v>3997.1236044045181</v>
      </c>
      <c r="C109" s="36">
        <v>4250.9954761633799</v>
      </c>
      <c r="D109" s="36">
        <v>4455.5280919439037</v>
      </c>
      <c r="E109" s="36">
        <v>4541.7229960358391</v>
      </c>
      <c r="F109" s="36">
        <v>5293.7271033916668</v>
      </c>
      <c r="G109" s="36">
        <v>5460.5213640912034</v>
      </c>
      <c r="H109" s="36">
        <v>5819.0515559660716</v>
      </c>
      <c r="I109" s="36">
        <v>6368.2248170995799</v>
      </c>
      <c r="J109" s="36">
        <v>5599.2356502106695</v>
      </c>
      <c r="K109" s="36">
        <v>5612.4819480394381</v>
      </c>
      <c r="L109" s="36">
        <v>5076.7289805020418</v>
      </c>
      <c r="M109" s="36">
        <v>5359.0123320912007</v>
      </c>
      <c r="N109" s="36">
        <v>4446.720286015503</v>
      </c>
      <c r="O109" s="36">
        <v>5034.5061416973995</v>
      </c>
      <c r="P109" s="36">
        <v>5187.1565373533804</v>
      </c>
      <c r="Q109" s="36">
        <v>4678.3667866038495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628830</v>
      </c>
      <c r="D111" s="41">
        <f t="shared" si="112"/>
        <v>601676</v>
      </c>
      <c r="E111" s="41">
        <f t="shared" si="112"/>
        <v>320248</v>
      </c>
      <c r="F111" s="41">
        <f t="shared" si="112"/>
        <v>389387</v>
      </c>
      <c r="G111" s="41">
        <f t="shared" si="112"/>
        <v>455868</v>
      </c>
      <c r="H111" s="41">
        <f t="shared" si="112"/>
        <v>439947</v>
      </c>
      <c r="I111" s="41">
        <f t="shared" si="112"/>
        <v>457938</v>
      </c>
      <c r="J111" s="41">
        <f t="shared" si="112"/>
        <v>458609</v>
      </c>
      <c r="K111" s="41">
        <f t="shared" si="112"/>
        <v>387397</v>
      </c>
      <c r="L111" s="41">
        <f t="shared" si="112"/>
        <v>667993</v>
      </c>
      <c r="M111" s="41">
        <f t="shared" si="112"/>
        <v>362948</v>
      </c>
      <c r="N111" s="41">
        <f t="shared" si="112"/>
        <v>188414</v>
      </c>
      <c r="O111" s="41">
        <f t="shared" si="112"/>
        <v>229925</v>
      </c>
      <c r="P111" s="41">
        <f t="shared" si="112"/>
        <v>609413</v>
      </c>
      <c r="Q111" s="41">
        <f t="shared" si="112"/>
        <v>379156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424528</v>
      </c>
      <c r="D112" s="40">
        <f t="shared" si="113"/>
        <v>561314</v>
      </c>
      <c r="E112" s="40">
        <f t="shared" si="113"/>
        <v>316070</v>
      </c>
      <c r="F112" s="40">
        <f t="shared" si="113"/>
        <v>328624</v>
      </c>
      <c r="G112" s="40">
        <f t="shared" si="113"/>
        <v>341443</v>
      </c>
      <c r="H112" s="40">
        <f t="shared" si="113"/>
        <v>313355</v>
      </c>
      <c r="I112" s="40">
        <f t="shared" si="113"/>
        <v>325035</v>
      </c>
      <c r="J112" s="40">
        <f t="shared" si="113"/>
        <v>340252</v>
      </c>
      <c r="K112" s="40">
        <f t="shared" si="113"/>
        <v>266404</v>
      </c>
      <c r="L112" s="40">
        <f t="shared" si="113"/>
        <v>550246</v>
      </c>
      <c r="M112" s="40">
        <f t="shared" si="113"/>
        <v>264904</v>
      </c>
      <c r="N112" s="40">
        <f t="shared" si="113"/>
        <v>174359</v>
      </c>
      <c r="O112" s="40">
        <f t="shared" si="113"/>
        <v>185045</v>
      </c>
      <c r="P112" s="40">
        <f t="shared" si="113"/>
        <v>402613</v>
      </c>
      <c r="Q112" s="40">
        <f t="shared" si="113"/>
        <v>309467</v>
      </c>
    </row>
    <row r="113" spans="1:17" ht="11.45" customHeight="1" x14ac:dyDescent="0.25">
      <c r="A113" s="23" t="s">
        <v>30</v>
      </c>
      <c r="B113" s="39"/>
      <c r="C113" s="39">
        <v>40448</v>
      </c>
      <c r="D113" s="39">
        <v>35545</v>
      </c>
      <c r="E113" s="39">
        <v>30316</v>
      </c>
      <c r="F113" s="39">
        <v>31122</v>
      </c>
      <c r="G113" s="39">
        <v>30685</v>
      </c>
      <c r="H113" s="39">
        <v>20583</v>
      </c>
      <c r="I113" s="39">
        <v>21584</v>
      </c>
      <c r="J113" s="39">
        <v>19372</v>
      </c>
      <c r="K113" s="39">
        <v>24255</v>
      </c>
      <c r="L113" s="39">
        <v>34013</v>
      </c>
      <c r="M113" s="39">
        <v>34087</v>
      </c>
      <c r="N113" s="39">
        <v>30845</v>
      </c>
      <c r="O113" s="39">
        <v>26118</v>
      </c>
      <c r="P113" s="39">
        <v>27603</v>
      </c>
      <c r="Q113" s="39">
        <v>41022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382815</v>
      </c>
      <c r="D114" s="38">
        <f t="shared" ref="D114" si="115">SUM(D115:D120)</f>
        <v>524753</v>
      </c>
      <c r="E114" s="38">
        <f t="shared" ref="E114" si="116">SUM(E115:E120)</f>
        <v>284688</v>
      </c>
      <c r="F114" s="38">
        <f t="shared" ref="F114" si="117">SUM(F115:F120)</f>
        <v>296468</v>
      </c>
      <c r="G114" s="38">
        <f t="shared" ref="G114" si="118">SUM(G115:G120)</f>
        <v>309732</v>
      </c>
      <c r="H114" s="38">
        <f t="shared" ref="H114" si="119">SUM(H115:H120)</f>
        <v>292053</v>
      </c>
      <c r="I114" s="38">
        <f t="shared" ref="I114" si="120">SUM(I115:I120)</f>
        <v>302724</v>
      </c>
      <c r="J114" s="38">
        <f t="shared" ref="J114" si="121">SUM(J115:J120)</f>
        <v>320084</v>
      </c>
      <c r="K114" s="38">
        <f t="shared" ref="K114" si="122">SUM(K115:K120)</f>
        <v>241520</v>
      </c>
      <c r="L114" s="38">
        <f t="shared" ref="L114" si="123">SUM(L115:L120)</f>
        <v>515196</v>
      </c>
      <c r="M114" s="38">
        <f t="shared" ref="M114" si="124">SUM(M115:M120)</f>
        <v>230106</v>
      </c>
      <c r="N114" s="38">
        <f t="shared" ref="N114" si="125">SUM(N115:N120)</f>
        <v>142935</v>
      </c>
      <c r="O114" s="38">
        <f t="shared" ref="O114" si="126">SUM(O115:O120)</f>
        <v>158882</v>
      </c>
      <c r="P114" s="38">
        <f t="shared" ref="P114" si="127">SUM(P115:P120)</f>
        <v>372194</v>
      </c>
      <c r="Q114" s="38">
        <f t="shared" ref="Q114" si="128">SUM(Q115:Q120)</f>
        <v>267755</v>
      </c>
    </row>
    <row r="115" spans="1:17" ht="11.45" customHeight="1" x14ac:dyDescent="0.25">
      <c r="A115" s="62" t="s">
        <v>59</v>
      </c>
      <c r="B115" s="42"/>
      <c r="C115" s="42">
        <v>273942</v>
      </c>
      <c r="D115" s="42">
        <v>343189</v>
      </c>
      <c r="E115" s="42">
        <v>155391</v>
      </c>
      <c r="F115" s="42">
        <v>128356</v>
      </c>
      <c r="G115" s="42">
        <v>110996</v>
      </c>
      <c r="H115" s="42">
        <v>101605</v>
      </c>
      <c r="I115" s="42">
        <v>92936</v>
      </c>
      <c r="J115" s="42">
        <v>97254</v>
      </c>
      <c r="K115" s="42">
        <v>69881</v>
      </c>
      <c r="L115" s="42">
        <v>283769</v>
      </c>
      <c r="M115" s="42">
        <v>69091</v>
      </c>
      <c r="N115" s="42">
        <v>35848</v>
      </c>
      <c r="O115" s="42">
        <v>39704</v>
      </c>
      <c r="P115" s="42">
        <v>118765</v>
      </c>
      <c r="Q115" s="42">
        <v>81230</v>
      </c>
    </row>
    <row r="116" spans="1:17" ht="11.45" customHeight="1" x14ac:dyDescent="0.25">
      <c r="A116" s="62" t="s">
        <v>58</v>
      </c>
      <c r="B116" s="42"/>
      <c r="C116" s="42">
        <v>108873</v>
      </c>
      <c r="D116" s="42">
        <v>181564</v>
      </c>
      <c r="E116" s="42">
        <v>127853</v>
      </c>
      <c r="F116" s="42">
        <v>167801</v>
      </c>
      <c r="G116" s="42">
        <v>196029</v>
      </c>
      <c r="H116" s="42">
        <v>190448</v>
      </c>
      <c r="I116" s="42">
        <v>209788</v>
      </c>
      <c r="J116" s="42">
        <v>218905</v>
      </c>
      <c r="K116" s="42">
        <v>160828</v>
      </c>
      <c r="L116" s="42">
        <v>229782</v>
      </c>
      <c r="M116" s="42">
        <v>160039</v>
      </c>
      <c r="N116" s="42">
        <v>101018</v>
      </c>
      <c r="O116" s="42">
        <v>115512</v>
      </c>
      <c r="P116" s="42">
        <v>246624</v>
      </c>
      <c r="Q116" s="42">
        <v>184208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1444</v>
      </c>
      <c r="F117" s="42">
        <v>311</v>
      </c>
      <c r="G117" s="42">
        <v>2707</v>
      </c>
      <c r="H117" s="42">
        <v>0</v>
      </c>
      <c r="I117" s="42">
        <v>0</v>
      </c>
      <c r="J117" s="42">
        <v>3925</v>
      </c>
      <c r="K117" s="42">
        <v>10811</v>
      </c>
      <c r="L117" s="42">
        <v>924</v>
      </c>
      <c r="M117" s="42">
        <v>773</v>
      </c>
      <c r="N117" s="42">
        <v>6000</v>
      </c>
      <c r="O117" s="42">
        <v>3443</v>
      </c>
      <c r="P117" s="42">
        <v>6512</v>
      </c>
      <c r="Q117" s="42">
        <v>1107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2</v>
      </c>
      <c r="M118" s="42">
        <v>0</v>
      </c>
      <c r="N118" s="42">
        <v>5</v>
      </c>
      <c r="O118" s="42">
        <v>16</v>
      </c>
      <c r="P118" s="42">
        <v>4</v>
      </c>
      <c r="Q118" s="42">
        <v>7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41</v>
      </c>
      <c r="P119" s="42">
        <v>93</v>
      </c>
      <c r="Q119" s="42">
        <v>531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719</v>
      </c>
      <c r="M120" s="42">
        <v>203</v>
      </c>
      <c r="N120" s="42">
        <v>64</v>
      </c>
      <c r="O120" s="42">
        <v>166</v>
      </c>
      <c r="P120" s="42">
        <v>196</v>
      </c>
      <c r="Q120" s="42">
        <v>672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1265</v>
      </c>
      <c r="D121" s="38">
        <f t="shared" ref="D121" si="130">SUM(D122:D126)</f>
        <v>1016</v>
      </c>
      <c r="E121" s="38">
        <f t="shared" ref="E121" si="131">SUM(E122:E126)</f>
        <v>1066</v>
      </c>
      <c r="F121" s="38">
        <f t="shared" ref="F121" si="132">SUM(F122:F126)</f>
        <v>1034</v>
      </c>
      <c r="G121" s="38">
        <f t="shared" ref="G121" si="133">SUM(G122:G126)</f>
        <v>1026</v>
      </c>
      <c r="H121" s="38">
        <f t="shared" ref="H121" si="134">SUM(H122:H126)</f>
        <v>719</v>
      </c>
      <c r="I121" s="38">
        <f t="shared" ref="I121" si="135">SUM(I122:I126)</f>
        <v>727</v>
      </c>
      <c r="J121" s="38">
        <f t="shared" ref="J121" si="136">SUM(J122:J126)</f>
        <v>796</v>
      </c>
      <c r="K121" s="38">
        <f t="shared" ref="K121" si="137">SUM(K122:K126)</f>
        <v>629</v>
      </c>
      <c r="L121" s="38">
        <f t="shared" ref="L121" si="138">SUM(L122:L126)</f>
        <v>1037</v>
      </c>
      <c r="M121" s="38">
        <f t="shared" ref="M121" si="139">SUM(M122:M126)</f>
        <v>711</v>
      </c>
      <c r="N121" s="38">
        <f t="shared" ref="N121" si="140">SUM(N122:N126)</f>
        <v>579</v>
      </c>
      <c r="O121" s="38">
        <f t="shared" ref="O121" si="141">SUM(O122:O126)</f>
        <v>45</v>
      </c>
      <c r="P121" s="38">
        <f t="shared" ref="P121" si="142">SUM(P122:P126)</f>
        <v>2816</v>
      </c>
      <c r="Q121" s="38">
        <f t="shared" ref="Q121" si="143">SUM(Q122:Q126)</f>
        <v>690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6</v>
      </c>
      <c r="M122" s="37">
        <v>0</v>
      </c>
      <c r="N122" s="37">
        <v>0</v>
      </c>
      <c r="O122" s="37">
        <v>1</v>
      </c>
      <c r="P122" s="37">
        <v>0</v>
      </c>
      <c r="Q122" s="37">
        <v>1</v>
      </c>
    </row>
    <row r="123" spans="1:17" ht="11.45" customHeight="1" x14ac:dyDescent="0.25">
      <c r="A123" s="62" t="s">
        <v>58</v>
      </c>
      <c r="B123" s="37"/>
      <c r="C123" s="37">
        <v>1113</v>
      </c>
      <c r="D123" s="37">
        <v>902</v>
      </c>
      <c r="E123" s="37">
        <v>956</v>
      </c>
      <c r="F123" s="37">
        <v>999</v>
      </c>
      <c r="G123" s="37">
        <v>909</v>
      </c>
      <c r="H123" s="37">
        <v>719</v>
      </c>
      <c r="I123" s="37">
        <v>674</v>
      </c>
      <c r="J123" s="37">
        <v>752</v>
      </c>
      <c r="K123" s="37">
        <v>629</v>
      </c>
      <c r="L123" s="37">
        <v>989</v>
      </c>
      <c r="M123" s="37">
        <v>711</v>
      </c>
      <c r="N123" s="37">
        <v>579</v>
      </c>
      <c r="O123" s="37">
        <v>0</v>
      </c>
      <c r="P123" s="37">
        <v>2810</v>
      </c>
      <c r="Q123" s="37">
        <v>645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3</v>
      </c>
      <c r="M124" s="37">
        <v>0</v>
      </c>
      <c r="N124" s="37">
        <v>0</v>
      </c>
      <c r="O124" s="37">
        <v>0</v>
      </c>
      <c r="P124" s="37">
        <v>1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152</v>
      </c>
      <c r="D125" s="37">
        <v>114</v>
      </c>
      <c r="E125" s="37">
        <v>110</v>
      </c>
      <c r="F125" s="37">
        <v>35</v>
      </c>
      <c r="G125" s="37">
        <v>117</v>
      </c>
      <c r="H125" s="37">
        <v>0</v>
      </c>
      <c r="I125" s="37">
        <v>53</v>
      </c>
      <c r="J125" s="37">
        <v>44</v>
      </c>
      <c r="K125" s="37">
        <v>0</v>
      </c>
      <c r="L125" s="37">
        <v>26</v>
      </c>
      <c r="M125" s="37">
        <v>0</v>
      </c>
      <c r="N125" s="37">
        <v>0</v>
      </c>
      <c r="O125" s="37">
        <v>44</v>
      </c>
      <c r="P125" s="37">
        <v>5</v>
      </c>
      <c r="Q125" s="37">
        <v>44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13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204302</v>
      </c>
      <c r="D127" s="40">
        <f t="shared" si="144"/>
        <v>40362</v>
      </c>
      <c r="E127" s="40">
        <f t="shared" si="144"/>
        <v>4178</v>
      </c>
      <c r="F127" s="40">
        <f t="shared" si="144"/>
        <v>60763</v>
      </c>
      <c r="G127" s="40">
        <f t="shared" si="144"/>
        <v>114425</v>
      </c>
      <c r="H127" s="40">
        <f t="shared" si="144"/>
        <v>126592</v>
      </c>
      <c r="I127" s="40">
        <f t="shared" si="144"/>
        <v>132903</v>
      </c>
      <c r="J127" s="40">
        <f t="shared" si="144"/>
        <v>118357</v>
      </c>
      <c r="K127" s="40">
        <f t="shared" si="144"/>
        <v>120993</v>
      </c>
      <c r="L127" s="40">
        <f t="shared" si="144"/>
        <v>117747</v>
      </c>
      <c r="M127" s="40">
        <f t="shared" si="144"/>
        <v>98044</v>
      </c>
      <c r="N127" s="40">
        <f t="shared" si="144"/>
        <v>14055</v>
      </c>
      <c r="O127" s="40">
        <f t="shared" si="144"/>
        <v>44880</v>
      </c>
      <c r="P127" s="40">
        <f t="shared" si="144"/>
        <v>206800</v>
      </c>
      <c r="Q127" s="40">
        <f t="shared" si="144"/>
        <v>69689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196092</v>
      </c>
      <c r="D128" s="39">
        <f t="shared" ref="D128" si="146">SUM(D129:D133)</f>
        <v>35629</v>
      </c>
      <c r="E128" s="39">
        <f t="shared" ref="E128" si="147">SUM(E129:E133)</f>
        <v>2092</v>
      </c>
      <c r="F128" s="39">
        <f t="shared" ref="F128" si="148">SUM(F129:F133)</f>
        <v>52576</v>
      </c>
      <c r="G128" s="39">
        <f t="shared" ref="G128" si="149">SUM(G129:G133)</f>
        <v>107592</v>
      </c>
      <c r="H128" s="39">
        <f t="shared" ref="H128" si="150">SUM(H129:H133)</f>
        <v>119012</v>
      </c>
      <c r="I128" s="39">
        <f t="shared" ref="I128" si="151">SUM(I129:I133)</f>
        <v>124659</v>
      </c>
      <c r="J128" s="39">
        <f t="shared" ref="J128" si="152">SUM(J129:J133)</f>
        <v>111033</v>
      </c>
      <c r="K128" s="39">
        <f t="shared" ref="K128" si="153">SUM(K129:K133)</f>
        <v>112563</v>
      </c>
      <c r="L128" s="39">
        <f t="shared" ref="L128" si="154">SUM(L129:L133)</f>
        <v>109854</v>
      </c>
      <c r="M128" s="39">
        <f t="shared" ref="M128" si="155">SUM(M129:M133)</f>
        <v>93629</v>
      </c>
      <c r="N128" s="39">
        <f t="shared" ref="N128" si="156">SUM(N129:N133)</f>
        <v>12922</v>
      </c>
      <c r="O128" s="39">
        <f t="shared" ref="O128" si="157">SUM(O129:O133)</f>
        <v>42497</v>
      </c>
      <c r="P128" s="39">
        <f t="shared" ref="P128" si="158">SUM(P129:P133)</f>
        <v>195906</v>
      </c>
      <c r="Q128" s="39">
        <f t="shared" ref="Q128" si="159">SUM(Q129:Q133)</f>
        <v>63147</v>
      </c>
    </row>
    <row r="129" spans="1:17" ht="11.45" customHeight="1" x14ac:dyDescent="0.25">
      <c r="A129" s="62" t="s">
        <v>59</v>
      </c>
      <c r="B129" s="42"/>
      <c r="C129" s="42">
        <v>792</v>
      </c>
      <c r="D129" s="42">
        <v>3</v>
      </c>
      <c r="E129" s="42">
        <v>2009</v>
      </c>
      <c r="F129" s="42">
        <v>0</v>
      </c>
      <c r="G129" s="42">
        <v>1157</v>
      </c>
      <c r="H129" s="42">
        <v>1453</v>
      </c>
      <c r="I129" s="42">
        <v>1527</v>
      </c>
      <c r="J129" s="42">
        <v>1315</v>
      </c>
      <c r="K129" s="42">
        <v>1326</v>
      </c>
      <c r="L129" s="42">
        <v>1261</v>
      </c>
      <c r="M129" s="42">
        <v>0</v>
      </c>
      <c r="N129" s="42">
        <v>2</v>
      </c>
      <c r="O129" s="42">
        <v>0</v>
      </c>
      <c r="P129" s="42">
        <v>370</v>
      </c>
      <c r="Q129" s="42">
        <v>1978</v>
      </c>
    </row>
    <row r="130" spans="1:17" ht="11.45" customHeight="1" x14ac:dyDescent="0.25">
      <c r="A130" s="62" t="s">
        <v>58</v>
      </c>
      <c r="B130" s="42"/>
      <c r="C130" s="42">
        <v>195262</v>
      </c>
      <c r="D130" s="42">
        <v>35601</v>
      </c>
      <c r="E130" s="42">
        <v>0</v>
      </c>
      <c r="F130" s="42">
        <v>52571</v>
      </c>
      <c r="G130" s="42">
        <v>106375</v>
      </c>
      <c r="H130" s="42">
        <v>117492</v>
      </c>
      <c r="I130" s="42">
        <v>123061</v>
      </c>
      <c r="J130" s="42">
        <v>109657</v>
      </c>
      <c r="K130" s="42">
        <v>111174</v>
      </c>
      <c r="L130" s="42">
        <v>108557</v>
      </c>
      <c r="M130" s="42">
        <v>93596</v>
      </c>
      <c r="N130" s="42">
        <v>12900</v>
      </c>
      <c r="O130" s="42">
        <v>42446</v>
      </c>
      <c r="P130" s="42">
        <v>195426</v>
      </c>
      <c r="Q130" s="42">
        <v>61029</v>
      </c>
    </row>
    <row r="131" spans="1:17" ht="11.45" customHeight="1" x14ac:dyDescent="0.25">
      <c r="A131" s="62" t="s">
        <v>57</v>
      </c>
      <c r="B131" s="42"/>
      <c r="C131" s="42">
        <v>38</v>
      </c>
      <c r="D131" s="42">
        <v>25</v>
      </c>
      <c r="E131" s="42">
        <v>83</v>
      </c>
      <c r="F131" s="42">
        <v>5</v>
      </c>
      <c r="G131" s="42">
        <v>60</v>
      </c>
      <c r="H131" s="42">
        <v>67</v>
      </c>
      <c r="I131" s="42">
        <v>71</v>
      </c>
      <c r="J131" s="42">
        <v>61</v>
      </c>
      <c r="K131" s="42">
        <v>63</v>
      </c>
      <c r="L131" s="42">
        <v>34</v>
      </c>
      <c r="M131" s="42">
        <v>33</v>
      </c>
      <c r="N131" s="42">
        <v>4</v>
      </c>
      <c r="O131" s="42">
        <v>13</v>
      </c>
      <c r="P131" s="42">
        <v>76</v>
      </c>
      <c r="Q131" s="42">
        <v>75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5</v>
      </c>
      <c r="P132" s="42">
        <v>8</v>
      </c>
      <c r="Q132" s="42">
        <v>7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2</v>
      </c>
      <c r="M133" s="42">
        <v>0</v>
      </c>
      <c r="N133" s="42">
        <v>16</v>
      </c>
      <c r="O133" s="42">
        <v>33</v>
      </c>
      <c r="P133" s="42">
        <v>26</v>
      </c>
      <c r="Q133" s="42">
        <v>58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8210</v>
      </c>
      <c r="D134" s="38">
        <f t="shared" ref="D134" si="161">SUM(D135:D136)</f>
        <v>4733</v>
      </c>
      <c r="E134" s="38">
        <f t="shared" ref="E134" si="162">SUM(E135:E136)</f>
        <v>2086</v>
      </c>
      <c r="F134" s="38">
        <f t="shared" ref="F134" si="163">SUM(F135:F136)</f>
        <v>8187</v>
      </c>
      <c r="G134" s="38">
        <f t="shared" ref="G134" si="164">SUM(G135:G136)</f>
        <v>6833</v>
      </c>
      <c r="H134" s="38">
        <f t="shared" ref="H134" si="165">SUM(H135:H136)</f>
        <v>7580</v>
      </c>
      <c r="I134" s="38">
        <f t="shared" ref="I134" si="166">SUM(I135:I136)</f>
        <v>8244</v>
      </c>
      <c r="J134" s="38">
        <f t="shared" ref="J134" si="167">SUM(J135:J136)</f>
        <v>7324</v>
      </c>
      <c r="K134" s="38">
        <f t="shared" ref="K134" si="168">SUM(K135:K136)</f>
        <v>8430</v>
      </c>
      <c r="L134" s="38">
        <f t="shared" ref="L134" si="169">SUM(L135:L136)</f>
        <v>7893</v>
      </c>
      <c r="M134" s="38">
        <f t="shared" ref="M134" si="170">SUM(M135:M136)</f>
        <v>4415</v>
      </c>
      <c r="N134" s="38">
        <f t="shared" ref="N134" si="171">SUM(N135:N136)</f>
        <v>1133</v>
      </c>
      <c r="O134" s="38">
        <f t="shared" ref="O134" si="172">SUM(O135:O136)</f>
        <v>2383</v>
      </c>
      <c r="P134" s="38">
        <f t="shared" ref="P134" si="173">SUM(P135:P136)</f>
        <v>10894</v>
      </c>
      <c r="Q134" s="38">
        <f t="shared" ref="Q134" si="174">SUM(Q135:Q136)</f>
        <v>6542</v>
      </c>
    </row>
    <row r="135" spans="1:17" ht="11.45" customHeight="1" x14ac:dyDescent="0.25">
      <c r="A135" s="17" t="s">
        <v>23</v>
      </c>
      <c r="B135" s="37"/>
      <c r="C135" s="37">
        <v>6739</v>
      </c>
      <c r="D135" s="37">
        <v>3385</v>
      </c>
      <c r="E135" s="37">
        <v>972</v>
      </c>
      <c r="F135" s="37">
        <v>6501</v>
      </c>
      <c r="G135" s="37">
        <v>5711</v>
      </c>
      <c r="H135" s="37">
        <v>6191</v>
      </c>
      <c r="I135" s="37">
        <v>6548</v>
      </c>
      <c r="J135" s="37">
        <v>6825</v>
      </c>
      <c r="K135" s="37">
        <v>7130</v>
      </c>
      <c r="L135" s="37">
        <v>7145</v>
      </c>
      <c r="M135" s="37">
        <v>2907</v>
      </c>
      <c r="N135" s="37">
        <v>850</v>
      </c>
      <c r="O135" s="37">
        <v>693</v>
      </c>
      <c r="P135" s="37">
        <v>9662</v>
      </c>
      <c r="Q135" s="37">
        <v>5975</v>
      </c>
    </row>
    <row r="136" spans="1:17" ht="11.45" customHeight="1" x14ac:dyDescent="0.25">
      <c r="A136" s="15" t="s">
        <v>22</v>
      </c>
      <c r="B136" s="36"/>
      <c r="C136" s="36">
        <v>1471</v>
      </c>
      <c r="D136" s="36">
        <v>1348</v>
      </c>
      <c r="E136" s="36">
        <v>1114</v>
      </c>
      <c r="F136" s="36">
        <v>1686</v>
      </c>
      <c r="G136" s="36">
        <v>1122</v>
      </c>
      <c r="H136" s="36">
        <v>1389</v>
      </c>
      <c r="I136" s="36">
        <v>1696</v>
      </c>
      <c r="J136" s="36">
        <v>499</v>
      </c>
      <c r="K136" s="36">
        <v>1300</v>
      </c>
      <c r="L136" s="36">
        <v>748</v>
      </c>
      <c r="M136" s="36">
        <v>1508</v>
      </c>
      <c r="N136" s="36">
        <v>283</v>
      </c>
      <c r="O136" s="36">
        <v>1690</v>
      </c>
      <c r="P136" s="36">
        <v>1232</v>
      </c>
      <c r="Q136" s="36">
        <v>567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1.6393510893979972</v>
      </c>
      <c r="C141" s="24">
        <f t="shared" ref="C141:Q141" si="176">IF(C4=0,0,C4/C31)</f>
        <v>1.6583909868646949</v>
      </c>
      <c r="D141" s="24">
        <f t="shared" si="176"/>
        <v>1.5889122963035542</v>
      </c>
      <c r="E141" s="24">
        <f t="shared" si="176"/>
        <v>1.606760615457568</v>
      </c>
      <c r="F141" s="24">
        <f t="shared" si="176"/>
        <v>1.5860332153836636</v>
      </c>
      <c r="G141" s="24">
        <f t="shared" si="176"/>
        <v>1.5221864927189537</v>
      </c>
      <c r="H141" s="24">
        <f t="shared" si="176"/>
        <v>1.5166080863094014</v>
      </c>
      <c r="I141" s="24">
        <f t="shared" si="176"/>
        <v>1.5293104558055242</v>
      </c>
      <c r="J141" s="24">
        <f t="shared" si="176"/>
        <v>1.5121820630321157</v>
      </c>
      <c r="K141" s="24">
        <f t="shared" si="176"/>
        <v>1.4598381806495828</v>
      </c>
      <c r="L141" s="24">
        <f t="shared" si="176"/>
        <v>1.3958398800492564</v>
      </c>
      <c r="M141" s="24">
        <f t="shared" si="176"/>
        <v>1.4190331375424361</v>
      </c>
      <c r="N141" s="24">
        <f t="shared" si="176"/>
        <v>1.5138566318901179</v>
      </c>
      <c r="O141" s="24">
        <f t="shared" si="176"/>
        <v>1.50219492450012</v>
      </c>
      <c r="P141" s="24">
        <f t="shared" si="176"/>
        <v>1.462938185963768</v>
      </c>
      <c r="Q141" s="24">
        <f t="shared" si="176"/>
        <v>1.4930648799333925</v>
      </c>
    </row>
    <row r="142" spans="1:17" ht="11.45" customHeight="1" x14ac:dyDescent="0.25">
      <c r="A142" s="23" t="s">
        <v>30</v>
      </c>
      <c r="B142" s="22">
        <f t="shared" ref="B142" si="177">IF(B5=0,0,B5/B32)</f>
        <v>1.2051623672106275</v>
      </c>
      <c r="C142" s="22">
        <f t="shared" ref="C142:Q142" si="178">IF(C5=0,0,C5/C32)</f>
        <v>1.2051392519217536</v>
      </c>
      <c r="D142" s="22">
        <f t="shared" si="178"/>
        <v>1.2049298431364222</v>
      </c>
      <c r="E142" s="22">
        <f t="shared" si="178"/>
        <v>1.2054358769600164</v>
      </c>
      <c r="F142" s="22">
        <f t="shared" si="178"/>
        <v>1.205597306766373</v>
      </c>
      <c r="G142" s="22">
        <f t="shared" si="178"/>
        <v>1.2045056063339168</v>
      </c>
      <c r="H142" s="22">
        <f t="shared" si="178"/>
        <v>1.2048415969901547</v>
      </c>
      <c r="I142" s="22">
        <f t="shared" si="178"/>
        <v>1.2067754497377061</v>
      </c>
      <c r="J142" s="22">
        <f t="shared" si="178"/>
        <v>1.2074105465672287</v>
      </c>
      <c r="K142" s="22">
        <f t="shared" si="178"/>
        <v>1.2079899717478597</v>
      </c>
      <c r="L142" s="22">
        <f t="shared" si="178"/>
        <v>1.2059146553065254</v>
      </c>
      <c r="M142" s="22">
        <f t="shared" si="178"/>
        <v>1.2048582714100036</v>
      </c>
      <c r="N142" s="22">
        <f t="shared" si="178"/>
        <v>1.2026386864635246</v>
      </c>
      <c r="O142" s="22">
        <f t="shared" si="178"/>
        <v>1.2020413288926024</v>
      </c>
      <c r="P142" s="22">
        <f t="shared" si="178"/>
        <v>1.202478897711589</v>
      </c>
      <c r="Q142" s="22">
        <f t="shared" si="178"/>
        <v>1.2025047525335333</v>
      </c>
    </row>
    <row r="143" spans="1:17" ht="11.45" customHeight="1" x14ac:dyDescent="0.25">
      <c r="A143" s="19" t="s">
        <v>29</v>
      </c>
      <c r="B143" s="21">
        <f t="shared" ref="B143" si="179">IF(B6=0,0,B6/B33)</f>
        <v>1.429721786124162</v>
      </c>
      <c r="C143" s="21">
        <f t="shared" ref="C143:Q143" si="180">IF(C6=0,0,C6/C33)</f>
        <v>1.4654154538244968</v>
      </c>
      <c r="D143" s="21">
        <f t="shared" si="180"/>
        <v>1.432238501511282</v>
      </c>
      <c r="E143" s="21">
        <f t="shared" si="180"/>
        <v>1.446388408094561</v>
      </c>
      <c r="F143" s="21">
        <f t="shared" si="180"/>
        <v>1.4259156019245223</v>
      </c>
      <c r="G143" s="21">
        <f t="shared" si="180"/>
        <v>1.4331023202622364</v>
      </c>
      <c r="H143" s="21">
        <f t="shared" si="180"/>
        <v>1.4340081978938288</v>
      </c>
      <c r="I143" s="21">
        <f t="shared" si="180"/>
        <v>1.4437560905371574</v>
      </c>
      <c r="J143" s="21">
        <f t="shared" si="180"/>
        <v>1.426985320964226</v>
      </c>
      <c r="K143" s="21">
        <f t="shared" si="180"/>
        <v>1.3788100658889817</v>
      </c>
      <c r="L143" s="21">
        <f t="shared" si="180"/>
        <v>1.3134514731596307</v>
      </c>
      <c r="M143" s="21">
        <f t="shared" si="180"/>
        <v>1.3388877379237842</v>
      </c>
      <c r="N143" s="21">
        <f t="shared" si="180"/>
        <v>1.4289584523196441</v>
      </c>
      <c r="O143" s="21">
        <f t="shared" si="180"/>
        <v>1.4141079859546755</v>
      </c>
      <c r="P143" s="21">
        <f t="shared" si="180"/>
        <v>1.3844666211576808</v>
      </c>
      <c r="Q143" s="21">
        <f t="shared" si="180"/>
        <v>1.4085901880417964</v>
      </c>
    </row>
    <row r="144" spans="1:17" ht="11.45" customHeight="1" x14ac:dyDescent="0.25">
      <c r="A144" s="62" t="s">
        <v>59</v>
      </c>
      <c r="B144" s="70">
        <v>1.4072145907999978</v>
      </c>
      <c r="C144" s="70">
        <v>1.4403004448380885</v>
      </c>
      <c r="D144" s="70">
        <v>1.4062552287238119</v>
      </c>
      <c r="E144" s="70">
        <v>1.4177678087685806</v>
      </c>
      <c r="F144" s="70">
        <v>1.3953072703277427</v>
      </c>
      <c r="G144" s="70">
        <v>1.3998321558113156</v>
      </c>
      <c r="H144" s="70">
        <v>1.3980912220343755</v>
      </c>
      <c r="I144" s="70">
        <v>1.4058450600994974</v>
      </c>
      <c r="J144" s="70">
        <v>1.3877121544829669</v>
      </c>
      <c r="K144" s="70">
        <v>1.3401245336498842</v>
      </c>
      <c r="L144" s="70">
        <v>1.275460033810653</v>
      </c>
      <c r="M144" s="70">
        <v>1.2987204819997726</v>
      </c>
      <c r="N144" s="70">
        <v>1.386112168488671</v>
      </c>
      <c r="O144" s="70">
        <v>1.3711722128877766</v>
      </c>
      <c r="P144" s="70">
        <v>1.3417777273036651</v>
      </c>
      <c r="Q144" s="70">
        <v>1.3650635439655956</v>
      </c>
    </row>
    <row r="145" spans="1:17" ht="11.45" customHeight="1" x14ac:dyDescent="0.25">
      <c r="A145" s="62" t="s">
        <v>58</v>
      </c>
      <c r="B145" s="70">
        <v>1.4712629117406701</v>
      </c>
      <c r="C145" s="70">
        <v>1.5058546437108702</v>
      </c>
      <c r="D145" s="70">
        <v>1.4702598850162085</v>
      </c>
      <c r="E145" s="70">
        <v>1.4822964515420611</v>
      </c>
      <c r="F145" s="70">
        <v>1.458813638471637</v>
      </c>
      <c r="G145" s="70">
        <v>1.4635444707380005</v>
      </c>
      <c r="H145" s="70">
        <v>1.4617242996606434</v>
      </c>
      <c r="I145" s="70">
        <v>1.4698310478733467</v>
      </c>
      <c r="J145" s="70">
        <v>1.4508728366025769</v>
      </c>
      <c r="K145" s="70">
        <v>1.4011193007542246</v>
      </c>
      <c r="L145" s="70">
        <v>1.3335116445078266</v>
      </c>
      <c r="M145" s="70">
        <v>1.3578307746212106</v>
      </c>
      <c r="N145" s="70">
        <v>1.4492000284409063</v>
      </c>
      <c r="O145" s="70">
        <v>1.4335800919206685</v>
      </c>
      <c r="P145" s="70">
        <v>1.4028477382822564</v>
      </c>
      <c r="Q145" s="70">
        <v>1.4271933914955419</v>
      </c>
    </row>
    <row r="146" spans="1:17" ht="11.45" customHeight="1" x14ac:dyDescent="0.25">
      <c r="A146" s="62" t="s">
        <v>57</v>
      </c>
      <c r="B146" s="70">
        <v>1.3868301325404369</v>
      </c>
      <c r="C146" s="70">
        <v>1.4214529902097619</v>
      </c>
      <c r="D146" s="70">
        <v>1.3892713464659434</v>
      </c>
      <c r="E146" s="70">
        <v>1.4029967558517245</v>
      </c>
      <c r="F146" s="70">
        <v>1.3831381338667865</v>
      </c>
      <c r="G146" s="70">
        <v>1.3901092506543693</v>
      </c>
      <c r="H146" s="70">
        <v>1.3909879519570139</v>
      </c>
      <c r="I146" s="70">
        <v>1.4004434078210424</v>
      </c>
      <c r="J146" s="70">
        <v>1.3841757613352992</v>
      </c>
      <c r="K146" s="70">
        <v>1.3374457639123125</v>
      </c>
      <c r="L146" s="70">
        <v>1.2740479289648416</v>
      </c>
      <c r="M146" s="70">
        <v>1.2987211057860708</v>
      </c>
      <c r="N146" s="70">
        <v>1.3860896987500551</v>
      </c>
      <c r="O146" s="70">
        <v>1.3716847463760351</v>
      </c>
      <c r="P146" s="70">
        <v>1.3429326225229503</v>
      </c>
      <c r="Q146" s="70">
        <v>1.3663324824005423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 t="s">
        <v>183</v>
      </c>
      <c r="H147" s="70" t="s">
        <v>183</v>
      </c>
      <c r="I147" s="70" t="s">
        <v>183</v>
      </c>
      <c r="J147" s="70" t="s">
        <v>183</v>
      </c>
      <c r="K147" s="70" t="s">
        <v>183</v>
      </c>
      <c r="L147" s="70">
        <v>1.2740479289648416</v>
      </c>
      <c r="M147" s="70">
        <v>1.2987211057860706</v>
      </c>
      <c r="N147" s="70">
        <v>1.3860896987500551</v>
      </c>
      <c r="O147" s="70">
        <v>1.3716847463760351</v>
      </c>
      <c r="P147" s="70">
        <v>1.3429326225229503</v>
      </c>
      <c r="Q147" s="70">
        <v>1.3663324824005421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1.3716847463760351</v>
      </c>
      <c r="P148" s="70">
        <v>1.3429326225229503</v>
      </c>
      <c r="Q148" s="70">
        <v>1.3663324824005425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1.1821063258436675</v>
      </c>
      <c r="M149" s="70">
        <v>1.2049989641314058</v>
      </c>
      <c r="N149" s="70">
        <v>1.2860626070876799</v>
      </c>
      <c r="O149" s="70">
        <v>1.2726971873592079</v>
      </c>
      <c r="P149" s="70">
        <v>1.2460199590419128</v>
      </c>
      <c r="Q149" s="70">
        <v>1.2677311692376165</v>
      </c>
    </row>
    <row r="150" spans="1:17" ht="11.45" customHeight="1" x14ac:dyDescent="0.25">
      <c r="A150" s="19" t="s">
        <v>28</v>
      </c>
      <c r="B150" s="21">
        <f t="shared" ref="B150" si="181">IF(B13=0,0,B13/B40)</f>
        <v>22.972048762216236</v>
      </c>
      <c r="C150" s="21">
        <f t="shared" ref="C150:Q150" si="182">IF(C13=0,0,C13/C40)</f>
        <v>21.024217776157137</v>
      </c>
      <c r="D150" s="21">
        <f t="shared" si="182"/>
        <v>18.507070409283159</v>
      </c>
      <c r="E150" s="21">
        <f t="shared" si="182"/>
        <v>19.760895859182856</v>
      </c>
      <c r="F150" s="21">
        <f t="shared" si="182"/>
        <v>20.530049635841127</v>
      </c>
      <c r="G150" s="21">
        <f t="shared" si="182"/>
        <v>18.718638857364677</v>
      </c>
      <c r="H150" s="21">
        <f t="shared" si="182"/>
        <v>17.744840434680324</v>
      </c>
      <c r="I150" s="21">
        <f t="shared" si="182"/>
        <v>17.794128987893696</v>
      </c>
      <c r="J150" s="21">
        <f t="shared" si="182"/>
        <v>17.78227135302431</v>
      </c>
      <c r="K150" s="21">
        <f t="shared" si="182"/>
        <v>16.907869028991033</v>
      </c>
      <c r="L150" s="21">
        <f t="shared" si="182"/>
        <v>16.494482671396568</v>
      </c>
      <c r="M150" s="21">
        <f t="shared" si="182"/>
        <v>15.820692221200126</v>
      </c>
      <c r="N150" s="21">
        <f t="shared" si="182"/>
        <v>19.15026994139307</v>
      </c>
      <c r="O150" s="21">
        <f t="shared" si="182"/>
        <v>20.494171735447793</v>
      </c>
      <c r="P150" s="21">
        <f t="shared" si="182"/>
        <v>15.851639090297192</v>
      </c>
      <c r="Q150" s="21">
        <f t="shared" si="182"/>
        <v>16.813568747393301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>
        <v>6.634403179669099</v>
      </c>
      <c r="M151" s="20">
        <v>6.6084881623538507</v>
      </c>
      <c r="N151" s="20">
        <v>7.3654884389973354</v>
      </c>
      <c r="O151" s="20">
        <v>7.8823737444029982</v>
      </c>
      <c r="P151" s="20">
        <v>6.609678426549892</v>
      </c>
      <c r="Q151" s="20">
        <v>6.6466757210535885</v>
      </c>
    </row>
    <row r="152" spans="1:17" ht="11.45" customHeight="1" x14ac:dyDescent="0.25">
      <c r="A152" s="62" t="s">
        <v>58</v>
      </c>
      <c r="B152" s="20">
        <v>22.972048762216236</v>
      </c>
      <c r="C152" s="20">
        <v>21.024217776157137</v>
      </c>
      <c r="D152" s="20">
        <v>18.507070409283163</v>
      </c>
      <c r="E152" s="20">
        <v>19.760895859182856</v>
      </c>
      <c r="F152" s="20">
        <v>20.530049635841124</v>
      </c>
      <c r="G152" s="20">
        <v>18.718638857364681</v>
      </c>
      <c r="H152" s="20">
        <v>17.744840434680324</v>
      </c>
      <c r="I152" s="20">
        <v>17.794128987893696</v>
      </c>
      <c r="J152" s="20">
        <v>17.782271353024306</v>
      </c>
      <c r="K152" s="20">
        <v>16.907869028991033</v>
      </c>
      <c r="L152" s="20">
        <v>16.496267025338792</v>
      </c>
      <c r="M152" s="20">
        <v>15.822404765663942</v>
      </c>
      <c r="N152" s="20">
        <v>19.152977385843176</v>
      </c>
      <c r="O152" s="20">
        <v>20.497644735692255</v>
      </c>
      <c r="P152" s="20">
        <v>15.853734757956342</v>
      </c>
      <c r="Q152" s="20">
        <v>16.816264588193501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>
        <v>16.496267025338792</v>
      </c>
      <c r="M153" s="20">
        <v>15.822404765663943</v>
      </c>
      <c r="N153" s="20">
        <v>19.152977385843172</v>
      </c>
      <c r="O153" s="20">
        <v>20.497644735692248</v>
      </c>
      <c r="P153" s="20">
        <v>15.853734757956344</v>
      </c>
      <c r="Q153" s="20">
        <v>16.816264588193498</v>
      </c>
    </row>
    <row r="154" spans="1:17" ht="11.45" customHeight="1" x14ac:dyDescent="0.25">
      <c r="A154" s="62" t="s">
        <v>56</v>
      </c>
      <c r="B154" s="20">
        <v>22.972048762216236</v>
      </c>
      <c r="C154" s="20">
        <v>21.024217776157137</v>
      </c>
      <c r="D154" s="20">
        <v>18.507070409283159</v>
      </c>
      <c r="E154" s="20">
        <v>19.760895859182856</v>
      </c>
      <c r="F154" s="20">
        <v>20.530049635841127</v>
      </c>
      <c r="G154" s="20">
        <v>18.718638857364677</v>
      </c>
      <c r="H154" s="20">
        <v>17.744840434680324</v>
      </c>
      <c r="I154" s="20">
        <v>17.794128987893696</v>
      </c>
      <c r="J154" s="20">
        <v>17.78227135302431</v>
      </c>
      <c r="K154" s="20">
        <v>16.907869028991033</v>
      </c>
      <c r="L154" s="20">
        <v>16.496267025338792</v>
      </c>
      <c r="M154" s="20">
        <v>15.822404765663942</v>
      </c>
      <c r="N154" s="20">
        <v>19.152977385843172</v>
      </c>
      <c r="O154" s="20">
        <v>20.497644735692248</v>
      </c>
      <c r="P154" s="20">
        <v>15.853734757956344</v>
      </c>
      <c r="Q154" s="20">
        <v>16.816264588193498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>
        <v>16.496267025338792</v>
      </c>
      <c r="M155" s="20">
        <v>15.822404765663943</v>
      </c>
      <c r="N155" s="20">
        <v>19.152977385843172</v>
      </c>
      <c r="O155" s="20">
        <v>20.497644735692248</v>
      </c>
      <c r="P155" s="20">
        <v>15.853734757956344</v>
      </c>
      <c r="Q155" s="20">
        <v>16.816264588193498</v>
      </c>
    </row>
    <row r="156" spans="1:17" ht="11.45" customHeight="1" x14ac:dyDescent="0.25">
      <c r="A156" s="25" t="s">
        <v>66</v>
      </c>
      <c r="B156" s="24">
        <f t="shared" ref="B156" si="183">IF(B19=0,0,B19/B46)</f>
        <v>1.2441938086943085</v>
      </c>
      <c r="C156" s="24">
        <f t="shared" ref="C156:Q156" si="184">IF(C19=0,0,C19/C46)</f>
        <v>1.3469372968913473</v>
      </c>
      <c r="D156" s="24">
        <f t="shared" si="184"/>
        <v>1.2812178948097375</v>
      </c>
      <c r="E156" s="24">
        <f t="shared" si="184"/>
        <v>1.2614061768820422</v>
      </c>
      <c r="F156" s="24">
        <f t="shared" si="184"/>
        <v>1.5197090993189017</v>
      </c>
      <c r="G156" s="24">
        <f t="shared" si="184"/>
        <v>1.5715921402171196</v>
      </c>
      <c r="H156" s="24">
        <f t="shared" si="184"/>
        <v>1.586828518842238</v>
      </c>
      <c r="I156" s="24">
        <f t="shared" si="184"/>
        <v>1.7106144025459513</v>
      </c>
      <c r="J156" s="24">
        <f t="shared" si="184"/>
        <v>1.5723278367815949</v>
      </c>
      <c r="K156" s="24">
        <f t="shared" si="184"/>
        <v>1.4020327822276279</v>
      </c>
      <c r="L156" s="24">
        <f t="shared" si="184"/>
        <v>1.2906305837353609</v>
      </c>
      <c r="M156" s="24">
        <f t="shared" si="184"/>
        <v>1.4287727413524303</v>
      </c>
      <c r="N156" s="24">
        <f t="shared" si="184"/>
        <v>1.4421692638544201</v>
      </c>
      <c r="O156" s="24">
        <f t="shared" si="184"/>
        <v>1.4483526794262542</v>
      </c>
      <c r="P156" s="24">
        <f t="shared" si="184"/>
        <v>1.4306643620505368</v>
      </c>
      <c r="Q156" s="24">
        <f t="shared" si="184"/>
        <v>1.3748541024710645</v>
      </c>
    </row>
    <row r="157" spans="1:17" ht="11.45" customHeight="1" x14ac:dyDescent="0.25">
      <c r="A157" s="23" t="s">
        <v>27</v>
      </c>
      <c r="B157" s="22">
        <f t="shared" ref="B157" si="185">IF(B20=0,0,B20/B47)</f>
        <v>0.15713565859314943</v>
      </c>
      <c r="C157" s="22">
        <f t="shared" ref="C157:Q157" si="186">IF(C20=0,0,C20/C47)</f>
        <v>0.15966552652084842</v>
      </c>
      <c r="D157" s="22">
        <f t="shared" si="186"/>
        <v>0.15857183018761617</v>
      </c>
      <c r="E157" s="22">
        <f t="shared" si="186"/>
        <v>0.15645207887815826</v>
      </c>
      <c r="F157" s="22">
        <f t="shared" si="186"/>
        <v>0.15800262564209916</v>
      </c>
      <c r="G157" s="22">
        <f t="shared" si="186"/>
        <v>0.15956352750735583</v>
      </c>
      <c r="H157" s="22">
        <f t="shared" si="186"/>
        <v>0.15956627318337727</v>
      </c>
      <c r="I157" s="22">
        <f t="shared" si="186"/>
        <v>0.16121241122529464</v>
      </c>
      <c r="J157" s="22">
        <f t="shared" si="186"/>
        <v>0.16083792195701319</v>
      </c>
      <c r="K157" s="22">
        <f t="shared" si="186"/>
        <v>0.1601826244641818</v>
      </c>
      <c r="L157" s="22">
        <f t="shared" si="186"/>
        <v>0.16052519088251763</v>
      </c>
      <c r="M157" s="22">
        <f t="shared" si="186"/>
        <v>0.16408517561926034</v>
      </c>
      <c r="N157" s="22">
        <f t="shared" si="186"/>
        <v>0.16485895855948035</v>
      </c>
      <c r="O157" s="22">
        <f t="shared" si="186"/>
        <v>0.16619991711705331</v>
      </c>
      <c r="P157" s="22">
        <f t="shared" si="186"/>
        <v>0.165967457838268</v>
      </c>
      <c r="Q157" s="22">
        <f t="shared" si="186"/>
        <v>0.16473294697927948</v>
      </c>
    </row>
    <row r="158" spans="1:17" ht="11.45" customHeight="1" x14ac:dyDescent="0.25">
      <c r="A158" s="62" t="s">
        <v>59</v>
      </c>
      <c r="B158" s="70">
        <v>0.12734338433757805</v>
      </c>
      <c r="C158" s="70">
        <v>0.12974287065364962</v>
      </c>
      <c r="D158" s="70">
        <v>0.12866341122968467</v>
      </c>
      <c r="E158" s="70">
        <v>0.12666142564047167</v>
      </c>
      <c r="F158" s="70">
        <v>0.12812866793775685</v>
      </c>
      <c r="G158" s="70">
        <v>0.12963277413399818</v>
      </c>
      <c r="H158" s="70">
        <v>0.12962266697649741</v>
      </c>
      <c r="I158" s="70">
        <v>0.13121432608705103</v>
      </c>
      <c r="J158" s="70">
        <v>0.13083649757490623</v>
      </c>
      <c r="K158" s="70">
        <v>0.13018569724556095</v>
      </c>
      <c r="L158" s="70">
        <v>0.13039471220427576</v>
      </c>
      <c r="M158" s="70">
        <v>0.13329154262771098</v>
      </c>
      <c r="N158" s="70">
        <v>0.13350178313895533</v>
      </c>
      <c r="O158" s="70">
        <v>0.13423675599253382</v>
      </c>
      <c r="P158" s="70">
        <v>0.13342636932451662</v>
      </c>
      <c r="Q158" s="70">
        <v>0.13173752601156072</v>
      </c>
    </row>
    <row r="159" spans="1:17" ht="11.45" customHeight="1" x14ac:dyDescent="0.25">
      <c r="A159" s="62" t="s">
        <v>58</v>
      </c>
      <c r="B159" s="70">
        <v>0.15753053300573225</v>
      </c>
      <c r="C159" s="70">
        <v>0.16001487412123844</v>
      </c>
      <c r="D159" s="70">
        <v>0.15891266731959874</v>
      </c>
      <c r="E159" s="70">
        <v>0.15683599522075134</v>
      </c>
      <c r="F159" s="70">
        <v>0.15835711242902528</v>
      </c>
      <c r="G159" s="70">
        <v>0.15990646252988172</v>
      </c>
      <c r="H159" s="70">
        <v>0.15990071656048843</v>
      </c>
      <c r="I159" s="70">
        <v>0.16153597025662411</v>
      </c>
      <c r="J159" s="70">
        <v>0.16115409443289586</v>
      </c>
      <c r="K159" s="70">
        <v>0.16049203622397235</v>
      </c>
      <c r="L159" s="70">
        <v>0.16082818402454496</v>
      </c>
      <c r="M159" s="70">
        <v>0.16436549426497177</v>
      </c>
      <c r="N159" s="70">
        <v>0.16514386555948588</v>
      </c>
      <c r="O159" s="70">
        <v>0.16647212078294155</v>
      </c>
      <c r="P159" s="70">
        <v>0.16621320471979276</v>
      </c>
      <c r="Q159" s="70">
        <v>0.16500945986196658</v>
      </c>
    </row>
    <row r="160" spans="1:17" ht="11.45" customHeight="1" x14ac:dyDescent="0.25">
      <c r="A160" s="62" t="s">
        <v>57</v>
      </c>
      <c r="B160" s="70">
        <v>0.12851598720586677</v>
      </c>
      <c r="C160" s="70">
        <v>0.13053082589106671</v>
      </c>
      <c r="D160" s="70">
        <v>0.12962518370701562</v>
      </c>
      <c r="E160" s="70">
        <v>0.12794219879739904</v>
      </c>
      <c r="F160" s="70">
        <v>0.12917607750163068</v>
      </c>
      <c r="G160" s="70">
        <v>0.13031186451648244</v>
      </c>
      <c r="H160" s="70">
        <v>0.13004174218639689</v>
      </c>
      <c r="I160" s="70">
        <v>0.13110725842254195</v>
      </c>
      <c r="J160" s="70">
        <v>0.13052994484143554</v>
      </c>
      <c r="K160" s="70">
        <v>0.12972763371347373</v>
      </c>
      <c r="L160" s="70">
        <v>0.1297342869380112</v>
      </c>
      <c r="M160" s="70">
        <v>0.13231110826190404</v>
      </c>
      <c r="N160" s="70">
        <v>0.13266490805160069</v>
      </c>
      <c r="O160" s="70">
        <v>0.13345424874885639</v>
      </c>
      <c r="P160" s="70">
        <v>0.13296283956842969</v>
      </c>
      <c r="Q160" s="70">
        <v>0.13173752601156072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>
        <v>0.13351382984971219</v>
      </c>
      <c r="P161" s="70">
        <v>0.13301103480898735</v>
      </c>
      <c r="Q161" s="70">
        <v>0.13173752601156072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>
        <v>0.16750054355781097</v>
      </c>
      <c r="M162" s="70">
        <v>0.16731909070875461</v>
      </c>
      <c r="N162" s="70">
        <v>0.16727993846064845</v>
      </c>
      <c r="O162" s="70">
        <v>0.1672135221120141</v>
      </c>
      <c r="P162" s="70">
        <v>0.16719948547306002</v>
      </c>
      <c r="Q162" s="70">
        <v>0.16713890238358128</v>
      </c>
    </row>
    <row r="163" spans="1:17" ht="11.45" customHeight="1" x14ac:dyDescent="0.25">
      <c r="A163" s="19" t="s">
        <v>24</v>
      </c>
      <c r="B163" s="21">
        <f t="shared" ref="B163" si="187">IF(B26=0,0,B26/B53)</f>
        <v>10.298788974479379</v>
      </c>
      <c r="C163" s="21">
        <f t="shared" ref="C163:Q163" si="188">IF(C26=0,0,C26/C53)</f>
        <v>10.184390438673082</v>
      </c>
      <c r="D163" s="21">
        <f t="shared" si="188"/>
        <v>10.253532977645841</v>
      </c>
      <c r="E163" s="21">
        <f t="shared" si="188"/>
        <v>10.088684898251849</v>
      </c>
      <c r="F163" s="21">
        <f t="shared" si="188"/>
        <v>9.9293122387179125</v>
      </c>
      <c r="G163" s="21">
        <f t="shared" si="188"/>
        <v>9.6325055810962255</v>
      </c>
      <c r="H163" s="21">
        <f t="shared" si="188"/>
        <v>9.7753706794108606</v>
      </c>
      <c r="I163" s="21">
        <f t="shared" si="188"/>
        <v>9.9555016716636384</v>
      </c>
      <c r="J163" s="21">
        <f t="shared" si="188"/>
        <v>9.6128394661138579</v>
      </c>
      <c r="K163" s="21">
        <f t="shared" si="188"/>
        <v>9.4836160235442435</v>
      </c>
      <c r="L163" s="21">
        <f t="shared" si="188"/>
        <v>8.457580707476712</v>
      </c>
      <c r="M163" s="21">
        <f t="shared" si="188"/>
        <v>8.7234380641052702</v>
      </c>
      <c r="N163" s="21">
        <f t="shared" si="188"/>
        <v>9.4650901591809262</v>
      </c>
      <c r="O163" s="21">
        <f t="shared" si="188"/>
        <v>9.5459030402079854</v>
      </c>
      <c r="P163" s="21">
        <f t="shared" si="188"/>
        <v>10.491673096842799</v>
      </c>
      <c r="Q163" s="21">
        <f t="shared" si="188"/>
        <v>9.1609645260759507</v>
      </c>
    </row>
    <row r="164" spans="1:17" ht="11.45" customHeight="1" x14ac:dyDescent="0.25">
      <c r="A164" s="17" t="s">
        <v>23</v>
      </c>
      <c r="B164" s="20">
        <f t="shared" ref="B164" si="189">IF(B27=0,0,B27/B54)</f>
        <v>9.48</v>
      </c>
      <c r="C164" s="20">
        <f t="shared" ref="C164:Q164" si="190">IF(C27=0,0,C27/C54)</f>
        <v>9.4079401611047189</v>
      </c>
      <c r="D164" s="20">
        <f t="shared" si="190"/>
        <v>9.3575909661229613</v>
      </c>
      <c r="E164" s="20">
        <f t="shared" si="190"/>
        <v>9.1253213367609263</v>
      </c>
      <c r="F164" s="20">
        <f t="shared" si="190"/>
        <v>9.0243271221532098</v>
      </c>
      <c r="G164" s="20">
        <f t="shared" si="190"/>
        <v>8.6661698956780917</v>
      </c>
      <c r="H164" s="20">
        <f t="shared" si="190"/>
        <v>8.748129675810473</v>
      </c>
      <c r="I164" s="20">
        <f t="shared" si="190"/>
        <v>8.9013605442176864</v>
      </c>
      <c r="J164" s="20">
        <f t="shared" si="190"/>
        <v>8.6129843985908412</v>
      </c>
      <c r="K164" s="20">
        <f t="shared" si="190"/>
        <v>8.3423944476576057</v>
      </c>
      <c r="L164" s="20">
        <f t="shared" si="190"/>
        <v>7.120508568269762</v>
      </c>
      <c r="M164" s="20">
        <f t="shared" si="190"/>
        <v>7.3296703296703294</v>
      </c>
      <c r="N164" s="20">
        <f t="shared" si="190"/>
        <v>8.2145481263776627</v>
      </c>
      <c r="O164" s="20">
        <f t="shared" si="190"/>
        <v>7.9910057236304173</v>
      </c>
      <c r="P164" s="20">
        <f t="shared" si="190"/>
        <v>9.1352530541012218</v>
      </c>
      <c r="Q164" s="20">
        <f t="shared" si="190"/>
        <v>7.7969653179190752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13.968045932457967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12708.215606075628</v>
      </c>
      <c r="C167" s="68">
        <f t="shared" ref="C167:Q167" si="194">IF(C30=0,"",C30*1000000/C84)</f>
        <v>12215.689744485937</v>
      </c>
      <c r="D167" s="68">
        <f t="shared" si="194"/>
        <v>12404.205408529264</v>
      </c>
      <c r="E167" s="68">
        <f t="shared" si="194"/>
        <v>12772.012787148158</v>
      </c>
      <c r="F167" s="68">
        <f t="shared" si="194"/>
        <v>12761.437251549894</v>
      </c>
      <c r="G167" s="68">
        <f t="shared" si="194"/>
        <v>12616.208664883965</v>
      </c>
      <c r="H167" s="68">
        <f t="shared" si="194"/>
        <v>12614.813975730227</v>
      </c>
      <c r="I167" s="68">
        <f t="shared" si="194"/>
        <v>12364.84058392796</v>
      </c>
      <c r="J167" s="68">
        <f t="shared" si="194"/>
        <v>12465.551544152879</v>
      </c>
      <c r="K167" s="68">
        <f t="shared" si="194"/>
        <v>12576.823539025216</v>
      </c>
      <c r="L167" s="68">
        <f t="shared" si="194"/>
        <v>12381.192869114409</v>
      </c>
      <c r="M167" s="68">
        <f t="shared" si="194"/>
        <v>11888.595745217917</v>
      </c>
      <c r="N167" s="68">
        <f t="shared" si="194"/>
        <v>11990.810201901242</v>
      </c>
      <c r="O167" s="68">
        <f t="shared" si="194"/>
        <v>11863.895664638545</v>
      </c>
      <c r="P167" s="68">
        <f t="shared" si="194"/>
        <v>11485.988366685056</v>
      </c>
      <c r="Q167" s="68">
        <f t="shared" si="194"/>
        <v>11481.665444532573</v>
      </c>
    </row>
    <row r="168" spans="1:17" ht="11.45" customHeight="1" x14ac:dyDescent="0.25">
      <c r="A168" s="25" t="s">
        <v>39</v>
      </c>
      <c r="B168" s="66">
        <f t="shared" si="193"/>
        <v>12870.738483880215</v>
      </c>
      <c r="C168" s="66">
        <f t="shared" ref="C168:Q168" si="195">IF(C31=0,"",C31*1000000/C85)</f>
        <v>12470.551244487247</v>
      </c>
      <c r="D168" s="66">
        <f t="shared" si="195"/>
        <v>12598.414755231181</v>
      </c>
      <c r="E168" s="66">
        <f t="shared" si="195"/>
        <v>12828.323194166624</v>
      </c>
      <c r="F168" s="66">
        <f t="shared" si="195"/>
        <v>12857.269638050466</v>
      </c>
      <c r="G168" s="66">
        <f t="shared" si="195"/>
        <v>12795.786624891191</v>
      </c>
      <c r="H168" s="66">
        <f t="shared" si="195"/>
        <v>12791.358120474204</v>
      </c>
      <c r="I168" s="66">
        <f t="shared" si="195"/>
        <v>12600.86405282618</v>
      </c>
      <c r="J168" s="66">
        <f t="shared" si="195"/>
        <v>12733.770828985107</v>
      </c>
      <c r="K168" s="66">
        <f t="shared" si="195"/>
        <v>12870.812647087994</v>
      </c>
      <c r="L168" s="66">
        <f t="shared" si="195"/>
        <v>12628.676793996339</v>
      </c>
      <c r="M168" s="66">
        <f t="shared" si="195"/>
        <v>12271.860493162243</v>
      </c>
      <c r="N168" s="66">
        <f t="shared" si="195"/>
        <v>12470.879560232564</v>
      </c>
      <c r="O168" s="66">
        <f t="shared" si="195"/>
        <v>12392.269895950192</v>
      </c>
      <c r="P168" s="66">
        <f t="shared" si="195"/>
        <v>11945.974574891447</v>
      </c>
      <c r="Q168" s="66">
        <f t="shared" si="195"/>
        <v>11805.447273144073</v>
      </c>
    </row>
    <row r="169" spans="1:17" ht="11.45" customHeight="1" x14ac:dyDescent="0.25">
      <c r="A169" s="23" t="s">
        <v>30</v>
      </c>
      <c r="B169" s="65">
        <f t="shared" si="193"/>
        <v>2432.4749255363217</v>
      </c>
      <c r="C169" s="65">
        <f t="shared" ref="C169:Q169" si="196">IF(C32=0,"",C32*1000000/C86)</f>
        <v>2557.6863211623622</v>
      </c>
      <c r="D169" s="65">
        <f t="shared" si="196"/>
        <v>2698.3099903950028</v>
      </c>
      <c r="E169" s="65">
        <f t="shared" si="196"/>
        <v>2807.2732622194567</v>
      </c>
      <c r="F169" s="65">
        <f t="shared" si="196"/>
        <v>2962.6420759491243</v>
      </c>
      <c r="G169" s="65">
        <f t="shared" si="196"/>
        <v>3070.6703639026582</v>
      </c>
      <c r="H169" s="65">
        <f t="shared" si="196"/>
        <v>3400.7529441071874</v>
      </c>
      <c r="I169" s="65">
        <f t="shared" si="196"/>
        <v>3350.535200595461</v>
      </c>
      <c r="J169" s="65">
        <f t="shared" si="196"/>
        <v>3398.3733374995668</v>
      </c>
      <c r="K169" s="65">
        <f t="shared" si="196"/>
        <v>3189.415289304442</v>
      </c>
      <c r="L169" s="65">
        <f t="shared" si="196"/>
        <v>3309.5245774155383</v>
      </c>
      <c r="M169" s="65">
        <f t="shared" si="196"/>
        <v>3246.3115287599953</v>
      </c>
      <c r="N169" s="65">
        <f t="shared" si="196"/>
        <v>3313.9410029945984</v>
      </c>
      <c r="O169" s="65">
        <f t="shared" si="196"/>
        <v>3310.8029667906972</v>
      </c>
      <c r="P169" s="65">
        <f t="shared" si="196"/>
        <v>3250.357431986436</v>
      </c>
      <c r="Q169" s="65">
        <f t="shared" si="196"/>
        <v>3049.6983648501782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14423.471176788678</v>
      </c>
      <c r="C170" s="63">
        <f t="shared" ref="C170:Q170" si="198">IF(C33=0,"",C33*1000000/C87)</f>
        <v>13918.000749968043</v>
      </c>
      <c r="D170" s="63">
        <f t="shared" si="198"/>
        <v>13964.154698324493</v>
      </c>
      <c r="E170" s="63">
        <f t="shared" si="198"/>
        <v>14207.575294999157</v>
      </c>
      <c r="F170" s="63">
        <f t="shared" si="198"/>
        <v>14197.125279856469</v>
      </c>
      <c r="G170" s="63">
        <f t="shared" si="198"/>
        <v>14121.877378854544</v>
      </c>
      <c r="H170" s="63">
        <f t="shared" si="198"/>
        <v>13979.431969819367</v>
      </c>
      <c r="I170" s="63">
        <f t="shared" si="198"/>
        <v>13697.746276220025</v>
      </c>
      <c r="J170" s="63">
        <f t="shared" si="198"/>
        <v>13831.145853642563</v>
      </c>
      <c r="K170" s="63">
        <f t="shared" si="198"/>
        <v>13994.306190121344</v>
      </c>
      <c r="L170" s="63">
        <f t="shared" si="198"/>
        <v>13581.677774051157</v>
      </c>
      <c r="M170" s="63">
        <f t="shared" si="198"/>
        <v>13185.715059823338</v>
      </c>
      <c r="N170" s="63">
        <f t="shared" si="198"/>
        <v>13495.1796666277</v>
      </c>
      <c r="O170" s="63">
        <f t="shared" si="198"/>
        <v>13377.833757126107</v>
      </c>
      <c r="P170" s="63">
        <f t="shared" si="198"/>
        <v>12808.095253111416</v>
      </c>
      <c r="Q170" s="63">
        <f t="shared" si="198"/>
        <v>12696.741466778496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13550.148692751651</v>
      </c>
      <c r="C171" s="64">
        <f t="shared" ref="C171:Q171" si="200">IF(C34=0,"",C34*1000000/C88)</f>
        <v>12363.218313805888</v>
      </c>
      <c r="D171" s="64">
        <f t="shared" si="200"/>
        <v>12025.79610384793</v>
      </c>
      <c r="E171" s="64">
        <f t="shared" si="200"/>
        <v>11681.440423319802</v>
      </c>
      <c r="F171" s="64">
        <f t="shared" si="200"/>
        <v>11045.841126587762</v>
      </c>
      <c r="G171" s="64">
        <f t="shared" si="200"/>
        <v>10457.646744224401</v>
      </c>
      <c r="H171" s="64">
        <f t="shared" si="200"/>
        <v>9733.5586943016642</v>
      </c>
      <c r="I171" s="64">
        <f t="shared" si="200"/>
        <v>9244.2063997324822</v>
      </c>
      <c r="J171" s="64">
        <f t="shared" si="200"/>
        <v>8958.2508272406321</v>
      </c>
      <c r="K171" s="64">
        <f t="shared" si="200"/>
        <v>8984.649953095437</v>
      </c>
      <c r="L171" s="64">
        <f t="shared" si="200"/>
        <v>8326.6098074312322</v>
      </c>
      <c r="M171" s="64">
        <f t="shared" si="200"/>
        <v>7748.9512716885247</v>
      </c>
      <c r="N171" s="64">
        <f t="shared" si="200"/>
        <v>8230.95233597468</v>
      </c>
      <c r="O171" s="64">
        <f t="shared" si="200"/>
        <v>8061.9012452721136</v>
      </c>
      <c r="P171" s="64">
        <f t="shared" si="200"/>
        <v>7641.8580851361357</v>
      </c>
      <c r="Q171" s="64">
        <f t="shared" si="200"/>
        <v>7851.2438959051105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16286.048386026663</v>
      </c>
      <c r="C172" s="64">
        <f t="shared" ref="C172:Q172" si="202">IF(C35=0,"",C35*1000000/C89)</f>
        <v>17339.38316948757</v>
      </c>
      <c r="D172" s="64">
        <f t="shared" si="202"/>
        <v>18165.36124118089</v>
      </c>
      <c r="E172" s="64">
        <f t="shared" si="202"/>
        <v>19327.438341881447</v>
      </c>
      <c r="F172" s="64">
        <f t="shared" si="202"/>
        <v>20277.432082974548</v>
      </c>
      <c r="G172" s="64">
        <f t="shared" si="202"/>
        <v>20595.023489640207</v>
      </c>
      <c r="H172" s="64">
        <f t="shared" si="202"/>
        <v>20901.85575738483</v>
      </c>
      <c r="I172" s="64">
        <f t="shared" si="202"/>
        <v>20337.326000873349</v>
      </c>
      <c r="J172" s="64">
        <f t="shared" si="202"/>
        <v>20464.423935417428</v>
      </c>
      <c r="K172" s="64">
        <f t="shared" si="202"/>
        <v>20342.133330537661</v>
      </c>
      <c r="L172" s="64">
        <f t="shared" si="202"/>
        <v>20070.107094512077</v>
      </c>
      <c r="M172" s="64">
        <f t="shared" si="202"/>
        <v>19451.951312198013</v>
      </c>
      <c r="N172" s="64">
        <f t="shared" si="202"/>
        <v>19037.119473324379</v>
      </c>
      <c r="O172" s="64">
        <f t="shared" si="202"/>
        <v>18786.296234808637</v>
      </c>
      <c r="P172" s="64">
        <f t="shared" si="202"/>
        <v>17776.824059882871</v>
      </c>
      <c r="Q172" s="64">
        <f t="shared" si="202"/>
        <v>16982.006209347692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17064.158277671781</v>
      </c>
      <c r="C173" s="64">
        <f t="shared" ref="C173:Q173" si="204">IF(C36=0,"",C36*1000000/C90)</f>
        <v>16274.060071163411</v>
      </c>
      <c r="D173" s="64">
        <f t="shared" si="204"/>
        <v>16169.039670621565</v>
      </c>
      <c r="E173" s="64">
        <f t="shared" si="204"/>
        <v>17824.277318163571</v>
      </c>
      <c r="F173" s="64">
        <f t="shared" si="204"/>
        <v>18024.383814918212</v>
      </c>
      <c r="G173" s="64">
        <f t="shared" si="204"/>
        <v>16442.38708806967</v>
      </c>
      <c r="H173" s="64">
        <f t="shared" si="204"/>
        <v>16101.144058302791</v>
      </c>
      <c r="I173" s="64">
        <f t="shared" si="204"/>
        <v>15340.278723430909</v>
      </c>
      <c r="J173" s="64">
        <f t="shared" si="204"/>
        <v>16250.446917052786</v>
      </c>
      <c r="K173" s="64">
        <f t="shared" si="204"/>
        <v>16134.774061259908</v>
      </c>
      <c r="L173" s="64">
        <f t="shared" si="204"/>
        <v>15699.794753610624</v>
      </c>
      <c r="M173" s="64">
        <f t="shared" si="204"/>
        <v>14272.935486237146</v>
      </c>
      <c r="N173" s="64">
        <f t="shared" si="204"/>
        <v>14934.024994091189</v>
      </c>
      <c r="O173" s="64">
        <f t="shared" si="204"/>
        <v>14319.415817825713</v>
      </c>
      <c r="P173" s="64">
        <f t="shared" si="204"/>
        <v>13544.332867380121</v>
      </c>
      <c r="Q173" s="64">
        <f t="shared" si="204"/>
        <v>13556.2802373718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>
        <f t="shared" si="206"/>
        <v>12273.552417604556</v>
      </c>
      <c r="M174" s="64">
        <f t="shared" si="206"/>
        <v>11383.499396498884</v>
      </c>
      <c r="N174" s="64">
        <f t="shared" si="206"/>
        <v>11910.75687769081</v>
      </c>
      <c r="O174" s="64">
        <f t="shared" si="206"/>
        <v>11500.68371698685</v>
      </c>
      <c r="P174" s="64">
        <f t="shared" si="206"/>
        <v>11097.934493914665</v>
      </c>
      <c r="Q174" s="64">
        <f t="shared" si="206"/>
        <v>11107.723911440098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9465.2371081624678</v>
      </c>
      <c r="P175" s="64">
        <f t="shared" si="208"/>
        <v>9133.7683898395881</v>
      </c>
      <c r="Q175" s="64">
        <f t="shared" si="208"/>
        <v>9141.8252289205684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12447.212868629193</v>
      </c>
      <c r="M176" s="64">
        <f t="shared" si="210"/>
        <v>12487.812964674971</v>
      </c>
      <c r="N176" s="64">
        <f t="shared" si="210"/>
        <v>12522.470578424578</v>
      </c>
      <c r="O176" s="64">
        <f t="shared" si="210"/>
        <v>12538.060151423944</v>
      </c>
      <c r="P176" s="64">
        <f t="shared" si="210"/>
        <v>12561.390215768113</v>
      </c>
      <c r="Q176" s="64">
        <f t="shared" si="210"/>
        <v>12568.322294720881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26015.261793728881</v>
      </c>
      <c r="C177" s="63">
        <f t="shared" ref="C177:Q177" si="212">IF(C40=0,"",C40*1000000/C94)</f>
        <v>25566.900538292946</v>
      </c>
      <c r="D177" s="63">
        <f t="shared" si="212"/>
        <v>25102.90810073863</v>
      </c>
      <c r="E177" s="63">
        <f t="shared" si="212"/>
        <v>24625.909252260939</v>
      </c>
      <c r="F177" s="63">
        <f t="shared" si="212"/>
        <v>24151.21720932363</v>
      </c>
      <c r="G177" s="63">
        <f t="shared" si="212"/>
        <v>23213.651122968637</v>
      </c>
      <c r="H177" s="63">
        <f t="shared" si="212"/>
        <v>22783.498817075706</v>
      </c>
      <c r="I177" s="63">
        <f t="shared" si="212"/>
        <v>23256.193235853425</v>
      </c>
      <c r="J177" s="63">
        <f t="shared" si="212"/>
        <v>22942.118183185979</v>
      </c>
      <c r="K177" s="63">
        <f t="shared" si="212"/>
        <v>22895.847981642655</v>
      </c>
      <c r="L177" s="63">
        <f t="shared" si="212"/>
        <v>23382.402231236858</v>
      </c>
      <c r="M177" s="63">
        <f t="shared" si="212"/>
        <v>23840.677146127804</v>
      </c>
      <c r="N177" s="63">
        <f t="shared" si="212"/>
        <v>24083.784503690247</v>
      </c>
      <c r="O177" s="63">
        <f t="shared" si="212"/>
        <v>23590.338109830627</v>
      </c>
      <c r="P177" s="63">
        <f t="shared" si="212"/>
        <v>23364.646609639978</v>
      </c>
      <c r="Q177" s="63">
        <f t="shared" si="212"/>
        <v>23827.348615343846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>
        <f t="shared" si="214"/>
        <v>11111.200264988101</v>
      </c>
      <c r="M178" s="67">
        <f t="shared" si="214"/>
        <v>11454.515204065081</v>
      </c>
      <c r="N178" s="67">
        <f t="shared" si="214"/>
        <v>11694.131463999196</v>
      </c>
      <c r="O178" s="67">
        <f t="shared" si="214"/>
        <v>11558.265913050109</v>
      </c>
      <c r="P178" s="67">
        <f t="shared" si="214"/>
        <v>11557.763165981623</v>
      </c>
      <c r="Q178" s="67">
        <f t="shared" si="214"/>
        <v>11917.383736679152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25959.694971403296</v>
      </c>
      <c r="C179" s="67">
        <f t="shared" ref="C179:Q179" si="216">IF(C42=0,"",C42*1000000/C96)</f>
        <v>25330.143275582483</v>
      </c>
      <c r="D179" s="67">
        <f t="shared" si="216"/>
        <v>24757.032020662988</v>
      </c>
      <c r="E179" s="67">
        <f t="shared" si="216"/>
        <v>24187.753074463064</v>
      </c>
      <c r="F179" s="67">
        <f t="shared" si="216"/>
        <v>23707.924840916945</v>
      </c>
      <c r="G179" s="67">
        <f t="shared" si="216"/>
        <v>22439.513723699834</v>
      </c>
      <c r="H179" s="67">
        <f t="shared" si="216"/>
        <v>22096.540213894263</v>
      </c>
      <c r="I179" s="67">
        <f t="shared" si="216"/>
        <v>22522.452019197903</v>
      </c>
      <c r="J179" s="67">
        <f t="shared" si="216"/>
        <v>22215.052889046907</v>
      </c>
      <c r="K179" s="67">
        <f t="shared" si="216"/>
        <v>22212.368575613968</v>
      </c>
      <c r="L179" s="67">
        <f t="shared" si="216"/>
        <v>22692.091302495712</v>
      </c>
      <c r="M179" s="67">
        <f t="shared" si="216"/>
        <v>23165.290191295142</v>
      </c>
      <c r="N179" s="67">
        <f t="shared" si="216"/>
        <v>23325.224702414809</v>
      </c>
      <c r="O179" s="67">
        <f t="shared" si="216"/>
        <v>22822.399880806068</v>
      </c>
      <c r="P179" s="67">
        <f t="shared" si="216"/>
        <v>22780.489323216261</v>
      </c>
      <c r="Q179" s="67">
        <f t="shared" si="216"/>
        <v>23220.426773057192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>
        <f t="shared" si="218"/>
        <v>16205.465885530641</v>
      </c>
      <c r="M180" s="67">
        <f t="shared" si="218"/>
        <v>16706.183935833102</v>
      </c>
      <c r="N180" s="67">
        <f t="shared" si="218"/>
        <v>17055.659513032129</v>
      </c>
      <c r="O180" s="67">
        <f t="shared" si="218"/>
        <v>16857.502293432539</v>
      </c>
      <c r="P180" s="67">
        <f t="shared" si="218"/>
        <v>16856.769046773934</v>
      </c>
      <c r="Q180" s="67">
        <f t="shared" si="218"/>
        <v>17381.268538384898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52767.298522625904</v>
      </c>
      <c r="C181" s="67">
        <f t="shared" ref="C181:Q181" si="220">IF(C44=0,"",C44*1000000/C98)</f>
        <v>50796.883036562896</v>
      </c>
      <c r="D181" s="67">
        <f t="shared" si="220"/>
        <v>48852.314511143981</v>
      </c>
      <c r="E181" s="67">
        <f t="shared" si="220"/>
        <v>46939.30155853348</v>
      </c>
      <c r="F181" s="67">
        <f t="shared" si="220"/>
        <v>45087.954998584501</v>
      </c>
      <c r="G181" s="67">
        <f t="shared" si="220"/>
        <v>42403.823384280578</v>
      </c>
      <c r="H181" s="67">
        <f t="shared" si="220"/>
        <v>40763.893561216108</v>
      </c>
      <c r="I181" s="67">
        <f t="shared" si="220"/>
        <v>40835.662550600216</v>
      </c>
      <c r="J181" s="67">
        <f t="shared" si="220"/>
        <v>39467.449699126621</v>
      </c>
      <c r="K181" s="67">
        <f t="shared" si="220"/>
        <v>38611.642249676792</v>
      </c>
      <c r="L181" s="67">
        <f t="shared" si="220"/>
        <v>38699.656997591446</v>
      </c>
      <c r="M181" s="67">
        <f t="shared" si="220"/>
        <v>38722.008539538954</v>
      </c>
      <c r="N181" s="67">
        <f t="shared" si="220"/>
        <v>38369.324907005976</v>
      </c>
      <c r="O181" s="67">
        <f t="shared" si="220"/>
        <v>36808.141585360689</v>
      </c>
      <c r="P181" s="67">
        <f t="shared" si="220"/>
        <v>35723.995240306838</v>
      </c>
      <c r="Q181" s="67">
        <f t="shared" si="220"/>
        <v>35752.15121003746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>
        <f t="shared" si="222"/>
        <v>38829.067492843678</v>
      </c>
      <c r="M182" s="67">
        <f t="shared" si="222"/>
        <v>38866.768515443051</v>
      </c>
      <c r="N182" s="67">
        <f t="shared" si="222"/>
        <v>38886.489708159861</v>
      </c>
      <c r="O182" s="67">
        <f t="shared" si="222"/>
        <v>38926.761068911976</v>
      </c>
      <c r="P182" s="67">
        <f t="shared" si="222"/>
        <v>38945.476054268132</v>
      </c>
      <c r="Q182" s="67">
        <f t="shared" si="222"/>
        <v>38983.680764203978</v>
      </c>
    </row>
    <row r="183" spans="1:17" ht="11.45" customHeight="1" x14ac:dyDescent="0.25">
      <c r="A183" s="25" t="s">
        <v>18</v>
      </c>
      <c r="B183" s="66">
        <f t="shared" si="221"/>
        <v>12244.467860072253</v>
      </c>
      <c r="C183" s="66">
        <f t="shared" ref="C183:Q183" si="223">IF(C46=0,"",C46*1000000/C100)</f>
        <v>11526.077657736878</v>
      </c>
      <c r="D183" s="66">
        <f t="shared" si="223"/>
        <v>11825.565209781689</v>
      </c>
      <c r="E183" s="66">
        <f t="shared" si="223"/>
        <v>12586.908813056003</v>
      </c>
      <c r="F183" s="66">
        <f t="shared" si="223"/>
        <v>12433.661109445558</v>
      </c>
      <c r="G183" s="66">
        <f t="shared" si="223"/>
        <v>11993.714705433136</v>
      </c>
      <c r="H183" s="66">
        <f t="shared" si="223"/>
        <v>12002.816912107266</v>
      </c>
      <c r="I183" s="66">
        <f t="shared" si="223"/>
        <v>11546.994432961601</v>
      </c>
      <c r="J183" s="66">
        <f t="shared" si="223"/>
        <v>11535.377115962992</v>
      </c>
      <c r="K183" s="66">
        <f t="shared" si="223"/>
        <v>11550.512066265987</v>
      </c>
      <c r="L183" s="66">
        <f t="shared" si="223"/>
        <v>11481.920496365838</v>
      </c>
      <c r="M183" s="66">
        <f t="shared" si="223"/>
        <v>10470.471214844631</v>
      </c>
      <c r="N183" s="66">
        <f t="shared" si="223"/>
        <v>10156.234960815123</v>
      </c>
      <c r="O183" s="66">
        <f t="shared" si="223"/>
        <v>9796.0999974311999</v>
      </c>
      <c r="P183" s="66">
        <f t="shared" si="223"/>
        <v>9695.714050546092</v>
      </c>
      <c r="Q183" s="66">
        <f t="shared" si="223"/>
        <v>10178.036072774108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11770.992689960214</v>
      </c>
      <c r="C184" s="65">
        <f t="shared" ref="C184:Q184" si="225">IF(C47=0,"",C47*1000000/C101)</f>
        <v>10889.409425358195</v>
      </c>
      <c r="D184" s="65">
        <f t="shared" si="225"/>
        <v>11274.885131496754</v>
      </c>
      <c r="E184" s="65">
        <f t="shared" si="225"/>
        <v>12036.692253512214</v>
      </c>
      <c r="F184" s="65">
        <f t="shared" si="225"/>
        <v>11472.481525183537</v>
      </c>
      <c r="G184" s="65">
        <f t="shared" si="225"/>
        <v>10927.602866349134</v>
      </c>
      <c r="H184" s="65">
        <f t="shared" si="225"/>
        <v>10931.012837757913</v>
      </c>
      <c r="I184" s="65">
        <f t="shared" si="225"/>
        <v>10389.057412612316</v>
      </c>
      <c r="J184" s="65">
        <f t="shared" si="225"/>
        <v>10514.330275918273</v>
      </c>
      <c r="K184" s="65">
        <f t="shared" si="225"/>
        <v>10734.756877579372</v>
      </c>
      <c r="L184" s="65">
        <f t="shared" si="225"/>
        <v>10624.587786676582</v>
      </c>
      <c r="M184" s="65">
        <f t="shared" si="225"/>
        <v>9533.2472716297671</v>
      </c>
      <c r="N184" s="65">
        <f t="shared" si="225"/>
        <v>9312.4784707440303</v>
      </c>
      <c r="O184" s="65">
        <f t="shared" si="225"/>
        <v>8950.1761004250347</v>
      </c>
      <c r="P184" s="65">
        <f t="shared" si="225"/>
        <v>9025.3941778303379</v>
      </c>
      <c r="Q184" s="65">
        <f t="shared" si="225"/>
        <v>9359.3025992051535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8385.77633634005</v>
      </c>
      <c r="C185" s="64">
        <f t="shared" ref="C185:Q185" si="227">IF(C48=0,"",C48*1000000/C102)</f>
        <v>7638.4932539154879</v>
      </c>
      <c r="D185" s="64">
        <f t="shared" si="227"/>
        <v>7964.3420803100398</v>
      </c>
      <c r="E185" s="64">
        <f t="shared" si="227"/>
        <v>8613.9699748572511</v>
      </c>
      <c r="F185" s="64">
        <f t="shared" si="227"/>
        <v>8131.9304892450837</v>
      </c>
      <c r="G185" s="64">
        <f t="shared" si="227"/>
        <v>7670.9850835655616</v>
      </c>
      <c r="H185" s="64">
        <f t="shared" si="227"/>
        <v>7673.9762250096674</v>
      </c>
      <c r="I185" s="64">
        <f t="shared" si="227"/>
        <v>7219.6965139700378</v>
      </c>
      <c r="J185" s="64">
        <f t="shared" si="227"/>
        <v>7324.5452175465325</v>
      </c>
      <c r="K185" s="64">
        <f t="shared" si="227"/>
        <v>7509.4623844921589</v>
      </c>
      <c r="L185" s="64">
        <f t="shared" si="227"/>
        <v>7449.4689198526803</v>
      </c>
      <c r="M185" s="64">
        <f t="shared" si="227"/>
        <v>6674.4001780488406</v>
      </c>
      <c r="N185" s="64">
        <f t="shared" si="227"/>
        <v>6622.0107426265404</v>
      </c>
      <c r="O185" s="64">
        <f t="shared" si="227"/>
        <v>6442.7009275662513</v>
      </c>
      <c r="P185" s="64">
        <f t="shared" si="227"/>
        <v>6640.7460170684562</v>
      </c>
      <c r="Q185" s="64">
        <f t="shared" si="227"/>
        <v>7077.4644556043932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11833.50506067863</v>
      </c>
      <c r="C186" s="64">
        <f t="shared" ref="C186:Q186" si="229">IF(C49=0,"",C49*1000000/C103)</f>
        <v>10942.973361960128</v>
      </c>
      <c r="D186" s="64">
        <f t="shared" si="229"/>
        <v>11327.772719369139</v>
      </c>
      <c r="E186" s="64">
        <f t="shared" si="229"/>
        <v>12097.855486729111</v>
      </c>
      <c r="F186" s="64">
        <f t="shared" si="229"/>
        <v>11527.874588426805</v>
      </c>
      <c r="G186" s="64">
        <f t="shared" si="229"/>
        <v>10980.118666736873</v>
      </c>
      <c r="H186" s="64">
        <f t="shared" si="229"/>
        <v>10982.091639768032</v>
      </c>
      <c r="I186" s="64">
        <f t="shared" si="229"/>
        <v>10437.365454243351</v>
      </c>
      <c r="J186" s="64">
        <f t="shared" si="229"/>
        <v>10561.616470243998</v>
      </c>
      <c r="K186" s="64">
        <f t="shared" si="229"/>
        <v>10781.263916636331</v>
      </c>
      <c r="L186" s="64">
        <f t="shared" si="229"/>
        <v>10669.06404588401</v>
      </c>
      <c r="M186" s="64">
        <f t="shared" si="229"/>
        <v>9569.3813683294302</v>
      </c>
      <c r="N186" s="64">
        <f t="shared" si="229"/>
        <v>9345.9807689224472</v>
      </c>
      <c r="O186" s="64">
        <f t="shared" si="229"/>
        <v>8979.0326676195091</v>
      </c>
      <c r="P186" s="64">
        <f t="shared" si="229"/>
        <v>9049.1856370086025</v>
      </c>
      <c r="Q186" s="64">
        <f t="shared" si="229"/>
        <v>9384.1058888328935</v>
      </c>
    </row>
    <row r="187" spans="1:17" ht="11.45" customHeight="1" x14ac:dyDescent="0.25">
      <c r="A187" s="62" t="s">
        <v>57</v>
      </c>
      <c r="B187" s="64">
        <f t="shared" ref="B187" si="230">IF(B50=0,"",B50*1000000/B104)</f>
        <v>9346.0900840541399</v>
      </c>
      <c r="C187" s="64">
        <f t="shared" ref="C187:Q187" si="231">IF(C50=0,"",C50*1000000/C104)</f>
        <v>8646.6985130585927</v>
      </c>
      <c r="D187" s="64">
        <f t="shared" si="231"/>
        <v>8953.0048863033426</v>
      </c>
      <c r="E187" s="64">
        <f t="shared" si="231"/>
        <v>9557.5525616129271</v>
      </c>
      <c r="F187" s="64">
        <f t="shared" si="231"/>
        <v>9109.7253125817533</v>
      </c>
      <c r="G187" s="64">
        <f t="shared" si="231"/>
        <v>8719.587741197136</v>
      </c>
      <c r="H187" s="64">
        <f t="shared" si="231"/>
        <v>8810.5262636888474</v>
      </c>
      <c r="I187" s="64">
        <f t="shared" si="231"/>
        <v>8458.2801616652741</v>
      </c>
      <c r="J187" s="64">
        <f t="shared" si="231"/>
        <v>8646.990333965583</v>
      </c>
      <c r="K187" s="64">
        <f t="shared" si="231"/>
        <v>8917.7083274140859</v>
      </c>
      <c r="L187" s="64">
        <f t="shared" si="231"/>
        <v>8915.4219067568338</v>
      </c>
      <c r="M187" s="64">
        <f t="shared" si="231"/>
        <v>8080.4251191641179</v>
      </c>
      <c r="N187" s="64">
        <f t="shared" si="231"/>
        <v>7973.2511499692546</v>
      </c>
      <c r="O187" s="64">
        <f t="shared" si="231"/>
        <v>7740.2274289298775</v>
      </c>
      <c r="P187" s="64">
        <f t="shared" si="231"/>
        <v>7884.3217507860363</v>
      </c>
      <c r="Q187" s="64">
        <f t="shared" si="231"/>
        <v>8257.8735730473654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>
        <f t="shared" si="233"/>
        <v>8825.3650954379846</v>
      </c>
      <c r="P188" s="64">
        <f t="shared" si="233"/>
        <v>8993.4347640442411</v>
      </c>
      <c r="Q188" s="64">
        <f t="shared" si="233"/>
        <v>9436.6192741391915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>
        <f t="shared" si="235"/>
        <v>6391.0564953008779</v>
      </c>
      <c r="M189" s="64">
        <f t="shared" si="235"/>
        <v>6425.7863460487824</v>
      </c>
      <c r="N189" s="64">
        <f t="shared" si="235"/>
        <v>6433.3097161187698</v>
      </c>
      <c r="O189" s="64">
        <f t="shared" si="235"/>
        <v>6446.096256788941</v>
      </c>
      <c r="P189" s="64">
        <f t="shared" si="235"/>
        <v>6448.8025067199569</v>
      </c>
      <c r="Q189" s="64">
        <f t="shared" si="235"/>
        <v>6460.4985183369263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18413.920692743359</v>
      </c>
      <c r="C190" s="63">
        <f t="shared" ref="C190:Q190" si="237">IF(C53=0,"",C53*1000000/C107)</f>
        <v>20407.25083397772</v>
      </c>
      <c r="D190" s="63">
        <f t="shared" si="237"/>
        <v>19397.150906442446</v>
      </c>
      <c r="E190" s="63">
        <f t="shared" si="237"/>
        <v>19827.579680656043</v>
      </c>
      <c r="F190" s="63">
        <f t="shared" si="237"/>
        <v>25764.716821798866</v>
      </c>
      <c r="G190" s="63">
        <f t="shared" si="237"/>
        <v>27070.98193661392</v>
      </c>
      <c r="H190" s="63">
        <f t="shared" si="237"/>
        <v>27437.876287536874</v>
      </c>
      <c r="I190" s="63">
        <f t="shared" si="237"/>
        <v>28378.107206394572</v>
      </c>
      <c r="J190" s="63">
        <f t="shared" si="237"/>
        <v>25816.865267486031</v>
      </c>
      <c r="K190" s="63">
        <f t="shared" si="237"/>
        <v>22851.149290623085</v>
      </c>
      <c r="L190" s="63">
        <f t="shared" si="237"/>
        <v>23516.188092364966</v>
      </c>
      <c r="M190" s="63">
        <f t="shared" si="237"/>
        <v>24184.259033580554</v>
      </c>
      <c r="N190" s="63">
        <f t="shared" si="237"/>
        <v>23569.772527870766</v>
      </c>
      <c r="O190" s="63">
        <f t="shared" si="237"/>
        <v>24302.906203796218</v>
      </c>
      <c r="P190" s="63">
        <f t="shared" si="237"/>
        <v>20722.457355625007</v>
      </c>
      <c r="Q190" s="63">
        <f t="shared" si="237"/>
        <v>23282.576965409004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15639.009946410326</v>
      </c>
      <c r="C191" s="67">
        <f t="shared" ref="C191:Q191" si="239">IF(C54=0,"",C54*1000000/C108)</f>
        <v>17623.021466016366</v>
      </c>
      <c r="D191" s="67">
        <f t="shared" si="239"/>
        <v>16391.419698496597</v>
      </c>
      <c r="E191" s="67">
        <f t="shared" si="239"/>
        <v>16658.637117927305</v>
      </c>
      <c r="F191" s="67">
        <f t="shared" si="239"/>
        <v>22166.894225363423</v>
      </c>
      <c r="G191" s="67">
        <f t="shared" si="239"/>
        <v>23394.735312917659</v>
      </c>
      <c r="H191" s="67">
        <f t="shared" si="239"/>
        <v>23510.236626720762</v>
      </c>
      <c r="I191" s="67">
        <f t="shared" si="239"/>
        <v>24147.277271287268</v>
      </c>
      <c r="J191" s="67">
        <f t="shared" si="239"/>
        <v>22126.702375251945</v>
      </c>
      <c r="K191" s="67">
        <f t="shared" si="239"/>
        <v>19015.044870666901</v>
      </c>
      <c r="L191" s="67">
        <f t="shared" si="239"/>
        <v>20055.654719010188</v>
      </c>
      <c r="M191" s="67">
        <f t="shared" si="239"/>
        <v>20348.597723875766</v>
      </c>
      <c r="N191" s="67">
        <f t="shared" si="239"/>
        <v>19629.902066836861</v>
      </c>
      <c r="O191" s="67">
        <f t="shared" si="239"/>
        <v>19444.488608359698</v>
      </c>
      <c r="P191" s="67">
        <f t="shared" si="239"/>
        <v>16052.218735992828</v>
      </c>
      <c r="Q191" s="67">
        <f t="shared" si="239"/>
        <v>19263.692671723849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84999.999999999985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21099.659154905759</v>
      </c>
      <c r="C195" s="66">
        <f t="shared" ref="C195:Q195" si="243">IF(C4=0,"",C4*1000000/C85)</f>
        <v>20681.04978509196</v>
      </c>
      <c r="D195" s="66">
        <f t="shared" si="243"/>
        <v>20017.776118518959</v>
      </c>
      <c r="E195" s="66">
        <f t="shared" si="243"/>
        <v>20612.044470747758</v>
      </c>
      <c r="F195" s="66">
        <f t="shared" si="243"/>
        <v>20392.056705091931</v>
      </c>
      <c r="G195" s="66">
        <f t="shared" si="243"/>
        <v>19477.573564123224</v>
      </c>
      <c r="H195" s="66">
        <f t="shared" si="243"/>
        <v>19399.477160390601</v>
      </c>
      <c r="I195" s="66">
        <f t="shared" si="243"/>
        <v>19270.633148171051</v>
      </c>
      <c r="J195" s="66">
        <f t="shared" si="243"/>
        <v>19255.779842352877</v>
      </c>
      <c r="K195" s="66">
        <f t="shared" si="243"/>
        <v>18789.303718206582</v>
      </c>
      <c r="L195" s="66">
        <f t="shared" si="243"/>
        <v>17627.610701312678</v>
      </c>
      <c r="M195" s="66">
        <f t="shared" si="243"/>
        <v>17414.176699095089</v>
      </c>
      <c r="N195" s="66">
        <f t="shared" si="243"/>
        <v>18879.123727760983</v>
      </c>
      <c r="O195" s="66">
        <f t="shared" si="243"/>
        <v>18615.60494073201</v>
      </c>
      <c r="P195" s="66">
        <f t="shared" si="243"/>
        <v>17476.222374160989</v>
      </c>
      <c r="Q195" s="66">
        <f t="shared" si="243"/>
        <v>17626.298715436849</v>
      </c>
    </row>
    <row r="196" spans="1:17" ht="11.45" customHeight="1" x14ac:dyDescent="0.25">
      <c r="A196" s="23" t="s">
        <v>30</v>
      </c>
      <c r="B196" s="65">
        <f t="shared" si="242"/>
        <v>2931.527239439848</v>
      </c>
      <c r="C196" s="65">
        <f t="shared" ref="C196:Q196" si="244">IF(C5=0,"",C5*1000000/C86)</f>
        <v>3082.3681797361114</v>
      </c>
      <c r="D196" s="65">
        <f t="shared" si="244"/>
        <v>3251.2742334600912</v>
      </c>
      <c r="E196" s="65">
        <f t="shared" si="244"/>
        <v>3383.9879067099168</v>
      </c>
      <c r="F196" s="65">
        <f t="shared" si="244"/>
        <v>3571.753307677001</v>
      </c>
      <c r="G196" s="65">
        <f t="shared" si="244"/>
        <v>3698.6396685241602</v>
      </c>
      <c r="H196" s="65">
        <f t="shared" si="244"/>
        <v>4097.3686081470742</v>
      </c>
      <c r="I196" s="65">
        <f t="shared" si="244"/>
        <v>4043.3436235606027</v>
      </c>
      <c r="J196" s="65">
        <f t="shared" si="244"/>
        <v>4103.2318088698494</v>
      </c>
      <c r="K196" s="65">
        <f t="shared" si="244"/>
        <v>3852.7816852190645</v>
      </c>
      <c r="L196" s="65">
        <f t="shared" si="244"/>
        <v>3991.0041900025331</v>
      </c>
      <c r="M196" s="65">
        <f t="shared" si="244"/>
        <v>3911.3452970001345</v>
      </c>
      <c r="N196" s="65">
        <f t="shared" si="244"/>
        <v>3985.473654859039</v>
      </c>
      <c r="O196" s="65">
        <f t="shared" si="244"/>
        <v>3979.7219979026604</v>
      </c>
      <c r="P196" s="65">
        <f t="shared" si="244"/>
        <v>3908.48622198372</v>
      </c>
      <c r="Q196" s="65">
        <f t="shared" si="244"/>
        <v>3667.276777526085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20621.550972988676</v>
      </c>
      <c r="C197" s="63">
        <f t="shared" ref="C197:Q197" si="246">IF(C6=0,"",C6*1000000/C87)</f>
        <v>20395.653385344107</v>
      </c>
      <c r="D197" s="63">
        <f t="shared" si="246"/>
        <v>20000</v>
      </c>
      <c r="E197" s="63">
        <f t="shared" si="246"/>
        <v>20549.672213817445</v>
      </c>
      <c r="F197" s="63">
        <f t="shared" si="246"/>
        <v>20243.90243902439</v>
      </c>
      <c r="G197" s="63">
        <f t="shared" si="246"/>
        <v>20238.095238095237</v>
      </c>
      <c r="H197" s="63">
        <f t="shared" si="246"/>
        <v>20046.620046620046</v>
      </c>
      <c r="I197" s="63">
        <f t="shared" si="246"/>
        <v>19776.204612925329</v>
      </c>
      <c r="J197" s="63">
        <f t="shared" si="246"/>
        <v>19736.842105263157</v>
      </c>
      <c r="K197" s="63">
        <f t="shared" si="246"/>
        <v>19295.490240071795</v>
      </c>
      <c r="L197" s="63">
        <f t="shared" si="246"/>
        <v>17838.874680306908</v>
      </c>
      <c r="M197" s="63">
        <f t="shared" si="246"/>
        <v>17654.192209354449</v>
      </c>
      <c r="N197" s="63">
        <f t="shared" si="246"/>
        <v>19284.051050199847</v>
      </c>
      <c r="O197" s="63">
        <f t="shared" si="246"/>
        <v>18917.701550726069</v>
      </c>
      <c r="P197" s="63">
        <f t="shared" si="246"/>
        <v>17732.380358540893</v>
      </c>
      <c r="Q197" s="63">
        <f t="shared" si="246"/>
        <v>17884.505450207595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19067.966947949637</v>
      </c>
      <c r="C198" s="64">
        <f t="shared" ref="C198:Q198" si="248">IF(C7=0,"",C7*1000000/C88)</f>
        <v>17806.748837005023</v>
      </c>
      <c r="D198" s="64">
        <f t="shared" si="248"/>
        <v>16911.338650602596</v>
      </c>
      <c r="E198" s="64">
        <f t="shared" si="248"/>
        <v>16561.570192230836</v>
      </c>
      <c r="F198" s="64">
        <f t="shared" si="248"/>
        <v>15412.342430813087</v>
      </c>
      <c r="G198" s="64">
        <f t="shared" si="248"/>
        <v>14638.950186680828</v>
      </c>
      <c r="H198" s="64">
        <f t="shared" si="248"/>
        <v>13608.402969659535</v>
      </c>
      <c r="I198" s="64">
        <f t="shared" si="248"/>
        <v>12995.92190160407</v>
      </c>
      <c r="J198" s="64">
        <f t="shared" si="248"/>
        <v>12431.473555868915</v>
      </c>
      <c r="K198" s="64">
        <f t="shared" si="248"/>
        <v>12040.549828399478</v>
      </c>
      <c r="L198" s="64">
        <f t="shared" si="248"/>
        <v>10620.258026514353</v>
      </c>
      <c r="M198" s="64">
        <f t="shared" si="248"/>
        <v>10063.721730560072</v>
      </c>
      <c r="N198" s="64">
        <f t="shared" si="248"/>
        <v>11409.023191144757</v>
      </c>
      <c r="O198" s="64">
        <f t="shared" si="248"/>
        <v>11054.254970562484</v>
      </c>
      <c r="P198" s="64">
        <f t="shared" si="248"/>
        <v>10253.674973851103</v>
      </c>
      <c r="Q198" s="64">
        <f t="shared" si="248"/>
        <v>10717.44681708248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23961.058969175032</v>
      </c>
      <c r="C199" s="64">
        <f t="shared" ref="C199:Q199" si="250">IF(C8=0,"",C8*1000000/C89)</f>
        <v>26110.590664854968</v>
      </c>
      <c r="D199" s="64">
        <f t="shared" si="250"/>
        <v>26707.80192973651</v>
      </c>
      <c r="E199" s="64">
        <f t="shared" si="250"/>
        <v>28648.993271568848</v>
      </c>
      <c r="F199" s="64">
        <f t="shared" si="250"/>
        <v>29580.994475825606</v>
      </c>
      <c r="G199" s="64">
        <f t="shared" si="250"/>
        <v>30141.732752982174</v>
      </c>
      <c r="H199" s="64">
        <f t="shared" si="250"/>
        <v>30552.750468571128</v>
      </c>
      <c r="I199" s="64">
        <f t="shared" si="250"/>
        <v>29892.433186805534</v>
      </c>
      <c r="J199" s="64">
        <f t="shared" si="250"/>
        <v>29691.276804616755</v>
      </c>
      <c r="K199" s="64">
        <f t="shared" si="250"/>
        <v>28501.755627932136</v>
      </c>
      <c r="L199" s="64">
        <f t="shared" si="250"/>
        <v>26763.721517050999</v>
      </c>
      <c r="M199" s="64">
        <f t="shared" si="250"/>
        <v>26412.458118135903</v>
      </c>
      <c r="N199" s="64">
        <f t="shared" si="250"/>
        <v>27588.594082174619</v>
      </c>
      <c r="O199" s="64">
        <f t="shared" si="250"/>
        <v>26931.660283145869</v>
      </c>
      <c r="P199" s="64">
        <f t="shared" si="250"/>
        <v>24938.177426248283</v>
      </c>
      <c r="Q199" s="64">
        <f t="shared" si="250"/>
        <v>24236.607036317284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23665.088885914545</v>
      </c>
      <c r="C200" s="64">
        <f t="shared" ref="C200:Q200" si="252">IF(C9=0,"",C9*1000000/C90)</f>
        <v>23132.81135100852</v>
      </c>
      <c r="D200" s="64">
        <f t="shared" si="252"/>
        <v>22463.183514265678</v>
      </c>
      <c r="E200" s="64">
        <f t="shared" si="252"/>
        <v>25007.403252784959</v>
      </c>
      <c r="F200" s="64">
        <f t="shared" si="252"/>
        <v>24930.212593864686</v>
      </c>
      <c r="G200" s="64">
        <f t="shared" si="252"/>
        <v>22856.714393965605</v>
      </c>
      <c r="H200" s="64">
        <f t="shared" si="252"/>
        <v>22396.497397823441</v>
      </c>
      <c r="I200" s="64">
        <f t="shared" si="252"/>
        <v>21483.192212366208</v>
      </c>
      <c r="J200" s="64">
        <f t="shared" si="252"/>
        <v>22493.474733450403</v>
      </c>
      <c r="K200" s="64">
        <f t="shared" si="252"/>
        <v>21579.385219914326</v>
      </c>
      <c r="L200" s="64">
        <f t="shared" si="252"/>
        <v>20002.290991010701</v>
      </c>
      <c r="M200" s="64">
        <f t="shared" si="252"/>
        <v>18536.562557499154</v>
      </c>
      <c r="N200" s="64">
        <f t="shared" si="252"/>
        <v>20699.898205185651</v>
      </c>
      <c r="O200" s="64">
        <f t="shared" si="252"/>
        <v>19641.724254327248</v>
      </c>
      <c r="P200" s="64">
        <f t="shared" si="252"/>
        <v>18189.126457914575</v>
      </c>
      <c r="Q200" s="64">
        <f t="shared" si="252"/>
        <v>18522.386028845627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>
        <f t="shared" si="254"/>
        <v>15637.094038690509</v>
      </c>
      <c r="M201" s="64">
        <f t="shared" si="254"/>
        <v>14783.990923936099</v>
      </c>
      <c r="N201" s="64">
        <f t="shared" si="254"/>
        <v>16509.377412483602</v>
      </c>
      <c r="O201" s="64">
        <f t="shared" si="254"/>
        <v>15775.312427486104</v>
      </c>
      <c r="P201" s="64">
        <f t="shared" si="254"/>
        <v>14903.778274500732</v>
      </c>
      <c r="Q201" s="64">
        <f t="shared" si="254"/>
        <v>15176.843985737809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12983.321362098872</v>
      </c>
      <c r="P202" s="64">
        <f t="shared" si="256"/>
        <v>12266.035537284501</v>
      </c>
      <c r="Q202" s="64">
        <f t="shared" si="256"/>
        <v>12490.772758702948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14713.929071129271</v>
      </c>
      <c r="M203" s="64">
        <f t="shared" si="258"/>
        <v>15047.801686700077</v>
      </c>
      <c r="N203" s="64">
        <f t="shared" si="258"/>
        <v>16104.68115926748</v>
      </c>
      <c r="O203" s="64">
        <f t="shared" si="258"/>
        <v>15957.153889657819</v>
      </c>
      <c r="P203" s="64">
        <f t="shared" si="258"/>
        <v>15651.742922160865</v>
      </c>
      <c r="Q203" s="64">
        <f t="shared" si="258"/>
        <v>15933.253918041708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597623.86248736095</v>
      </c>
      <c r="C204" s="63">
        <f t="shared" ref="C204:Q204" si="260">IF(C13=0,"",C13*1000000/C94)</f>
        <v>537524.08477842005</v>
      </c>
      <c r="D204" s="63">
        <f t="shared" si="260"/>
        <v>464581.28769813437</v>
      </c>
      <c r="E204" s="63">
        <f t="shared" si="260"/>
        <v>486630.02817161597</v>
      </c>
      <c r="F204" s="63">
        <f t="shared" si="260"/>
        <v>495825.68807339447</v>
      </c>
      <c r="G204" s="63">
        <f t="shared" si="260"/>
        <v>434527.95193170797</v>
      </c>
      <c r="H204" s="63">
        <f t="shared" si="260"/>
        <v>404289.55105273629</v>
      </c>
      <c r="I204" s="63">
        <f t="shared" si="260"/>
        <v>413823.70220615674</v>
      </c>
      <c r="J204" s="63">
        <f t="shared" si="260"/>
        <v>407962.97094656614</v>
      </c>
      <c r="K204" s="63">
        <f t="shared" si="260"/>
        <v>387119.9989813026</v>
      </c>
      <c r="L204" s="63">
        <f t="shared" si="260"/>
        <v>385680.62841876078</v>
      </c>
      <c r="M204" s="63">
        <f t="shared" si="260"/>
        <v>377176.01547388773</v>
      </c>
      <c r="N204" s="63">
        <f t="shared" si="260"/>
        <v>461210.97445600759</v>
      </c>
      <c r="O204" s="63">
        <f t="shared" si="260"/>
        <v>483464.44052014768</v>
      </c>
      <c r="P204" s="63">
        <f t="shared" si="260"/>
        <v>370367.94552834891</v>
      </c>
      <c r="Q204" s="63">
        <f t="shared" si="260"/>
        <v>400622.76401219028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>
        <f t="shared" si="262"/>
        <v>73716.182367977177</v>
      </c>
      <c r="M205" s="67">
        <f t="shared" si="262"/>
        <v>75697.028131566301</v>
      </c>
      <c r="N205" s="67">
        <f t="shared" si="262"/>
        <v>86132.990102201045</v>
      </c>
      <c r="O205" s="67">
        <f t="shared" si="262"/>
        <v>91106.571763854314</v>
      </c>
      <c r="P205" s="67">
        <f t="shared" si="262"/>
        <v>76393.097857361732</v>
      </c>
      <c r="Q205" s="67">
        <f t="shared" si="262"/>
        <v>79210.985141064215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596347.37873533613</v>
      </c>
      <c r="C206" s="67">
        <f t="shared" ref="C206:Q206" si="264">IF(C15=0,"",C15*1000000/C96)</f>
        <v>532546.44852710841</v>
      </c>
      <c r="D206" s="67">
        <f t="shared" si="264"/>
        <v>458180.13473128778</v>
      </c>
      <c r="E206" s="67">
        <f t="shared" si="264"/>
        <v>477971.66957209451</v>
      </c>
      <c r="F206" s="67">
        <f t="shared" si="264"/>
        <v>486724.87374681566</v>
      </c>
      <c r="G206" s="67">
        <f t="shared" si="264"/>
        <v>420037.15352881572</v>
      </c>
      <c r="H206" s="67">
        <f t="shared" si="264"/>
        <v>392099.58025405073</v>
      </c>
      <c r="I206" s="67">
        <f t="shared" si="264"/>
        <v>400767.41635325429</v>
      </c>
      <c r="J206" s="67">
        <f t="shared" si="264"/>
        <v>395034.09859481867</v>
      </c>
      <c r="K206" s="67">
        <f t="shared" si="264"/>
        <v>375563.81870015716</v>
      </c>
      <c r="L206" s="67">
        <f t="shared" si="264"/>
        <v>374334.79748933722</v>
      </c>
      <c r="M206" s="67">
        <f t="shared" si="264"/>
        <v>366530.59792073647</v>
      </c>
      <c r="N206" s="67">
        <f t="shared" si="264"/>
        <v>446747.5012450614</v>
      </c>
      <c r="O206" s="67">
        <f t="shared" si="264"/>
        <v>467805.44477266801</v>
      </c>
      <c r="P206" s="67">
        <f t="shared" si="264"/>
        <v>361155.83538672701</v>
      </c>
      <c r="Q206" s="67">
        <f t="shared" si="264"/>
        <v>390480.84046650195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>
        <f t="shared" si="266"/>
        <v>267329.69251773186</v>
      </c>
      <c r="M207" s="67">
        <f t="shared" si="266"/>
        <v>264332.00432238408</v>
      </c>
      <c r="N207" s="67">
        <f t="shared" si="266"/>
        <v>326666.6609537453</v>
      </c>
      <c r="O207" s="67">
        <f t="shared" si="266"/>
        <v>345539.09314189752</v>
      </c>
      <c r="P207" s="67">
        <f t="shared" si="266"/>
        <v>267242.74534368253</v>
      </c>
      <c r="Q207" s="67">
        <f t="shared" si="266"/>
        <v>292288.01061992371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1212172.954712183</v>
      </c>
      <c r="C208" s="67">
        <f t="shared" ref="C208:Q208" si="268">IF(C17=0,"",C17*1000000/C98)</f>
        <v>1067964.7313106805</v>
      </c>
      <c r="D208" s="67">
        <f t="shared" si="268"/>
        <v>904113.22431418695</v>
      </c>
      <c r="E208" s="67">
        <f t="shared" si="268"/>
        <v>927562.64980095963</v>
      </c>
      <c r="F208" s="67">
        <f t="shared" si="268"/>
        <v>925657.9540995108</v>
      </c>
      <c r="G208" s="67">
        <f t="shared" si="268"/>
        <v>793741.85610182339</v>
      </c>
      <c r="H208" s="67">
        <f t="shared" si="268"/>
        <v>723348.78674007242</v>
      </c>
      <c r="I208" s="67">
        <f t="shared" si="268"/>
        <v>726635.0467314804</v>
      </c>
      <c r="J208" s="67">
        <f t="shared" si="268"/>
        <v>701820.90016170731</v>
      </c>
      <c r="K208" s="67">
        <f t="shared" si="268"/>
        <v>652840.59015179193</v>
      </c>
      <c r="L208" s="67">
        <f t="shared" si="268"/>
        <v>638399.87562128936</v>
      </c>
      <c r="M208" s="67">
        <f t="shared" si="268"/>
        <v>612675.29245208099</v>
      </c>
      <c r="N208" s="67">
        <f t="shared" si="268"/>
        <v>734886.8122539547</v>
      </c>
      <c r="O208" s="67">
        <f t="shared" si="268"/>
        <v>754480.20959778351</v>
      </c>
      <c r="P208" s="67">
        <f t="shared" si="268"/>
        <v>566358.74503431958</v>
      </c>
      <c r="Q208" s="67">
        <f t="shared" si="268"/>
        <v>601217.63434509223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>
        <f t="shared" si="270"/>
        <v>640534.66570685164</v>
      </c>
      <c r="M209" s="67">
        <f t="shared" si="270"/>
        <v>614965.74338470341</v>
      </c>
      <c r="N209" s="67">
        <f t="shared" si="270"/>
        <v>744792.05799520924</v>
      </c>
      <c r="O209" s="67">
        <f t="shared" si="270"/>
        <v>797906.9191017336</v>
      </c>
      <c r="P209" s="67">
        <f t="shared" si="270"/>
        <v>617431.24738670723</v>
      </c>
      <c r="Q209" s="67">
        <f t="shared" si="270"/>
        <v>655559.89035252342</v>
      </c>
    </row>
    <row r="210" spans="1:17" ht="11.45" customHeight="1" x14ac:dyDescent="0.25">
      <c r="A210" s="25" t="s">
        <v>62</v>
      </c>
      <c r="B210" s="66">
        <f t="shared" si="269"/>
        <v>15234.491102258347</v>
      </c>
      <c r="C210" s="66">
        <f t="shared" ref="C210:Q210" si="271">IF(C19=0,"",C19*1000000/C100)</f>
        <v>15524.903884071862</v>
      </c>
      <c r="D210" s="66">
        <f t="shared" si="271"/>
        <v>15151.125763011767</v>
      </c>
      <c r="E210" s="66">
        <f t="shared" si="271"/>
        <v>15877.204524639854</v>
      </c>
      <c r="F210" s="66">
        <f t="shared" si="271"/>
        <v>18895.547925871964</v>
      </c>
      <c r="G210" s="66">
        <f t="shared" si="271"/>
        <v>18849.227763065199</v>
      </c>
      <c r="H210" s="66">
        <f t="shared" si="271"/>
        <v>19046.412182573738</v>
      </c>
      <c r="I210" s="66">
        <f t="shared" si="271"/>
        <v>19752.454983142034</v>
      </c>
      <c r="J210" s="66">
        <f t="shared" si="271"/>
        <v>18137.394547202006</v>
      </c>
      <c r="K210" s="66">
        <f t="shared" si="271"/>
        <v>16194.196568420688</v>
      </c>
      <c r="L210" s="66">
        <f t="shared" si="271"/>
        <v>14818.917752627647</v>
      </c>
      <c r="M210" s="66">
        <f t="shared" si="271"/>
        <v>14959.923860885272</v>
      </c>
      <c r="N210" s="66">
        <f t="shared" si="271"/>
        <v>14647.009896971271</v>
      </c>
      <c r="O210" s="66">
        <f t="shared" si="271"/>
        <v>14188.207679207002</v>
      </c>
      <c r="P210" s="66">
        <f t="shared" si="271"/>
        <v>13871.31255674895</v>
      </c>
      <c r="Q210" s="66">
        <f t="shared" si="271"/>
        <v>13993.314649751965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1849.642688632046</v>
      </c>
      <c r="C211" s="65">
        <f t="shared" ref="C211:Q211" si="273">IF(C20=0,"",C20*1000000/C101)</f>
        <v>1738.6632894009056</v>
      </c>
      <c r="D211" s="65">
        <f t="shared" si="273"/>
        <v>1787.8791704565813</v>
      </c>
      <c r="E211" s="65">
        <f t="shared" si="273"/>
        <v>1883.1655258786095</v>
      </c>
      <c r="F211" s="65">
        <f t="shared" si="273"/>
        <v>1812.6822036094732</v>
      </c>
      <c r="G211" s="65">
        <f t="shared" si="273"/>
        <v>1743.6468605541606</v>
      </c>
      <c r="H211" s="65">
        <f t="shared" si="273"/>
        <v>1744.2209806406831</v>
      </c>
      <c r="I211" s="65">
        <f t="shared" si="273"/>
        <v>1674.8449958452522</v>
      </c>
      <c r="J211" s="65">
        <f t="shared" si="273"/>
        <v>1691.1030323484044</v>
      </c>
      <c r="K211" s="65">
        <f t="shared" si="273"/>
        <v>1719.5215296355893</v>
      </c>
      <c r="L211" s="65">
        <f t="shared" si="273"/>
        <v>1705.5139825043241</v>
      </c>
      <c r="M211" s="65">
        <f t="shared" si="273"/>
        <v>1564.2645527872048</v>
      </c>
      <c r="N211" s="65">
        <f t="shared" si="273"/>
        <v>1535.2455022944428</v>
      </c>
      <c r="O211" s="65">
        <f t="shared" si="273"/>
        <v>1487.5185260736721</v>
      </c>
      <c r="P211" s="65">
        <f t="shared" si="273"/>
        <v>1497.921727682806</v>
      </c>
      <c r="Q211" s="65">
        <f t="shared" si="273"/>
        <v>1541.7854988378949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1067.8731389675181</v>
      </c>
      <c r="C212" s="64">
        <f t="shared" ref="C212:Q212" si="275">IF(C21=0,"",C21*1000000/C102)</f>
        <v>991.04004223153242</v>
      </c>
      <c r="D212" s="64">
        <f t="shared" si="275"/>
        <v>1024.7194202528128</v>
      </c>
      <c r="E212" s="64">
        <f t="shared" si="275"/>
        <v>1091.0577174396371</v>
      </c>
      <c r="F212" s="64">
        <f t="shared" si="275"/>
        <v>1041.9334213494039</v>
      </c>
      <c r="G212" s="64">
        <f t="shared" si="275"/>
        <v>994.41107672312364</v>
      </c>
      <c r="H212" s="64">
        <f t="shared" si="275"/>
        <v>994.72126459998685</v>
      </c>
      <c r="I212" s="64">
        <f t="shared" si="275"/>
        <v>947.32761263360999</v>
      </c>
      <c r="J212" s="64">
        <f t="shared" si="275"/>
        <v>958.31784259281812</v>
      </c>
      <c r="K212" s="64">
        <f t="shared" si="275"/>
        <v>977.62459646442449</v>
      </c>
      <c r="L212" s="64">
        <f t="shared" si="275"/>
        <v>971.37135587888713</v>
      </c>
      <c r="M212" s="64">
        <f t="shared" si="275"/>
        <v>889.64109584679886</v>
      </c>
      <c r="N212" s="64">
        <f t="shared" si="275"/>
        <v>884.05024210596105</v>
      </c>
      <c r="O212" s="64">
        <f t="shared" si="275"/>
        <v>864.84727234658214</v>
      </c>
      <c r="P212" s="64">
        <f t="shared" si="275"/>
        <v>886.05063066368859</v>
      </c>
      <c r="Q212" s="64">
        <f t="shared" si="275"/>
        <v>932.36765781608028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1864.1383595347343</v>
      </c>
      <c r="C213" s="64">
        <f t="shared" ref="C213:Q213" si="277">IF(C22=0,"",C22*1000000/C103)</f>
        <v>1751.0385050261154</v>
      </c>
      <c r="D213" s="64">
        <f t="shared" si="277"/>
        <v>1800.1265776251344</v>
      </c>
      <c r="E213" s="64">
        <f t="shared" si="277"/>
        <v>1897.3792052979873</v>
      </c>
      <c r="F213" s="64">
        <f t="shared" si="277"/>
        <v>1825.5209322672069</v>
      </c>
      <c r="G213" s="64">
        <f t="shared" si="277"/>
        <v>1755.7919341562147</v>
      </c>
      <c r="H213" s="64">
        <f t="shared" si="277"/>
        <v>1756.0443225318579</v>
      </c>
      <c r="I213" s="64">
        <f t="shared" si="277"/>
        <v>1686.0099555741697</v>
      </c>
      <c r="J213" s="64">
        <f t="shared" si="277"/>
        <v>1702.0477380097298</v>
      </c>
      <c r="K213" s="64">
        <f t="shared" si="277"/>
        <v>1730.3069990490037</v>
      </c>
      <c r="L213" s="64">
        <f t="shared" si="277"/>
        <v>1715.8861957410902</v>
      </c>
      <c r="M213" s="64">
        <f t="shared" si="277"/>
        <v>1572.8760984154785</v>
      </c>
      <c r="N213" s="64">
        <f t="shared" si="277"/>
        <v>1543.4313916244689</v>
      </c>
      <c r="O213" s="64">
        <f t="shared" si="277"/>
        <v>1494.7586107579327</v>
      </c>
      <c r="P213" s="64">
        <f t="shared" si="277"/>
        <v>1504.0941448315193</v>
      </c>
      <c r="Q213" s="64">
        <f t="shared" si="277"/>
        <v>1548.4662440038155</v>
      </c>
    </row>
    <row r="214" spans="1:17" ht="11.45" customHeight="1" x14ac:dyDescent="0.25">
      <c r="A214" s="62" t="s">
        <v>57</v>
      </c>
      <c r="B214" s="64">
        <f t="shared" ref="B214" si="278">IF(B23=0,"",B23*1000000/B104)</f>
        <v>1201.1219936671803</v>
      </c>
      <c r="C214" s="64">
        <f t="shared" ref="C214:Q214" si="279">IF(C23=0,"",C23*1000000/C104)</f>
        <v>1128.6606981405967</v>
      </c>
      <c r="D214" s="64">
        <f t="shared" si="279"/>
        <v>1160.5349031168794</v>
      </c>
      <c r="E214" s="64">
        <f t="shared" si="279"/>
        <v>1222.8142898544718</v>
      </c>
      <c r="F214" s="64">
        <f t="shared" si="279"/>
        <v>1176.7585829966274</v>
      </c>
      <c r="G214" s="64">
        <f t="shared" si="279"/>
        <v>1136.2657363704625</v>
      </c>
      <c r="H214" s="64">
        <f t="shared" si="279"/>
        <v>1145.7361849091037</v>
      </c>
      <c r="I214" s="64">
        <f t="shared" si="279"/>
        <v>1108.941922965709</v>
      </c>
      <c r="J214" s="64">
        <f t="shared" si="279"/>
        <v>1128.6911713369536</v>
      </c>
      <c r="K214" s="64">
        <f t="shared" si="279"/>
        <v>1156.873199462369</v>
      </c>
      <c r="L214" s="64">
        <f t="shared" si="279"/>
        <v>1156.6359038246219</v>
      </c>
      <c r="M214" s="64">
        <f t="shared" si="279"/>
        <v>1069.1300027439324</v>
      </c>
      <c r="N214" s="64">
        <f t="shared" si="279"/>
        <v>1057.7706306829909</v>
      </c>
      <c r="O214" s="64">
        <f t="shared" si="279"/>
        <v>1032.9662366731291</v>
      </c>
      <c r="P214" s="64">
        <f t="shared" si="279"/>
        <v>1048.3218080556444</v>
      </c>
      <c r="Q214" s="64">
        <f t="shared" si="279"/>
        <v>1087.871834629507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>
        <f t="shared" si="281"/>
        <v>1178.3082937138961</v>
      </c>
      <c r="P215" s="64">
        <f t="shared" si="281"/>
        <v>1196.2260644526455</v>
      </c>
      <c r="Q215" s="64">
        <f t="shared" si="281"/>
        <v>1243.1568770881067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>
        <f t="shared" si="283"/>
        <v>1070.5054368715755</v>
      </c>
      <c r="M216" s="64">
        <f t="shared" si="283"/>
        <v>1075.1567285096132</v>
      </c>
      <c r="N216" s="64">
        <f t="shared" si="283"/>
        <v>1076.1636534106397</v>
      </c>
      <c r="O216" s="64">
        <f t="shared" si="283"/>
        <v>1077.8744589707487</v>
      </c>
      <c r="P216" s="64">
        <f t="shared" si="283"/>
        <v>1078.2364610409563</v>
      </c>
      <c r="Q216" s="64">
        <f t="shared" si="283"/>
        <v>1079.800631205587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189641.08340736301</v>
      </c>
      <c r="C217" s="63">
        <f t="shared" ref="C217:Q217" si="285">IF(C26=0,"",C26*1000000/C107)</f>
        <v>207835.410273166</v>
      </c>
      <c r="D217" s="63">
        <f t="shared" si="285"/>
        <v>198889.32649158052</v>
      </c>
      <c r="E217" s="63">
        <f t="shared" si="285"/>
        <v>200034.20369311984</v>
      </c>
      <c r="F217" s="63">
        <f t="shared" si="285"/>
        <v>255825.91806578881</v>
      </c>
      <c r="G217" s="63">
        <f t="shared" si="285"/>
        <v>260761.38459018874</v>
      </c>
      <c r="H217" s="63">
        <f t="shared" si="285"/>
        <v>268215.41136649047</v>
      </c>
      <c r="I217" s="63">
        <f t="shared" si="285"/>
        <v>282518.29373191111</v>
      </c>
      <c r="J217" s="63">
        <f t="shared" si="285"/>
        <v>248173.38133463383</v>
      </c>
      <c r="K217" s="63">
        <f t="shared" si="285"/>
        <v>216711.52556895476</v>
      </c>
      <c r="L217" s="63">
        <f t="shared" si="285"/>
        <v>198890.05872337951</v>
      </c>
      <c r="M217" s="63">
        <f t="shared" si="285"/>
        <v>210969.88580571834</v>
      </c>
      <c r="N217" s="63">
        <f t="shared" si="285"/>
        <v>223090.02200768251</v>
      </c>
      <c r="O217" s="63">
        <f t="shared" si="285"/>
        <v>231993.18621670784</v>
      </c>
      <c r="P217" s="63">
        <f t="shared" si="285"/>
        <v>217413.24833848304</v>
      </c>
      <c r="Q217" s="63">
        <f t="shared" si="285"/>
        <v>213290.86165574496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148257.8142919699</v>
      </c>
      <c r="C218" s="61">
        <f t="shared" ref="C218:Q218" si="287">IF(C27=0,"",C27*1000000/C108)</f>
        <v>165796.33141014591</v>
      </c>
      <c r="D218" s="61">
        <f t="shared" si="287"/>
        <v>153384.20089258169</v>
      </c>
      <c r="E218" s="61">
        <f t="shared" si="287"/>
        <v>152015.41673357956</v>
      </c>
      <c r="F218" s="61">
        <f t="shared" si="287"/>
        <v>200041.30477184852</v>
      </c>
      <c r="G218" s="61">
        <f t="shared" si="287"/>
        <v>202742.75088616423</v>
      </c>
      <c r="H218" s="61">
        <f t="shared" si="287"/>
        <v>205670.59871954223</v>
      </c>
      <c r="I218" s="61">
        <f t="shared" si="287"/>
        <v>214943.62115292103</v>
      </c>
      <c r="J218" s="61">
        <f t="shared" si="287"/>
        <v>190576.94235030792</v>
      </c>
      <c r="K218" s="61">
        <f t="shared" si="287"/>
        <v>158631.00475101179</v>
      </c>
      <c r="L218" s="61">
        <f t="shared" si="287"/>
        <v>142806.46126897194</v>
      </c>
      <c r="M218" s="61">
        <f t="shared" si="287"/>
        <v>149148.5129870894</v>
      </c>
      <c r="N218" s="61">
        <f t="shared" si="287"/>
        <v>161250.77524411175</v>
      </c>
      <c r="O218" s="61">
        <f t="shared" si="287"/>
        <v>155381.01976246879</v>
      </c>
      <c r="P218" s="61">
        <f t="shared" si="287"/>
        <v>146641.08023307932</v>
      </c>
      <c r="Q218" s="61">
        <f t="shared" si="287"/>
        <v>150198.3436564827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1183121.3214902969</v>
      </c>
      <c r="D219" s="60">
        <f t="shared" si="289"/>
        <v>1192080.5605456282</v>
      </c>
      <c r="E219" s="60">
        <f t="shared" si="289"/>
        <v>1187587.7818991616</v>
      </c>
      <c r="F219" s="60">
        <f t="shared" si="289"/>
        <v>1174275.1403056127</v>
      </c>
      <c r="G219" s="60">
        <f t="shared" si="289"/>
        <v>1174998.8729538375</v>
      </c>
      <c r="H219" s="60">
        <f t="shared" si="289"/>
        <v>1184850.478242351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1157675.9056466029</v>
      </c>
      <c r="L219" s="60">
        <f t="shared" si="289"/>
        <v>1195335.6886198663</v>
      </c>
      <c r="M219" s="60">
        <f t="shared" si="289"/>
        <v>1191169.202678028</v>
      </c>
      <c r="N219" s="60">
        <f t="shared" si="289"/>
        <v>1187283.9042589271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1182193.5070482697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1.8655387872212166E-2</v>
      </c>
      <c r="C223" s="54">
        <f t="shared" si="291"/>
        <v>1.9752450604474253E-2</v>
      </c>
      <c r="D223" s="54">
        <f t="shared" si="291"/>
        <v>2.0458284563345329E-2</v>
      </c>
      <c r="E223" s="54">
        <f t="shared" si="291"/>
        <v>2.0575137429164506E-2</v>
      </c>
      <c r="F223" s="54">
        <f t="shared" si="291"/>
        <v>2.1608908905064519E-2</v>
      </c>
      <c r="G223" s="54">
        <f t="shared" si="291"/>
        <v>2.3263417208921739E-2</v>
      </c>
      <c r="H223" s="54">
        <f t="shared" si="291"/>
        <v>2.4262785742686227E-2</v>
      </c>
      <c r="I223" s="54">
        <f t="shared" si="291"/>
        <v>2.2835956752609892E-2</v>
      </c>
      <c r="J223" s="54">
        <f t="shared" si="291"/>
        <v>2.2992021878351081E-2</v>
      </c>
      <c r="K223" s="54">
        <f t="shared" si="291"/>
        <v>2.184439270229847E-2</v>
      </c>
      <c r="L223" s="54">
        <f t="shared" si="291"/>
        <v>2.1658785516432646E-2</v>
      </c>
      <c r="M223" s="54">
        <f t="shared" si="291"/>
        <v>2.1365713951615403E-2</v>
      </c>
      <c r="N223" s="54">
        <f t="shared" si="291"/>
        <v>2.1823068634819486E-2</v>
      </c>
      <c r="O223" s="54">
        <f t="shared" si="291"/>
        <v>2.1489472913241072E-2</v>
      </c>
      <c r="P223" s="54">
        <f t="shared" si="291"/>
        <v>2.0898600419103176E-2</v>
      </c>
      <c r="Q223" s="54">
        <f t="shared" si="291"/>
        <v>1.9914019612411231E-2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0.84127778535725173</v>
      </c>
      <c r="C224" s="50">
        <f t="shared" si="292"/>
        <v>0.8505805025634785</v>
      </c>
      <c r="D224" s="50">
        <f t="shared" si="292"/>
        <v>0.86848317231991501</v>
      </c>
      <c r="E224" s="50">
        <f t="shared" si="292"/>
        <v>0.86729387419758464</v>
      </c>
      <c r="F224" s="50">
        <f t="shared" si="292"/>
        <v>0.86565745888858903</v>
      </c>
      <c r="G224" s="50">
        <f t="shared" si="292"/>
        <v>0.90857960984715047</v>
      </c>
      <c r="H224" s="50">
        <f t="shared" si="292"/>
        <v>0.9114647153227371</v>
      </c>
      <c r="I224" s="50">
        <f t="shared" si="292"/>
        <v>0.91140071535861489</v>
      </c>
      <c r="J224" s="50">
        <f t="shared" si="292"/>
        <v>0.91120602326538902</v>
      </c>
      <c r="K224" s="50">
        <f t="shared" si="292"/>
        <v>0.91435927252936711</v>
      </c>
      <c r="L224" s="50">
        <f t="shared" si="292"/>
        <v>0.91211171143794567</v>
      </c>
      <c r="M224" s="50">
        <f t="shared" si="292"/>
        <v>0.9143372831460167</v>
      </c>
      <c r="N224" s="50">
        <f t="shared" si="292"/>
        <v>0.91313618637210103</v>
      </c>
      <c r="O224" s="50">
        <f t="shared" si="292"/>
        <v>0.91145352210274411</v>
      </c>
      <c r="P224" s="50">
        <f t="shared" si="292"/>
        <v>0.91686298424231594</v>
      </c>
      <c r="Q224" s="50">
        <f t="shared" si="292"/>
        <v>0.91460965875226041</v>
      </c>
    </row>
    <row r="225" spans="1:17" ht="11.45" customHeight="1" x14ac:dyDescent="0.25">
      <c r="A225" s="53" t="s">
        <v>59</v>
      </c>
      <c r="B225" s="52">
        <f t="shared" ref="B225:Q225" si="293">IF(B7=0,0,B7/B$4)</f>
        <v>0.53067851005491717</v>
      </c>
      <c r="C225" s="52">
        <f t="shared" si="293"/>
        <v>0.50984497004142848</v>
      </c>
      <c r="D225" s="52">
        <f t="shared" si="293"/>
        <v>0.50155584967230116</v>
      </c>
      <c r="E225" s="52">
        <f t="shared" si="293"/>
        <v>0.46745576577540815</v>
      </c>
      <c r="F225" s="52">
        <f t="shared" si="293"/>
        <v>0.43340095560296615</v>
      </c>
      <c r="G225" s="52">
        <f t="shared" si="293"/>
        <v>0.41837324945119381</v>
      </c>
      <c r="H225" s="52">
        <f t="shared" si="293"/>
        <v>0.38242888273753728</v>
      </c>
      <c r="I225" s="52">
        <f t="shared" si="293"/>
        <v>0.35741563130005022</v>
      </c>
      <c r="J225" s="52">
        <f t="shared" si="293"/>
        <v>0.32986303356118063</v>
      </c>
      <c r="K225" s="52">
        <f t="shared" si="293"/>
        <v>0.3173817206622796</v>
      </c>
      <c r="L225" s="52">
        <f t="shared" si="293"/>
        <v>0.29859282546583371</v>
      </c>
      <c r="M225" s="52">
        <f t="shared" si="293"/>
        <v>0.27750298569756249</v>
      </c>
      <c r="N225" s="52">
        <f t="shared" si="293"/>
        <v>0.27520731804578008</v>
      </c>
      <c r="O225" s="52">
        <f t="shared" si="293"/>
        <v>0.26643679063775383</v>
      </c>
      <c r="P225" s="52">
        <f t="shared" si="293"/>
        <v>0.25762031479321573</v>
      </c>
      <c r="Q225" s="52">
        <f t="shared" si="293"/>
        <v>0.25496242169218047</v>
      </c>
    </row>
    <row r="226" spans="1:17" ht="11.45" customHeight="1" x14ac:dyDescent="0.25">
      <c r="A226" s="53" t="s">
        <v>58</v>
      </c>
      <c r="B226" s="52">
        <f t="shared" ref="B226:Q226" si="294">IF(B8=0,0,B8/B$4)</f>
        <v>0.30583235233529465</v>
      </c>
      <c r="C226" s="52">
        <f t="shared" si="294"/>
        <v>0.33623605312175653</v>
      </c>
      <c r="D226" s="52">
        <f t="shared" si="294"/>
        <v>0.36302428787306945</v>
      </c>
      <c r="E226" s="52">
        <f t="shared" si="294"/>
        <v>0.39531699831643136</v>
      </c>
      <c r="F226" s="52">
        <f t="shared" si="294"/>
        <v>0.42775828974868862</v>
      </c>
      <c r="G226" s="52">
        <f t="shared" si="294"/>
        <v>0.48531826318487825</v>
      </c>
      <c r="H226" s="52">
        <f t="shared" si="294"/>
        <v>0.5248951914558122</v>
      </c>
      <c r="I226" s="52">
        <f t="shared" si="294"/>
        <v>0.55009286464678053</v>
      </c>
      <c r="J226" s="52">
        <f t="shared" si="294"/>
        <v>0.57636265120490227</v>
      </c>
      <c r="K226" s="52">
        <f t="shared" si="294"/>
        <v>0.58964691097354838</v>
      </c>
      <c r="L226" s="52">
        <f t="shared" si="294"/>
        <v>0.60642812842781835</v>
      </c>
      <c r="M226" s="52">
        <f t="shared" si="294"/>
        <v>0.6303720061180218</v>
      </c>
      <c r="N226" s="52">
        <f t="shared" si="294"/>
        <v>0.62924523435960733</v>
      </c>
      <c r="O226" s="52">
        <f t="shared" si="294"/>
        <v>0.63596953764341457</v>
      </c>
      <c r="P226" s="52">
        <f t="shared" si="294"/>
        <v>0.6496072936822278</v>
      </c>
      <c r="Q226" s="52">
        <f t="shared" si="294"/>
        <v>0.64958591426598156</v>
      </c>
    </row>
    <row r="227" spans="1:17" ht="11.45" customHeight="1" x14ac:dyDescent="0.25">
      <c r="A227" s="53" t="s">
        <v>57</v>
      </c>
      <c r="B227" s="52">
        <f t="shared" ref="B227:Q227" si="295">IF(B9=0,0,B9/B$4)</f>
        <v>4.7669229670397164E-3</v>
      </c>
      <c r="C227" s="52">
        <f t="shared" si="295"/>
        <v>4.4994794002935186E-3</v>
      </c>
      <c r="D227" s="52">
        <f t="shared" si="295"/>
        <v>3.9030347745443285E-3</v>
      </c>
      <c r="E227" s="52">
        <f t="shared" si="295"/>
        <v>4.521110105745246E-3</v>
      </c>
      <c r="F227" s="52">
        <f t="shared" si="295"/>
        <v>4.4982135369342124E-3</v>
      </c>
      <c r="G227" s="52">
        <f t="shared" si="295"/>
        <v>4.8880972110784187E-3</v>
      </c>
      <c r="H227" s="52">
        <f t="shared" si="295"/>
        <v>4.1406411293876877E-3</v>
      </c>
      <c r="I227" s="52">
        <f t="shared" si="295"/>
        <v>3.8922194117840376E-3</v>
      </c>
      <c r="J227" s="52">
        <f t="shared" si="295"/>
        <v>4.9803384993060357E-3</v>
      </c>
      <c r="K227" s="52">
        <f t="shared" si="295"/>
        <v>7.3306408935393565E-3</v>
      </c>
      <c r="L227" s="52">
        <f t="shared" si="295"/>
        <v>6.9751297944049967E-3</v>
      </c>
      <c r="M227" s="52">
        <f t="shared" si="295"/>
        <v>6.3157620364688609E-3</v>
      </c>
      <c r="N227" s="52">
        <f t="shared" si="295"/>
        <v>8.5152925846510626E-3</v>
      </c>
      <c r="O227" s="52">
        <f t="shared" si="295"/>
        <v>8.844112582238408E-3</v>
      </c>
      <c r="P227" s="52">
        <f t="shared" si="295"/>
        <v>9.396498201690107E-3</v>
      </c>
      <c r="Q227" s="52">
        <f t="shared" si="295"/>
        <v>9.6392462479706342E-3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3.4080708734877171E-7</v>
      </c>
      <c r="M228" s="52">
        <f t="shared" si="296"/>
        <v>3.2497993413500833E-7</v>
      </c>
      <c r="N228" s="52">
        <f t="shared" si="296"/>
        <v>1.2848675972579409E-6</v>
      </c>
      <c r="O228" s="52">
        <f t="shared" si="296"/>
        <v>4.0395881942071313E-6</v>
      </c>
      <c r="P228" s="52">
        <f t="shared" si="296"/>
        <v>4.2632625245580485E-6</v>
      </c>
      <c r="Q228" s="52">
        <f t="shared" si="296"/>
        <v>5.4230013727863573E-6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5.9265363534419047E-6</v>
      </c>
      <c r="P229" s="52">
        <f t="shared" si="297"/>
        <v>1.7813550838112858E-5</v>
      </c>
      <c r="Q229" s="52">
        <f t="shared" si="297"/>
        <v>8.885850082471782E-5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1.152869428010134E-4</v>
      </c>
      <c r="M230" s="52">
        <f t="shared" si="298"/>
        <v>1.4620431402940609E-4</v>
      </c>
      <c r="N230" s="52">
        <f t="shared" si="298"/>
        <v>1.670565144654627E-4</v>
      </c>
      <c r="O230" s="52">
        <f t="shared" si="298"/>
        <v>1.9311511478957368E-4</v>
      </c>
      <c r="P230" s="52">
        <f t="shared" si="298"/>
        <v>2.1680075181961059E-4</v>
      </c>
      <c r="Q230" s="52">
        <f t="shared" si="298"/>
        <v>3.2779504393031287E-4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0.1400668267705362</v>
      </c>
      <c r="C231" s="50">
        <f t="shared" si="299"/>
        <v>0.12966704683204722</v>
      </c>
      <c r="D231" s="50">
        <f t="shared" si="299"/>
        <v>0.11105854311673971</v>
      </c>
      <c r="E231" s="50">
        <f t="shared" si="299"/>
        <v>0.11213098837325093</v>
      </c>
      <c r="F231" s="50">
        <f t="shared" si="299"/>
        <v>0.1127336322063465</v>
      </c>
      <c r="G231" s="50">
        <f t="shared" si="299"/>
        <v>6.8156972943927904E-2</v>
      </c>
      <c r="H231" s="50">
        <f t="shared" si="299"/>
        <v>6.427249893457665E-2</v>
      </c>
      <c r="I231" s="50">
        <f t="shared" si="299"/>
        <v>6.5763327888775147E-2</v>
      </c>
      <c r="J231" s="50">
        <f t="shared" si="299"/>
        <v>6.5801954856259892E-2</v>
      </c>
      <c r="K231" s="50">
        <f t="shared" si="299"/>
        <v>6.3796334768334378E-2</v>
      </c>
      <c r="L231" s="50">
        <f t="shared" si="299"/>
        <v>6.6229503045621765E-2</v>
      </c>
      <c r="M231" s="50">
        <f t="shared" si="299"/>
        <v>6.4297002902367839E-2</v>
      </c>
      <c r="N231" s="50">
        <f t="shared" si="299"/>
        <v>6.504074499307938E-2</v>
      </c>
      <c r="O231" s="50">
        <f t="shared" si="299"/>
        <v>6.7057004984014928E-2</v>
      </c>
      <c r="P231" s="50">
        <f t="shared" si="299"/>
        <v>6.2238415338580926E-2</v>
      </c>
      <c r="Q231" s="50">
        <f t="shared" si="299"/>
        <v>6.5476321635328294E-2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4.8198848215288443E-6</v>
      </c>
      <c r="M232" s="52">
        <f t="shared" si="300"/>
        <v>4.991889269206092E-6</v>
      </c>
      <c r="N232" s="52">
        <f t="shared" si="300"/>
        <v>5.7457988151063473E-6</v>
      </c>
      <c r="O232" s="52">
        <f t="shared" si="300"/>
        <v>7.1003381799629834E-6</v>
      </c>
      <c r="P232" s="52">
        <f t="shared" si="300"/>
        <v>5.8833476178418494E-6</v>
      </c>
      <c r="Q232" s="52">
        <f t="shared" si="300"/>
        <v>6.8615100911493714E-6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0.13947794308981479</v>
      </c>
      <c r="C233" s="52">
        <f t="shared" si="301"/>
        <v>0.12727197489583802</v>
      </c>
      <c r="D233" s="52">
        <f t="shared" si="301"/>
        <v>0.10795611600985486</v>
      </c>
      <c r="E233" s="52">
        <f t="shared" si="301"/>
        <v>0.10801486884548948</v>
      </c>
      <c r="F233" s="52">
        <f t="shared" si="301"/>
        <v>0.10836991141140313</v>
      </c>
      <c r="G233" s="52">
        <f t="shared" si="301"/>
        <v>6.3329324803718709E-2</v>
      </c>
      <c r="H233" s="52">
        <f t="shared" si="301"/>
        <v>6.0040668625463069E-2</v>
      </c>
      <c r="I233" s="52">
        <f t="shared" si="301"/>
        <v>6.113671473237324E-2</v>
      </c>
      <c r="J233" s="52">
        <f t="shared" si="301"/>
        <v>6.1031406269695596E-2</v>
      </c>
      <c r="K233" s="52">
        <f t="shared" si="301"/>
        <v>5.9312412358806618E-2</v>
      </c>
      <c r="L233" s="52">
        <f t="shared" si="301"/>
        <v>6.1450168955915457E-2</v>
      </c>
      <c r="M233" s="52">
        <f t="shared" si="301"/>
        <v>5.9710664958509914E-2</v>
      </c>
      <c r="N233" s="52">
        <f t="shared" si="301"/>
        <v>5.9752681601102337E-2</v>
      </c>
      <c r="O233" s="52">
        <f t="shared" si="301"/>
        <v>6.1244480022911996E-2</v>
      </c>
      <c r="P233" s="52">
        <f t="shared" si="301"/>
        <v>5.7889090638844141E-2</v>
      </c>
      <c r="Q233" s="52">
        <f t="shared" si="301"/>
        <v>6.0651924653534667E-2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8.7395893677608654E-6</v>
      </c>
      <c r="M234" s="52">
        <f t="shared" si="302"/>
        <v>8.715772127746174E-6</v>
      </c>
      <c r="N234" s="52">
        <f t="shared" si="302"/>
        <v>1.0895714355299115E-5</v>
      </c>
      <c r="O234" s="52">
        <f t="shared" si="302"/>
        <v>1.1541167204543361E-5</v>
      </c>
      <c r="P234" s="52">
        <f t="shared" si="302"/>
        <v>1.1760837886457646E-5</v>
      </c>
      <c r="Q234" s="52">
        <f t="shared" si="302"/>
        <v>1.2659463399041098E-5</v>
      </c>
    </row>
    <row r="235" spans="1:17" ht="11.45" customHeight="1" x14ac:dyDescent="0.25">
      <c r="A235" s="53" t="s">
        <v>56</v>
      </c>
      <c r="B235" s="52">
        <f t="shared" ref="B235:Q235" si="303">IF(B17=0,0,B17/B$4)</f>
        <v>5.8888368072139538E-4</v>
      </c>
      <c r="C235" s="52">
        <f t="shared" si="303"/>
        <v>2.3950719362092025E-3</v>
      </c>
      <c r="D235" s="52">
        <f t="shared" si="303"/>
        <v>3.1024271068848521E-3</v>
      </c>
      <c r="E235" s="52">
        <f t="shared" si="303"/>
        <v>4.1161195277614384E-3</v>
      </c>
      <c r="F235" s="52">
        <f t="shared" si="303"/>
        <v>4.3637207949433531E-3</v>
      </c>
      <c r="G235" s="52">
        <f t="shared" si="303"/>
        <v>4.8276481402091979E-3</v>
      </c>
      <c r="H235" s="52">
        <f t="shared" si="303"/>
        <v>4.2318303091135843E-3</v>
      </c>
      <c r="I235" s="52">
        <f t="shared" si="303"/>
        <v>4.6266131564019122E-3</v>
      </c>
      <c r="J235" s="52">
        <f t="shared" si="303"/>
        <v>4.7705485865643027E-3</v>
      </c>
      <c r="K235" s="52">
        <f t="shared" si="303"/>
        <v>4.4839224095277628E-3</v>
      </c>
      <c r="L235" s="52">
        <f t="shared" si="303"/>
        <v>4.6750325699703981E-3</v>
      </c>
      <c r="M235" s="52">
        <f t="shared" si="303"/>
        <v>4.4847626064892909E-3</v>
      </c>
      <c r="N235" s="52">
        <f t="shared" si="303"/>
        <v>5.1637733669912221E-3</v>
      </c>
      <c r="O235" s="52">
        <f t="shared" si="303"/>
        <v>5.6783981116601857E-3</v>
      </c>
      <c r="P235" s="52">
        <f t="shared" si="303"/>
        <v>4.2433716488564288E-3</v>
      </c>
      <c r="Q235" s="52">
        <f t="shared" si="303"/>
        <v>4.7196959516169314E-3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9.0742045546615463E-5</v>
      </c>
      <c r="M236" s="52">
        <f t="shared" si="304"/>
        <v>8.7867675971695737E-5</v>
      </c>
      <c r="N236" s="52">
        <f t="shared" si="304"/>
        <v>1.0764851181541597E-4</v>
      </c>
      <c r="O236" s="52">
        <f t="shared" si="304"/>
        <v>1.1548534405824412E-4</v>
      </c>
      <c r="P236" s="52">
        <f t="shared" si="304"/>
        <v>8.8308865376053702E-5</v>
      </c>
      <c r="Q236" s="52">
        <f t="shared" si="304"/>
        <v>8.5180056686507113E-5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0.11275790321673525</v>
      </c>
      <c r="C238" s="54">
        <f t="shared" si="306"/>
        <v>0.10450051693619559</v>
      </c>
      <c r="D238" s="54">
        <f t="shared" si="306"/>
        <v>0.11000258918032763</v>
      </c>
      <c r="E238" s="54">
        <f t="shared" si="306"/>
        <v>0.11023165639603283</v>
      </c>
      <c r="F238" s="54">
        <f t="shared" si="306"/>
        <v>8.9480121879029456E-2</v>
      </c>
      <c r="G238" s="54">
        <f t="shared" si="306"/>
        <v>8.6395904867391557E-2</v>
      </c>
      <c r="H238" s="54">
        <f t="shared" si="306"/>
        <v>8.5631208522378793E-2</v>
      </c>
      <c r="I238" s="54">
        <f t="shared" si="306"/>
        <v>7.93337795914488E-2</v>
      </c>
      <c r="J238" s="54">
        <f t="shared" si="306"/>
        <v>8.7017229226500153E-2</v>
      </c>
      <c r="K238" s="54">
        <f t="shared" si="306"/>
        <v>9.9032516345881366E-2</v>
      </c>
      <c r="L238" s="54">
        <f t="shared" si="306"/>
        <v>0.10743644487441134</v>
      </c>
      <c r="M238" s="54">
        <f t="shared" si="306"/>
        <v>9.7874741846215904E-2</v>
      </c>
      <c r="N238" s="54">
        <f t="shared" si="306"/>
        <v>9.8613206747349899E-2</v>
      </c>
      <c r="O238" s="54">
        <f t="shared" si="306"/>
        <v>9.9065181759825094E-2</v>
      </c>
      <c r="P238" s="54">
        <f t="shared" si="306"/>
        <v>0.1017986436908552</v>
      </c>
      <c r="Q238" s="54">
        <f t="shared" si="306"/>
        <v>0.10370120098994609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1.1494704919975079E-3</v>
      </c>
      <c r="C239" s="52">
        <f t="shared" si="307"/>
        <v>9.4092073318921749E-4</v>
      </c>
      <c r="D239" s="52">
        <f t="shared" si="307"/>
        <v>9.6495956290496791E-4</v>
      </c>
      <c r="E239" s="52">
        <f t="shared" si="307"/>
        <v>1.0901165291342108E-3</v>
      </c>
      <c r="F239" s="52">
        <f t="shared" si="307"/>
        <v>8.1587847698662373E-4</v>
      </c>
      <c r="G239" s="52">
        <f t="shared" si="307"/>
        <v>7.6095556195163649E-4</v>
      </c>
      <c r="H239" s="52">
        <f t="shared" si="307"/>
        <v>7.3426817852271663E-4</v>
      </c>
      <c r="I239" s="52">
        <f t="shared" si="307"/>
        <v>6.5685960267697905E-4</v>
      </c>
      <c r="J239" s="52">
        <f t="shared" si="307"/>
        <v>7.0272706339184992E-4</v>
      </c>
      <c r="K239" s="52">
        <f t="shared" si="307"/>
        <v>7.8117929467276276E-4</v>
      </c>
      <c r="L239" s="52">
        <f t="shared" si="307"/>
        <v>8.2613425900516851E-4</v>
      </c>
      <c r="M239" s="52">
        <f t="shared" si="307"/>
        <v>6.7889685210485262E-4</v>
      </c>
      <c r="N239" s="52">
        <f t="shared" si="307"/>
        <v>6.8258901982962822E-4</v>
      </c>
      <c r="O239" s="52">
        <f t="shared" si="307"/>
        <v>6.3788641876615158E-4</v>
      </c>
      <c r="P239" s="52">
        <f t="shared" si="307"/>
        <v>5.7628710436819278E-4</v>
      </c>
      <c r="Q239" s="52">
        <f t="shared" si="307"/>
        <v>6.494775865534462E-4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0.11156028710817725</v>
      </c>
      <c r="C240" s="52">
        <f t="shared" si="308"/>
        <v>0.10351927243887052</v>
      </c>
      <c r="D240" s="52">
        <f t="shared" si="308"/>
        <v>0.10899524716467149</v>
      </c>
      <c r="E240" s="52">
        <f t="shared" si="308"/>
        <v>0.10909372681837114</v>
      </c>
      <c r="F240" s="52">
        <f t="shared" si="308"/>
        <v>8.8627639001873509E-2</v>
      </c>
      <c r="G240" s="52">
        <f t="shared" si="308"/>
        <v>8.5599840107761213E-2</v>
      </c>
      <c r="H240" s="52">
        <f t="shared" si="308"/>
        <v>8.4862254886350033E-2</v>
      </c>
      <c r="I240" s="52">
        <f t="shared" si="308"/>
        <v>7.864488329922513E-2</v>
      </c>
      <c r="J240" s="52">
        <f t="shared" si="308"/>
        <v>8.6279464999201985E-2</v>
      </c>
      <c r="K240" s="52">
        <f t="shared" si="308"/>
        <v>9.8211530900323418E-2</v>
      </c>
      <c r="L240" s="52">
        <f t="shared" si="308"/>
        <v>0.10656858672607256</v>
      </c>
      <c r="M240" s="52">
        <f t="shared" si="308"/>
        <v>9.715884697151754E-2</v>
      </c>
      <c r="N240" s="52">
        <f t="shared" si="308"/>
        <v>9.7894221063064196E-2</v>
      </c>
      <c r="O240" s="52">
        <f t="shared" si="308"/>
        <v>9.8387440066894871E-2</v>
      </c>
      <c r="P240" s="52">
        <f t="shared" si="308"/>
        <v>0.10118135398106345</v>
      </c>
      <c r="Q240" s="52">
        <f t="shared" si="308"/>
        <v>0.10300370896108679</v>
      </c>
    </row>
    <row r="241" spans="1:17" ht="11.45" customHeight="1" x14ac:dyDescent="0.25">
      <c r="A241" s="53" t="s">
        <v>57</v>
      </c>
      <c r="B241" s="52">
        <f t="shared" ref="B241:Q241" si="309">IF(B23=0,0,B23/B$19)</f>
        <v>4.814561656047672E-5</v>
      </c>
      <c r="C241" s="52">
        <f t="shared" si="309"/>
        <v>4.0323764135877132E-5</v>
      </c>
      <c r="D241" s="52">
        <f t="shared" si="309"/>
        <v>4.2382452751187339E-5</v>
      </c>
      <c r="E241" s="52">
        <f t="shared" si="309"/>
        <v>4.7813048527494432E-5</v>
      </c>
      <c r="F241" s="52">
        <f t="shared" si="309"/>
        <v>3.6604400169314884E-5</v>
      </c>
      <c r="G241" s="52">
        <f t="shared" si="309"/>
        <v>3.510919767871379E-5</v>
      </c>
      <c r="H241" s="52">
        <f t="shared" si="309"/>
        <v>3.4685457506040943E-5</v>
      </c>
      <c r="I241" s="52">
        <f t="shared" si="309"/>
        <v>3.2036689546698877E-5</v>
      </c>
      <c r="J241" s="52">
        <f t="shared" si="309"/>
        <v>3.5037163906322736E-5</v>
      </c>
      <c r="K241" s="52">
        <f t="shared" si="309"/>
        <v>3.9806150885184309E-5</v>
      </c>
      <c r="L241" s="52">
        <f t="shared" si="309"/>
        <v>4.1623042407188239E-5</v>
      </c>
      <c r="M241" s="52">
        <f t="shared" si="309"/>
        <v>3.6896227769964375E-5</v>
      </c>
      <c r="N241" s="52">
        <f t="shared" si="309"/>
        <v>3.5335836722657455E-5</v>
      </c>
      <c r="O241" s="52">
        <f t="shared" si="309"/>
        <v>3.6375899117693706E-5</v>
      </c>
      <c r="P241" s="52">
        <f t="shared" si="309"/>
        <v>3.5742820641181621E-5</v>
      </c>
      <c r="Q241" s="52">
        <f t="shared" si="309"/>
        <v>3.8830911573974636E-5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3.368029114008095E-7</v>
      </c>
      <c r="P242" s="52">
        <f t="shared" si="310"/>
        <v>8.3894547585495146E-7</v>
      </c>
      <c r="Q242" s="52">
        <f t="shared" si="310"/>
        <v>1.2970778236253292E-6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2.3331434793991832E-8</v>
      </c>
      <c r="M243" s="52">
        <f t="shared" si="311"/>
        <v>2.3633967621703563E-8</v>
      </c>
      <c r="N243" s="52">
        <f t="shared" si="311"/>
        <v>2.1536764846862177E-7</v>
      </c>
      <c r="O243" s="52">
        <f t="shared" si="311"/>
        <v>6.1202568177561665E-7</v>
      </c>
      <c r="P243" s="52">
        <f t="shared" si="311"/>
        <v>9.0157104133915841E-7</v>
      </c>
      <c r="Q243" s="52">
        <f t="shared" si="311"/>
        <v>1.5550326883252392E-6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0.88724209678326482</v>
      </c>
      <c r="C244" s="50">
        <f t="shared" si="312"/>
        <v>0.89549948306380434</v>
      </c>
      <c r="D244" s="50">
        <f t="shared" si="312"/>
        <v>0.88999741081967232</v>
      </c>
      <c r="E244" s="50">
        <f t="shared" si="312"/>
        <v>0.88976834360396706</v>
      </c>
      <c r="F244" s="50">
        <f t="shared" si="312"/>
        <v>0.91051987812097057</v>
      </c>
      <c r="G244" s="50">
        <f t="shared" si="312"/>
        <v>0.91360409513260843</v>
      </c>
      <c r="H244" s="50">
        <f t="shared" si="312"/>
        <v>0.91436879147762118</v>
      </c>
      <c r="I244" s="50">
        <f t="shared" si="312"/>
        <v>0.92066622040855128</v>
      </c>
      <c r="J244" s="50">
        <f t="shared" si="312"/>
        <v>0.91298277077349987</v>
      </c>
      <c r="K244" s="50">
        <f t="shared" si="312"/>
        <v>0.90096748365411861</v>
      </c>
      <c r="L244" s="50">
        <f t="shared" si="312"/>
        <v>0.8925635551255886</v>
      </c>
      <c r="M244" s="50">
        <f t="shared" si="312"/>
        <v>0.90212525815378408</v>
      </c>
      <c r="N244" s="50">
        <f t="shared" si="312"/>
        <v>0.90138679325265014</v>
      </c>
      <c r="O244" s="50">
        <f t="shared" si="312"/>
        <v>0.90093481824017485</v>
      </c>
      <c r="P244" s="50">
        <f t="shared" si="312"/>
        <v>0.89820135630914477</v>
      </c>
      <c r="Q244" s="50">
        <f t="shared" si="312"/>
        <v>0.89629879901005394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0.66587922447850001</v>
      </c>
      <c r="C245" s="52">
        <f t="shared" si="313"/>
        <v>0.68484604288280326</v>
      </c>
      <c r="D245" s="52">
        <f t="shared" si="313"/>
        <v>0.65629963456480878</v>
      </c>
      <c r="E245" s="52">
        <f t="shared" si="313"/>
        <v>0.64482302609314979</v>
      </c>
      <c r="F245" s="52">
        <f t="shared" si="313"/>
        <v>0.67120705215738319</v>
      </c>
      <c r="G245" s="52">
        <f t="shared" si="313"/>
        <v>0.66794150866203983</v>
      </c>
      <c r="H245" s="52">
        <f t="shared" si="313"/>
        <v>0.65636265850894304</v>
      </c>
      <c r="I245" s="52">
        <f t="shared" si="313"/>
        <v>0.65175528883869471</v>
      </c>
      <c r="J245" s="52">
        <f t="shared" si="313"/>
        <v>0.65994761564222937</v>
      </c>
      <c r="K245" s="52">
        <f t="shared" si="313"/>
        <v>0.62115982523999302</v>
      </c>
      <c r="L245" s="52">
        <f t="shared" si="313"/>
        <v>0.60672707240697965</v>
      </c>
      <c r="M245" s="52">
        <f t="shared" si="313"/>
        <v>0.59993383506391729</v>
      </c>
      <c r="N245" s="52">
        <f t="shared" si="313"/>
        <v>0.61225993845811644</v>
      </c>
      <c r="O245" s="52">
        <f t="shared" si="313"/>
        <v>0.55869501567292457</v>
      </c>
      <c r="P245" s="52">
        <f t="shared" si="313"/>
        <v>0.56478391936884165</v>
      </c>
      <c r="Q245" s="52">
        <f t="shared" si="313"/>
        <v>0.59258163643099204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0.22136287230476484</v>
      </c>
      <c r="C246" s="46">
        <f t="shared" si="314"/>
        <v>0.21065344018100104</v>
      </c>
      <c r="D246" s="46">
        <f t="shared" si="314"/>
        <v>0.23369777625486354</v>
      </c>
      <c r="E246" s="46">
        <f t="shared" si="314"/>
        <v>0.24494531751081727</v>
      </c>
      <c r="F246" s="46">
        <f t="shared" si="314"/>
        <v>0.23931282596358736</v>
      </c>
      <c r="G246" s="46">
        <f t="shared" si="314"/>
        <v>0.2456625864705686</v>
      </c>
      <c r="H246" s="46">
        <f t="shared" si="314"/>
        <v>0.25800613296867819</v>
      </c>
      <c r="I246" s="46">
        <f t="shared" si="314"/>
        <v>0.26891093156985657</v>
      </c>
      <c r="J246" s="46">
        <f t="shared" si="314"/>
        <v>0.25303515513127056</v>
      </c>
      <c r="K246" s="46">
        <f t="shared" si="314"/>
        <v>0.27980765841412564</v>
      </c>
      <c r="L246" s="46">
        <f t="shared" si="314"/>
        <v>0.28583648271860895</v>
      </c>
      <c r="M246" s="46">
        <f t="shared" si="314"/>
        <v>0.30219142308986685</v>
      </c>
      <c r="N246" s="46">
        <f t="shared" si="314"/>
        <v>0.28912685479453365</v>
      </c>
      <c r="O246" s="46">
        <f t="shared" si="314"/>
        <v>0.34223980256725028</v>
      </c>
      <c r="P246" s="46">
        <f t="shared" si="314"/>
        <v>0.33341743694030307</v>
      </c>
      <c r="Q246" s="46">
        <f t="shared" si="314"/>
        <v>0.30371716257906178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2.5376439941646657E-2</v>
      </c>
      <c r="C250" s="54">
        <f t="shared" si="316"/>
        <v>2.7181328629628802E-2</v>
      </c>
      <c r="D250" s="54">
        <f t="shared" si="316"/>
        <v>2.6977852768060463E-2</v>
      </c>
      <c r="E250" s="54">
        <f t="shared" si="316"/>
        <v>2.7425200386585944E-2</v>
      </c>
      <c r="F250" s="54">
        <f t="shared" si="316"/>
        <v>2.8427773585159192E-2</v>
      </c>
      <c r="G250" s="54">
        <f t="shared" si="316"/>
        <v>2.939899927712708E-2</v>
      </c>
      <c r="H250" s="54">
        <f t="shared" si="316"/>
        <v>3.0541057966187626E-2</v>
      </c>
      <c r="I250" s="54">
        <f t="shared" si="316"/>
        <v>2.8939325404473283E-2</v>
      </c>
      <c r="J250" s="54">
        <f t="shared" si="316"/>
        <v>2.8795609891045942E-2</v>
      </c>
      <c r="K250" s="54">
        <f t="shared" si="316"/>
        <v>2.6398628503328816E-2</v>
      </c>
      <c r="L250" s="54">
        <f t="shared" si="316"/>
        <v>2.5069930483252439E-2</v>
      </c>
      <c r="M250" s="54">
        <f t="shared" si="316"/>
        <v>2.5163670137828029E-2</v>
      </c>
      <c r="N250" s="54">
        <f t="shared" si="316"/>
        <v>2.7470426116228793E-2</v>
      </c>
      <c r="O250" s="54">
        <f t="shared" si="316"/>
        <v>2.6855463588921047E-2</v>
      </c>
      <c r="P250" s="54">
        <f t="shared" si="316"/>
        <v>2.5425278268490142E-2</v>
      </c>
      <c r="Q250" s="54">
        <f t="shared" si="316"/>
        <v>2.4725826021853383E-2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0.96462799077188777</v>
      </c>
      <c r="C251" s="50">
        <f t="shared" si="317"/>
        <v>0.96259053046881071</v>
      </c>
      <c r="D251" s="50">
        <f t="shared" si="317"/>
        <v>0.96348728942542072</v>
      </c>
      <c r="E251" s="50">
        <f t="shared" si="317"/>
        <v>0.96345741661750373</v>
      </c>
      <c r="F251" s="50">
        <f t="shared" si="317"/>
        <v>0.96286307625000322</v>
      </c>
      <c r="G251" s="50">
        <f t="shared" si="317"/>
        <v>0.96505852381574242</v>
      </c>
      <c r="H251" s="50">
        <f t="shared" si="317"/>
        <v>0.96396572883923293</v>
      </c>
      <c r="I251" s="50">
        <f t="shared" si="317"/>
        <v>0.9654086674072403</v>
      </c>
      <c r="J251" s="50">
        <f t="shared" si="317"/>
        <v>0.96560867436091147</v>
      </c>
      <c r="K251" s="50">
        <f t="shared" si="317"/>
        <v>0.96809314777429512</v>
      </c>
      <c r="L251" s="50">
        <f t="shared" si="317"/>
        <v>0.96932542077276274</v>
      </c>
      <c r="M251" s="50">
        <f t="shared" si="317"/>
        <v>0.96906922583869182</v>
      </c>
      <c r="N251" s="50">
        <f t="shared" si="317"/>
        <v>0.96738800859763274</v>
      </c>
      <c r="O251" s="50">
        <f t="shared" si="317"/>
        <v>0.96822934911590597</v>
      </c>
      <c r="P251" s="50">
        <f t="shared" si="317"/>
        <v>0.96883077601624212</v>
      </c>
      <c r="Q251" s="50">
        <f t="shared" si="317"/>
        <v>0.96945979882854683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0.61822013448855717</v>
      </c>
      <c r="C252" s="52">
        <f t="shared" si="318"/>
        <v>0.58704578343031399</v>
      </c>
      <c r="D252" s="52">
        <f t="shared" si="318"/>
        <v>0.56670243107328044</v>
      </c>
      <c r="E252" s="52">
        <f t="shared" si="318"/>
        <v>0.5297690561678442</v>
      </c>
      <c r="F252" s="52">
        <f t="shared" si="318"/>
        <v>0.492642965304599</v>
      </c>
      <c r="G252" s="52">
        <f t="shared" si="318"/>
        <v>0.45494176325764096</v>
      </c>
      <c r="H252" s="52">
        <f t="shared" si="318"/>
        <v>0.41484756277495477</v>
      </c>
      <c r="I252" s="52">
        <f t="shared" si="318"/>
        <v>0.38880490996412781</v>
      </c>
      <c r="J252" s="52">
        <f t="shared" si="318"/>
        <v>0.35944987654476923</v>
      </c>
      <c r="K252" s="52">
        <f t="shared" si="318"/>
        <v>0.34573350612511294</v>
      </c>
      <c r="L252" s="52">
        <f t="shared" si="318"/>
        <v>0.32677446774758895</v>
      </c>
      <c r="M252" s="52">
        <f t="shared" si="318"/>
        <v>0.30321068923580341</v>
      </c>
      <c r="N252" s="52">
        <f t="shared" si="318"/>
        <v>0.30057049713556583</v>
      </c>
      <c r="O252" s="52">
        <f t="shared" si="318"/>
        <v>0.2918962263341115</v>
      </c>
      <c r="P252" s="52">
        <f t="shared" si="318"/>
        <v>0.28088303175843932</v>
      </c>
      <c r="Q252" s="52">
        <f t="shared" si="318"/>
        <v>0.27887012235743713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0.34077294817473791</v>
      </c>
      <c r="C253" s="52">
        <f t="shared" si="319"/>
        <v>0.3702952620858293</v>
      </c>
      <c r="D253" s="52">
        <f t="shared" si="319"/>
        <v>0.39232095001490325</v>
      </c>
      <c r="E253" s="52">
        <f t="shared" si="319"/>
        <v>0.42851062812365093</v>
      </c>
      <c r="F253" s="52">
        <f t="shared" si="319"/>
        <v>0.4650620461760373</v>
      </c>
      <c r="G253" s="52">
        <f t="shared" si="319"/>
        <v>0.50476423481503618</v>
      </c>
      <c r="H253" s="52">
        <f t="shared" si="319"/>
        <v>0.54460358359755046</v>
      </c>
      <c r="I253" s="52">
        <f t="shared" si="319"/>
        <v>0.5723533808770277</v>
      </c>
      <c r="J253" s="52">
        <f t="shared" si="319"/>
        <v>0.60071788578975782</v>
      </c>
      <c r="K253" s="52">
        <f t="shared" si="319"/>
        <v>0.61435815870776123</v>
      </c>
      <c r="L253" s="52">
        <f t="shared" si="319"/>
        <v>0.63477253425529656</v>
      </c>
      <c r="M253" s="52">
        <f t="shared" si="319"/>
        <v>0.65878516114065622</v>
      </c>
      <c r="N253" s="52">
        <f t="shared" si="319"/>
        <v>0.65731924677462594</v>
      </c>
      <c r="O253" s="52">
        <f t="shared" si="319"/>
        <v>0.66640867641003254</v>
      </c>
      <c r="P253" s="52">
        <f t="shared" si="319"/>
        <v>0.6774329742812768</v>
      </c>
      <c r="Q253" s="52">
        <f t="shared" si="319"/>
        <v>0.6795672687873362</v>
      </c>
    </row>
    <row r="254" spans="1:17" ht="11.45" customHeight="1" x14ac:dyDescent="0.25">
      <c r="A254" s="53" t="s">
        <v>57</v>
      </c>
      <c r="B254" s="52">
        <f t="shared" ref="B254:Q254" si="320">IF(B36=0,0,B36/B$31)</f>
        <v>5.6349081085927686E-3</v>
      </c>
      <c r="C254" s="52">
        <f t="shared" si="320"/>
        <v>5.2494849526673352E-3</v>
      </c>
      <c r="D254" s="52">
        <f t="shared" si="320"/>
        <v>4.4639083372370403E-3</v>
      </c>
      <c r="E254" s="52">
        <f t="shared" si="320"/>
        <v>5.1777323260085951E-3</v>
      </c>
      <c r="F254" s="52">
        <f t="shared" si="320"/>
        <v>5.1580647693668571E-3</v>
      </c>
      <c r="G254" s="52">
        <f t="shared" si="320"/>
        <v>5.3525257430653232E-3</v>
      </c>
      <c r="H254" s="52">
        <f t="shared" si="320"/>
        <v>4.5145824667277368E-3</v>
      </c>
      <c r="I254" s="52">
        <f t="shared" si="320"/>
        <v>4.2503765660848415E-3</v>
      </c>
      <c r="J254" s="52">
        <f t="shared" si="320"/>
        <v>5.4409120263842984E-3</v>
      </c>
      <c r="K254" s="52">
        <f t="shared" si="320"/>
        <v>8.0014829414208361E-3</v>
      </c>
      <c r="L254" s="52">
        <f t="shared" si="320"/>
        <v>7.6419137099974386E-3</v>
      </c>
      <c r="M254" s="52">
        <f t="shared" si="320"/>
        <v>6.9008469783489509E-3</v>
      </c>
      <c r="N254" s="52">
        <f t="shared" si="320"/>
        <v>9.3002149596692844E-3</v>
      </c>
      <c r="O254" s="52">
        <f t="shared" si="320"/>
        <v>9.6855936233500011E-3</v>
      </c>
      <c r="P254" s="52">
        <f t="shared" si="320"/>
        <v>1.0236177007724312E-2</v>
      </c>
      <c r="Q254" s="52">
        <f t="shared" si="320"/>
        <v>1.0533322033440201E-2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3.7338636413102613E-7</v>
      </c>
      <c r="M255" s="52">
        <f t="shared" si="321"/>
        <v>3.5508570201822715E-7</v>
      </c>
      <c r="N255" s="52">
        <f t="shared" si="321"/>
        <v>1.4033040826749579E-6</v>
      </c>
      <c r="O255" s="52">
        <f t="shared" si="321"/>
        <v>4.4239384439032038E-6</v>
      </c>
      <c r="P255" s="52">
        <f t="shared" si="321"/>
        <v>4.6442311694291122E-6</v>
      </c>
      <c r="Q255" s="52">
        <f t="shared" si="321"/>
        <v>5.9260048325223604E-6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6.4904219818197591E-6</v>
      </c>
      <c r="P256" s="52">
        <f t="shared" si="322"/>
        <v>1.9405384389071854E-5</v>
      </c>
      <c r="Q256" s="52">
        <f t="shared" si="322"/>
        <v>9.7100455836214046E-5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1.3613167351571542E-4</v>
      </c>
      <c r="M257" s="52">
        <f t="shared" si="323"/>
        <v>1.7217339818124784E-4</v>
      </c>
      <c r="N257" s="52">
        <f t="shared" si="323"/>
        <v>1.9664642368903443E-4</v>
      </c>
      <c r="O257" s="52">
        <f t="shared" si="323"/>
        <v>2.2793838798614266E-4</v>
      </c>
      <c r="P257" s="52">
        <f t="shared" si="323"/>
        <v>2.5454335324326339E-4</v>
      </c>
      <c r="Q257" s="52">
        <f t="shared" si="323"/>
        <v>3.8605918966471325E-4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9.9955692864656161E-3</v>
      </c>
      <c r="C258" s="50">
        <f t="shared" si="324"/>
        <v>1.0228140901560561E-2</v>
      </c>
      <c r="D258" s="50">
        <f t="shared" si="324"/>
        <v>9.5348578065187761E-3</v>
      </c>
      <c r="E258" s="50">
        <f t="shared" si="324"/>
        <v>9.117382995910403E-3</v>
      </c>
      <c r="F258" s="50">
        <f t="shared" si="324"/>
        <v>8.7091501648376597E-3</v>
      </c>
      <c r="G258" s="50">
        <f t="shared" si="324"/>
        <v>5.5424769071304395E-3</v>
      </c>
      <c r="H258" s="50">
        <f t="shared" si="324"/>
        <v>5.4932131945793624E-3</v>
      </c>
      <c r="I258" s="50">
        <f t="shared" si="324"/>
        <v>5.6520071882864165E-3</v>
      </c>
      <c r="J258" s="50">
        <f t="shared" si="324"/>
        <v>5.5957157480426177E-3</v>
      </c>
      <c r="K258" s="50">
        <f t="shared" si="324"/>
        <v>5.5082237223761255E-3</v>
      </c>
      <c r="L258" s="50">
        <f t="shared" si="324"/>
        <v>5.6046487439848436E-3</v>
      </c>
      <c r="M258" s="50">
        <f t="shared" si="324"/>
        <v>5.7671040234800117E-3</v>
      </c>
      <c r="N258" s="50">
        <f t="shared" si="324"/>
        <v>5.1415652861384487E-3</v>
      </c>
      <c r="O258" s="50">
        <f t="shared" si="324"/>
        <v>4.9151872951729951E-3</v>
      </c>
      <c r="P258" s="50">
        <f t="shared" si="324"/>
        <v>5.7439457152677377E-3</v>
      </c>
      <c r="Q258" s="50">
        <f t="shared" si="324"/>
        <v>5.8143751495998118E-3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1.0140757606880342E-6</v>
      </c>
      <c r="M259" s="52">
        <f t="shared" si="325"/>
        <v>1.0719026981540117E-6</v>
      </c>
      <c r="N259" s="52">
        <f t="shared" si="325"/>
        <v>1.1809557117354226E-6</v>
      </c>
      <c r="O259" s="52">
        <f t="shared" si="325"/>
        <v>1.3531573510769443E-6</v>
      </c>
      <c r="P259" s="52">
        <f t="shared" si="325"/>
        <v>1.3021774034977469E-6</v>
      </c>
      <c r="Q259" s="52">
        <f t="shared" si="325"/>
        <v>1.5413238392168433E-6</v>
      </c>
    </row>
    <row r="260" spans="1:17" ht="11.45" customHeight="1" x14ac:dyDescent="0.25">
      <c r="A260" s="53" t="s">
        <v>58</v>
      </c>
      <c r="B260" s="52">
        <f t="shared" ref="B260:Q260" si="326">IF(B42=0,0,B42/B$31)</f>
        <v>9.9535448630669009E-3</v>
      </c>
      <c r="C260" s="52">
        <f t="shared" si="326"/>
        <v>1.0039217548778017E-2</v>
      </c>
      <c r="D260" s="52">
        <f t="shared" si="326"/>
        <v>9.2685009780473088E-3</v>
      </c>
      <c r="E260" s="52">
        <f t="shared" si="326"/>
        <v>8.7827008644497714E-3</v>
      </c>
      <c r="F260" s="52">
        <f t="shared" si="326"/>
        <v>8.3720342666199592E-3</v>
      </c>
      <c r="G260" s="52">
        <f t="shared" si="326"/>
        <v>5.1498959696690064E-3</v>
      </c>
      <c r="H260" s="52">
        <f t="shared" si="326"/>
        <v>5.1315290143064563E-3</v>
      </c>
      <c r="I260" s="52">
        <f t="shared" si="326"/>
        <v>5.2543744702215588E-3</v>
      </c>
      <c r="J260" s="52">
        <f t="shared" si="326"/>
        <v>5.1900342768621188E-3</v>
      </c>
      <c r="K260" s="52">
        <f t="shared" si="326"/>
        <v>5.1210784753154123E-3</v>
      </c>
      <c r="L260" s="52">
        <f t="shared" si="326"/>
        <v>5.1996367622249972E-3</v>
      </c>
      <c r="M260" s="52">
        <f t="shared" si="326"/>
        <v>5.3551538780435195E-3</v>
      </c>
      <c r="N260" s="52">
        <f t="shared" si="326"/>
        <v>4.7228684863330032E-3</v>
      </c>
      <c r="O260" s="52">
        <f t="shared" si="326"/>
        <v>4.4883765052219455E-3</v>
      </c>
      <c r="P260" s="52">
        <f t="shared" si="326"/>
        <v>5.3418429498942677E-3</v>
      </c>
      <c r="Q260" s="52">
        <f t="shared" si="326"/>
        <v>5.3850995341818116E-3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7.3950472285862772E-7</v>
      </c>
      <c r="M261" s="52">
        <f t="shared" si="327"/>
        <v>7.8167444530177784E-7</v>
      </c>
      <c r="N261" s="52">
        <f t="shared" si="327"/>
        <v>8.6120027730736989E-7</v>
      </c>
      <c r="O261" s="52">
        <f t="shared" si="327"/>
        <v>8.4580853171308341E-7</v>
      </c>
      <c r="P261" s="52">
        <f t="shared" si="327"/>
        <v>1.0852571400813696E-6</v>
      </c>
      <c r="Q261" s="52">
        <f t="shared" si="327"/>
        <v>1.1239951715068115E-6</v>
      </c>
    </row>
    <row r="262" spans="1:17" ht="11.45" customHeight="1" x14ac:dyDescent="0.25">
      <c r="A262" s="53" t="s">
        <v>56</v>
      </c>
      <c r="B262" s="52">
        <f t="shared" ref="B262:Q262" si="328">IF(B44=0,0,B44/B$31)</f>
        <v>4.2024423398715871E-5</v>
      </c>
      <c r="C262" s="52">
        <f t="shared" si="328"/>
        <v>1.8892335278254148E-4</v>
      </c>
      <c r="D262" s="52">
        <f t="shared" si="328"/>
        <v>2.663568284714673E-4</v>
      </c>
      <c r="E262" s="52">
        <f t="shared" si="328"/>
        <v>3.3468213146063138E-4</v>
      </c>
      <c r="F262" s="52">
        <f t="shared" si="328"/>
        <v>3.3711589821770082E-4</v>
      </c>
      <c r="G262" s="52">
        <f t="shared" si="328"/>
        <v>3.9258093746143233E-4</v>
      </c>
      <c r="H262" s="52">
        <f t="shared" si="328"/>
        <v>3.6168418027290633E-4</v>
      </c>
      <c r="I262" s="52">
        <f t="shared" si="328"/>
        <v>3.976327180648575E-4</v>
      </c>
      <c r="J262" s="52">
        <f t="shared" si="328"/>
        <v>4.0568147118049932E-4</v>
      </c>
      <c r="K262" s="52">
        <f t="shared" si="328"/>
        <v>3.8714524706071253E-4</v>
      </c>
      <c r="L262" s="52">
        <f t="shared" si="328"/>
        <v>3.9558021773473495E-4</v>
      </c>
      <c r="M262" s="52">
        <f t="shared" si="328"/>
        <v>4.0221615151888977E-4</v>
      </c>
      <c r="N262" s="52">
        <f t="shared" si="328"/>
        <v>4.0814607565794336E-4</v>
      </c>
      <c r="O262" s="52">
        <f t="shared" si="328"/>
        <v>4.161483396077076E-4</v>
      </c>
      <c r="P262" s="52">
        <f t="shared" si="328"/>
        <v>3.9156643637125758E-4</v>
      </c>
      <c r="Q262" s="52">
        <f t="shared" si="328"/>
        <v>4.1904741878707932E-4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7.6781835415646456E-6</v>
      </c>
      <c r="M263" s="52">
        <f t="shared" si="329"/>
        <v>7.8804167741467451E-6</v>
      </c>
      <c r="N263" s="52">
        <f t="shared" si="329"/>
        <v>8.5085681584589301E-6</v>
      </c>
      <c r="O263" s="52">
        <f t="shared" si="329"/>
        <v>8.4634844605518804E-6</v>
      </c>
      <c r="P263" s="52">
        <f t="shared" si="329"/>
        <v>8.1488944586339322E-6</v>
      </c>
      <c r="Q263" s="52">
        <f t="shared" si="329"/>
        <v>7.5628776201969637E-6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0.89281253102998936</v>
      </c>
      <c r="C265" s="54">
        <f t="shared" si="331"/>
        <v>0.8815656508508023</v>
      </c>
      <c r="D265" s="54">
        <f t="shared" si="331"/>
        <v>0.88879144275807453</v>
      </c>
      <c r="E265" s="54">
        <f t="shared" si="331"/>
        <v>0.88875068495690379</v>
      </c>
      <c r="F265" s="54">
        <f t="shared" si="331"/>
        <v>0.86064237777763286</v>
      </c>
      <c r="G265" s="54">
        <f t="shared" si="331"/>
        <v>0.85094085821259613</v>
      </c>
      <c r="H265" s="54">
        <f t="shared" si="331"/>
        <v>0.85157120659250063</v>
      </c>
      <c r="I265" s="54">
        <f t="shared" si="331"/>
        <v>0.84180557158148372</v>
      </c>
      <c r="J265" s="54">
        <f t="shared" si="331"/>
        <v>0.85066761698773152</v>
      </c>
      <c r="K265" s="54">
        <f t="shared" si="331"/>
        <v>0.86680334329561703</v>
      </c>
      <c r="L265" s="54">
        <f t="shared" si="331"/>
        <v>0.86379440385898099</v>
      </c>
      <c r="M265" s="54">
        <f t="shared" si="331"/>
        <v>0.85224495563976344</v>
      </c>
      <c r="N265" s="54">
        <f t="shared" si="331"/>
        <v>0.86265822023762284</v>
      </c>
      <c r="O265" s="54">
        <f t="shared" si="331"/>
        <v>0.86330561367632197</v>
      </c>
      <c r="P265" s="54">
        <f t="shared" si="331"/>
        <v>0.87751956636890982</v>
      </c>
      <c r="Q265" s="54">
        <f t="shared" si="331"/>
        <v>0.86548577091950585</v>
      </c>
    </row>
    <row r="266" spans="1:17" ht="11.45" customHeight="1" x14ac:dyDescent="0.25">
      <c r="A266" s="53" t="s">
        <v>59</v>
      </c>
      <c r="B266" s="52">
        <f t="shared" ref="B266:Q266" si="332">IF(B48=0,0,B48/B$46)</f>
        <v>1.1230768499357918E-2</v>
      </c>
      <c r="C266" s="52">
        <f t="shared" si="332"/>
        <v>9.768253334968573E-3</v>
      </c>
      <c r="D266" s="52">
        <f t="shared" si="332"/>
        <v>9.6089746723300642E-3</v>
      </c>
      <c r="E266" s="52">
        <f t="shared" si="332"/>
        <v>1.0856341750599498E-2</v>
      </c>
      <c r="F266" s="52">
        <f t="shared" si="332"/>
        <v>9.6769752263197242E-3</v>
      </c>
      <c r="G266" s="52">
        <f t="shared" si="332"/>
        <v>9.2253813760207661E-3</v>
      </c>
      <c r="H266" s="52">
        <f t="shared" si="332"/>
        <v>8.9888421009687407E-3</v>
      </c>
      <c r="I266" s="52">
        <f t="shared" si="332"/>
        <v>8.5633446461052098E-3</v>
      </c>
      <c r="J266" s="52">
        <f t="shared" si="332"/>
        <v>8.4450237044766899E-3</v>
      </c>
      <c r="K266" s="52">
        <f t="shared" si="332"/>
        <v>8.4128979073852493E-3</v>
      </c>
      <c r="L266" s="52">
        <f t="shared" si="332"/>
        <v>8.1769737661851107E-3</v>
      </c>
      <c r="M266" s="52">
        <f t="shared" si="332"/>
        <v>7.2772007687435022E-3</v>
      </c>
      <c r="N266" s="52">
        <f t="shared" si="332"/>
        <v>7.3737509799264855E-3</v>
      </c>
      <c r="O266" s="52">
        <f t="shared" si="332"/>
        <v>6.8825002284840613E-3</v>
      </c>
      <c r="P266" s="52">
        <f t="shared" si="332"/>
        <v>6.179238981790818E-3</v>
      </c>
      <c r="Q266" s="52">
        <f t="shared" si="332"/>
        <v>6.778151612302565E-3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0.88111565337687803</v>
      </c>
      <c r="C267" s="52">
        <f t="shared" si="333"/>
        <v>0.87138129977420908</v>
      </c>
      <c r="D267" s="52">
        <f t="shared" si="333"/>
        <v>0.87876355907950165</v>
      </c>
      <c r="E267" s="52">
        <f t="shared" si="333"/>
        <v>0.87742294537732335</v>
      </c>
      <c r="F267" s="52">
        <f t="shared" si="333"/>
        <v>0.85053476522984994</v>
      </c>
      <c r="G267" s="52">
        <f t="shared" si="333"/>
        <v>0.84129205154582432</v>
      </c>
      <c r="H267" s="52">
        <f t="shared" si="333"/>
        <v>0.84215911675404165</v>
      </c>
      <c r="I267" s="52">
        <f t="shared" si="333"/>
        <v>0.83282423007381756</v>
      </c>
      <c r="J267" s="52">
        <f t="shared" si="333"/>
        <v>0.84180054523750791</v>
      </c>
      <c r="K267" s="52">
        <f t="shared" si="333"/>
        <v>0.85796023998882875</v>
      </c>
      <c r="L267" s="52">
        <f t="shared" si="333"/>
        <v>0.85520257614257789</v>
      </c>
      <c r="M267" s="52">
        <f t="shared" si="333"/>
        <v>0.84456845857409457</v>
      </c>
      <c r="N267" s="52">
        <f t="shared" si="333"/>
        <v>0.85489119591467477</v>
      </c>
      <c r="O267" s="52">
        <f t="shared" si="333"/>
        <v>0.85599745934983718</v>
      </c>
      <c r="P267" s="52">
        <f t="shared" si="333"/>
        <v>0.87090888770698249</v>
      </c>
      <c r="Q267" s="52">
        <f t="shared" si="333"/>
        <v>0.85822395851334421</v>
      </c>
    </row>
    <row r="268" spans="1:17" ht="11.45" customHeight="1" x14ac:dyDescent="0.25">
      <c r="A268" s="53" t="s">
        <v>57</v>
      </c>
      <c r="B268" s="52">
        <f t="shared" ref="B268:Q268" si="334">IF(B50=0,0,B50/B$46)</f>
        <v>4.6610915375344648E-4</v>
      </c>
      <c r="C268" s="52">
        <f t="shared" si="334"/>
        <v>4.1609774162456844E-4</v>
      </c>
      <c r="D268" s="52">
        <f t="shared" si="334"/>
        <v>4.1890900624282399E-4</v>
      </c>
      <c r="E268" s="52">
        <f t="shared" si="334"/>
        <v>4.7139782898094441E-4</v>
      </c>
      <c r="F268" s="52">
        <f t="shared" si="334"/>
        <v>4.3063732146314749E-4</v>
      </c>
      <c r="G268" s="52">
        <f t="shared" si="334"/>
        <v>4.2342529075099414E-4</v>
      </c>
      <c r="H268" s="52">
        <f t="shared" si="334"/>
        <v>4.2324773749019968E-4</v>
      </c>
      <c r="I268" s="52">
        <f t="shared" si="334"/>
        <v>4.1799686156090017E-4</v>
      </c>
      <c r="J268" s="52">
        <f t="shared" si="334"/>
        <v>4.2204804574699257E-4</v>
      </c>
      <c r="K268" s="52">
        <f t="shared" si="334"/>
        <v>4.3020539940312837E-4</v>
      </c>
      <c r="L268" s="52">
        <f t="shared" si="334"/>
        <v>4.1407690123197093E-4</v>
      </c>
      <c r="M268" s="52">
        <f t="shared" si="334"/>
        <v>3.9842704961782956E-4</v>
      </c>
      <c r="N268" s="52">
        <f t="shared" si="334"/>
        <v>3.841276369345059E-4</v>
      </c>
      <c r="O268" s="52">
        <f t="shared" si="334"/>
        <v>3.9478046931872051E-4</v>
      </c>
      <c r="P268" s="52">
        <f t="shared" si="334"/>
        <v>3.8458850500244909E-4</v>
      </c>
      <c r="Q268" s="52">
        <f t="shared" si="334"/>
        <v>4.0525156116477527E-4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3.6536244950431047E-6</v>
      </c>
      <c r="P269" s="52">
        <f t="shared" si="335"/>
        <v>9.0236828525756958E-6</v>
      </c>
      <c r="Q269" s="52">
        <f t="shared" si="335"/>
        <v>1.3536710617132963E-5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7.7704898604491028E-7</v>
      </c>
      <c r="M270" s="52">
        <f t="shared" si="336"/>
        <v>8.6924730754905804E-7</v>
      </c>
      <c r="N270" s="52">
        <f t="shared" si="336"/>
        <v>9.1457060869058981E-6</v>
      </c>
      <c r="O270" s="52">
        <f t="shared" si="336"/>
        <v>2.722000418685426E-5</v>
      </c>
      <c r="P270" s="52">
        <f t="shared" si="336"/>
        <v>3.7827492281422971E-5</v>
      </c>
      <c r="Q270" s="52">
        <f t="shared" si="336"/>
        <v>6.487252207722936E-5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0.1071874689700105</v>
      </c>
      <c r="C271" s="50">
        <f t="shared" si="337"/>
        <v>0.11843434914919779</v>
      </c>
      <c r="D271" s="50">
        <f t="shared" si="337"/>
        <v>0.11120855724192544</v>
      </c>
      <c r="E271" s="50">
        <f t="shared" si="337"/>
        <v>0.11124931504309626</v>
      </c>
      <c r="F271" s="50">
        <f t="shared" si="337"/>
        <v>0.13935762222236703</v>
      </c>
      <c r="G271" s="50">
        <f t="shared" si="337"/>
        <v>0.14905914178740381</v>
      </c>
      <c r="H271" s="50">
        <f t="shared" si="337"/>
        <v>0.14842879340749932</v>
      </c>
      <c r="I271" s="50">
        <f t="shared" si="337"/>
        <v>0.1581944284185163</v>
      </c>
      <c r="J271" s="50">
        <f t="shared" si="337"/>
        <v>0.14933238301226837</v>
      </c>
      <c r="K271" s="50">
        <f t="shared" si="337"/>
        <v>0.13319665670438305</v>
      </c>
      <c r="L271" s="50">
        <f t="shared" si="337"/>
        <v>0.13620559614101907</v>
      </c>
      <c r="M271" s="50">
        <f t="shared" si="337"/>
        <v>0.14775504436023665</v>
      </c>
      <c r="N271" s="50">
        <f t="shared" si="337"/>
        <v>0.13734177976237721</v>
      </c>
      <c r="O271" s="50">
        <f t="shared" si="337"/>
        <v>0.136694386323678</v>
      </c>
      <c r="P271" s="50">
        <f t="shared" si="337"/>
        <v>0.12248043363109025</v>
      </c>
      <c r="Q271" s="50">
        <f t="shared" si="337"/>
        <v>0.13451422908049412</v>
      </c>
    </row>
    <row r="272" spans="1:17" ht="11.45" customHeight="1" x14ac:dyDescent="0.25">
      <c r="A272" s="49" t="s">
        <v>23</v>
      </c>
      <c r="B272" s="48">
        <f t="shared" ref="B272:Q272" si="338">IF(B54=0,0,B54/B$46)</f>
        <v>8.7392701311636845E-2</v>
      </c>
      <c r="C272" s="48">
        <f t="shared" si="338"/>
        <v>9.8049590238782056E-2</v>
      </c>
      <c r="D272" s="48">
        <f t="shared" si="338"/>
        <v>8.9858900565933889E-2</v>
      </c>
      <c r="E272" s="48">
        <f t="shared" si="338"/>
        <v>8.9134806117236828E-2</v>
      </c>
      <c r="F272" s="48">
        <f t="shared" si="338"/>
        <v>0.11303219075321042</v>
      </c>
      <c r="G272" s="48">
        <f t="shared" si="338"/>
        <v>0.12112982295229854</v>
      </c>
      <c r="H272" s="48">
        <f t="shared" si="338"/>
        <v>0.11905801855053165</v>
      </c>
      <c r="I272" s="48">
        <f t="shared" si="338"/>
        <v>0.12525073874770823</v>
      </c>
      <c r="J272" s="48">
        <f t="shared" si="338"/>
        <v>0.12047554701964712</v>
      </c>
      <c r="K272" s="48">
        <f t="shared" si="338"/>
        <v>0.10439286267910572</v>
      </c>
      <c r="L272" s="48">
        <f t="shared" si="338"/>
        <v>0.10997255436474328</v>
      </c>
      <c r="M272" s="48">
        <f t="shared" si="338"/>
        <v>0.11694511098057846</v>
      </c>
      <c r="N272" s="48">
        <f t="shared" si="338"/>
        <v>0.10749008358699087</v>
      </c>
      <c r="O272" s="48">
        <f t="shared" si="338"/>
        <v>0.10126227547792935</v>
      </c>
      <c r="P272" s="48">
        <f t="shared" si="338"/>
        <v>8.8450338585582072E-2</v>
      </c>
      <c r="Q272" s="48">
        <f t="shared" si="338"/>
        <v>0.1044910757809558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1.9794767658373649E-2</v>
      </c>
      <c r="C273" s="46">
        <f t="shared" si="339"/>
        <v>2.0384758910415721E-2</v>
      </c>
      <c r="D273" s="46">
        <f t="shared" si="339"/>
        <v>2.1349656675991563E-2</v>
      </c>
      <c r="E273" s="46">
        <f t="shared" si="339"/>
        <v>2.2114508925859439E-2</v>
      </c>
      <c r="F273" s="46">
        <f t="shared" si="339"/>
        <v>2.6325431469156623E-2</v>
      </c>
      <c r="G273" s="46">
        <f t="shared" si="339"/>
        <v>2.7929318835105292E-2</v>
      </c>
      <c r="H273" s="46">
        <f t="shared" si="339"/>
        <v>2.9370774856967694E-2</v>
      </c>
      <c r="I273" s="46">
        <f t="shared" si="339"/>
        <v>3.294368967080806E-2</v>
      </c>
      <c r="J273" s="46">
        <f t="shared" si="339"/>
        <v>2.8856835992621236E-2</v>
      </c>
      <c r="K273" s="46">
        <f t="shared" si="339"/>
        <v>2.8803794025277312E-2</v>
      </c>
      <c r="L273" s="46">
        <f t="shared" si="339"/>
        <v>2.6233041776275799E-2</v>
      </c>
      <c r="M273" s="46">
        <f t="shared" si="339"/>
        <v>3.0809933379658185E-2</v>
      </c>
      <c r="N273" s="46">
        <f t="shared" si="339"/>
        <v>2.9851696175386348E-2</v>
      </c>
      <c r="O273" s="46">
        <f t="shared" si="339"/>
        <v>3.5432110845748641E-2</v>
      </c>
      <c r="P273" s="46">
        <f t="shared" si="339"/>
        <v>3.403009504550817E-2</v>
      </c>
      <c r="Q273" s="46">
        <f t="shared" si="339"/>
        <v>3.0023153299538301E-2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5715.1709334565649</v>
      </c>
      <c r="C4" s="96">
        <f t="shared" ref="C4:Q4" si="0">C5+C9+C10+C15</f>
        <v>5791.7344899999989</v>
      </c>
      <c r="D4" s="96">
        <f t="shared" si="0"/>
        <v>5965.0502299999998</v>
      </c>
      <c r="E4" s="96">
        <f t="shared" si="0"/>
        <v>6309.8007100000004</v>
      </c>
      <c r="F4" s="96">
        <f t="shared" si="0"/>
        <v>6485.1261500000001</v>
      </c>
      <c r="G4" s="96">
        <f t="shared" si="0"/>
        <v>6212.7349800520497</v>
      </c>
      <c r="H4" s="96">
        <f t="shared" si="0"/>
        <v>6256.23081</v>
      </c>
      <c r="I4" s="96">
        <f t="shared" si="0"/>
        <v>6135.2544700000017</v>
      </c>
      <c r="J4" s="96">
        <f t="shared" si="0"/>
        <v>6150.6323100000009</v>
      </c>
      <c r="K4" s="96">
        <f t="shared" si="0"/>
        <v>6093.3281100000004</v>
      </c>
      <c r="L4" s="96">
        <f t="shared" si="0"/>
        <v>6109.1266779355492</v>
      </c>
      <c r="M4" s="96">
        <f t="shared" si="0"/>
        <v>5677.467703967568</v>
      </c>
      <c r="N4" s="96">
        <f t="shared" si="0"/>
        <v>5243.6573228781654</v>
      </c>
      <c r="O4" s="96">
        <f t="shared" si="0"/>
        <v>5165.2311991730485</v>
      </c>
      <c r="P4" s="96">
        <f t="shared" si="0"/>
        <v>5233.8341052296901</v>
      </c>
      <c r="Q4" s="96">
        <f t="shared" si="0"/>
        <v>5305.987129841631</v>
      </c>
    </row>
    <row r="5" spans="1:17" ht="11.45" customHeight="1" x14ac:dyDescent="0.25">
      <c r="A5" s="95" t="s">
        <v>91</v>
      </c>
      <c r="B5" s="94">
        <f>SUM(B6:B8)</f>
        <v>5714.0483631650877</v>
      </c>
      <c r="C5" s="94">
        <f t="shared" ref="C5:Q5" si="1">SUM(C6:C8)</f>
        <v>5787.2344899999989</v>
      </c>
      <c r="D5" s="94">
        <f t="shared" si="1"/>
        <v>5958.1501499999995</v>
      </c>
      <c r="E5" s="94">
        <f t="shared" si="1"/>
        <v>6300.8008200000004</v>
      </c>
      <c r="F5" s="94">
        <f t="shared" si="1"/>
        <v>6475.7269699999997</v>
      </c>
      <c r="G5" s="94">
        <f t="shared" si="1"/>
        <v>6201.6283952830609</v>
      </c>
      <c r="H5" s="94">
        <f t="shared" si="1"/>
        <v>6175.1310599999997</v>
      </c>
      <c r="I5" s="94">
        <f t="shared" si="1"/>
        <v>6001.9435000000012</v>
      </c>
      <c r="J5" s="94">
        <f t="shared" si="1"/>
        <v>6013.1223300000001</v>
      </c>
      <c r="K5" s="94">
        <f t="shared" si="1"/>
        <v>5874.1287800000009</v>
      </c>
      <c r="L5" s="94">
        <f t="shared" si="1"/>
        <v>5787.0964905220462</v>
      </c>
      <c r="M5" s="94">
        <f t="shared" si="1"/>
        <v>5373.1944376398424</v>
      </c>
      <c r="N5" s="94">
        <f t="shared" si="1"/>
        <v>4959.7350458632882</v>
      </c>
      <c r="O5" s="94">
        <f t="shared" si="1"/>
        <v>4892.7334923708522</v>
      </c>
      <c r="P5" s="94">
        <f t="shared" si="1"/>
        <v>4961.6453461586616</v>
      </c>
      <c r="Q5" s="94">
        <f t="shared" si="1"/>
        <v>4967.0643578486479</v>
      </c>
    </row>
    <row r="6" spans="1:17" ht="11.45" customHeight="1" x14ac:dyDescent="0.25">
      <c r="A6" s="17" t="s">
        <v>90</v>
      </c>
      <c r="B6" s="94">
        <v>21.973801363840888</v>
      </c>
      <c r="C6" s="94">
        <v>21.998439999999999</v>
      </c>
      <c r="D6" s="94">
        <v>20.8994</v>
      </c>
      <c r="E6" s="94">
        <v>21.999749999999999</v>
      </c>
      <c r="F6" s="94">
        <v>22.598739999999999</v>
      </c>
      <c r="G6" s="94">
        <v>24.864320619779381</v>
      </c>
      <c r="H6" s="94">
        <v>23.702909999999999</v>
      </c>
      <c r="I6" s="94">
        <v>24.19877</v>
      </c>
      <c r="J6" s="94">
        <v>26.401350000000001</v>
      </c>
      <c r="K6" s="94">
        <v>32.997860000000003</v>
      </c>
      <c r="L6" s="94">
        <v>31.862059680922904</v>
      </c>
      <c r="M6" s="94">
        <v>27.467269630243962</v>
      </c>
      <c r="N6" s="94">
        <v>34.059674835916169</v>
      </c>
      <c r="O6" s="94">
        <v>36.257325902804581</v>
      </c>
      <c r="P6" s="94">
        <v>37.355463768764672</v>
      </c>
      <c r="Q6" s="94">
        <v>39.552934880810142</v>
      </c>
    </row>
    <row r="7" spans="1:17" ht="11.45" customHeight="1" x14ac:dyDescent="0.25">
      <c r="A7" s="17" t="s">
        <v>89</v>
      </c>
      <c r="B7" s="94">
        <v>2271.6590840470481</v>
      </c>
      <c r="C7" s="94">
        <v>2134.6999999999998</v>
      </c>
      <c r="D7" s="94">
        <v>2211.6767</v>
      </c>
      <c r="E7" s="94">
        <v>2145.3831100000002</v>
      </c>
      <c r="F7" s="94">
        <v>2061.9988199999998</v>
      </c>
      <c r="G7" s="94">
        <v>1934.6144832257987</v>
      </c>
      <c r="H7" s="94">
        <v>1789.1095699999998</v>
      </c>
      <c r="I7" s="94">
        <v>1667.80546</v>
      </c>
      <c r="J7" s="94">
        <v>1563.81711</v>
      </c>
      <c r="K7" s="94">
        <v>1527.99323</v>
      </c>
      <c r="L7" s="94">
        <v>1450.2722621983692</v>
      </c>
      <c r="M7" s="94">
        <v>1306.2957740642735</v>
      </c>
      <c r="N7" s="94">
        <v>1182.2871117201771</v>
      </c>
      <c r="O7" s="94">
        <v>1151.8097364989515</v>
      </c>
      <c r="P7" s="94">
        <v>1144.4496847326805</v>
      </c>
      <c r="Q7" s="94">
        <v>1099.2696475945361</v>
      </c>
    </row>
    <row r="8" spans="1:17" ht="11.45" customHeight="1" x14ac:dyDescent="0.25">
      <c r="A8" s="17" t="s">
        <v>88</v>
      </c>
      <c r="B8" s="94">
        <v>3420.4154777541985</v>
      </c>
      <c r="C8" s="94">
        <v>3630.5360499999997</v>
      </c>
      <c r="D8" s="94">
        <v>3725.5740499999997</v>
      </c>
      <c r="E8" s="94">
        <v>4133.4179600000007</v>
      </c>
      <c r="F8" s="94">
        <v>4391.1294099999996</v>
      </c>
      <c r="G8" s="94">
        <v>4242.1495914374827</v>
      </c>
      <c r="H8" s="94">
        <v>4362.3185800000001</v>
      </c>
      <c r="I8" s="94">
        <v>4309.9392700000008</v>
      </c>
      <c r="J8" s="94">
        <v>4422.9038700000001</v>
      </c>
      <c r="K8" s="94">
        <v>4313.1376900000005</v>
      </c>
      <c r="L8" s="94">
        <v>4304.9621686427545</v>
      </c>
      <c r="M8" s="94">
        <v>4039.4313939453255</v>
      </c>
      <c r="N8" s="94">
        <v>3743.3882593071944</v>
      </c>
      <c r="O8" s="94">
        <v>3704.666429969096</v>
      </c>
      <c r="P8" s="94">
        <v>3779.8401976572163</v>
      </c>
      <c r="Q8" s="94">
        <v>3828.2417753733016</v>
      </c>
    </row>
    <row r="9" spans="1:17" ht="11.45" customHeight="1" x14ac:dyDescent="0.25">
      <c r="A9" s="95" t="s">
        <v>25</v>
      </c>
      <c r="B9" s="94">
        <v>1.1225702914769498</v>
      </c>
      <c r="C9" s="94">
        <v>4.5</v>
      </c>
      <c r="D9" s="94">
        <v>6.90008</v>
      </c>
      <c r="E9" s="94">
        <v>8.9998900000000006</v>
      </c>
      <c r="F9" s="94">
        <v>9.3991799999999994</v>
      </c>
      <c r="G9" s="94">
        <v>11.106584768988808</v>
      </c>
      <c r="H9" s="94">
        <v>10.40006</v>
      </c>
      <c r="I9" s="94">
        <v>11.499129999999999</v>
      </c>
      <c r="J9" s="94">
        <v>11.999700000000001</v>
      </c>
      <c r="K9" s="94">
        <v>12.00009</v>
      </c>
      <c r="L9" s="94">
        <v>12.539386776485246</v>
      </c>
      <c r="M9" s="94">
        <v>12.563049956980434</v>
      </c>
      <c r="N9" s="94">
        <v>11.966242713152802</v>
      </c>
      <c r="O9" s="94">
        <v>12.372271250589069</v>
      </c>
      <c r="P9" s="94">
        <v>12.109318263322551</v>
      </c>
      <c r="Q9" s="94">
        <v>13.04103656278139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70.699690000000004</v>
      </c>
      <c r="I10" s="94">
        <f t="shared" si="2"/>
        <v>121.81184</v>
      </c>
      <c r="J10" s="94">
        <f t="shared" si="2"/>
        <v>125.51027999999999</v>
      </c>
      <c r="K10" s="94">
        <f t="shared" si="2"/>
        <v>207.19924</v>
      </c>
      <c r="L10" s="94">
        <f t="shared" si="2"/>
        <v>309.13524899975994</v>
      </c>
      <c r="M10" s="94">
        <f t="shared" si="2"/>
        <v>291.29926191063703</v>
      </c>
      <c r="N10" s="94">
        <f t="shared" si="2"/>
        <v>271.5230832542963</v>
      </c>
      <c r="O10" s="94">
        <f t="shared" si="2"/>
        <v>259.62704797939722</v>
      </c>
      <c r="P10" s="94">
        <f t="shared" si="2"/>
        <v>259.50556723201123</v>
      </c>
      <c r="Q10" s="94">
        <f t="shared" si="2"/>
        <v>325.02680074937592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1.3375523280688291</v>
      </c>
      <c r="O12" s="94">
        <v>2.0301901213337201</v>
      </c>
      <c r="P12" s="94">
        <v>2.0301901213337201</v>
      </c>
      <c r="Q12" s="94">
        <v>22.214514682038928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70.699690000000004</v>
      </c>
      <c r="I13" s="94">
        <v>121.81184</v>
      </c>
      <c r="J13" s="94">
        <v>125.51027999999999</v>
      </c>
      <c r="K13" s="94">
        <v>207.19924</v>
      </c>
      <c r="L13" s="94">
        <v>309.13524899975994</v>
      </c>
      <c r="M13" s="94">
        <v>291.29926191063703</v>
      </c>
      <c r="N13" s="94">
        <v>270.18553092622744</v>
      </c>
      <c r="O13" s="94">
        <v>257.59685785806352</v>
      </c>
      <c r="P13" s="94">
        <v>257.47537711067753</v>
      </c>
      <c r="Q13" s="94">
        <v>302.81228606733697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0.35555163725842615</v>
      </c>
      <c r="M15" s="92">
        <v>0.41095446010782755</v>
      </c>
      <c r="N15" s="92">
        <v>0.43295104742813795</v>
      </c>
      <c r="O15" s="92">
        <v>0.49838757221016905</v>
      </c>
      <c r="P15" s="92">
        <v>0.57387357569457964</v>
      </c>
      <c r="Q15" s="92">
        <v>0.85493468082603785</v>
      </c>
    </row>
    <row r="17" spans="1:17" ht="11.45" customHeight="1" x14ac:dyDescent="0.25">
      <c r="A17" s="27" t="s">
        <v>81</v>
      </c>
      <c r="B17" s="71">
        <f t="shared" ref="B17:Q17" si="3">B18+B42</f>
        <v>5715.1709334565649</v>
      </c>
      <c r="C17" s="71">
        <f t="shared" si="3"/>
        <v>5791.7344899999989</v>
      </c>
      <c r="D17" s="71">
        <f t="shared" si="3"/>
        <v>5965.0502299999998</v>
      </c>
      <c r="E17" s="71">
        <f t="shared" si="3"/>
        <v>6309.8007100000013</v>
      </c>
      <c r="F17" s="71">
        <f t="shared" si="3"/>
        <v>6485.1261499999991</v>
      </c>
      <c r="G17" s="71">
        <f t="shared" si="3"/>
        <v>6212.7349800520497</v>
      </c>
      <c r="H17" s="71">
        <f t="shared" si="3"/>
        <v>6256.2308100000009</v>
      </c>
      <c r="I17" s="71">
        <f t="shared" si="3"/>
        <v>6135.2544699999999</v>
      </c>
      <c r="J17" s="71">
        <f t="shared" si="3"/>
        <v>6150.63231</v>
      </c>
      <c r="K17" s="71">
        <f t="shared" si="3"/>
        <v>6093.3281100000004</v>
      </c>
      <c r="L17" s="71">
        <f t="shared" si="3"/>
        <v>6109.1266779355501</v>
      </c>
      <c r="M17" s="71">
        <f t="shared" si="3"/>
        <v>5677.4677039675689</v>
      </c>
      <c r="N17" s="71">
        <f t="shared" si="3"/>
        <v>5243.6573228781645</v>
      </c>
      <c r="O17" s="71">
        <f t="shared" si="3"/>
        <v>5165.2311991730485</v>
      </c>
      <c r="P17" s="71">
        <f t="shared" si="3"/>
        <v>5233.834105229691</v>
      </c>
      <c r="Q17" s="71">
        <f t="shared" si="3"/>
        <v>5305.987129841631</v>
      </c>
    </row>
    <row r="18" spans="1:17" ht="11.45" customHeight="1" x14ac:dyDescent="0.25">
      <c r="A18" s="25" t="s">
        <v>39</v>
      </c>
      <c r="B18" s="24">
        <f t="shared" ref="B18:Q18" si="4">B19+B21+B33</f>
        <v>3688.0149997319468</v>
      </c>
      <c r="C18" s="24">
        <f t="shared" si="4"/>
        <v>3638.9184865433522</v>
      </c>
      <c r="D18" s="24">
        <f t="shared" si="4"/>
        <v>3871.8996666354396</v>
      </c>
      <c r="E18" s="24">
        <f t="shared" si="4"/>
        <v>4023.449500403864</v>
      </c>
      <c r="F18" s="24">
        <f t="shared" si="4"/>
        <v>4111.0250483462787</v>
      </c>
      <c r="G18" s="24">
        <f t="shared" si="4"/>
        <v>3958.820109878603</v>
      </c>
      <c r="H18" s="24">
        <f t="shared" si="4"/>
        <v>3958.2306170040724</v>
      </c>
      <c r="I18" s="24">
        <f t="shared" si="4"/>
        <v>3905.8593103533667</v>
      </c>
      <c r="J18" s="24">
        <f t="shared" si="4"/>
        <v>3944.0359733949244</v>
      </c>
      <c r="K18" s="24">
        <f t="shared" si="4"/>
        <v>3978.9292204558164</v>
      </c>
      <c r="L18" s="24">
        <f t="shared" si="4"/>
        <v>4002.021907090616</v>
      </c>
      <c r="M18" s="24">
        <f t="shared" si="4"/>
        <v>3825.0810864861232</v>
      </c>
      <c r="N18" s="24">
        <f t="shared" si="4"/>
        <v>3465.6847459790347</v>
      </c>
      <c r="O18" s="24">
        <f t="shared" si="4"/>
        <v>3441.1672465862134</v>
      </c>
      <c r="P18" s="24">
        <f t="shared" si="4"/>
        <v>3569.2689973770312</v>
      </c>
      <c r="Q18" s="24">
        <f t="shared" si="4"/>
        <v>3520.1634858128768</v>
      </c>
    </row>
    <row r="19" spans="1:17" ht="11.45" customHeight="1" x14ac:dyDescent="0.25">
      <c r="A19" s="91" t="s">
        <v>80</v>
      </c>
      <c r="B19" s="90">
        <v>55.557233670197313</v>
      </c>
      <c r="C19" s="90">
        <v>59.52030364754107</v>
      </c>
      <c r="D19" s="90">
        <v>63.659492597537472</v>
      </c>
      <c r="E19" s="90">
        <v>66.872925464611541</v>
      </c>
      <c r="F19" s="90">
        <v>71.249499073745923</v>
      </c>
      <c r="G19" s="90">
        <v>74.480126452368694</v>
      </c>
      <c r="H19" s="90">
        <v>77.780617469361857</v>
      </c>
      <c r="I19" s="90">
        <v>73.03543332391655</v>
      </c>
      <c r="J19" s="90">
        <v>73.55840046124051</v>
      </c>
      <c r="K19" s="90">
        <v>68.260832216981058</v>
      </c>
      <c r="L19" s="90">
        <v>64.717802531722668</v>
      </c>
      <c r="M19" s="90">
        <v>62.254462667024008</v>
      </c>
      <c r="N19" s="90">
        <v>61.829837904547496</v>
      </c>
      <c r="O19" s="90">
        <v>59.706014333605211</v>
      </c>
      <c r="P19" s="90">
        <v>57.711366366683968</v>
      </c>
      <c r="Q19" s="90">
        <v>54.652026076650607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6.9870666052608429E-2</v>
      </c>
      <c r="O20" s="88">
        <v>0.10505318605098422</v>
      </c>
      <c r="P20" s="88">
        <v>0.10219546671173096</v>
      </c>
      <c r="Q20" s="88">
        <v>1.0825549539802788</v>
      </c>
    </row>
    <row r="21" spans="1:17" ht="11.45" customHeight="1" x14ac:dyDescent="0.25">
      <c r="A21" s="19" t="s">
        <v>29</v>
      </c>
      <c r="B21" s="21">
        <f>B22+B24+B26+B27+B29+B32</f>
        <v>3310.0879331037495</v>
      </c>
      <c r="C21" s="21">
        <f t="shared" ref="C21:Q21" si="5">C22+C24+C26+C27+C29+C32</f>
        <v>3254.2793683485093</v>
      </c>
      <c r="D21" s="21">
        <f t="shared" si="5"/>
        <v>3481.5899194296903</v>
      </c>
      <c r="E21" s="21">
        <f t="shared" si="5"/>
        <v>3634.5089362627468</v>
      </c>
      <c r="F21" s="21">
        <f t="shared" si="5"/>
        <v>3723.6342141478385</v>
      </c>
      <c r="G21" s="21">
        <f t="shared" si="5"/>
        <v>3687.5227926952853</v>
      </c>
      <c r="H21" s="21">
        <f t="shared" si="5"/>
        <v>3683.7088640825468</v>
      </c>
      <c r="I21" s="21">
        <f t="shared" si="5"/>
        <v>3631.9792551420987</v>
      </c>
      <c r="J21" s="21">
        <f t="shared" si="5"/>
        <v>3669.5541819882242</v>
      </c>
      <c r="K21" s="21">
        <f t="shared" si="5"/>
        <v>3709.4650393283273</v>
      </c>
      <c r="L21" s="21">
        <f t="shared" si="5"/>
        <v>3730.4467180005595</v>
      </c>
      <c r="M21" s="21">
        <f t="shared" si="5"/>
        <v>3556.9281964324173</v>
      </c>
      <c r="N21" s="21">
        <f t="shared" si="5"/>
        <v>3239.8631892783765</v>
      </c>
      <c r="O21" s="21">
        <f t="shared" si="5"/>
        <v>3223.3143818138369</v>
      </c>
      <c r="P21" s="21">
        <f t="shared" si="5"/>
        <v>3320.5542167674744</v>
      </c>
      <c r="Q21" s="21">
        <f t="shared" si="5"/>
        <v>3274.7087434044615</v>
      </c>
    </row>
    <row r="22" spans="1:17" ht="11.45" customHeight="1" x14ac:dyDescent="0.25">
      <c r="A22" s="62" t="s">
        <v>59</v>
      </c>
      <c r="B22" s="70">
        <v>2199.9371420010702</v>
      </c>
      <c r="C22" s="70">
        <v>2060.6680883401636</v>
      </c>
      <c r="D22" s="70">
        <v>2133.6985619354018</v>
      </c>
      <c r="E22" s="70">
        <v>2062.7084194854319</v>
      </c>
      <c r="F22" s="70">
        <v>1976.937611935354</v>
      </c>
      <c r="G22" s="70">
        <v>1847.4038801272684</v>
      </c>
      <c r="H22" s="70">
        <v>1698.86789848332</v>
      </c>
      <c r="I22" s="70">
        <v>1583.3084591530517</v>
      </c>
      <c r="J22" s="70">
        <v>1479.0220854540755</v>
      </c>
      <c r="K22" s="70">
        <v>1448.6163268602543</v>
      </c>
      <c r="L22" s="70">
        <v>1374.9455595256577</v>
      </c>
      <c r="M22" s="70">
        <v>1235.6213617298613</v>
      </c>
      <c r="N22" s="70">
        <v>1114.5690830664676</v>
      </c>
      <c r="O22" s="70">
        <v>1087.7372572918671</v>
      </c>
      <c r="P22" s="70">
        <v>1082.6666177141053</v>
      </c>
      <c r="Q22" s="70">
        <v>1060.1000636466006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1.2676816620162206</v>
      </c>
      <c r="O23" s="70">
        <v>1.9251214858275578</v>
      </c>
      <c r="P23" s="70">
        <v>1.92794657740575</v>
      </c>
      <c r="Q23" s="70">
        <v>21.129259163715506</v>
      </c>
    </row>
    <row r="24" spans="1:17" ht="11.45" customHeight="1" x14ac:dyDescent="0.25">
      <c r="A24" s="62" t="s">
        <v>58</v>
      </c>
      <c r="B24" s="70">
        <v>1089.1940159133912</v>
      </c>
      <c r="C24" s="70">
        <v>1172.549401587999</v>
      </c>
      <c r="D24" s="70">
        <v>1327.9351474733298</v>
      </c>
      <c r="E24" s="70">
        <v>1550.8372942637686</v>
      </c>
      <c r="F24" s="70">
        <v>1725.0256914519709</v>
      </c>
      <c r="G24" s="70">
        <v>1816.1348491486208</v>
      </c>
      <c r="H24" s="70">
        <v>1962.0211009068819</v>
      </c>
      <c r="I24" s="70">
        <v>2025.3130955909348</v>
      </c>
      <c r="J24" s="70">
        <v>2164.9723848545946</v>
      </c>
      <c r="K24" s="70">
        <v>2228.6999358869048</v>
      </c>
      <c r="L24" s="70">
        <v>2324.2294332063889</v>
      </c>
      <c r="M24" s="70">
        <v>2294.2597884999514</v>
      </c>
      <c r="N24" s="70">
        <v>2091.5021518610556</v>
      </c>
      <c r="O24" s="70">
        <v>2099.4995981427551</v>
      </c>
      <c r="P24" s="70">
        <v>2200.6427080800181</v>
      </c>
      <c r="Q24" s="70">
        <v>2174.8093751437646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31.291159918358574</v>
      </c>
      <c r="I25" s="70">
        <v>55.668088894556107</v>
      </c>
      <c r="J25" s="70">
        <v>59.740885780018054</v>
      </c>
      <c r="K25" s="70">
        <v>102.15719315945223</v>
      </c>
      <c r="L25" s="70">
        <v>155.71869848684997</v>
      </c>
      <c r="M25" s="70">
        <v>154.31949851639953</v>
      </c>
      <c r="N25" s="70">
        <v>140.79562227285268</v>
      </c>
      <c r="O25" s="70">
        <v>136.49383200186577</v>
      </c>
      <c r="P25" s="70">
        <v>140.34357747259821</v>
      </c>
      <c r="Q25" s="70">
        <v>159.41669822115523</v>
      </c>
    </row>
    <row r="26" spans="1:17" ht="11.45" customHeight="1" x14ac:dyDescent="0.25">
      <c r="A26" s="62" t="s">
        <v>57</v>
      </c>
      <c r="B26" s="70">
        <v>20.956775189288045</v>
      </c>
      <c r="C26" s="70">
        <v>21.061878420346815</v>
      </c>
      <c r="D26" s="70">
        <v>19.956210020958686</v>
      </c>
      <c r="E26" s="70">
        <v>20.963222513546302</v>
      </c>
      <c r="F26" s="70">
        <v>21.670910760513522</v>
      </c>
      <c r="G26" s="70">
        <v>23.984063419396087</v>
      </c>
      <c r="H26" s="70">
        <v>22.81986469234462</v>
      </c>
      <c r="I26" s="70">
        <v>23.357700398112417</v>
      </c>
      <c r="J26" s="70">
        <v>25.559711679554024</v>
      </c>
      <c r="K26" s="70">
        <v>32.148776581167958</v>
      </c>
      <c r="L26" s="70">
        <v>31.037936312127304</v>
      </c>
      <c r="M26" s="70">
        <v>26.758421859820189</v>
      </c>
      <c r="N26" s="70">
        <v>33.482053438671166</v>
      </c>
      <c r="O26" s="70">
        <v>35.691339989486551</v>
      </c>
      <c r="P26" s="70">
        <v>36.770856615698243</v>
      </c>
      <c r="Q26" s="70">
        <v>38.937648378222271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1.9313330281442468E-3</v>
      </c>
      <c r="M27" s="70">
        <v>1.7957548826373791E-3</v>
      </c>
      <c r="N27" s="70">
        <v>5.4875927209987706E-3</v>
      </c>
      <c r="O27" s="70">
        <v>1.6461681127686194E-2</v>
      </c>
      <c r="P27" s="70">
        <v>1.7372616836436802E-2</v>
      </c>
      <c r="Q27" s="70">
        <v>2.1070938913700998E-2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1.3337063684617142E-2</v>
      </c>
      <c r="P29" s="70">
        <v>4.1388660543978162E-2</v>
      </c>
      <c r="Q29" s="70">
        <v>0.20884083897897116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1.5449455178170882E-5</v>
      </c>
      <c r="P30" s="70">
        <v>4.8077216238957798E-5</v>
      </c>
      <c r="Q30" s="70">
        <v>2.7005643431439541E-3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4.6077714680621776E-3</v>
      </c>
      <c r="P31" s="70">
        <v>1.4390196113193534E-2</v>
      </c>
      <c r="Q31" s="70">
        <v>7.334775756677743E-2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0.23185762335750243</v>
      </c>
      <c r="M32" s="70">
        <v>0.28682858790186166</v>
      </c>
      <c r="N32" s="70">
        <v>0.30441331946117622</v>
      </c>
      <c r="O32" s="70">
        <v>0.35638764491600466</v>
      </c>
      <c r="P32" s="70">
        <v>0.41527308027196369</v>
      </c>
      <c r="Q32" s="70">
        <v>0.63174445798114442</v>
      </c>
    </row>
    <row r="33" spans="1:17" ht="11.45" customHeight="1" x14ac:dyDescent="0.25">
      <c r="A33" s="19" t="s">
        <v>28</v>
      </c>
      <c r="B33" s="21">
        <f>B34+B36+B38+B39+B41</f>
        <v>322.36983295799996</v>
      </c>
      <c r="C33" s="21">
        <f t="shared" ref="C33:Q33" si="6">C34+C36+C38+C39+C41</f>
        <v>325.11881454730212</v>
      </c>
      <c r="D33" s="21">
        <f t="shared" si="6"/>
        <v>326.65025460821175</v>
      </c>
      <c r="E33" s="21">
        <f t="shared" si="6"/>
        <v>322.06763867650568</v>
      </c>
      <c r="F33" s="21">
        <f t="shared" si="6"/>
        <v>316.14133512469454</v>
      </c>
      <c r="G33" s="21">
        <f t="shared" si="6"/>
        <v>196.81719073094948</v>
      </c>
      <c r="H33" s="21">
        <f t="shared" si="6"/>
        <v>196.74113545216372</v>
      </c>
      <c r="I33" s="21">
        <f t="shared" si="6"/>
        <v>200.84462188735128</v>
      </c>
      <c r="J33" s="21">
        <f t="shared" si="6"/>
        <v>200.92339094545954</v>
      </c>
      <c r="K33" s="21">
        <f t="shared" si="6"/>
        <v>201.20334891050769</v>
      </c>
      <c r="L33" s="21">
        <f t="shared" si="6"/>
        <v>206.85738655833393</v>
      </c>
      <c r="M33" s="21">
        <f t="shared" si="6"/>
        <v>205.89842738668156</v>
      </c>
      <c r="N33" s="21">
        <f t="shared" si="6"/>
        <v>163.99171879611097</v>
      </c>
      <c r="O33" s="21">
        <f t="shared" si="6"/>
        <v>158.1468504387712</v>
      </c>
      <c r="P33" s="21">
        <f t="shared" si="6"/>
        <v>191.00341424287259</v>
      </c>
      <c r="Q33" s="21">
        <f t="shared" si="6"/>
        <v>190.80271633176474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8.6244175752068601E-3</v>
      </c>
      <c r="M34" s="20">
        <v>8.9131229016798479E-3</v>
      </c>
      <c r="N34" s="20">
        <v>9.122324880878472E-3</v>
      </c>
      <c r="O34" s="20">
        <v>1.0388687119830988E-2</v>
      </c>
      <c r="P34" s="20">
        <v>1.0414205833759634E-2</v>
      </c>
      <c r="Q34" s="20">
        <v>1.2108566062394275E-2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321.247262666523</v>
      </c>
      <c r="C36" s="20">
        <v>320.61881454730212</v>
      </c>
      <c r="D36" s="20">
        <v>319.75017460821175</v>
      </c>
      <c r="E36" s="20">
        <v>313.06774867650569</v>
      </c>
      <c r="F36" s="20">
        <v>306.74215512469453</v>
      </c>
      <c r="G36" s="20">
        <v>185.71060596196068</v>
      </c>
      <c r="H36" s="20">
        <v>186.34107545216372</v>
      </c>
      <c r="I36" s="20">
        <v>189.34549188735127</v>
      </c>
      <c r="J36" s="20">
        <v>188.92369094545955</v>
      </c>
      <c r="K36" s="20">
        <v>189.20325891050769</v>
      </c>
      <c r="L36" s="20">
        <v>194.16704106052643</v>
      </c>
      <c r="M36" s="20">
        <v>193.18286124433587</v>
      </c>
      <c r="N36" s="20">
        <v>151.87555953198205</v>
      </c>
      <c r="O36" s="20">
        <v>145.63717156185169</v>
      </c>
      <c r="P36" s="20">
        <v>178.75484378939217</v>
      </c>
      <c r="Q36" s="20">
        <v>177.63802745785389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2.97184795241879</v>
      </c>
      <c r="I37" s="20">
        <v>5.2043813359598445</v>
      </c>
      <c r="J37" s="20">
        <v>5.2132159841245089</v>
      </c>
      <c r="K37" s="20">
        <v>8.6725330564640934</v>
      </c>
      <c r="L37" s="20">
        <v>13.0088013218543</v>
      </c>
      <c r="M37" s="20">
        <v>12.994117936696661</v>
      </c>
      <c r="N37" s="20">
        <v>10.223950232762494</v>
      </c>
      <c r="O37" s="20">
        <v>9.468244550260998</v>
      </c>
      <c r="P37" s="20">
        <v>11.399894301718039</v>
      </c>
      <c r="Q37" s="20">
        <v>13.021126421242327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2.1068345890489934E-2</v>
      </c>
      <c r="M38" s="20">
        <v>2.1773615971109113E-2</v>
      </c>
      <c r="N38" s="20">
        <v>2.2284669572154869E-2</v>
      </c>
      <c r="O38" s="20">
        <v>2.2080824714182365E-2</v>
      </c>
      <c r="P38" s="20">
        <v>2.9381476481826773E-2</v>
      </c>
      <c r="Q38" s="20">
        <v>3.0371422287168007E-2</v>
      </c>
    </row>
    <row r="39" spans="1:17" ht="11.45" customHeight="1" x14ac:dyDescent="0.25">
      <c r="A39" s="62" t="s">
        <v>56</v>
      </c>
      <c r="B39" s="20">
        <v>1.1225702914769498</v>
      </c>
      <c r="C39" s="20">
        <v>4.5</v>
      </c>
      <c r="D39" s="20">
        <v>6.90008</v>
      </c>
      <c r="E39" s="20">
        <v>8.9998900000000006</v>
      </c>
      <c r="F39" s="20">
        <v>9.3991799999999994</v>
      </c>
      <c r="G39" s="20">
        <v>11.106584768988808</v>
      </c>
      <c r="H39" s="20">
        <v>10.40006</v>
      </c>
      <c r="I39" s="20">
        <v>11.499129999999999</v>
      </c>
      <c r="J39" s="20">
        <v>11.999700000000001</v>
      </c>
      <c r="K39" s="20">
        <v>12.00009</v>
      </c>
      <c r="L39" s="20">
        <v>12.537455443457102</v>
      </c>
      <c r="M39" s="20">
        <v>12.561254202097796</v>
      </c>
      <c r="N39" s="20">
        <v>11.960755120431804</v>
      </c>
      <c r="O39" s="20">
        <v>12.352773488855187</v>
      </c>
      <c r="P39" s="20">
        <v>12.083967830111773</v>
      </c>
      <c r="Q39" s="20">
        <v>13.006601164767071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0.12319729088468001</v>
      </c>
      <c r="M41" s="20">
        <v>0.12362520137511987</v>
      </c>
      <c r="N41" s="20">
        <v>0.12399714924409658</v>
      </c>
      <c r="O41" s="20">
        <v>0.12443587623030973</v>
      </c>
      <c r="P41" s="20">
        <v>0.12480694105306521</v>
      </c>
      <c r="Q41" s="20">
        <v>0.11560772079424321</v>
      </c>
    </row>
    <row r="42" spans="1:17" ht="11.45" customHeight="1" x14ac:dyDescent="0.25">
      <c r="A42" s="25" t="s">
        <v>18</v>
      </c>
      <c r="B42" s="24">
        <f t="shared" ref="B42" si="7">B43+B52</f>
        <v>2027.1559337246179</v>
      </c>
      <c r="C42" s="24">
        <f t="shared" ref="C42:Q42" si="8">C43+C52</f>
        <v>2152.8160034566472</v>
      </c>
      <c r="D42" s="24">
        <f t="shared" si="8"/>
        <v>2093.1505633645602</v>
      </c>
      <c r="E42" s="24">
        <f t="shared" si="8"/>
        <v>2286.3512095961369</v>
      </c>
      <c r="F42" s="24">
        <f t="shared" si="8"/>
        <v>2374.1011016537204</v>
      </c>
      <c r="G42" s="24">
        <f t="shared" si="8"/>
        <v>2253.9148701734466</v>
      </c>
      <c r="H42" s="24">
        <f t="shared" si="8"/>
        <v>2298.000192995928</v>
      </c>
      <c r="I42" s="24">
        <f t="shared" si="8"/>
        <v>2229.3951596466331</v>
      </c>
      <c r="J42" s="24">
        <f t="shared" si="8"/>
        <v>2206.5963366050755</v>
      </c>
      <c r="K42" s="24">
        <f t="shared" si="8"/>
        <v>2114.3988895441844</v>
      </c>
      <c r="L42" s="24">
        <f t="shared" si="8"/>
        <v>2107.1047708449341</v>
      </c>
      <c r="M42" s="24">
        <f t="shared" si="8"/>
        <v>1852.3866174814457</v>
      </c>
      <c r="N42" s="24">
        <f t="shared" si="8"/>
        <v>1777.9725768991298</v>
      </c>
      <c r="O42" s="24">
        <f t="shared" si="8"/>
        <v>1724.0639525868348</v>
      </c>
      <c r="P42" s="24">
        <f t="shared" si="8"/>
        <v>1664.5651078526594</v>
      </c>
      <c r="Q42" s="24">
        <f t="shared" si="8"/>
        <v>1785.8236440287546</v>
      </c>
    </row>
    <row r="43" spans="1:17" ht="11.45" customHeight="1" x14ac:dyDescent="0.25">
      <c r="A43" s="23" t="s">
        <v>27</v>
      </c>
      <c r="B43" s="22">
        <f>B44+B46+B48+B49+B51</f>
        <v>1263.1948534593248</v>
      </c>
      <c r="C43" s="22">
        <f t="shared" ref="C43:Q43" si="9">C44+C46+C48+C49+C51</f>
        <v>1274.5759177386142</v>
      </c>
      <c r="D43" s="22">
        <f t="shared" si="9"/>
        <v>1285.2299021688234</v>
      </c>
      <c r="E43" s="22">
        <f t="shared" si="9"/>
        <v>1266.2258744768319</v>
      </c>
      <c r="F43" s="22">
        <f t="shared" si="9"/>
        <v>1196.7598359787355</v>
      </c>
      <c r="G43" s="22">
        <f t="shared" si="9"/>
        <v>1139.7057619028492</v>
      </c>
      <c r="H43" s="22">
        <f t="shared" si="9"/>
        <v>1143.5656896720343</v>
      </c>
      <c r="I43" s="22">
        <f t="shared" si="9"/>
        <v>1090.1895469964782</v>
      </c>
      <c r="J43" s="22">
        <f t="shared" si="9"/>
        <v>1091.2478696933729</v>
      </c>
      <c r="K43" s="22">
        <f t="shared" si="9"/>
        <v>1100.1319593541764</v>
      </c>
      <c r="L43" s="22">
        <f t="shared" si="9"/>
        <v>1072.8034577968097</v>
      </c>
      <c r="M43" s="22">
        <f t="shared" si="9"/>
        <v>939.11757766807557</v>
      </c>
      <c r="N43" s="22">
        <f t="shared" si="9"/>
        <v>800.70564185983392</v>
      </c>
      <c r="O43" s="22">
        <f t="shared" si="9"/>
        <v>758.61252586905528</v>
      </c>
      <c r="P43" s="22">
        <f t="shared" si="9"/>
        <v>806.7634581302342</v>
      </c>
      <c r="Q43" s="22">
        <f t="shared" si="9"/>
        <v>801.13527331270143</v>
      </c>
    </row>
    <row r="44" spans="1:17" ht="11.45" customHeight="1" x14ac:dyDescent="0.25">
      <c r="A44" s="62" t="s">
        <v>59</v>
      </c>
      <c r="B44" s="70">
        <v>16.164708375780901</v>
      </c>
      <c r="C44" s="70">
        <v>14.511608012295444</v>
      </c>
      <c r="D44" s="70">
        <v>14.318645467060945</v>
      </c>
      <c r="E44" s="70">
        <v>15.801765049957044</v>
      </c>
      <c r="F44" s="70">
        <v>13.811708990899852</v>
      </c>
      <c r="G44" s="70">
        <v>12.730476646161694</v>
      </c>
      <c r="H44" s="70">
        <v>12.461054047317822</v>
      </c>
      <c r="I44" s="70">
        <v>11.461567523031743</v>
      </c>
      <c r="J44" s="70">
        <v>11.236624084683806</v>
      </c>
      <c r="K44" s="70">
        <v>11.116070922764816</v>
      </c>
      <c r="L44" s="70">
        <v>10.600275723413482</v>
      </c>
      <c r="M44" s="70">
        <v>8.411036544486528</v>
      </c>
      <c r="N44" s="70">
        <v>7.2166207523498951</v>
      </c>
      <c r="O44" s="70">
        <v>6.3775370154765882</v>
      </c>
      <c r="P44" s="70">
        <v>6.0644781029603658</v>
      </c>
      <c r="Q44" s="70">
        <v>6.5844709058491926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</row>
    <row r="46" spans="1:17" ht="11.45" customHeight="1" x14ac:dyDescent="0.25">
      <c r="A46" s="62" t="s">
        <v>58</v>
      </c>
      <c r="B46" s="70">
        <v>1246.0131189089909</v>
      </c>
      <c r="C46" s="70">
        <v>1259.1277481466655</v>
      </c>
      <c r="D46" s="70">
        <v>1269.9680667227212</v>
      </c>
      <c r="E46" s="70">
        <v>1249.3875819404211</v>
      </c>
      <c r="F46" s="70">
        <v>1182.0202977483491</v>
      </c>
      <c r="G46" s="70">
        <v>1126.0950280563043</v>
      </c>
      <c r="H46" s="70">
        <v>1130.2215903170609</v>
      </c>
      <c r="I46" s="70">
        <v>1077.8869098715588</v>
      </c>
      <c r="J46" s="70">
        <v>1079.169607288243</v>
      </c>
      <c r="K46" s="70">
        <v>1088.1668050125795</v>
      </c>
      <c r="L46" s="70">
        <v>1061.3996303274748</v>
      </c>
      <c r="M46" s="70">
        <v>930.01896629830549</v>
      </c>
      <c r="N46" s="70">
        <v>792.92914380108834</v>
      </c>
      <c r="O46" s="70">
        <v>751.67509140477284</v>
      </c>
      <c r="P46" s="70">
        <v>800.11637317605846</v>
      </c>
      <c r="Q46" s="70">
        <v>793.91828812296694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18.025262067490466</v>
      </c>
      <c r="I47" s="70">
        <v>29.626976909217429</v>
      </c>
      <c r="J47" s="70">
        <v>29.778924062629038</v>
      </c>
      <c r="K47" s="70">
        <v>49.878435719134465</v>
      </c>
      <c r="L47" s="70">
        <v>71.111640979869421</v>
      </c>
      <c r="M47" s="70">
        <v>62.556150445251902</v>
      </c>
      <c r="N47" s="70">
        <v>53.378358764973974</v>
      </c>
      <c r="O47" s="70">
        <v>48.868317830091819</v>
      </c>
      <c r="P47" s="70">
        <v>51.026545015069033</v>
      </c>
      <c r="Q47" s="70">
        <v>58.195368107418048</v>
      </c>
    </row>
    <row r="48" spans="1:17" ht="11.45" customHeight="1" x14ac:dyDescent="0.25">
      <c r="A48" s="62" t="s">
        <v>57</v>
      </c>
      <c r="B48" s="70">
        <v>1.0170261745528446</v>
      </c>
      <c r="C48" s="70">
        <v>0.93656157965318354</v>
      </c>
      <c r="D48" s="70">
        <v>0.94318997904131308</v>
      </c>
      <c r="E48" s="70">
        <v>1.0365274864536962</v>
      </c>
      <c r="F48" s="70">
        <v>0.92782923948647866</v>
      </c>
      <c r="G48" s="70">
        <v>0.88025720038329591</v>
      </c>
      <c r="H48" s="70">
        <v>0.88304530765537992</v>
      </c>
      <c r="I48" s="70">
        <v>0.84106960188758317</v>
      </c>
      <c r="J48" s="70">
        <v>0.84163832044597586</v>
      </c>
      <c r="K48" s="70">
        <v>0.84908341883204241</v>
      </c>
      <c r="L48" s="70">
        <v>0.80305502290511033</v>
      </c>
      <c r="M48" s="70">
        <v>0.68707415445266318</v>
      </c>
      <c r="N48" s="70">
        <v>0.55533672767285569</v>
      </c>
      <c r="O48" s="70">
        <v>0.54390508860384934</v>
      </c>
      <c r="P48" s="70">
        <v>0.55522567658460875</v>
      </c>
      <c r="Q48" s="70">
        <v>0.58491508030070505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3.0360806061978936E-3</v>
      </c>
      <c r="P49" s="70">
        <v>7.9778163743428627E-3</v>
      </c>
      <c r="Q49" s="70">
        <v>1.3364459100618158E-2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4.9672301624372492E-4</v>
      </c>
      <c r="M51" s="70">
        <v>5.0067083084599177E-4</v>
      </c>
      <c r="N51" s="70">
        <v>4.5405787228651349E-3</v>
      </c>
      <c r="O51" s="70">
        <v>1.2956279595792472E-2</v>
      </c>
      <c r="P51" s="70">
        <v>1.9403358256357146E-2</v>
      </c>
      <c r="Q51" s="70">
        <v>3.4234744483872717E-2</v>
      </c>
    </row>
    <row r="52" spans="1:17" ht="11.45" customHeight="1" x14ac:dyDescent="0.25">
      <c r="A52" s="19" t="s">
        <v>76</v>
      </c>
      <c r="B52" s="21">
        <f>B53+B55</f>
        <v>763.96108026529305</v>
      </c>
      <c r="C52" s="21">
        <f t="shared" ref="C52:Q52" si="10">C53+C55</f>
        <v>878.24008571803324</v>
      </c>
      <c r="D52" s="21">
        <f t="shared" si="10"/>
        <v>807.92066119573701</v>
      </c>
      <c r="E52" s="21">
        <f t="shared" si="10"/>
        <v>1020.1253351193052</v>
      </c>
      <c r="F52" s="21">
        <f t="shared" si="10"/>
        <v>1177.3412656749852</v>
      </c>
      <c r="G52" s="21">
        <f t="shared" si="10"/>
        <v>1114.2091082705972</v>
      </c>
      <c r="H52" s="21">
        <f t="shared" si="10"/>
        <v>1154.4345033238938</v>
      </c>
      <c r="I52" s="21">
        <f t="shared" si="10"/>
        <v>1139.2056126501552</v>
      </c>
      <c r="J52" s="21">
        <f t="shared" si="10"/>
        <v>1115.3484669117029</v>
      </c>
      <c r="K52" s="21">
        <f t="shared" si="10"/>
        <v>1014.2669301900081</v>
      </c>
      <c r="L52" s="21">
        <f t="shared" si="10"/>
        <v>1034.3013130481243</v>
      </c>
      <c r="M52" s="21">
        <f t="shared" si="10"/>
        <v>913.26903981337</v>
      </c>
      <c r="N52" s="21">
        <f t="shared" si="10"/>
        <v>977.26693503929596</v>
      </c>
      <c r="O52" s="21">
        <f t="shared" si="10"/>
        <v>965.45142671777955</v>
      </c>
      <c r="P52" s="21">
        <f t="shared" si="10"/>
        <v>857.80164972242505</v>
      </c>
      <c r="Q52" s="21">
        <f t="shared" si="10"/>
        <v>984.68837071605321</v>
      </c>
    </row>
    <row r="53" spans="1:17" ht="11.45" customHeight="1" x14ac:dyDescent="0.25">
      <c r="A53" s="17" t="s">
        <v>23</v>
      </c>
      <c r="B53" s="20">
        <v>609.72771854707196</v>
      </c>
      <c r="C53" s="20">
        <v>712.24556057848213</v>
      </c>
      <c r="D53" s="20">
        <v>647.13680802507861</v>
      </c>
      <c r="E53" s="20">
        <v>720.81232241112252</v>
      </c>
      <c r="F53" s="20">
        <v>866.28866271216998</v>
      </c>
      <c r="G53" s="20">
        <v>858.50560225148524</v>
      </c>
      <c r="H53" s="20">
        <v>865.47291256675453</v>
      </c>
      <c r="I53" s="20">
        <v>863.05755613573638</v>
      </c>
      <c r="J53" s="20">
        <v>847.63877063147231</v>
      </c>
      <c r="K53" s="20">
        <v>741.37022257718127</v>
      </c>
      <c r="L53" s="20">
        <v>777.37145623375341</v>
      </c>
      <c r="M53" s="20">
        <v>704.81736540721704</v>
      </c>
      <c r="N53" s="20">
        <v>647.08120167282766</v>
      </c>
      <c r="O53" s="20">
        <v>591.94845308505546</v>
      </c>
      <c r="P53" s="20">
        <v>529.50615126560388</v>
      </c>
      <c r="Q53" s="20">
        <v>650.01678624379826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13.80293580921033</v>
      </c>
      <c r="I54" s="20">
        <v>23.722141954582234</v>
      </c>
      <c r="J54" s="20">
        <v>23.389993947849248</v>
      </c>
      <c r="K54" s="20">
        <v>33.982278103464928</v>
      </c>
      <c r="L54" s="20">
        <v>52.0823244366849</v>
      </c>
      <c r="M54" s="20">
        <v>47.408346221508921</v>
      </c>
      <c r="N54" s="20">
        <v>43.560175335953211</v>
      </c>
      <c r="O54" s="20">
        <v>38.484081054661928</v>
      </c>
      <c r="P54" s="20">
        <v>33.768674619241985</v>
      </c>
      <c r="Q54" s="20">
        <v>47.647178201290757</v>
      </c>
    </row>
    <row r="55" spans="1:17" ht="11.45" customHeight="1" x14ac:dyDescent="0.25">
      <c r="A55" s="17" t="s">
        <v>22</v>
      </c>
      <c r="B55" s="20">
        <v>154.23336171822106</v>
      </c>
      <c r="C55" s="20">
        <v>165.99452513955114</v>
      </c>
      <c r="D55" s="20">
        <v>160.7838531706584</v>
      </c>
      <c r="E55" s="20">
        <v>299.31301270818261</v>
      </c>
      <c r="F55" s="20">
        <v>311.05260296281523</v>
      </c>
      <c r="G55" s="20">
        <v>255.70350601911196</v>
      </c>
      <c r="H55" s="20">
        <v>288.96159075713928</v>
      </c>
      <c r="I55" s="20">
        <v>276.14805651441884</v>
      </c>
      <c r="J55" s="20">
        <v>267.70969628023056</v>
      </c>
      <c r="K55" s="20">
        <v>272.89670761282684</v>
      </c>
      <c r="L55" s="20">
        <v>256.92985681437079</v>
      </c>
      <c r="M55" s="20">
        <v>208.45167440615302</v>
      </c>
      <c r="N55" s="20">
        <v>330.1857333664683</v>
      </c>
      <c r="O55" s="20">
        <v>373.50297363272409</v>
      </c>
      <c r="P55" s="20">
        <v>328.29549845682112</v>
      </c>
      <c r="Q55" s="20">
        <v>334.67158447225495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4.6084842525218424</v>
      </c>
      <c r="I56" s="69">
        <v>7.5902509056843943</v>
      </c>
      <c r="J56" s="69">
        <v>7.3872602253791424</v>
      </c>
      <c r="K56" s="69">
        <v>12.508799961484279</v>
      </c>
      <c r="L56" s="69">
        <v>17.213783774501334</v>
      </c>
      <c r="M56" s="69">
        <v>14.021148790780028</v>
      </c>
      <c r="N56" s="69">
        <v>22.227424319685092</v>
      </c>
      <c r="O56" s="69">
        <v>24.282382421182984</v>
      </c>
      <c r="P56" s="69">
        <v>20.936685702050276</v>
      </c>
      <c r="Q56" s="69">
        <v>24.531915116230604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8.3257033520314625</v>
      </c>
      <c r="C60" s="71">
        <f>IF(C17=0,"",C17/TrRoad_act!C30*100)</f>
        <v>8.3192202170104625</v>
      </c>
      <c r="D60" s="71">
        <f>IF(D17=0,"",D17/TrRoad_act!D30*100)</f>
        <v>8.0559176501541643</v>
      </c>
      <c r="E60" s="71">
        <f>IF(E17=0,"",E17/TrRoad_act!E30*100)</f>
        <v>8.3088064866321343</v>
      </c>
      <c r="F60" s="71">
        <f>IF(F17=0,"",F17/TrRoad_act!F30*100)</f>
        <v>8.3629691815612688</v>
      </c>
      <c r="G60" s="71">
        <f>IF(G17=0,"",G17/TrRoad_act!G30*100)</f>
        <v>7.9570980216918361</v>
      </c>
      <c r="H60" s="71">
        <f>IF(H17=0,"",H17/TrRoad_act!H30*100)</f>
        <v>7.9138586934971489</v>
      </c>
      <c r="I60" s="71">
        <f>IF(I17=0,"",I17/TrRoad_act!I30*100)</f>
        <v>7.8093744089029808</v>
      </c>
      <c r="J60" s="71">
        <f>IF(J17=0,"",J17/TrRoad_act!J30*100)</f>
        <v>7.7238099939785796</v>
      </c>
      <c r="K60" s="71">
        <f>IF(K17=0,"",K17/TrRoad_act!K30*100)</f>
        <v>7.5234852708750983</v>
      </c>
      <c r="L60" s="71">
        <f>IF(L17=0,"",L17/TrRoad_act!L30*100)</f>
        <v>7.432805767763849</v>
      </c>
      <c r="M60" s="71">
        <f>IF(M17=0,"",M17/TrRoad_act!M30*100)</f>
        <v>7.1956282611008753</v>
      </c>
      <c r="N60" s="71">
        <f>IF(N17=0,"",N17/TrRoad_act!N30*100)</f>
        <v>7.2752589947447408</v>
      </c>
      <c r="O60" s="71">
        <f>IF(O17=0,"",O17/TrRoad_act!O30*100)</f>
        <v>7.1869628620105459</v>
      </c>
      <c r="P60" s="71">
        <f>IF(P17=0,"",P17/TrRoad_act!P30*100)</f>
        <v>6.9704091377878514</v>
      </c>
      <c r="Q60" s="71">
        <f>IF(Q17=0,"",Q17/TrRoad_act!Q30*100)</f>
        <v>7.0651855338250567</v>
      </c>
    </row>
    <row r="61" spans="1:17" ht="11.45" customHeight="1" x14ac:dyDescent="0.25">
      <c r="A61" s="25" t="s">
        <v>39</v>
      </c>
      <c r="B61" s="24">
        <f>IF(B18=0,"",B18/TrRoad_act!B31*100)</f>
        <v>7.1638374795797723</v>
      </c>
      <c r="C61" s="24">
        <f>IF(C18=0,"",C18/TrRoad_act!C31*100)</f>
        <v>7.012350224918527</v>
      </c>
      <c r="D61" s="24">
        <f>IF(D18=0,"",D18/TrRoad_act!D31*100)</f>
        <v>6.8764519078700124</v>
      </c>
      <c r="E61" s="24">
        <f>IF(E18=0,"",E18/TrRoad_act!E31*100)</f>
        <v>6.8795242012095192</v>
      </c>
      <c r="F61" s="24">
        <f>IF(F18=0,"",F18/TrRoad_act!F31*100)</f>
        <v>6.8003362009504675</v>
      </c>
      <c r="G61" s="24">
        <f>IF(G18=0,"",G18/TrRoad_act!G31*100)</f>
        <v>6.441361780794967</v>
      </c>
      <c r="H61" s="24">
        <f>IF(H18=0,"",H18/TrRoad_act!H31*100)</f>
        <v>6.3623253030883911</v>
      </c>
      <c r="I61" s="24">
        <f>IF(I18=0,"",I18/TrRoad_act!I31*100)</f>
        <v>6.2864248290236748</v>
      </c>
      <c r="J61" s="24">
        <f>IF(J18=0,"",J18/TrRoad_act!J31*100)</f>
        <v>6.2465796067632846</v>
      </c>
      <c r="K61" s="24">
        <f>IF(K18=0,"",K18/TrRoad_act!K31*100)</f>
        <v>6.1757449786677379</v>
      </c>
      <c r="L61" s="24">
        <f>IF(L18=0,"",L18/TrRoad_act!L31*100)</f>
        <v>6.0874812695545755</v>
      </c>
      <c r="M61" s="24">
        <f>IF(M18=0,"",M18/TrRoad_act!M31*100)</f>
        <v>5.9657911665076666</v>
      </c>
      <c r="N61" s="24">
        <f>IF(N18=0,"",N18/TrRoad_act!N31*100)</f>
        <v>5.8331540175203305</v>
      </c>
      <c r="O61" s="24">
        <f>IF(O18=0,"",O18/TrRoad_act!O31*100)</f>
        <v>5.7552389544449465</v>
      </c>
      <c r="P61" s="24">
        <f>IF(P18=0,"",P18/TrRoad_act!P31*100)</f>
        <v>5.7448355813711274</v>
      </c>
      <c r="Q61" s="24">
        <f>IF(Q18=0,"",Q18/TrRoad_act!Q31*100)</f>
        <v>5.6909637409812435</v>
      </c>
    </row>
    <row r="62" spans="1:17" ht="11.45" customHeight="1" x14ac:dyDescent="0.25">
      <c r="A62" s="23" t="s">
        <v>30</v>
      </c>
      <c r="B62" s="22">
        <f>IF(B19=0,"",B19/TrRoad_act!B32*100)</f>
        <v>4.2526825406013682</v>
      </c>
      <c r="C62" s="22">
        <f>IF(C19=0,"",C19/TrRoad_act!C32*100)</f>
        <v>4.2197403421975048</v>
      </c>
      <c r="D62" s="22">
        <f>IF(D19=0,"",D19/TrRoad_act!D32*100)</f>
        <v>4.1907920148020441</v>
      </c>
      <c r="E62" s="22">
        <f>IF(E19=0,"",E19/TrRoad_act!E32*100)</f>
        <v>4.1692732672614019</v>
      </c>
      <c r="F62" s="22">
        <f>IF(F19=0,"",F19/TrRoad_act!F32*100)</f>
        <v>4.1459038782109223</v>
      </c>
      <c r="G62" s="22">
        <f>IF(G19=0,"",G19/TrRoad_act!G32*100)</f>
        <v>4.1221119481085617</v>
      </c>
      <c r="H62" s="22">
        <f>IF(H19=0,"",H19/TrRoad_act!H32*100)</f>
        <v>4.0935687265517551</v>
      </c>
      <c r="I62" s="22">
        <f>IF(I19=0,"",I19/TrRoad_act!I32*100)</f>
        <v>4.0619290941098045</v>
      </c>
      <c r="J62" s="22">
        <f>IF(J19=0,"",J19/TrRoad_act!J32*100)</f>
        <v>4.0458279198922016</v>
      </c>
      <c r="K62" s="22">
        <f>IF(K19=0,"",K19/TrRoad_act!K32*100)</f>
        <v>4.0134083931333535</v>
      </c>
      <c r="L62" s="22">
        <f>IF(L19=0,"",L19/TrRoad_act!L32*100)</f>
        <v>3.9267098258569741</v>
      </c>
      <c r="M62" s="22">
        <f>IF(M19=0,"",M19/TrRoad_act!M32*100)</f>
        <v>3.85854799066299</v>
      </c>
      <c r="N62" s="22">
        <f>IF(N19=0,"",N19/TrRoad_act!N32*100)</f>
        <v>3.7883238707887199</v>
      </c>
      <c r="O62" s="22">
        <f>IF(O19=0,"",O19/TrRoad_act!O32*100)</f>
        <v>3.7182878421886745</v>
      </c>
      <c r="P62" s="22">
        <f>IF(P19=0,"",P19/TrRoad_act!P32*100)</f>
        <v>3.6533725876599523</v>
      </c>
      <c r="Q62" s="22">
        <f>IF(Q19=0,"",Q19/TrRoad_act!Q32*100)</f>
        <v>3.5733737489242516</v>
      </c>
    </row>
    <row r="63" spans="1:17" ht="11.45" customHeight="1" x14ac:dyDescent="0.25">
      <c r="A63" s="19" t="s">
        <v>29</v>
      </c>
      <c r="B63" s="21">
        <f>IF(B21=0,"",B21/TrRoad_act!B33*100)</f>
        <v>6.6654997633029973</v>
      </c>
      <c r="C63" s="21">
        <f>IF(C21=0,"",C21/TrRoad_act!C33*100)</f>
        <v>6.5148514719127428</v>
      </c>
      <c r="D63" s="21">
        <f>IF(D21=0,"",D21/TrRoad_act!D33*100)</f>
        <v>6.4175896127165561</v>
      </c>
      <c r="E63" s="21">
        <f>IF(E21=0,"",E21/TrRoad_act!E33*100)</f>
        <v>6.450198275492677</v>
      </c>
      <c r="F63" s="21">
        <f>IF(F21=0,"",F21/TrRoad_act!F33*100)</f>
        <v>6.3970941226666991</v>
      </c>
      <c r="G63" s="21">
        <f>IF(G21=0,"",G21/TrRoad_act!G33*100)</f>
        <v>6.2171734943899946</v>
      </c>
      <c r="H63" s="21">
        <f>IF(H21=0,"",H21/TrRoad_act!H33*100)</f>
        <v>6.1424054764517857</v>
      </c>
      <c r="I63" s="21">
        <f>IF(I21=0,"",I21/TrRoad_act!I33*100)</f>
        <v>6.0550717902032485</v>
      </c>
      <c r="J63" s="21">
        <f>IF(J21=0,"",J21/TrRoad_act!J33*100)</f>
        <v>6.0188505197472226</v>
      </c>
      <c r="K63" s="21">
        <f>IF(K21=0,"",K21/TrRoad_act!K33*100)</f>
        <v>5.947264808475774</v>
      </c>
      <c r="L63" s="21">
        <f>IF(L21=0,"",L21/TrRoad_act!L33*100)</f>
        <v>5.853955480646766</v>
      </c>
      <c r="M63" s="21">
        <f>IF(M21=0,"",M21/TrRoad_act!M33*100)</f>
        <v>5.7246336193145222</v>
      </c>
      <c r="N63" s="21">
        <f>IF(N21=0,"",N21/TrRoad_act!N33*100)</f>
        <v>5.6369003915812836</v>
      </c>
      <c r="O63" s="21">
        <f>IF(O21=0,"",O21/TrRoad_act!O33*100)</f>
        <v>5.5677791771421186</v>
      </c>
      <c r="P63" s="21">
        <f>IF(P21=0,"",P21/TrRoad_act!P33*100)</f>
        <v>5.5164663489640189</v>
      </c>
      <c r="Q63" s="21">
        <f>IF(Q21=0,"",Q21/TrRoad_act!Q33*100)</f>
        <v>5.460920568342031</v>
      </c>
    </row>
    <row r="64" spans="1:17" ht="11.45" customHeight="1" x14ac:dyDescent="0.25">
      <c r="A64" s="62" t="s">
        <v>59</v>
      </c>
      <c r="B64" s="70">
        <f>IF(B22=0,"",B22/TrRoad_act!B34*100)</f>
        <v>6.9122617090777547</v>
      </c>
      <c r="C64" s="70">
        <f>IF(C22=0,"",C22/TrRoad_act!C34*100)</f>
        <v>6.7643698276821524</v>
      </c>
      <c r="D64" s="70">
        <f>IF(D22=0,"",D22/TrRoad_act!D34*100)</f>
        <v>6.6867995410384644</v>
      </c>
      <c r="E64" s="70">
        <f>IF(E22=0,"",E22/TrRoad_act!E34*100)</f>
        <v>6.6574988759127551</v>
      </c>
      <c r="F64" s="70">
        <f>IF(F22=0,"",F22/TrRoad_act!F34*100)</f>
        <v>6.6380564261672683</v>
      </c>
      <c r="G64" s="70">
        <f>IF(G22=0,"",G22/TrRoad_act!G34*100)</f>
        <v>6.6072078535184433</v>
      </c>
      <c r="H64" s="70">
        <f>IF(H22=0,"",H22/TrRoad_act!H34*100)</f>
        <v>6.5824238561119142</v>
      </c>
      <c r="I64" s="70">
        <f>IF(I22=0,"",I22/TrRoad_act!I34*100)</f>
        <v>6.5542186020987563</v>
      </c>
      <c r="J64" s="70">
        <f>IF(J22=0,"",J22/TrRoad_act!J34*100)</f>
        <v>6.5168501058636306</v>
      </c>
      <c r="K64" s="70">
        <f>IF(K22=0,"",K22/TrRoad_act!K34*100)</f>
        <v>6.5033188197341181</v>
      </c>
      <c r="L64" s="70">
        <f>IF(L22=0,"",L22/TrRoad_act!L34*100)</f>
        <v>6.4002297344561452</v>
      </c>
      <c r="M64" s="70">
        <f>IF(M22=0,"",M22/TrRoad_act!M34*100)</f>
        <v>6.3557718764058064</v>
      </c>
      <c r="N64" s="70">
        <f>IF(N22=0,"",N22/TrRoad_act!N34*100)</f>
        <v>6.2412996105936909</v>
      </c>
      <c r="O64" s="70">
        <f>IF(O22=0,"",O22/TrRoad_act!O34*100)</f>
        <v>6.2323682048571225</v>
      </c>
      <c r="P64" s="70">
        <f>IF(P22=0,"",P22/TrRoad_act!P34*100)</f>
        <v>6.2039396711845729</v>
      </c>
      <c r="Q64" s="70">
        <f>IF(Q22=0,"",Q22/TrRoad_act!Q34*100)</f>
        <v>6.1456504953999662</v>
      </c>
    </row>
    <row r="65" spans="1:17" ht="11.45" customHeight="1" x14ac:dyDescent="0.25">
      <c r="A65" s="62" t="s">
        <v>58</v>
      </c>
      <c r="B65" s="70">
        <f>IF(B24=0,"",B24/TrRoad_act!B35*100)</f>
        <v>6.2085928604849343</v>
      </c>
      <c r="C65" s="70">
        <f>IF(C24=0,"",C24/TrRoad_act!C35*100)</f>
        <v>6.1020289696326389</v>
      </c>
      <c r="D65" s="70">
        <f>IF(D24=0,"",D24/TrRoad_act!D35*100)</f>
        <v>6.0114007459090377</v>
      </c>
      <c r="E65" s="70">
        <f>IF(E24=0,"",E24/TrRoad_act!E35*100)</f>
        <v>6.1882020648236411</v>
      </c>
      <c r="F65" s="70">
        <f>IF(F24=0,"",F24/TrRoad_act!F35*100)</f>
        <v>6.135711497803273</v>
      </c>
      <c r="G65" s="70">
        <f>IF(G24=0,"",G24/TrRoad_act!G35*100)</f>
        <v>5.8542523793027543</v>
      </c>
      <c r="H65" s="70">
        <f>IF(H24=0,"",H24/TrRoad_act!H35*100)</f>
        <v>5.7907918685972728</v>
      </c>
      <c r="I65" s="70">
        <f>IF(I24=0,"",I24/TrRoad_act!I35*100)</f>
        <v>5.6952795911787133</v>
      </c>
      <c r="J65" s="70">
        <f>IF(J24=0,"",J24/TrRoad_act!J35*100)</f>
        <v>5.7079900820014764</v>
      </c>
      <c r="K65" s="70">
        <f>IF(K24=0,"",K24/TrRoad_act!K35*100)</f>
        <v>5.6305797058921314</v>
      </c>
      <c r="L65" s="70">
        <f>IF(L24=0,"",L24/TrRoad_act!L35*100)</f>
        <v>5.5695363890641909</v>
      </c>
      <c r="M65" s="70">
        <f>IF(M24=0,"",M24/TrRoad_act!M35*100)</f>
        <v>5.4315800650528194</v>
      </c>
      <c r="N65" s="70">
        <f>IF(N24=0,"",N24/TrRoad_act!N35*100)</f>
        <v>5.3554547678553384</v>
      </c>
      <c r="O65" s="70">
        <f>IF(O24=0,"",O24/TrRoad_act!O35*100)</f>
        <v>5.269055007079789</v>
      </c>
      <c r="P65" s="70">
        <f>IF(P24=0,"",P24/TrRoad_act!P35*100)</f>
        <v>5.2285531690290137</v>
      </c>
      <c r="Q65" s="70">
        <f>IF(Q24=0,"",Q24/TrRoad_act!Q35*100)</f>
        <v>5.1738249203895599</v>
      </c>
    </row>
    <row r="66" spans="1:17" ht="11.45" customHeight="1" x14ac:dyDescent="0.25">
      <c r="A66" s="62" t="s">
        <v>57</v>
      </c>
      <c r="B66" s="70">
        <f>IF(B26=0,"",B26/TrRoad_act!B36*100)</f>
        <v>7.2242149988485798</v>
      </c>
      <c r="C66" s="70">
        <f>IF(C26=0,"",C26/TrRoad_act!C36*100)</f>
        <v>7.7316409458204562</v>
      </c>
      <c r="D66" s="70">
        <f>IF(D26=0,"",D26/TrRoad_act!D36*100)</f>
        <v>7.93968208169421</v>
      </c>
      <c r="E66" s="70">
        <f>IF(E26=0,"",E26/TrRoad_act!E36*100)</f>
        <v>6.9227444053772365</v>
      </c>
      <c r="F66" s="70">
        <f>IF(F26=0,"",F26/TrRoad_act!F36*100)</f>
        <v>6.949773229689943</v>
      </c>
      <c r="G66" s="70">
        <f>IF(G26=0,"",G26/TrRoad_act!G36*100)</f>
        <v>7.290812400230946</v>
      </c>
      <c r="H66" s="70">
        <f>IF(H26=0,"",H26/TrRoad_act!H36*100)</f>
        <v>8.1247545789433673</v>
      </c>
      <c r="I66" s="70">
        <f>IF(I26=0,"",I26/TrRoad_act!I36*100)</f>
        <v>8.8448364340170524</v>
      </c>
      <c r="J66" s="70">
        <f>IF(J26=0,"",J26/TrRoad_act!J36*100)</f>
        <v>7.4402179581312637</v>
      </c>
      <c r="K66" s="70">
        <f>IF(K26=0,"",K26/TrRoad_act!K36*100)</f>
        <v>6.236157957796733</v>
      </c>
      <c r="L66" s="70">
        <f>IF(L26=0,"",L26/TrRoad_act!L36*100)</f>
        <v>6.1780139484365764</v>
      </c>
      <c r="M66" s="70">
        <f>IF(M26=0,"",M26/TrRoad_act!M36*100)</f>
        <v>6.0476339960774306</v>
      </c>
      <c r="N66" s="70">
        <f>IF(N26=0,"",N26/TrRoad_act!N36*100)</f>
        <v>6.0594539219357841</v>
      </c>
      <c r="O66" s="70">
        <f>IF(O26=0,"",O26/TrRoad_act!O36*100)</f>
        <v>6.1630286876534193</v>
      </c>
      <c r="P66" s="70">
        <f>IF(P26=0,"",P26/TrRoad_act!P36*100)</f>
        <v>5.781816230732856</v>
      </c>
      <c r="Q66" s="70">
        <f>IF(Q26=0,"",Q26/TrRoad_act!Q36*100)</f>
        <v>5.9762305297324589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>
        <f>IF(L27=0,"",L27/TrRoad_act!L37*100)</f>
        <v>7.8678648301287302</v>
      </c>
      <c r="M67" s="70">
        <f>IF(M27=0,"",M27/TrRoad_act!M37*100)</f>
        <v>7.8875344922040513</v>
      </c>
      <c r="N67" s="70">
        <f>IF(N27=0,"",N27/TrRoad_act!N37*100)</f>
        <v>6.581796818923273</v>
      </c>
      <c r="O67" s="70">
        <f>IF(O27=0,"",O27/TrRoad_act!O37*100)</f>
        <v>6.2233279693101338</v>
      </c>
      <c r="P67" s="70">
        <f>IF(P27=0,"",P27/TrRoad_act!P37*100)</f>
        <v>6.0207381021988082</v>
      </c>
      <c r="Q67" s="70">
        <f>IF(Q27=0,"",Q27/TrRoad_act!Q37*100)</f>
        <v>5.748372083299282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3.4367256994508102</v>
      </c>
      <c r="P68" s="70">
        <f>IF(P29=0,"",P29/TrRoad_act!P38*100)</f>
        <v>3.4328706978742214</v>
      </c>
      <c r="Q68" s="70">
        <f>IF(Q29=0,"",Q29/TrRoad_act!Q38*100)</f>
        <v>3.4770997148121956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2.5907193727617557</v>
      </c>
      <c r="M69" s="70">
        <f>IF(M32=0,"",M32/TrRoad_act!M39*100)</f>
        <v>2.5982670409431159</v>
      </c>
      <c r="N69" s="70">
        <f>IF(N32=0,"",N32/TrRoad_act!N39*100)</f>
        <v>2.6055054572168297</v>
      </c>
      <c r="O69" s="70">
        <f>IF(O32=0,"",O32/TrRoad_act!O39*100)</f>
        <v>2.6149461306000963</v>
      </c>
      <c r="P69" s="70">
        <f>IF(P32=0,"",P32/TrRoad_act!P39*100)</f>
        <v>2.6258525903675984</v>
      </c>
      <c r="Q69" s="70">
        <f>IF(Q32=0,"",Q32/TrRoad_act!Q39*100)</f>
        <v>2.6455168426706459</v>
      </c>
    </row>
    <row r="70" spans="1:17" ht="11.45" customHeight="1" x14ac:dyDescent="0.25">
      <c r="A70" s="19" t="s">
        <v>28</v>
      </c>
      <c r="B70" s="21">
        <f>IF(B33=0,"",B33/TrRoad_act!B40*100)</f>
        <v>62.646946300471008</v>
      </c>
      <c r="C70" s="21">
        <f>IF(C33=0,"",C33/TrRoad_act!C40*100)</f>
        <v>61.254312753548923</v>
      </c>
      <c r="D70" s="21">
        <f>IF(D33=0,"",D33/TrRoad_act!D40*100)</f>
        <v>60.842786445696916</v>
      </c>
      <c r="E70" s="21">
        <f>IF(E33=0,"",E33/TrRoad_act!E40*100)</f>
        <v>60.399972169491903</v>
      </c>
      <c r="F70" s="21">
        <f>IF(F33=0,"",F33/TrRoad_act!F40*100)</f>
        <v>60.046232787964314</v>
      </c>
      <c r="G70" s="21">
        <f>IF(G33=0,"",G33/TrRoad_act!G40*100)</f>
        <v>57.779138312317905</v>
      </c>
      <c r="H70" s="21">
        <f>IF(H33=0,"",H33/TrRoad_act!H40*100)</f>
        <v>57.568312058289827</v>
      </c>
      <c r="I70" s="21">
        <f>IF(I33=0,"",I33/TrRoad_act!I40*100)</f>
        <v>57.193231076206189</v>
      </c>
      <c r="J70" s="21">
        <f>IF(J33=0,"",J33/TrRoad_act!J40*100)</f>
        <v>56.869088258724219</v>
      </c>
      <c r="K70" s="21">
        <f>IF(K33=0,"",K33/TrRoad_act!K40*100)</f>
        <v>56.695262959644474</v>
      </c>
      <c r="L70" s="21">
        <f>IF(L33=0,"",L33/TrRoad_act!L40*100)</f>
        <v>56.141086105919911</v>
      </c>
      <c r="M70" s="21">
        <f>IF(M33=0,"",M33/TrRoad_act!M40*100)</f>
        <v>55.683002538697643</v>
      </c>
      <c r="N70" s="21">
        <f>IF(N33=0,"",N33/TrRoad_act!N40*100)</f>
        <v>53.683515950402551</v>
      </c>
      <c r="O70" s="21">
        <f>IF(O33=0,"",O33/TrRoad_act!O40*100)</f>
        <v>53.811866384066974</v>
      </c>
      <c r="P70" s="21">
        <f>IF(P33=0,"",P33/TrRoad_act!P40*100)</f>
        <v>53.52160487170844</v>
      </c>
      <c r="Q70" s="21">
        <f>IF(Q33=0,"",Q33/TrRoad_act!Q40*100)</f>
        <v>53.052333193873146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>
        <f>IF(L34=0,"",L34/TrRoad_act!L41*100)</f>
        <v>12.936522562107585</v>
      </c>
      <c r="M71" s="20">
        <f>IF(M34=0,"",M34/TrRoad_act!M41*100)</f>
        <v>12.968863868512853</v>
      </c>
      <c r="N71" s="20">
        <f>IF(N34=0,"",N34/TrRoad_act!N41*100)</f>
        <v>13.001286028184133</v>
      </c>
      <c r="O71" s="20">
        <f>IF(O34=0,"",O34/TrRoad_act!O41*100)</f>
        <v>12.840145495356726</v>
      </c>
      <c r="P71" s="20">
        <f>IF(P34=0,"",P34/TrRoad_act!P41*100)</f>
        <v>12.872245859095118</v>
      </c>
      <c r="Q71" s="20">
        <f>IF(Q34=0,"",Q34/TrRoad_act!Q41*100)</f>
        <v>12.700528834536376</v>
      </c>
    </row>
    <row r="72" spans="1:17" ht="11.45" customHeight="1" x14ac:dyDescent="0.25">
      <c r="A72" s="62" t="s">
        <v>58</v>
      </c>
      <c r="B72" s="20">
        <f>IF(B36=0,"",B36/TrRoad_act!B42*100)</f>
        <v>62.692372235181892</v>
      </c>
      <c r="C72" s="20">
        <f>IF(C36=0,"",C36/TrRoad_act!C42*100)</f>
        <v>61.543247554477389</v>
      </c>
      <c r="D72" s="20">
        <f>IF(D36=0,"",D36/TrRoad_act!D42*100)</f>
        <v>61.269114741089446</v>
      </c>
      <c r="E72" s="20">
        <f>IF(E36=0,"",E36/TrRoad_act!E42*100)</f>
        <v>60.949491565831806</v>
      </c>
      <c r="F72" s="20">
        <f>IF(F36=0,"",F36/TrRoad_act!F42*100)</f>
        <v>60.606991814294112</v>
      </c>
      <c r="G72" s="20">
        <f>IF(G36=0,"",G36/TrRoad_act!G42*100)</f>
        <v>58.674605094594568</v>
      </c>
      <c r="H72" s="20">
        <f>IF(H36=0,"",H36/TrRoad_act!H42*100)</f>
        <v>58.368238343726922</v>
      </c>
      <c r="I72" s="20">
        <f>IF(I36=0,"",I36/TrRoad_act!I42*100)</f>
        <v>57.999076623144809</v>
      </c>
      <c r="J72" s="20">
        <f>IF(J36=0,"",J36/TrRoad_act!J42*100)</f>
        <v>57.65242866854917</v>
      </c>
      <c r="K72" s="20">
        <f>IF(K36=0,"",K36/TrRoad_act!K42*100)</f>
        <v>57.34430872751831</v>
      </c>
      <c r="L72" s="20">
        <f>IF(L36=0,"",L36/TrRoad_act!L42*100)</f>
        <v>56.801614896607909</v>
      </c>
      <c r="M72" s="20">
        <f>IF(M36=0,"",M36/TrRoad_act!M42*100)</f>
        <v>56.263149601210237</v>
      </c>
      <c r="N72" s="20">
        <f>IF(N36=0,"",N36/TrRoad_act!N42*100)</f>
        <v>54.124815309416675</v>
      </c>
      <c r="O72" s="20">
        <f>IF(O36=0,"",O36/TrRoad_act!O42*100)</f>
        <v>54.267589969238415</v>
      </c>
      <c r="P72" s="20">
        <f>IF(P36=0,"",P36/TrRoad_act!P42*100)</f>
        <v>53.859836055088309</v>
      </c>
      <c r="Q72" s="20">
        <f>IF(Q36=0,"",Q36/TrRoad_act!Q42*100)</f>
        <v>53.329215121629083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>
        <f>IF(L38=0,"",L38/TrRoad_act!L43*100)</f>
        <v>43.335884405317032</v>
      </c>
      <c r="M73" s="20">
        <f>IF(M38=0,"",M38/TrRoad_act!M43*100)</f>
        <v>43.444224116330311</v>
      </c>
      <c r="N73" s="20">
        <f>IF(N38=0,"",N38/TrRoad_act!N43*100)</f>
        <v>43.552834676621138</v>
      </c>
      <c r="O73" s="20">
        <f>IF(O38=0,"",O38/TrRoad_act!O43*100)</f>
        <v>43.661716763312683</v>
      </c>
      <c r="P73" s="20">
        <f>IF(P38=0,"",P38/TrRoad_act!P43*100)</f>
        <v>43.575189884104496</v>
      </c>
      <c r="Q73" s="20">
        <f>IF(Q38=0,"",Q38/TrRoad_act!Q43*100)</f>
        <v>43.684127858814762</v>
      </c>
    </row>
    <row r="74" spans="1:17" ht="11.45" customHeight="1" x14ac:dyDescent="0.25">
      <c r="A74" s="62" t="s">
        <v>56</v>
      </c>
      <c r="B74" s="20">
        <f>IF(B39=0,"",B39/TrRoad_act!B44*100)</f>
        <v>51.887748611983234</v>
      </c>
      <c r="C74" s="20">
        <f>IF(C39=0,"",C39/TrRoad_act!C44*100)</f>
        <v>45.900576536129641</v>
      </c>
      <c r="D74" s="20">
        <f>IF(D39=0,"",D39/TrRoad_act!D44*100)</f>
        <v>46.007708833867881</v>
      </c>
      <c r="E74" s="20">
        <f>IF(E39=0,"",E39/TrRoad_act!E44*100)</f>
        <v>45.979529535750324</v>
      </c>
      <c r="F74" s="20">
        <f>IF(F39=0,"",F39/TrRoad_act!F44*100)</f>
        <v>46.120180031123489</v>
      </c>
      <c r="G74" s="20">
        <f>IF(G39=0,"",G39/TrRoad_act!G44*100)</f>
        <v>46.032361194613152</v>
      </c>
      <c r="H74" s="20">
        <f>IF(H39=0,"",H39/TrRoad_act!H44*100)</f>
        <v>46.219059956830648</v>
      </c>
      <c r="I74" s="20">
        <f>IF(I39=0,"",I39/TrRoad_act!I44*100)</f>
        <v>46.544675068585661</v>
      </c>
      <c r="J74" s="20">
        <f>IF(J39=0,"",J39/TrRoad_act!J44*100)</f>
        <v>46.847522409014111</v>
      </c>
      <c r="K74" s="20">
        <f>IF(K39=0,"",K39/TrRoad_act!K44*100)</f>
        <v>48.109817738275034</v>
      </c>
      <c r="L74" s="20">
        <f>IF(L39=0,"",L39/TrRoad_act!L44*100)</f>
        <v>48.20954290215257</v>
      </c>
      <c r="M74" s="20">
        <f>IF(M39=0,"",M39/TrRoad_act!M44*100)</f>
        <v>48.70806747003639</v>
      </c>
      <c r="N74" s="20">
        <f>IF(N39=0,"",N39/TrRoad_act!N44*100)</f>
        <v>49.3238947768549</v>
      </c>
      <c r="O74" s="20">
        <f>IF(O39=0,"",O39/TrRoad_act!O44*100)</f>
        <v>49.644814370804596</v>
      </c>
      <c r="P74" s="20">
        <f>IF(P39=0,"",P39/TrRoad_act!P44*100)</f>
        <v>49.6709453506475</v>
      </c>
      <c r="Q74" s="20">
        <f>IF(Q39=0,"",Q39/TrRoad_act!Q44*100)</f>
        <v>50.179189028975237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>
        <f>IF(L41=0,"",L41/TrRoad_act!L45*100)</f>
        <v>24.40623814925123</v>
      </c>
      <c r="M75" s="20">
        <f>IF(M41=0,"",M41/TrRoad_act!M45*100)</f>
        <v>24.467253744624358</v>
      </c>
      <c r="N75" s="20">
        <f>IF(N41=0,"",N41/TrRoad_act!N45*100)</f>
        <v>24.528421878985917</v>
      </c>
      <c r="O75" s="20">
        <f>IF(O41=0,"",O41/TrRoad_act!O45*100)</f>
        <v>24.589742933683379</v>
      </c>
      <c r="P75" s="20">
        <f>IF(P41=0,"",P41/TrRoad_act!P45*100)</f>
        <v>24.651217291017595</v>
      </c>
      <c r="Q75" s="20">
        <f>IF(Q41=0,"",Q41/TrRoad_act!Q45*100)</f>
        <v>24.712845334245134</v>
      </c>
    </row>
    <row r="76" spans="1:17" ht="11.45" customHeight="1" x14ac:dyDescent="0.25">
      <c r="A76" s="25" t="s">
        <v>18</v>
      </c>
      <c r="B76" s="24">
        <f>IF(B42=0,"",B42/TrRoad_act!B46*100)</f>
        <v>11.810575535207189</v>
      </c>
      <c r="C76" s="24">
        <f>IF(C42=0,"",C42/TrRoad_act!C46*100)</f>
        <v>12.145151150656886</v>
      </c>
      <c r="D76" s="24">
        <f>IF(D42=0,"",D42/TrRoad_act!D46*100)</f>
        <v>11.799762129416845</v>
      </c>
      <c r="E76" s="24">
        <f>IF(E42=0,"",E42/TrRoad_act!E46*100)</f>
        <v>13.097266824117066</v>
      </c>
      <c r="F76" s="24">
        <f>IF(F42=0,"",F42/TrRoad_act!F46*100)</f>
        <v>13.889743715814198</v>
      </c>
      <c r="G76" s="24">
        <f>IF(G42=0,"",G42/TrRoad_act!G46*100)</f>
        <v>13.562658180509812</v>
      </c>
      <c r="H76" s="24">
        <f>IF(H42=0,"",H42/TrRoad_act!H46*100)</f>
        <v>13.64565334697429</v>
      </c>
      <c r="I76" s="24">
        <f>IF(I42=0,"",I42/TrRoad_act!I46*100)</f>
        <v>13.568191968236432</v>
      </c>
      <c r="J76" s="24">
        <f>IF(J42=0,"",J42/TrRoad_act!J46*100)</f>
        <v>13.37900859104408</v>
      </c>
      <c r="K76" s="24">
        <f>IF(K42=0,"",K42/TrRoad_act!K46*100)</f>
        <v>12.766232095143994</v>
      </c>
      <c r="L76" s="24">
        <f>IF(L42=0,"",L42/TrRoad_act!L46*100)</f>
        <v>12.809491098062711</v>
      </c>
      <c r="M76" s="24">
        <f>IF(M42=0,"",M42/TrRoad_act!M46*100)</f>
        <v>12.529066429167496</v>
      </c>
      <c r="N76" s="24">
        <f>IF(N42=0,"",N42/TrRoad_act!N46*100)</f>
        <v>14.042205797668261</v>
      </c>
      <c r="O76" s="24">
        <f>IF(O42=0,"",O42/TrRoad_act!O46*100)</f>
        <v>14.274950033394587</v>
      </c>
      <c r="P76" s="24">
        <f>IF(P42=0,"",P42/TrRoad_act!P46*100)</f>
        <v>12.847412511981995</v>
      </c>
      <c r="Q76" s="24">
        <f>IF(Q42=0,"",Q42/TrRoad_act!Q46*100)</f>
        <v>13.48284925719879</v>
      </c>
    </row>
    <row r="77" spans="1:17" ht="11.45" customHeight="1" x14ac:dyDescent="0.25">
      <c r="A77" s="23" t="s">
        <v>27</v>
      </c>
      <c r="B77" s="22">
        <f>IF(B43=0,"",B43/TrRoad_act!B47*100)</f>
        <v>8.2431646577519899</v>
      </c>
      <c r="C77" s="22">
        <f>IF(C43=0,"",C43/TrRoad_act!C47*100)</f>
        <v>8.1565604534895044</v>
      </c>
      <c r="D77" s="22">
        <f>IF(D43=0,"",D43/TrRoad_act!D47*100)</f>
        <v>8.151804211034106</v>
      </c>
      <c r="E77" s="22">
        <f>IF(E43=0,"",E43/TrRoad_act!E47*100)</f>
        <v>8.1614808671398773</v>
      </c>
      <c r="F77" s="22">
        <f>IF(F43=0,"",F43/TrRoad_act!F47*100)</f>
        <v>8.1354073169143248</v>
      </c>
      <c r="G77" s="22">
        <f>IF(G43=0,"",G43/TrRoad_act!G47*100)</f>
        <v>8.0593622080795786</v>
      </c>
      <c r="H77" s="22">
        <f>IF(H43=0,"",H43/TrRoad_act!H47*100)</f>
        <v>7.9741503822700759</v>
      </c>
      <c r="I77" s="22">
        <f>IF(I43=0,"",I43/TrRoad_act!I47*100)</f>
        <v>7.8817951527871912</v>
      </c>
      <c r="J77" s="22">
        <f>IF(J43=0,"",J43/TrRoad_act!J47*100)</f>
        <v>7.7779392756745143</v>
      </c>
      <c r="K77" s="22">
        <f>IF(K43=0,"",K43/TrRoad_act!K47*100)</f>
        <v>7.6630210289557885</v>
      </c>
      <c r="L77" s="22">
        <f>IF(L43=0,"",L43/TrRoad_act!L47*100)</f>
        <v>7.5501490334897641</v>
      </c>
      <c r="M77" s="22">
        <f>IF(M43=0,"",M43/TrRoad_act!M47*100)</f>
        <v>7.4531971142024824</v>
      </c>
      <c r="N77" s="22">
        <f>IF(N43=0,"",N43/TrRoad_act!N47*100)</f>
        <v>7.3306823112778083</v>
      </c>
      <c r="O77" s="22">
        <f>IF(O43=0,"",O43/TrRoad_act!O47*100)</f>
        <v>7.2757315985017073</v>
      </c>
      <c r="P77" s="22">
        <f>IF(P43=0,"",P43/TrRoad_act!P47*100)</f>
        <v>7.095847806960939</v>
      </c>
      <c r="Q77" s="22">
        <f>IF(Q43=0,"",Q43/TrRoad_act!Q47*100)</f>
        <v>6.9885814624155964</v>
      </c>
    </row>
    <row r="78" spans="1:17" ht="11.45" customHeight="1" x14ac:dyDescent="0.25">
      <c r="A78" s="62" t="s">
        <v>59</v>
      </c>
      <c r="B78" s="70">
        <f>IF(B44=0,"",B44/TrRoad_act!B48*100)</f>
        <v>8.3857575787154115</v>
      </c>
      <c r="C78" s="70">
        <f>IF(C44=0,"",C44/TrRoad_act!C48*100)</f>
        <v>8.3809767397131871</v>
      </c>
      <c r="D78" s="70">
        <f>IF(D44=0,"",D44/TrRoad_act!D48*100)</f>
        <v>8.4003556021673802</v>
      </c>
      <c r="E78" s="70">
        <f>IF(E44=0,"",E44/TrRoad_act!E48*100)</f>
        <v>8.3379603484892684</v>
      </c>
      <c r="F78" s="70">
        <f>IF(F44=0,"",F44/TrRoad_act!F48*100)</f>
        <v>8.3503141211505323</v>
      </c>
      <c r="G78" s="70">
        <f>IF(G44=0,"",G44/TrRoad_act!G48*100)</f>
        <v>8.3036233830060855</v>
      </c>
      <c r="H78" s="70">
        <f>IF(H44=0,"",H44/TrRoad_act!H48*100)</f>
        <v>8.231809312011972</v>
      </c>
      <c r="I78" s="70">
        <f>IF(I44=0,"",I44/TrRoad_act!I48*100)</f>
        <v>8.1458333265955805</v>
      </c>
      <c r="J78" s="70">
        <f>IF(J44=0,"",J44/TrRoad_act!J48*100)</f>
        <v>8.0674451038060493</v>
      </c>
      <c r="K78" s="70">
        <f>IF(K44=0,"",K44/TrRoad_act!K48*100)</f>
        <v>7.9777698659345919</v>
      </c>
      <c r="L78" s="70">
        <f>IF(L44=0,"",L44/TrRoad_act!L48*100)</f>
        <v>7.8807999480760822</v>
      </c>
      <c r="M78" s="70">
        <f>IF(M44=0,"",M44/TrRoad_act!M48*100)</f>
        <v>7.8175783090162376</v>
      </c>
      <c r="N78" s="70">
        <f>IF(N44=0,"",N44/TrRoad_act!N48*100)</f>
        <v>7.7295763505454085</v>
      </c>
      <c r="O78" s="70">
        <f>IF(O44=0,"",O44/TrRoad_act!O48*100)</f>
        <v>7.672342443552628</v>
      </c>
      <c r="P78" s="70">
        <f>IF(P44=0,"",P44/TrRoad_act!P48*100)</f>
        <v>7.5748375345936383</v>
      </c>
      <c r="Q78" s="70">
        <f>IF(Q44=0,"",Q44/TrRoad_act!Q48*100)</f>
        <v>7.3341994218086057</v>
      </c>
    </row>
    <row r="79" spans="1:17" ht="11.45" customHeight="1" x14ac:dyDescent="0.25">
      <c r="A79" s="62" t="s">
        <v>58</v>
      </c>
      <c r="B79" s="70">
        <f>IF(B46=0,"",B46/TrRoad_act!B49*100)</f>
        <v>8.2389829238166321</v>
      </c>
      <c r="C79" s="70">
        <f>IF(C46=0,"",C46/TrRoad_act!C49*100)</f>
        <v>8.151876099852716</v>
      </c>
      <c r="D79" s="70">
        <f>IF(D46=0,"",D46/TrRoad_act!D49*100)</f>
        <v>8.1469217546794521</v>
      </c>
      <c r="E79" s="70">
        <f>IF(E46=0,"",E46/TrRoad_act!E49*100)</f>
        <v>8.1569148578186059</v>
      </c>
      <c r="F79" s="70">
        <f>IF(F46=0,"",F46/TrRoad_act!F49*100)</f>
        <v>8.1306990693235619</v>
      </c>
      <c r="G79" s="70">
        <f>IF(G46=0,"",G46/TrRoad_act!G49*100)</f>
        <v>8.0544439336481748</v>
      </c>
      <c r="H79" s="70">
        <f>IF(H46=0,"",H46/TrRoad_act!H49*100)</f>
        <v>7.9691815034149487</v>
      </c>
      <c r="I79" s="70">
        <f>IF(I46=0,"",I46/TrRoad_act!I49*100)</f>
        <v>7.8768898332853761</v>
      </c>
      <c r="J79" s="70">
        <f>IF(J46=0,"",J46/TrRoad_act!J49*100)</f>
        <v>7.7728724805046321</v>
      </c>
      <c r="K79" s="70">
        <f>IF(K46=0,"",K46/TrRoad_act!K49*100)</f>
        <v>7.6578018613013983</v>
      </c>
      <c r="L79" s="70">
        <f>IF(L46=0,"",L46/TrRoad_act!L49*100)</f>
        <v>7.5449380356649609</v>
      </c>
      <c r="M79" s="70">
        <f>IF(M46=0,"",M46/TrRoad_act!M49*100)</f>
        <v>7.4480747108587053</v>
      </c>
      <c r="N79" s="70">
        <f>IF(N46=0,"",N46/TrRoad_act!N49*100)</f>
        <v>7.3254416156484803</v>
      </c>
      <c r="O79" s="70">
        <f>IF(O46=0,"",O46/TrRoad_act!O49*100)</f>
        <v>7.2707449214639484</v>
      </c>
      <c r="P79" s="70">
        <f>IF(P46=0,"",P46/TrRoad_act!P49*100)</f>
        <v>7.0908013249656028</v>
      </c>
      <c r="Q79" s="70">
        <f>IF(Q46=0,"",Q46/TrRoad_act!Q49*100)</f>
        <v>6.9842259691456547</v>
      </c>
    </row>
    <row r="80" spans="1:17" ht="11.45" customHeight="1" x14ac:dyDescent="0.25">
      <c r="A80" s="62" t="s">
        <v>57</v>
      </c>
      <c r="B80" s="70">
        <f>IF(B48=0,"",B48/TrRoad_act!B50*100)</f>
        <v>12.712424973575724</v>
      </c>
      <c r="C80" s="70">
        <f>IF(C48=0,"",C48/TrRoad_act!C50*100)</f>
        <v>12.698048751222579</v>
      </c>
      <c r="D80" s="70">
        <f>IF(D48=0,"",D48/TrRoad_act!D50*100)</f>
        <v>12.692648816297892</v>
      </c>
      <c r="E80" s="70">
        <f>IF(E48=0,"",E48/TrRoad_act!E50*100)</f>
        <v>12.595951408317084</v>
      </c>
      <c r="F80" s="70">
        <f>IF(F48=0,"",F48/TrRoad_act!F50*100)</f>
        <v>12.605248509853284</v>
      </c>
      <c r="G80" s="70">
        <f>IF(G48=0,"",G48/TrRoad_act!G50*100)</f>
        <v>12.509504260456531</v>
      </c>
      <c r="H80" s="70">
        <f>IF(H48=0,"",H48/TrRoad_act!H50*100)</f>
        <v>12.388896232104548</v>
      </c>
      <c r="I80" s="70">
        <f>IF(I48=0,"",I48/TrRoad_act!I50*100)</f>
        <v>12.245988339557204</v>
      </c>
      <c r="J80" s="70">
        <f>IF(J48=0,"",J48/TrRoad_act!J50*100)</f>
        <v>12.091067541049453</v>
      </c>
      <c r="K80" s="70">
        <f>IF(K48=0,"",K48/TrRoad_act!K50*100)</f>
        <v>11.916543890057167</v>
      </c>
      <c r="L80" s="70">
        <f>IF(L48=0,"",L48/TrRoad_act!L50*100)</f>
        <v>11.789897897389814</v>
      </c>
      <c r="M80" s="70">
        <f>IF(M48=0,"",M48/TrRoad_act!M50*100)</f>
        <v>11.663848599079184</v>
      </c>
      <c r="N80" s="70">
        <f>IF(N48=0,"",N48/TrRoad_act!N50*100)</f>
        <v>11.418028367960451</v>
      </c>
      <c r="O80" s="70">
        <f>IF(O48=0,"",O48/TrRoad_act!O50*100)</f>
        <v>11.407453001638142</v>
      </c>
      <c r="P80" s="70">
        <f>IF(P48=0,"",P48/TrRoad_act!P50*100)</f>
        <v>11.142640647281233</v>
      </c>
      <c r="Q80" s="70">
        <f>IF(Q48=0,"",Q48/TrRoad_act!Q50*100)</f>
        <v>10.897107425401069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>
        <f>IF(O49=0,"",O49/TrRoad_act!O51*100)</f>
        <v>6.8803512905484379</v>
      </c>
      <c r="P81" s="70">
        <f>IF(P49=0,"",P49/TrRoad_act!P51*100)</f>
        <v>6.8236241073904775</v>
      </c>
      <c r="Q81" s="70">
        <f>IF(Q49=0,"",Q49/TrRoad_act!Q51*100)</f>
        <v>7.4538620644650777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>
        <f>IF(L51=0,"",L51/TrRoad_act!L52*100)</f>
        <v>3.8860790591426322</v>
      </c>
      <c r="M82" s="70">
        <f>IF(M51=0,"",M51/TrRoad_act!M52*100)</f>
        <v>3.8957942567904884</v>
      </c>
      <c r="N82" s="70">
        <f>IF(N51=0,"",N51/TrRoad_act!N52*100)</f>
        <v>3.921066832216701</v>
      </c>
      <c r="O82" s="70">
        <f>IF(O51=0,"",O51/TrRoad_act!O52*100)</f>
        <v>3.9410627430386058</v>
      </c>
      <c r="P82" s="70">
        <f>IF(P51=0,"",P51/TrRoad_act!P52*100)</f>
        <v>3.9589884356412086</v>
      </c>
      <c r="Q82" s="70">
        <f>IF(Q51=0,"",Q51/TrRoad_act!Q52*100)</f>
        <v>3.9842760296765158</v>
      </c>
    </row>
    <row r="83" spans="1:17" ht="11.45" customHeight="1" x14ac:dyDescent="0.25">
      <c r="A83" s="19" t="s">
        <v>24</v>
      </c>
      <c r="B83" s="21">
        <f>IF(B52=0,"",B52/TrRoad_act!B53*100)</f>
        <v>41.52514166248293</v>
      </c>
      <c r="C83" s="21">
        <f>IF(C52=0,"",C52/TrRoad_act!C53*100)</f>
        <v>41.834211623275984</v>
      </c>
      <c r="D83" s="21">
        <f>IF(D52=0,"",D52/TrRoad_act!D53*100)</f>
        <v>40.954656876831173</v>
      </c>
      <c r="E83" s="21">
        <f>IF(E52=0,"",E52/TrRoad_act!E53*100)</f>
        <v>52.528369373960295</v>
      </c>
      <c r="F83" s="21">
        <f>IF(F52=0,"",F52/TrRoad_act!F53*100)</f>
        <v>49.427274292930356</v>
      </c>
      <c r="G83" s="21">
        <f>IF(G52=0,"",G52/TrRoad_act!G53*100)</f>
        <v>44.979579958154446</v>
      </c>
      <c r="H83" s="21">
        <f>IF(H52=0,"",H52/TrRoad_act!H53*100)</f>
        <v>46.184411575551877</v>
      </c>
      <c r="I83" s="21">
        <f>IF(I52=0,"",I52/TrRoad_act!I53*100)</f>
        <v>43.827415186922735</v>
      </c>
      <c r="J83" s="21">
        <f>IF(J52=0,"",J52/TrRoad_act!J53*100)</f>
        <v>45.285338557646824</v>
      </c>
      <c r="K83" s="21">
        <f>IF(K52=0,"",K52/TrRoad_act!K53*100)</f>
        <v>45.97637807900761</v>
      </c>
      <c r="L83" s="21">
        <f>IF(L52=0,"",L52/TrRoad_act!L53*100)</f>
        <v>46.16340879359344</v>
      </c>
      <c r="M83" s="21">
        <f>IF(M52=0,"",M52/TrRoad_act!M53*100)</f>
        <v>41.806469700887952</v>
      </c>
      <c r="N83" s="21">
        <f>IF(N52=0,"",N52/TrRoad_act!N53*100)</f>
        <v>56.197993467449216</v>
      </c>
      <c r="O83" s="21">
        <f>IF(O52=0,"",O52/TrRoad_act!O53*100)</f>
        <v>58.4791396032713</v>
      </c>
      <c r="P83" s="21">
        <f>IF(P52=0,"",P52/TrRoad_act!P53*100)</f>
        <v>54.054896975130163</v>
      </c>
      <c r="Q83" s="21">
        <f>IF(Q52=0,"",Q52/TrRoad_act!Q53*100)</f>
        <v>55.26799278697505</v>
      </c>
    </row>
    <row r="84" spans="1:17" ht="11.45" customHeight="1" x14ac:dyDescent="0.25">
      <c r="A84" s="17" t="s">
        <v>23</v>
      </c>
      <c r="B84" s="20">
        <f>IF(B53=0,"",B53/TrRoad_act!B54*100)</f>
        <v>40.648514569804796</v>
      </c>
      <c r="C84" s="20">
        <f>IF(C53=0,"",C53/TrRoad_act!C54*100)</f>
        <v>40.980757225459271</v>
      </c>
      <c r="D84" s="20">
        <f>IF(D53=0,"",D53/TrRoad_act!D54*100)</f>
        <v>40.598294104459136</v>
      </c>
      <c r="E84" s="20">
        <f>IF(E53=0,"",E53/TrRoad_act!E54*100)</f>
        <v>46.324699383748239</v>
      </c>
      <c r="F84" s="20">
        <f>IF(F53=0,"",F53/TrRoad_act!F54*100)</f>
        <v>44.838957697317291</v>
      </c>
      <c r="G84" s="20">
        <f>IF(G53=0,"",G53/TrRoad_act!G54*100)</f>
        <v>42.6480676727017</v>
      </c>
      <c r="H84" s="20">
        <f>IF(H53=0,"",H53/TrRoad_act!H54*100)</f>
        <v>43.165731300087508</v>
      </c>
      <c r="I84" s="20">
        <f>IF(I53=0,"",I53/TrRoad_act!I54*100)</f>
        <v>41.936713126129078</v>
      </c>
      <c r="J84" s="20">
        <f>IF(J53=0,"",J53/TrRoad_act!J54*100)</f>
        <v>42.659223484221052</v>
      </c>
      <c r="K84" s="20">
        <f>IF(K53=0,"",K53/TrRoad_act!K54*100)</f>
        <v>42.87855538329562</v>
      </c>
      <c r="L84" s="20">
        <f>IF(L53=0,"",L53/TrRoad_act!L54*100)</f>
        <v>42.97244091949991</v>
      </c>
      <c r="M84" s="20">
        <f>IF(M53=0,"",M53/TrRoad_act!M54*100)</f>
        <v>40.764451440556222</v>
      </c>
      <c r="N84" s="20">
        <f>IF(N53=0,"",N53/TrRoad_act!N54*100)</f>
        <v>47.54454090175075</v>
      </c>
      <c r="O84" s="20">
        <f>IF(O53=0,"",O53/TrRoad_act!O54*100)</f>
        <v>48.401345305401101</v>
      </c>
      <c r="P84" s="20">
        <f>IF(P53=0,"",P53/TrRoad_act!P54*100)</f>
        <v>46.204725241326692</v>
      </c>
      <c r="Q84" s="20">
        <f>IF(Q53=0,"",Q53/TrRoad_act!Q54*100)</f>
        <v>46.966530797962299</v>
      </c>
    </row>
    <row r="85" spans="1:17" ht="11.45" customHeight="1" x14ac:dyDescent="0.25">
      <c r="A85" s="15" t="s">
        <v>22</v>
      </c>
      <c r="B85" s="69">
        <f>IF(B55=0,"",B55/TrRoad_act!B55*100)</f>
        <v>45.39539722669511</v>
      </c>
      <c r="C85" s="69">
        <f>IF(C55=0,"",C55/TrRoad_act!C55*100)</f>
        <v>45.939281217729651</v>
      </c>
      <c r="D85" s="69">
        <f>IF(D55=0,"",D55/TrRoad_act!D55*100)</f>
        <v>42.454557667460264</v>
      </c>
      <c r="E85" s="69">
        <f>IF(E55=0,"",E55/TrRoad_act!E55*100)</f>
        <v>77.532900274769418</v>
      </c>
      <c r="F85" s="69">
        <f>IF(F55=0,"",F55/TrRoad_act!F55*100)</f>
        <v>69.127900179312945</v>
      </c>
      <c r="G85" s="69">
        <f>IF(G55=0,"",G55/TrRoad_act!G55*100)</f>
        <v>55.091379390692772</v>
      </c>
      <c r="H85" s="69">
        <f>IF(H55=0,"",H55/TrRoad_act!H55*100)</f>
        <v>58.421000292893801</v>
      </c>
      <c r="I85" s="69">
        <f>IF(I55=0,"",I55/TrRoad_act!I55*100)</f>
        <v>51.015797309040167</v>
      </c>
      <c r="J85" s="69">
        <f>IF(J55=0,"",J55/TrRoad_act!J55*100)</f>
        <v>56.249210344852116</v>
      </c>
      <c r="K85" s="69">
        <f>IF(K55=0,"",K55/TrRoad_act!K55*100)</f>
        <v>57.203738578596045</v>
      </c>
      <c r="L85" s="69">
        <f>IF(L55=0,"",L55/TrRoad_act!L55*100)</f>
        <v>59.540389282652029</v>
      </c>
      <c r="M85" s="69">
        <f>IF(M55=0,"",M55/TrRoad_act!M55*100)</f>
        <v>45.761653232013003</v>
      </c>
      <c r="N85" s="69">
        <f>IF(N55=0,"",N55/TrRoad_act!N55*100)</f>
        <v>87.357373294245633</v>
      </c>
      <c r="O85" s="69">
        <f>IF(O55=0,"",O55/TrRoad_act!O55*100)</f>
        <v>87.280708520334073</v>
      </c>
      <c r="P85" s="69">
        <f>IF(P55=0,"",P55/TrRoad_act!P55*100)</f>
        <v>74.458905452959371</v>
      </c>
      <c r="Q85" s="69">
        <f>IF(Q55=0,"",Q55/TrRoad_act!Q55*100)</f>
        <v>84.159984415315947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43.699226638574878</v>
      </c>
      <c r="C88" s="79">
        <f>IF(TrRoad_act!C4=0,"",C18/TrRoad_act!C4*1000)</f>
        <v>42.284058949065262</v>
      </c>
      <c r="D88" s="79">
        <f>IF(TrRoad_act!D4=0,"",D18/TrRoad_act!D4*1000)</f>
        <v>43.277731086022754</v>
      </c>
      <c r="E88" s="79">
        <f>IF(TrRoad_act!E4=0,"",E18/TrRoad_act!E4*1000)</f>
        <v>42.816111715872445</v>
      </c>
      <c r="F88" s="79">
        <f>IF(TrRoad_act!F4=0,"",F18/TrRoad_act!F4*1000)</f>
        <v>42.87637947926239</v>
      </c>
      <c r="G88" s="79">
        <f>IF(TrRoad_act!G4=0,"",G18/TrRoad_act!G4*1000)</f>
        <v>42.316508598688877</v>
      </c>
      <c r="H88" s="79">
        <f>IF(TrRoad_act!H4=0,"",H18/TrRoad_act!H4*1000)</f>
        <v>41.951017936155338</v>
      </c>
      <c r="I88" s="79">
        <f>IF(TrRoad_act!I4=0,"",I18/TrRoad_act!I4*1000)</f>
        <v>41.106269856191268</v>
      </c>
      <c r="J88" s="79">
        <f>IF(TrRoad_act!J4=0,"",J18/TrRoad_act!J4*1000)</f>
        <v>41.308383160147436</v>
      </c>
      <c r="K88" s="79">
        <f>IF(TrRoad_act!K4=0,"",K18/TrRoad_act!K4*1000)</f>
        <v>42.304311947230502</v>
      </c>
      <c r="L88" s="79">
        <f>IF(TrRoad_act!L4=0,"",L18/TrRoad_act!L4*1000)</f>
        <v>43.61160156378223</v>
      </c>
      <c r="M88" s="79">
        <f>IF(TrRoad_act!M4=0,"",M18/TrRoad_act!M4*1000)</f>
        <v>42.041239268306093</v>
      </c>
      <c r="N88" s="79">
        <f>IF(TrRoad_act!N4=0,"",N18/TrRoad_act!N4*1000)</f>
        <v>38.531746630705555</v>
      </c>
      <c r="O88" s="79">
        <f>IF(TrRoad_act!O4=0,"",O18/TrRoad_act!O4*1000)</f>
        <v>38.312198108112341</v>
      </c>
      <c r="P88" s="79">
        <f>IF(TrRoad_act!P4=0,"",P18/TrRoad_act!P4*1000)</f>
        <v>39.26916144844828</v>
      </c>
      <c r="Q88" s="79">
        <f>IF(TrRoad_act!Q4=0,"",Q18/TrRoad_act!Q4*1000)</f>
        <v>38.115984224577865</v>
      </c>
    </row>
    <row r="89" spans="1:17" ht="11.45" customHeight="1" x14ac:dyDescent="0.25">
      <c r="A89" s="23" t="s">
        <v>30</v>
      </c>
      <c r="B89" s="78">
        <f>IF(TrRoad_act!B5=0,"",B19/TrRoad_act!B5*1000)</f>
        <v>35.287216530369165</v>
      </c>
      <c r="C89" s="78">
        <f>IF(TrRoad_act!C5=0,"",C19/TrRoad_act!C5*1000)</f>
        <v>35.014545708876149</v>
      </c>
      <c r="D89" s="78">
        <f>IF(TrRoad_act!D5=0,"",D19/TrRoad_act!D5*1000)</f>
        <v>34.780381934050595</v>
      </c>
      <c r="E89" s="78">
        <f>IF(TrRoad_act!E5=0,"",E19/TrRoad_act!E5*1000)</f>
        <v>34.587267120138115</v>
      </c>
      <c r="F89" s="78">
        <f>IF(TrRoad_act!F5=0,"",F19/TrRoad_act!F5*1000)</f>
        <v>34.38879512207086</v>
      </c>
      <c r="G89" s="78">
        <f>IF(TrRoad_act!G5=0,"",G19/TrRoad_act!G5*1000)</f>
        <v>34.222438869793159</v>
      </c>
      <c r="H89" s="78">
        <f>IF(TrRoad_act!H5=0,"",H19/TrRoad_act!H5*1000)</f>
        <v>33.975991008096024</v>
      </c>
      <c r="I89" s="78">
        <f>IF(TrRoad_act!I5=0,"",I19/TrRoad_act!I5*1000)</f>
        <v>33.659361358342757</v>
      </c>
      <c r="J89" s="78">
        <f>IF(TrRoad_act!J5=0,"",J19/TrRoad_act!J5*1000)</f>
        <v>33.508303628743647</v>
      </c>
      <c r="K89" s="78">
        <f>IF(TrRoad_act!K5=0,"",K19/TrRoad_act!K5*1000)</f>
        <v>33.223855222293679</v>
      </c>
      <c r="L89" s="78">
        <f>IF(TrRoad_act!L5=0,"",L19/TrRoad_act!L5*1000)</f>
        <v>32.562087280205276</v>
      </c>
      <c r="M89" s="78">
        <f>IF(TrRoad_act!M5=0,"",M19/TrRoad_act!M5*1000)</f>
        <v>32.024911827575089</v>
      </c>
      <c r="N89" s="78">
        <f>IF(TrRoad_act!N5=0,"",N19/TrRoad_act!N5*1000)</f>
        <v>31.500099850676282</v>
      </c>
      <c r="O89" s="78">
        <f>IF(TrRoad_act!O5=0,"",O19/TrRoad_act!O5*1000)</f>
        <v>30.93311147308221</v>
      </c>
      <c r="P89" s="78">
        <f>IF(TrRoad_act!P5=0,"",P19/TrRoad_act!P5*1000)</f>
        <v>30.382009984645926</v>
      </c>
      <c r="Q89" s="78">
        <f>IF(TrRoad_act!Q5=0,"",Q19/TrRoad_act!Q5*1000)</f>
        <v>29.716088368013363</v>
      </c>
    </row>
    <row r="90" spans="1:17" ht="11.45" customHeight="1" x14ac:dyDescent="0.25">
      <c r="A90" s="19" t="s">
        <v>29</v>
      </c>
      <c r="B90" s="76">
        <f>IF(TrRoad_act!B6=0,"",B21/TrRoad_act!B6*1000)</f>
        <v>46.620956804278151</v>
      </c>
      <c r="C90" s="76">
        <f>IF(TrRoad_act!C6=0,"",C21/TrRoad_act!C6*1000)</f>
        <v>44.457368420061599</v>
      </c>
      <c r="D90" s="76">
        <f>IF(TrRoad_act!D6=0,"",D21/TrRoad_act!D6*1000)</f>
        <v>44.808107071167186</v>
      </c>
      <c r="E90" s="76">
        <f>IF(TrRoad_act!E6=0,"",E21/TrRoad_act!E6*1000)</f>
        <v>44.595201671935548</v>
      </c>
      <c r="F90" s="76">
        <f>IF(TrRoad_act!F6=0,"",F21/TrRoad_act!F6*1000)</f>
        <v>44.863062821058293</v>
      </c>
      <c r="G90" s="76">
        <f>IF(TrRoad_act!G6=0,"",G21/TrRoad_act!G6*1000)</f>
        <v>43.382621090532766</v>
      </c>
      <c r="H90" s="76">
        <f>IF(TrRoad_act!H6=0,"",H21/TrRoad_act!H6*1000)</f>
        <v>42.833824000959851</v>
      </c>
      <c r="I90" s="76">
        <f>IF(TrRoad_act!I6=0,"",I21/TrRoad_act!I6*1000)</f>
        <v>41.939714262610835</v>
      </c>
      <c r="J90" s="76">
        <f>IF(TrRoad_act!J6=0,"",J21/TrRoad_act!J6*1000)</f>
        <v>42.178783701014069</v>
      </c>
      <c r="K90" s="76">
        <f>IF(TrRoad_act!K6=0,"",K21/TrRoad_act!K6*1000)</f>
        <v>43.133314410794512</v>
      </c>
      <c r="L90" s="76">
        <f>IF(TrRoad_act!L6=0,"",L21/TrRoad_act!L6*1000)</f>
        <v>44.569255890090311</v>
      </c>
      <c r="M90" s="76">
        <f>IF(TrRoad_act!M6=0,"",M21/TrRoad_act!M6*1000)</f>
        <v>42.756636401732401</v>
      </c>
      <c r="N90" s="76">
        <f>IF(TrRoad_act!N6=0,"",N21/TrRoad_act!N6*1000)</f>
        <v>39.447615726201427</v>
      </c>
      <c r="O90" s="76">
        <f>IF(TrRoad_act!O6=0,"",O21/TrRoad_act!O6*1000)</f>
        <v>39.373083473418525</v>
      </c>
      <c r="P90" s="76">
        <f>IF(TrRoad_act!P6=0,"",P21/TrRoad_act!P6*1000)</f>
        <v>39.845426857248384</v>
      </c>
      <c r="Q90" s="76">
        <f>IF(TrRoad_act!Q6=0,"",Q21/TrRoad_act!Q6*1000)</f>
        <v>38.7686966351351</v>
      </c>
    </row>
    <row r="91" spans="1:17" ht="11.45" customHeight="1" x14ac:dyDescent="0.25">
      <c r="A91" s="62" t="s">
        <v>59</v>
      </c>
      <c r="B91" s="77">
        <f>IF(TrRoad_act!B7=0,"",B22/TrRoad_act!B7*1000)</f>
        <v>49.120167984814259</v>
      </c>
      <c r="C91" s="77">
        <f>IF(TrRoad_act!C7=0,"",C22/TrRoad_act!C7*1000)</f>
        <v>46.96499158856102</v>
      </c>
      <c r="D91" s="77">
        <f>IF(TrRoad_act!D7=0,"",D22/TrRoad_act!D7*1000)</f>
        <v>47.550397711991366</v>
      </c>
      <c r="E91" s="77">
        <f>IF(TrRoad_act!E7=0,"",E22/TrRoad_act!E7*1000)</f>
        <v>46.957610652023526</v>
      </c>
      <c r="F91" s="77">
        <f>IF(TrRoad_act!F7=0,"",F22/TrRoad_act!F7*1000)</f>
        <v>47.574154935837612</v>
      </c>
      <c r="G91" s="77">
        <f>IF(TrRoad_act!G7=0,"",G22/TrRoad_act!G7*1000)</f>
        <v>47.200000557845691</v>
      </c>
      <c r="H91" s="77">
        <f>IF(TrRoad_act!H7=0,"",H22/TrRoad_act!H7*1000)</f>
        <v>47.081504785744727</v>
      </c>
      <c r="I91" s="77">
        <f>IF(TrRoad_act!I7=0,"",I22/TrRoad_act!I7*1000)</f>
        <v>46.621201639637917</v>
      </c>
      <c r="J91" s="77">
        <f>IF(TrRoad_act!J7=0,"",J22/TrRoad_act!J7*1000)</f>
        <v>46.961108503742082</v>
      </c>
      <c r="K91" s="77">
        <f>IF(TrRoad_act!K7=0,"",K22/TrRoad_act!K7*1000)</f>
        <v>48.527720047196368</v>
      </c>
      <c r="L91" s="77">
        <f>IF(TrRoad_act!L7=0,"",L22/TrRoad_act!L7*1000)</f>
        <v>50.179774863931833</v>
      </c>
      <c r="M91" s="77">
        <f>IF(TrRoad_act!M7=0,"",M22/TrRoad_act!M7*1000)</f>
        <v>48.938720567640352</v>
      </c>
      <c r="N91" s="77">
        <f>IF(TrRoad_act!N7=0,"",N22/TrRoad_act!N7*1000)</f>
        <v>45.027377671742173</v>
      </c>
      <c r="O91" s="77">
        <f>IF(TrRoad_act!O7=0,"",O22/TrRoad_act!O7*1000)</f>
        <v>45.452847908369996</v>
      </c>
      <c r="P91" s="77">
        <f>IF(TrRoad_act!P7=0,"",P22/TrRoad_act!P7*1000)</f>
        <v>46.236716744818388</v>
      </c>
      <c r="Q91" s="77">
        <f>IF(TrRoad_act!Q7=0,"",Q22/TrRoad_act!Q7*1000)</f>
        <v>45.020984719483927</v>
      </c>
    </row>
    <row r="92" spans="1:17" ht="11.45" customHeight="1" x14ac:dyDescent="0.25">
      <c r="A92" s="62" t="s">
        <v>58</v>
      </c>
      <c r="B92" s="77">
        <f>IF(TrRoad_act!B8=0,"",B24/TrRoad_act!B8*1000)</f>
        <v>42.199071362027794</v>
      </c>
      <c r="C92" s="77">
        <f>IF(TrRoad_act!C8=0,"",C24/TrRoad_act!C8*1000)</f>
        <v>40.522031758626042</v>
      </c>
      <c r="D92" s="77">
        <f>IF(TrRoad_act!D8=0,"",D24/TrRoad_act!D8*1000)</f>
        <v>40.886654170277971</v>
      </c>
      <c r="E92" s="77">
        <f>IF(TrRoad_act!E8=0,"",E24/TrRoad_act!E8*1000)</f>
        <v>41.747398493640972</v>
      </c>
      <c r="F92" s="77">
        <f>IF(TrRoad_act!F8=0,"",F24/TrRoad_act!F8*1000)</f>
        <v>42.059597853989807</v>
      </c>
      <c r="G92" s="77">
        <f>IF(TrRoad_act!G8=0,"",G24/TrRoad_act!G8*1000)</f>
        <v>40.000509013236304</v>
      </c>
      <c r="H92" s="77">
        <f>IF(TrRoad_act!H8=0,"",H24/TrRoad_act!H8*1000)</f>
        <v>39.616170230881934</v>
      </c>
      <c r="I92" s="77">
        <f>IF(TrRoad_act!I8=0,"",I24/TrRoad_act!I8*1000)</f>
        <v>38.747852002575655</v>
      </c>
      <c r="J92" s="77">
        <f>IF(TrRoad_act!J8=0,"",J24/TrRoad_act!J8*1000)</f>
        <v>39.341766817880043</v>
      </c>
      <c r="K92" s="77">
        <f>IF(TrRoad_act!K8=0,"",K24/TrRoad_act!K8*1000)</f>
        <v>40.186297504153877</v>
      </c>
      <c r="L92" s="77">
        <f>IF(TrRoad_act!L8=0,"",L24/TrRoad_act!L8*1000)</f>
        <v>41.765937417965326</v>
      </c>
      <c r="M92" s="77">
        <f>IF(TrRoad_act!M8=0,"",M24/TrRoad_act!M8*1000)</f>
        <v>40.001892478597334</v>
      </c>
      <c r="N92" s="77">
        <f>IF(TrRoad_act!N8=0,"",N24/TrRoad_act!N8*1000)</f>
        <v>36.95455881005536</v>
      </c>
      <c r="O92" s="77">
        <f>IF(TrRoad_act!O8=0,"",O24/TrRoad_act!O8*1000)</f>
        <v>36.75452133281555</v>
      </c>
      <c r="P92" s="77">
        <f>IF(TrRoad_act!P8=0,"",P24/TrRoad_act!P8*1000)</f>
        <v>37.270995464063802</v>
      </c>
      <c r="Q92" s="77">
        <f>IF(TrRoad_act!Q8=0,"",Q24/TrRoad_act!Q8*1000)</f>
        <v>36.251743815657385</v>
      </c>
    </row>
    <row r="93" spans="1:17" ht="11.45" customHeight="1" x14ac:dyDescent="0.25">
      <c r="A93" s="62" t="s">
        <v>57</v>
      </c>
      <c r="B93" s="77">
        <f>IF(TrRoad_act!B9=0,"",B26/TrRoad_act!B9*1000)</f>
        <v>52.091563554471144</v>
      </c>
      <c r="C93" s="77">
        <f>IF(TrRoad_act!C9=0,"",C26/TrRoad_act!C9*1000)</f>
        <v>54.392519478815181</v>
      </c>
      <c r="D93" s="77">
        <f>IF(TrRoad_act!D9=0,"",D26/TrRoad_act!D9*1000)</f>
        <v>57.149973631078872</v>
      </c>
      <c r="E93" s="77">
        <f>IF(TrRoad_act!E9=0,"",E26/TrRoad_act!E9*1000)</f>
        <v>49.342554617488119</v>
      </c>
      <c r="F93" s="77">
        <f>IF(TrRoad_act!F9=0,"",F26/TrRoad_act!F9*1000)</f>
        <v>50.246414725481735</v>
      </c>
      <c r="G93" s="77">
        <f>IF(TrRoad_act!G9=0,"",G26/TrRoad_act!G9*1000)</f>
        <v>52.447765503315118</v>
      </c>
      <c r="H93" s="77">
        <f>IF(TrRoad_act!H9=0,"",H26/TrRoad_act!H9*1000)</f>
        <v>58.409956516966645</v>
      </c>
      <c r="I93" s="77">
        <f>IF(TrRoad_act!I9=0,"",I26/TrRoad_act!I9*1000)</f>
        <v>63.157399896499811</v>
      </c>
      <c r="J93" s="77">
        <f>IF(TrRoad_act!J9=0,"",J26/TrRoad_act!J9*1000)</f>
        <v>53.75197403365717</v>
      </c>
      <c r="K93" s="77">
        <f>IF(TrRoad_act!K9=0,"",K26/TrRoad_act!K9*1000)</f>
        <v>46.62737081430987</v>
      </c>
      <c r="L93" s="77">
        <f>IF(TrRoad_act!L9=0,"",L26/TrRoad_act!L9*1000)</f>
        <v>48.491220840146781</v>
      </c>
      <c r="M93" s="77">
        <f>IF(TrRoad_act!M9=0,"",M26/TrRoad_act!M9*1000)</f>
        <v>46.566071569438364</v>
      </c>
      <c r="N93" s="77">
        <f>IF(TrRoad_act!N9=0,"",N26/TrRoad_act!N9*1000)</f>
        <v>43.716174554937282</v>
      </c>
      <c r="O93" s="77">
        <f>IF(TrRoad_act!O9=0,"",O26/TrRoad_act!O9*1000)</f>
        <v>44.930358115711527</v>
      </c>
      <c r="P93" s="77">
        <f>IF(TrRoad_act!P9=0,"",P26/TrRoad_act!P9*1000)</f>
        <v>43.053658342669728</v>
      </c>
      <c r="Q93" s="77">
        <f>IF(TrRoad_act!Q9=0,"",Q26/TrRoad_act!Q9*1000)</f>
        <v>43.739211405065006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>
        <f>IF(TrRoad_act!L10=0,"",L27/TrRoad_act!L10*1000)</f>
        <v>61.754857499916319</v>
      </c>
      <c r="M94" s="77">
        <f>IF(TrRoad_act!M10=0,"",M27/TrRoad_act!M10*1000)</f>
        <v>60.733089321975726</v>
      </c>
      <c r="N94" s="77">
        <f>IF(TrRoad_act!N10=0,"",N27/TrRoad_act!N10*1000)</f>
        <v>47.48463843904613</v>
      </c>
      <c r="O94" s="77">
        <f>IF(TrRoad_act!O10=0,"",O27/TrRoad_act!O10*1000)</f>
        <v>45.369958263019598</v>
      </c>
      <c r="P94" s="77">
        <f>IF(TrRoad_act!P10=0,"",P27/TrRoad_act!P10*1000)</f>
        <v>44.832763768056545</v>
      </c>
      <c r="Q94" s="77">
        <f>IF(TrRoad_act!Q10=0,"",Q27/TrRoad_act!Q10*1000)</f>
        <v>42.071546694109401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25.054778137108936</v>
      </c>
      <c r="P95" s="77">
        <f>IF(TrRoad_act!P11=0,"",P29/TrRoad_act!P11*1000)</f>
        <v>25.562493905501611</v>
      </c>
      <c r="Q95" s="77">
        <f>IF(TrRoad_act!Q11=0,"",Q29/TrRoad_act!Q11*1000)</f>
        <v>25.448415810939334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21.916128152962578</v>
      </c>
      <c r="M96" s="77">
        <f>IF(TrRoad_act!M12=0,"",M32/TrRoad_act!M12*1000)</f>
        <v>21.562400618460394</v>
      </c>
      <c r="N96" s="77">
        <f>IF(TrRoad_act!N12=0,"",N32/TrRoad_act!N12*1000)</f>
        <v>20.259553795106914</v>
      </c>
      <c r="O96" s="77">
        <f>IF(TrRoad_act!O12=0,"",O32/TrRoad_act!O12*1000)</f>
        <v>20.546491000156898</v>
      </c>
      <c r="P96" s="77">
        <f>IF(TrRoad_act!P12=0,"",P32/TrRoad_act!P12*1000)</f>
        <v>21.073920777213424</v>
      </c>
      <c r="Q96" s="77">
        <f>IF(TrRoad_act!Q12=0,"",Q32/TrRoad_act!Q12*1000)</f>
        <v>20.868121782172452</v>
      </c>
    </row>
    <row r="97" spans="1:17" ht="11.45" customHeight="1" x14ac:dyDescent="0.25">
      <c r="A97" s="19" t="s">
        <v>28</v>
      </c>
      <c r="B97" s="76">
        <f>IF(TrRoad_act!B13=0,"",B33/TrRoad_act!B13*1000)</f>
        <v>27.270944332797558</v>
      </c>
      <c r="C97" s="76">
        <f>IF(TrRoad_act!C13=0,"",C33/TrRoad_act!C13*1000)</f>
        <v>29.135120938014349</v>
      </c>
      <c r="D97" s="76">
        <f>IF(TrRoad_act!D13=0,"",D33/TrRoad_act!D13*1000)</f>
        <v>32.87542820130956</v>
      </c>
      <c r="E97" s="76">
        <f>IF(TrRoad_act!E13=0,"",E33/TrRoad_act!E13*1000)</f>
        <v>30.565401791449716</v>
      </c>
      <c r="F97" s="76">
        <f>IF(TrRoad_act!F13=0,"",F33/TrRoad_act!F13*1000)</f>
        <v>29.24797253443376</v>
      </c>
      <c r="G97" s="76">
        <f>IF(TrRoad_act!G13=0,"",G33/TrRoad_act!G13*1000)</f>
        <v>30.867168682826115</v>
      </c>
      <c r="H97" s="76">
        <f>IF(TrRoad_act!H13=0,"",H33/TrRoad_act!H13*1000)</f>
        <v>32.442282177854331</v>
      </c>
      <c r="I97" s="76">
        <f>IF(TrRoad_act!I13=0,"",I33/TrRoad_act!I13*1000)</f>
        <v>32.141630037141923</v>
      </c>
      <c r="J97" s="76">
        <f>IF(TrRoad_act!J13=0,"",J33/TrRoad_act!J13*1000)</f>
        <v>31.980778568566972</v>
      </c>
      <c r="K97" s="76">
        <f>IF(TrRoad_act!K13=0,"",K33/TrRoad_act!K13*1000)</f>
        <v>33.531879660548647</v>
      </c>
      <c r="L97" s="76">
        <f>IF(TrRoad_act!L13=0,"",L33/TrRoad_act!L13*1000)</f>
        <v>34.036281843064629</v>
      </c>
      <c r="M97" s="76">
        <f>IF(TrRoad_act!M13=0,"",M33/TrRoad_act!M13*1000)</f>
        <v>35.196312373791727</v>
      </c>
      <c r="N97" s="76">
        <f>IF(TrRoad_act!N13=0,"",N33/TrRoad_act!N13*1000)</f>
        <v>28.032772443779653</v>
      </c>
      <c r="O97" s="76">
        <f>IF(TrRoad_act!O13=0,"",O33/TrRoad_act!O13*1000)</f>
        <v>26.257155975223512</v>
      </c>
      <c r="P97" s="76">
        <f>IF(TrRoad_act!P13=0,"",P33/TrRoad_act!P13*1000)</f>
        <v>33.764082418750675</v>
      </c>
      <c r="Q97" s="76">
        <f>IF(TrRoad_act!Q13=0,"",Q33/TrRoad_act!Q13*1000)</f>
        <v>31.553285320285223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>
        <f>IF(TrRoad_act!L14=0,"",L34/TrRoad_act!L14*1000)</f>
        <v>19.499150431121091</v>
      </c>
      <c r="M98" s="75">
        <f>IF(TrRoad_act!M14=0,"",M34/TrRoad_act!M14*1000)</f>
        <v>19.624554890469117</v>
      </c>
      <c r="N98" s="75">
        <f>IF(TrRoad_act!N14=0,"",N34/TrRoad_act!N14*1000)</f>
        <v>17.65162777168652</v>
      </c>
      <c r="O98" s="75">
        <f>IF(TrRoad_act!O14=0,"",O34/TrRoad_act!O14*1000)</f>
        <v>16.289693830458205</v>
      </c>
      <c r="P98" s="75">
        <f>IF(TrRoad_act!P14=0,"",P34/TrRoad_act!P14*1000)</f>
        <v>19.474844354590108</v>
      </c>
      <c r="Q98" s="75">
        <f>IF(TrRoad_act!Q14=0,"",Q34/TrRoad_act!Q14*1000)</f>
        <v>19.108091574720557</v>
      </c>
    </row>
    <row r="99" spans="1:17" ht="11.45" customHeight="1" x14ac:dyDescent="0.25">
      <c r="A99" s="62" t="s">
        <v>58</v>
      </c>
      <c r="B99" s="75">
        <f>IF(TrRoad_act!B15=0,"",B36/TrRoad_act!B15*1000)</f>
        <v>27.29071877049839</v>
      </c>
      <c r="C99" s="75">
        <f>IF(TrRoad_act!C15=0,"",C36/TrRoad_act!C15*1000)</f>
        <v>29.272550450971604</v>
      </c>
      <c r="D99" s="75">
        <f>IF(TrRoad_act!D15=0,"",D36/TrRoad_act!D15*1000)</f>
        <v>33.105787888696206</v>
      </c>
      <c r="E99" s="75">
        <f>IF(TrRoad_act!E15=0,"",E36/TrRoad_act!E15*1000)</f>
        <v>30.843486044438958</v>
      </c>
      <c r="F99" s="75">
        <f>IF(TrRoad_act!F15=0,"",F36/TrRoad_act!F15*1000)</f>
        <v>29.521113143578141</v>
      </c>
      <c r="G99" s="75">
        <f>IF(TrRoad_act!G15=0,"",G36/TrRoad_act!G15*1000)</f>
        <v>31.345551106409417</v>
      </c>
      <c r="H99" s="75">
        <f>IF(TrRoad_act!H15=0,"",H36/TrRoad_act!H15*1000)</f>
        <v>32.893075910478558</v>
      </c>
      <c r="I99" s="75">
        <f>IF(TrRoad_act!I15=0,"",I36/TrRoad_act!I15*1000)</f>
        <v>32.594501626128874</v>
      </c>
      <c r="J99" s="75">
        <f>IF(TrRoad_act!J15=0,"",J36/TrRoad_act!J15*1000)</f>
        <v>32.421296202267193</v>
      </c>
      <c r="K99" s="75">
        <f>IF(TrRoad_act!K15=0,"",K36/TrRoad_act!K15*1000)</f>
        <v>33.915751671126053</v>
      </c>
      <c r="L99" s="75">
        <f>IF(TrRoad_act!L15=0,"",L36/TrRoad_act!L15*1000)</f>
        <v>34.433011304532606</v>
      </c>
      <c r="M99" s="75">
        <f>IF(TrRoad_act!M15=0,"",M36/TrRoad_act!M15*1000)</f>
        <v>35.559164636785418</v>
      </c>
      <c r="N99" s="75">
        <f>IF(TrRoad_act!N15=0,"",N36/TrRoad_act!N15*1000)</f>
        <v>28.259217467370245</v>
      </c>
      <c r="O99" s="75">
        <f>IF(TrRoad_act!O15=0,"",O36/TrRoad_act!O15*1000)</f>
        <v>26.475036848864416</v>
      </c>
      <c r="P99" s="75">
        <f>IF(TrRoad_act!P15=0,"",P36/TrRoad_act!P15*1000)</f>
        <v>33.972964022283932</v>
      </c>
      <c r="Q99" s="75">
        <f>IF(TrRoad_act!Q15=0,"",Q36/TrRoad_act!Q15*1000)</f>
        <v>31.71287823282163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>
        <f>IF(TrRoad_act!L16=0,"",L38/TrRoad_act!L16*1000)</f>
        <v>26.270115741186615</v>
      </c>
      <c r="M100" s="75">
        <f>IF(TrRoad_act!M16=0,"",M38/TrRoad_act!M16*1000)</f>
        <v>27.457409135814949</v>
      </c>
      <c r="N100" s="75">
        <f>IF(TrRoad_act!N16=0,"",N38/TrRoad_act!N16*1000)</f>
        <v>22.739459144776625</v>
      </c>
      <c r="O100" s="75">
        <f>IF(TrRoad_act!O16=0,"",O38/TrRoad_act!O16*1000)</f>
        <v>21.300845695352098</v>
      </c>
      <c r="P100" s="75">
        <f>IF(TrRoad_act!P16=0,"",P38/TrRoad_act!P16*1000)</f>
        <v>27.485756857535343</v>
      </c>
      <c r="Q100" s="75">
        <f>IF(TrRoad_act!Q16=0,"",Q38/TrRoad_act!Q16*1000)</f>
        <v>25.977307641487084</v>
      </c>
    </row>
    <row r="101" spans="1:17" ht="11.45" customHeight="1" x14ac:dyDescent="0.25">
      <c r="A101" s="62" t="s">
        <v>56</v>
      </c>
      <c r="B101" s="75">
        <f>IF(TrRoad_act!B17=0,"",B39/TrRoad_act!B17*1000)</f>
        <v>22.587340445370597</v>
      </c>
      <c r="C101" s="75">
        <f>IF(TrRoad_act!C17=0,"",C39/TrRoad_act!C17*1000)</f>
        <v>21.832239860159721</v>
      </c>
      <c r="D101" s="75">
        <f>IF(TrRoad_act!D17=0,"",D39/TrRoad_act!D17*1000)</f>
        <v>24.859530880041596</v>
      </c>
      <c r="E101" s="75">
        <f>IF(TrRoad_act!E17=0,"",E39/TrRoad_act!E17*1000)</f>
        <v>23.267937781466376</v>
      </c>
      <c r="F101" s="75">
        <f>IF(TrRoad_act!F17=0,"",F39/TrRoad_act!F17*1000)</f>
        <v>22.464719203896813</v>
      </c>
      <c r="G101" s="75">
        <f>IF(TrRoad_act!G17=0,"",G39/TrRoad_act!G17*1000)</f>
        <v>24.591724614902834</v>
      </c>
      <c r="H101" s="75">
        <f>IF(TrRoad_act!H17=0,"",H39/TrRoad_act!H17*1000)</f>
        <v>26.046478201348389</v>
      </c>
      <c r="I101" s="75">
        <f>IF(TrRoad_act!I17=0,"",I39/TrRoad_act!I17*1000)</f>
        <v>26.157321384065781</v>
      </c>
      <c r="J101" s="75">
        <f>IF(TrRoad_act!J17=0,"",J39/TrRoad_act!J17*1000)</f>
        <v>26.345072279558114</v>
      </c>
      <c r="K101" s="75">
        <f>IF(TrRoad_act!K17=0,"",K39/TrRoad_act!K17*1000)</f>
        <v>28.454098890749425</v>
      </c>
      <c r="L101" s="75">
        <f>IF(TrRoad_act!L17=0,"",L39/TrRoad_act!L17*1000)</f>
        <v>29.224516569779798</v>
      </c>
      <c r="M101" s="75">
        <f>IF(TrRoad_act!M17=0,"",M39/TrRoad_act!M17*1000)</f>
        <v>30.784238041828715</v>
      </c>
      <c r="N101" s="75">
        <f>IF(TrRoad_act!N17=0,"",N39/TrRoad_act!N17*1000)</f>
        <v>25.752599078048519</v>
      </c>
      <c r="O101" s="75">
        <f>IF(TrRoad_act!O17=0,"",O39/TrRoad_act!O17*1000)</f>
        <v>24.21976525154561</v>
      </c>
      <c r="P101" s="75">
        <f>IF(TrRoad_act!P17=0,"",P39/TrRoad_act!P17*1000)</f>
        <v>31.330753358113089</v>
      </c>
      <c r="Q101" s="75">
        <f>IF(TrRoad_act!Q17=0,"",Q39/TrRoad_act!Q17*1000)</f>
        <v>29.839676205026802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>
        <f>IF(TrRoad_act!L18=0,"",L41/TrRoad_act!L18*1000)</f>
        <v>14.79500671986121</v>
      </c>
      <c r="M102" s="75">
        <f>IF(TrRoad_act!M18=0,"",M41/TrRoad_act!M18*1000)</f>
        <v>15.463675785693793</v>
      </c>
      <c r="N102" s="75">
        <f>IF(TrRoad_act!N18=0,"",N41/TrRoad_act!N18*1000)</f>
        <v>12.806584263559971</v>
      </c>
      <c r="O102" s="75">
        <f>IF(TrRoad_act!O18=0,"",O41/TrRoad_act!O18*1000)</f>
        <v>11.996374827818935</v>
      </c>
      <c r="P102" s="75">
        <f>IF(TrRoad_act!P18=0,"",P41/TrRoad_act!P18*1000)</f>
        <v>15.549154610806232</v>
      </c>
      <c r="Q102" s="75">
        <f>IF(TrRoad_act!Q18=0,"",Q41/TrRoad_act!Q18*1000)</f>
        <v>14.695799536596097</v>
      </c>
    </row>
    <row r="103" spans="1:17" ht="11.45" customHeight="1" x14ac:dyDescent="0.25">
      <c r="A103" s="25" t="s">
        <v>36</v>
      </c>
      <c r="B103" s="79">
        <f>IF(TrRoad_act!B19=0,"",B42/TrRoad_act!B19*1000)</f>
        <v>94.925528906155975</v>
      </c>
      <c r="C103" s="79">
        <f>IF(TrRoad_act!C19=0,"",C42/TrRoad_act!C19*1000)</f>
        <v>90.168645405299756</v>
      </c>
      <c r="D103" s="79">
        <f>IF(TrRoad_act!D19=0,"",D42/TrRoad_act!D19*1000)</f>
        <v>92.098012189949358</v>
      </c>
      <c r="E103" s="79">
        <f>IF(TrRoad_act!E19=0,"",E42/TrRoad_act!E19*1000)</f>
        <v>103.83068565980099</v>
      </c>
      <c r="F103" s="79">
        <f>IF(TrRoad_act!F19=0,"",F42/TrRoad_act!F19*1000)</f>
        <v>91.397384683945489</v>
      </c>
      <c r="G103" s="79">
        <f>IF(TrRoad_act!G19=0,"",G42/TrRoad_act!G19*1000)</f>
        <v>86.29884200512798</v>
      </c>
      <c r="H103" s="79">
        <f>IF(TrRoad_act!H19=0,"",H42/TrRoad_act!H19*1000)</f>
        <v>85.993244921828492</v>
      </c>
      <c r="I103" s="79">
        <f>IF(TrRoad_act!I19=0,"",I42/TrRoad_act!I19*1000)</f>
        <v>79.317653049352003</v>
      </c>
      <c r="J103" s="79">
        <f>IF(TrRoad_act!J19=0,"",J42/TrRoad_act!J19*1000)</f>
        <v>85.090451737022192</v>
      </c>
      <c r="K103" s="79">
        <f>IF(TrRoad_act!K19=0,"",K42/TrRoad_act!K19*1000)</f>
        <v>91.055161170056905</v>
      </c>
      <c r="L103" s="79">
        <f>IF(TrRoad_act!L19=0,"",L42/TrRoad_act!L19*1000)</f>
        <v>99.249864829557225</v>
      </c>
      <c r="M103" s="79">
        <f>IF(TrRoad_act!M19=0,"",M42/TrRoad_act!M19*1000)</f>
        <v>87.691107665645163</v>
      </c>
      <c r="N103" s="79">
        <f>IF(TrRoad_act!N19=0,"",N42/TrRoad_act!N19*1000)</f>
        <v>97.368638686268326</v>
      </c>
      <c r="O103" s="79">
        <f>IF(TrRoad_act!O19=0,"",O42/TrRoad_act!O19*1000)</f>
        <v>98.559903510859115</v>
      </c>
      <c r="P103" s="79">
        <f>IF(TrRoad_act!P19=0,"",P42/TrRoad_act!P19*1000)</f>
        <v>89.800325308782476</v>
      </c>
      <c r="Q103" s="79">
        <f>IF(TrRoad_act!Q19=0,"",Q42/TrRoad_act!Q19*1000)</f>
        <v>98.067491182996648</v>
      </c>
    </row>
    <row r="104" spans="1:17" ht="11.45" customHeight="1" x14ac:dyDescent="0.25">
      <c r="A104" s="23" t="s">
        <v>27</v>
      </c>
      <c r="B104" s="78">
        <f>IF(TrRoad_act!B20=0,"",B43/TrRoad_act!B20*1000)</f>
        <v>524.58905455030583</v>
      </c>
      <c r="C104" s="78">
        <f>IF(TrRoad_act!C20=0,"",C43/TrRoad_act!C20*1000)</f>
        <v>510.85294560591689</v>
      </c>
      <c r="D104" s="78">
        <f>IF(TrRoad_act!D20=0,"",D43/TrRoad_act!D20*1000)</f>
        <v>514.07644102922961</v>
      </c>
      <c r="E104" s="78">
        <f>IF(TrRoad_act!E20=0,"",E43/TrRoad_act!E20*1000)</f>
        <v>521.66010996222519</v>
      </c>
      <c r="F104" s="78">
        <f>IF(TrRoad_act!F20=0,"",F43/TrRoad_act!F20*1000)</f>
        <v>514.89064082658388</v>
      </c>
      <c r="G104" s="78">
        <f>IF(TrRoad_act!G20=0,"",G43/TrRoad_act!G20*1000)</f>
        <v>505.08799435435168</v>
      </c>
      <c r="H104" s="78">
        <f>IF(TrRoad_act!H20=0,"",H43/TrRoad_act!H20*1000)</f>
        <v>499.73908791527629</v>
      </c>
      <c r="I104" s="78">
        <f>IF(TrRoad_act!I20=0,"",I43/TrRoad_act!I20*1000)</f>
        <v>488.90746642157512</v>
      </c>
      <c r="J104" s="78">
        <f>IF(TrRoad_act!J20=0,"",J43/TrRoad_act!J20*1000)</f>
        <v>483.58864508043735</v>
      </c>
      <c r="K104" s="78">
        <f>IF(TrRoad_act!K20=0,"",K43/TrRoad_act!K20*1000)</f>
        <v>478.39277540800339</v>
      </c>
      <c r="L104" s="78">
        <f>IF(TrRoad_act!L20=0,"",L43/TrRoad_act!L20*1000)</f>
        <v>470.34044887169364</v>
      </c>
      <c r="M104" s="78">
        <f>IF(TrRoad_act!M20=0,"",M43/TrRoad_act!M20*1000)</f>
        <v>454.22732956063732</v>
      </c>
      <c r="N104" s="78">
        <f>IF(TrRoad_act!N20=0,"",N43/TrRoad_act!N20*1000)</f>
        <v>444.66387361248138</v>
      </c>
      <c r="O104" s="78">
        <f>IF(TrRoad_act!O20=0,"",O43/TrRoad_act!O20*1000)</f>
        <v>437.76986924593143</v>
      </c>
      <c r="P104" s="78">
        <f>IF(TrRoad_act!P20=0,"",P43/TrRoad_act!P20*1000)</f>
        <v>427.54452585974428</v>
      </c>
      <c r="Q104" s="78">
        <f>IF(TrRoad_act!Q20=0,"",Q43/TrRoad_act!Q20*1000)</f>
        <v>424.23702061826395</v>
      </c>
    </row>
    <row r="105" spans="1:17" ht="11.45" customHeight="1" x14ac:dyDescent="0.25">
      <c r="A105" s="62" t="s">
        <v>59</v>
      </c>
      <c r="B105" s="77">
        <f>IF(TrRoad_act!B21=0,"",B44/TrRoad_act!B21*1000)</f>
        <v>658.51536947419095</v>
      </c>
      <c r="C105" s="77">
        <f>IF(TrRoad_act!C21=0,"",C44/TrRoad_act!C21*1000)</f>
        <v>645.96819058261167</v>
      </c>
      <c r="D105" s="77">
        <f>IF(TrRoad_act!D21=0,"",D44/TrRoad_act!D21*1000)</f>
        <v>652.8938974866295</v>
      </c>
      <c r="E105" s="77">
        <f>IF(TrRoad_act!E21=0,"",E44/TrRoad_act!E21*1000)</f>
        <v>658.28726515020935</v>
      </c>
      <c r="F105" s="77">
        <f>IF(TrRoad_act!F21=0,"",F44/TrRoad_act!F21*1000)</f>
        <v>651.71317672692896</v>
      </c>
      <c r="G105" s="77">
        <f>IF(TrRoad_act!G21=0,"",G44/TrRoad_act!G21*1000)</f>
        <v>640.54969420177918</v>
      </c>
      <c r="H105" s="77">
        <f>IF(TrRoad_act!H21=0,"",H44/TrRoad_act!H21*1000)</f>
        <v>635.05940002796922</v>
      </c>
      <c r="I105" s="77">
        <f>IF(TrRoad_act!I21=0,"",I44/TrRoad_act!I21*1000)</f>
        <v>620.80365532582334</v>
      </c>
      <c r="J105" s="77">
        <f>IF(TrRoad_act!J21=0,"",J44/TrRoad_act!J21*1000)</f>
        <v>616.60509516370178</v>
      </c>
      <c r="K105" s="77">
        <f>IF(TrRoad_act!K21=0,"",K44/TrRoad_act!K21*1000)</f>
        <v>612.79925788519108</v>
      </c>
      <c r="L105" s="77">
        <f>IF(TrRoad_act!L21=0,"",L44/TrRoad_act!L21*1000)</f>
        <v>604.38033221240278</v>
      </c>
      <c r="M105" s="77">
        <f>IF(TrRoad_act!M21=0,"",M44/TrRoad_act!M21*1000)</f>
        <v>586.50220073235039</v>
      </c>
      <c r="N105" s="77">
        <f>IF(TrRoad_act!N21=0,"",N44/TrRoad_act!N21*1000)</f>
        <v>578.98674975000733</v>
      </c>
      <c r="O105" s="77">
        <f>IF(TrRoad_act!O21=0,"",O44/TrRoad_act!O21*1000)</f>
        <v>571.55302858923085</v>
      </c>
      <c r="P105" s="77">
        <f>IF(TrRoad_act!P21=0,"",P44/TrRoad_act!P21*1000)</f>
        <v>567.71667946463333</v>
      </c>
      <c r="Q105" s="77">
        <f>IF(TrRoad_act!Q21=0,"",Q44/TrRoad_act!Q21*1000)</f>
        <v>556.72818853186811</v>
      </c>
    </row>
    <row r="106" spans="1:17" ht="11.45" customHeight="1" x14ac:dyDescent="0.25">
      <c r="A106" s="62" t="s">
        <v>58</v>
      </c>
      <c r="B106" s="77">
        <f>IF(TrRoad_act!B22=0,"",B46/TrRoad_act!B22*1000)</f>
        <v>523.00863626969578</v>
      </c>
      <c r="C106" s="77">
        <f>IF(TrRoad_act!C22=0,"",C46/TrRoad_act!C22*1000)</f>
        <v>509.44489658356918</v>
      </c>
      <c r="D106" s="77">
        <f>IF(TrRoad_act!D22=0,"",D46/TrRoad_act!D22*1000)</f>
        <v>512.66660437425628</v>
      </c>
      <c r="E106" s="77">
        <f>IF(TrRoad_act!E22=0,"",E46/TrRoad_act!E22*1000)</f>
        <v>520.09201372028826</v>
      </c>
      <c r="F106" s="77">
        <f>IF(TrRoad_act!F22=0,"",F46/TrRoad_act!F22*1000)</f>
        <v>513.44072549742236</v>
      </c>
      <c r="G106" s="77">
        <f>IF(TrRoad_act!G22=0,"",G46/TrRoad_act!G22*1000)</f>
        <v>503.69721187116136</v>
      </c>
      <c r="H106" s="77">
        <f>IF(TrRoad_act!H22=0,"",H46/TrRoad_act!H22*1000)</f>
        <v>498.38310139156306</v>
      </c>
      <c r="I106" s="77">
        <f>IF(TrRoad_act!I22=0,"",I46/TrRoad_act!I22*1000)</f>
        <v>487.62450993247859</v>
      </c>
      <c r="J106" s="77">
        <f>IF(TrRoad_act!J22=0,"",J46/TrRoad_act!J22*1000)</f>
        <v>482.32547288714625</v>
      </c>
      <c r="K106" s="77">
        <f>IF(TrRoad_act!K22=0,"",K46/TrRoad_act!K22*1000)</f>
        <v>477.14528654958707</v>
      </c>
      <c r="L106" s="77">
        <f>IF(TrRoad_act!L22=0,"",L46/TrRoad_act!L22*1000)</f>
        <v>469.13033815724003</v>
      </c>
      <c r="M106" s="77">
        <f>IF(TrRoad_act!M22=0,"",M46/TrRoad_act!M22*1000)</f>
        <v>453.1410162556229</v>
      </c>
      <c r="N106" s="77">
        <f>IF(TrRoad_act!N22=0,"",N46/TrRoad_act!N22*1000)</f>
        <v>443.57939611204085</v>
      </c>
      <c r="O106" s="77">
        <f>IF(TrRoad_act!O22=0,"",O46/TrRoad_act!O22*1000)</f>
        <v>436.75450803826027</v>
      </c>
      <c r="P106" s="77">
        <f>IF(TrRoad_act!P22=0,"",P46/TrRoad_act!P22*1000)</f>
        <v>426.60878459804013</v>
      </c>
      <c r="Q106" s="77">
        <f>IF(TrRoad_act!Q22=0,"",Q46/TrRoad_act!Q22*1000)</f>
        <v>423.2621556962909</v>
      </c>
    </row>
    <row r="107" spans="1:17" ht="11.45" customHeight="1" x14ac:dyDescent="0.25">
      <c r="A107" s="62" t="s">
        <v>57</v>
      </c>
      <c r="B107" s="77">
        <f>IF(TrRoad_act!B23=0,"",B48/TrRoad_act!B23*1000)</f>
        <v>989.17070552568589</v>
      </c>
      <c r="C107" s="77">
        <f>IF(TrRoad_act!C23=0,"",C48/TrRoad_act!C23*1000)</f>
        <v>972.80076675678276</v>
      </c>
      <c r="D107" s="77">
        <f>IF(TrRoad_act!D23=0,"",D48/TrRoad_act!D23*1000)</f>
        <v>979.1807774781139</v>
      </c>
      <c r="E107" s="77">
        <f>IF(TrRoad_act!E23=0,"",E48/TrRoad_act!E23*1000)</f>
        <v>984.50327778587064</v>
      </c>
      <c r="F107" s="77">
        <f>IF(TrRoad_act!F23=0,"",F48/TrRoad_act!F23*1000)</f>
        <v>975.81911091038967</v>
      </c>
      <c r="G107" s="77">
        <f>IF(TrRoad_act!G23=0,"",G48/TrRoad_act!G23*1000)</f>
        <v>959.96663902190346</v>
      </c>
      <c r="H107" s="77">
        <f>IF(TrRoad_act!H23=0,"",H48/TrRoad_act!H23*1000)</f>
        <v>952.68611630462271</v>
      </c>
      <c r="I107" s="77">
        <f>IF(TrRoad_act!I23=0,"",I48/TrRoad_act!I23*1000)</f>
        <v>934.0435065837429</v>
      </c>
      <c r="J107" s="77">
        <f>IF(TrRoad_act!J23=0,"",J48/TrRoad_act!J23*1000)</f>
        <v>926.3060331280592</v>
      </c>
      <c r="K107" s="77">
        <f>IF(TrRoad_act!K23=0,"",K48/TrRoad_act!K23*1000)</f>
        <v>918.58176619308028</v>
      </c>
      <c r="L107" s="77">
        <f>IF(TrRoad_act!L23=0,"",L48/TrRoad_act!L23*1000)</f>
        <v>908.77270578618811</v>
      </c>
      <c r="M107" s="77">
        <f>IF(TrRoad_act!M23=0,"",M48/TrRoad_act!M23*1000)</f>
        <v>881.5471922426276</v>
      </c>
      <c r="N107" s="77">
        <f>IF(TrRoad_act!N23=0,"",N48/TrRoad_act!N23*1000)</f>
        <v>860.66681352685589</v>
      </c>
      <c r="O107" s="77">
        <f>IF(TrRoad_act!O23=0,"",O48/TrRoad_act!O23*1000)</f>
        <v>854.78380108418207</v>
      </c>
      <c r="P107" s="77">
        <f>IF(TrRoad_act!P23=0,"",P48/TrRoad_act!P23*1000)</f>
        <v>838.02667598315247</v>
      </c>
      <c r="Q107" s="77">
        <f>IF(TrRoad_act!Q23=0,"",Q48/TrRoad_act!Q23*1000)</f>
        <v>827.18324499617415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>
        <f>IF(TrRoad_act!O24=0,"",O49/TrRoad_act!O24*1000)</f>
        <v>515.32873398158085</v>
      </c>
      <c r="P108" s="77">
        <f>IF(TrRoad_act!P24=0,"",P49/TrRoad_act!P24*1000)</f>
        <v>513.01188034433778</v>
      </c>
      <c r="Q108" s="77">
        <f>IF(TrRoad_act!Q24=0,"",Q49/TrRoad_act!Q24*1000)</f>
        <v>565.81160206477227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>
        <f>IF(TrRoad_act!L25=0,"",L51/TrRoad_act!L25*1000)</f>
        <v>232.00396706780808</v>
      </c>
      <c r="M109" s="77">
        <f>IF(TrRoad_act!M25=0,"",M51/TrRoad_act!M25*1000)</f>
        <v>232.83620776852871</v>
      </c>
      <c r="N109" s="77">
        <f>IF(TrRoad_act!N25=0,"",N51/TrRoad_act!N25*1000)</f>
        <v>234.40149896630356</v>
      </c>
      <c r="O109" s="77">
        <f>IF(TrRoad_act!O25=0,"",O51/TrRoad_act!O25*1000)</f>
        <v>235.69043300209543</v>
      </c>
      <c r="P109" s="77">
        <f>IF(TrRoad_act!P25=0,"",P51/TrRoad_act!P25*1000)</f>
        <v>236.78233365611047</v>
      </c>
      <c r="Q109" s="77">
        <f>IF(TrRoad_act!Q25=0,"",Q51/TrRoad_act!Q25*1000)</f>
        <v>238.38112927968513</v>
      </c>
    </row>
    <row r="110" spans="1:17" ht="11.45" customHeight="1" x14ac:dyDescent="0.25">
      <c r="A110" s="19" t="s">
        <v>24</v>
      </c>
      <c r="B110" s="76">
        <f>IF(TrRoad_act!B26=0,"",B52/TrRoad_act!B26*1000)</f>
        <v>40.320412201262812</v>
      </c>
      <c r="C110" s="76">
        <f>IF(TrRoad_act!C26=0,"",C52/TrRoad_act!C26*1000)</f>
        <v>41.0767948019936</v>
      </c>
      <c r="D110" s="76">
        <f>IF(TrRoad_act!D26=0,"",D52/TrRoad_act!D26*1000)</f>
        <v>39.941995569837388</v>
      </c>
      <c r="E110" s="76">
        <f>IF(TrRoad_act!E26=0,"",E52/TrRoad_act!E26*1000)</f>
        <v>52.066617109889442</v>
      </c>
      <c r="F110" s="76">
        <f>IF(TrRoad_act!F26=0,"",F52/TrRoad_act!F26*1000)</f>
        <v>49.779151974087256</v>
      </c>
      <c r="G110" s="76">
        <f>IF(TrRoad_act!G26=0,"",G52/TrRoad_act!G26*1000)</f>
        <v>46.695617852977726</v>
      </c>
      <c r="H110" s="76">
        <f>IF(TrRoad_act!H26=0,"",H52/TrRoad_act!H26*1000)</f>
        <v>47.245688261036165</v>
      </c>
      <c r="I110" s="76">
        <f>IF(TrRoad_act!I26=0,"",I52/TrRoad_act!I26*1000)</f>
        <v>44.023311564166363</v>
      </c>
      <c r="J110" s="76">
        <f>IF(TrRoad_act!J26=0,"",J52/TrRoad_act!J26*1000)</f>
        <v>47.10922170008331</v>
      </c>
      <c r="K110" s="76">
        <f>IF(TrRoad_act!K26=0,"",K52/TrRoad_act!K26*1000)</f>
        <v>48.479797120492435</v>
      </c>
      <c r="L110" s="76">
        <f>IF(TrRoad_act!L26=0,"",L52/TrRoad_act!L26*1000)</f>
        <v>54.582285869035623</v>
      </c>
      <c r="M110" s="76">
        <f>IF(TrRoad_act!M26=0,"",M52/TrRoad_act!M26*1000)</f>
        <v>47.924303919702197</v>
      </c>
      <c r="N110" s="76">
        <f>IF(TrRoad_act!N26=0,"",N52/TrRoad_act!N26*1000)</f>
        <v>59.373965300202045</v>
      </c>
      <c r="O110" s="76">
        <f>IF(TrRoad_act!O26=0,"",O52/TrRoad_act!O26*1000)</f>
        <v>61.260982179426321</v>
      </c>
      <c r="P110" s="76">
        <f>IF(TrRoad_act!P26=0,"",P52/TrRoad_act!P26*1000)</f>
        <v>51.52171295862869</v>
      </c>
      <c r="Q110" s="76">
        <f>IF(TrRoad_act!Q26=0,"",Q52/TrRoad_act!Q26*1000)</f>
        <v>60.329884074607151</v>
      </c>
    </row>
    <row r="111" spans="1:17" ht="11.45" customHeight="1" x14ac:dyDescent="0.25">
      <c r="A111" s="17" t="s">
        <v>23</v>
      </c>
      <c r="B111" s="75">
        <f>IF(TrRoad_act!B27=0,"",B53/TrRoad_act!B27*1000)</f>
        <v>42.878179925954427</v>
      </c>
      <c r="C111" s="75">
        <f>IF(TrRoad_act!C27=0,"",C53/TrRoad_act!C27*1000)</f>
        <v>43.559755402023249</v>
      </c>
      <c r="D111" s="75">
        <f>IF(TrRoad_act!D27=0,"",D53/TrRoad_act!D27*1000)</f>
        <v>43.385412176527126</v>
      </c>
      <c r="E111" s="75">
        <f>IF(TrRoad_act!E27=0,"",E53/TrRoad_act!E27*1000)</f>
        <v>50.765006156146384</v>
      </c>
      <c r="F111" s="75">
        <f>IF(TrRoad_act!F27=0,"",F53/TrRoad_act!F27*1000)</f>
        <v>49.686760121145397</v>
      </c>
      <c r="G111" s="75">
        <f>IF(TrRoad_act!G27=0,"",G53/TrRoad_act!G27*1000)</f>
        <v>49.212129679076256</v>
      </c>
      <c r="H111" s="75">
        <f>IF(TrRoad_act!H27=0,"",H53/TrRoad_act!H27*1000)</f>
        <v>49.342811434820668</v>
      </c>
      <c r="I111" s="75">
        <f>IF(TrRoad_act!I27=0,"",I53/TrRoad_act!I27*1000)</f>
        <v>47.112700263973814</v>
      </c>
      <c r="J111" s="75">
        <f>IF(TrRoad_act!J27=0,"",J53/TrRoad_act!J27*1000)</f>
        <v>49.528968717510367</v>
      </c>
      <c r="K111" s="75">
        <f>IF(TrRoad_act!K27=0,"",K53/TrRoad_act!K27*1000)</f>
        <v>51.398379269078013</v>
      </c>
      <c r="L111" s="75">
        <f>IF(TrRoad_act!L27=0,"",L53/TrRoad_act!L27*1000)</f>
        <v>60.35024114849417</v>
      </c>
      <c r="M111" s="75">
        <f>IF(TrRoad_act!M27=0,"",M53/TrRoad_act!M27*1000)</f>
        <v>55.61566838216816</v>
      </c>
      <c r="N111" s="75">
        <f>IF(TrRoad_act!N27=0,"",N53/TrRoad_act!N27*1000)</f>
        <v>57.878461688088343</v>
      </c>
      <c r="O111" s="75">
        <f>IF(TrRoad_act!O27=0,"",O53/TrRoad_act!O27*1000)</f>
        <v>60.569779298583391</v>
      </c>
      <c r="P111" s="75">
        <f>IF(TrRoad_act!P27=0,"",P53/TrRoad_act!P27*1000)</f>
        <v>50.578484216792809</v>
      </c>
      <c r="Q111" s="75">
        <f>IF(TrRoad_act!Q27=0,"",Q53/TrRoad_act!Q27*1000)</f>
        <v>60.236936914447064</v>
      </c>
    </row>
    <row r="112" spans="1:17" ht="11.45" customHeight="1" x14ac:dyDescent="0.25">
      <c r="A112" s="15" t="s">
        <v>22</v>
      </c>
      <c r="B112" s="74">
        <f>IF(TrRoad_act!B28=0,"",B55/TrRoad_act!B28*1000)</f>
        <v>32.626419206046648</v>
      </c>
      <c r="C112" s="74">
        <f>IF(TrRoad_act!C28=0,"",C55/TrRoad_act!C28*1000)</f>
        <v>33.004551879669968</v>
      </c>
      <c r="D112" s="74">
        <f>IF(TrRoad_act!D28=0,"",D55/TrRoad_act!D28*1000)</f>
        <v>30.271757808737441</v>
      </c>
      <c r="E112" s="74">
        <f>IF(TrRoad_act!E28=0,"",E55/TrRoad_act!E28*1000)</f>
        <v>55.493131739839534</v>
      </c>
      <c r="F112" s="74">
        <f>IF(TrRoad_act!F28=0,"",F55/TrRoad_act!F28*1000)</f>
        <v>50.038285862990918</v>
      </c>
      <c r="G112" s="74">
        <f>IF(TrRoad_act!G28=0,"",G55/TrRoad_act!G28*1000)</f>
        <v>39.853376509518228</v>
      </c>
      <c r="H112" s="74">
        <f>IF(TrRoad_act!H28=0,"",H55/TrRoad_act!H28*1000)</f>
        <v>41.910647090782234</v>
      </c>
      <c r="I112" s="74">
        <f>IF(TrRoad_act!I28=0,"",I55/TrRoad_act!I28*1000)</f>
        <v>36.535607689045371</v>
      </c>
      <c r="J112" s="74">
        <f>IF(TrRoad_act!J28=0,"",J55/TrRoad_act!J28*1000)</f>
        <v>40.798216125462957</v>
      </c>
      <c r="K112" s="74">
        <f>IF(TrRoad_act!K28=0,"",K55/TrRoad_act!K28*1000)</f>
        <v>42.000682189760937</v>
      </c>
      <c r="L112" s="74">
        <f>IF(TrRoad_act!L28=0,"",L55/TrRoad_act!L28*1000)</f>
        <v>42.3390110176395</v>
      </c>
      <c r="M112" s="74">
        <f>IF(TrRoad_act!M28=0,"",M55/TrRoad_act!M28*1000)</f>
        <v>32.654811054349423</v>
      </c>
      <c r="N112" s="74">
        <f>IF(TrRoad_act!N28=0,"",N55/TrRoad_act!N28*1000)</f>
        <v>62.540869149957963</v>
      </c>
      <c r="O112" s="74">
        <f>IF(TrRoad_act!O28=0,"",O55/TrRoad_act!O28*1000)</f>
        <v>62.389347733195692</v>
      </c>
      <c r="P112" s="74">
        <f>IF(TrRoad_act!P28=0,"",P55/TrRoad_act!P28*1000)</f>
        <v>53.119471103985639</v>
      </c>
      <c r="Q112" s="74">
        <f>IF(TrRoad_act!Q28=0,"",Q55/TrRoad_act!Q28*1000)</f>
        <v>60.511232997406132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103.44543646278929</v>
      </c>
      <c r="C116" s="78">
        <f>IF(C19=0,"",1000000*C19/TrRoad_act!C86)</f>
        <v>107.92772152095544</v>
      </c>
      <c r="D116" s="78">
        <f>IF(D19=0,"",1000000*D19/TrRoad_act!D86)</f>
        <v>113.08055961207955</v>
      </c>
      <c r="E116" s="78">
        <f>IF(E19=0,"",1000000*E19/TrRoad_act!E86)</f>
        <v>117.04289366069291</v>
      </c>
      <c r="F116" s="78">
        <f>IF(F19=0,"",1000000*F19/TrRoad_act!F86)</f>
        <v>122.82829272428332</v>
      </c>
      <c r="G116" s="78">
        <f>IF(G19=0,"",1000000*G19/TrRoad_act!G86)</f>
        <v>126.57646995746013</v>
      </c>
      <c r="H116" s="78">
        <f>IF(H19=0,"",1000000*H19/TrRoad_act!H86)</f>
        <v>139.2121589872599</v>
      </c>
      <c r="I116" s="78">
        <f>IF(I19=0,"",1000000*I19/TrRoad_act!I86)</f>
        <v>136.09636412137735</v>
      </c>
      <c r="J116" s="78">
        <f>IF(J19=0,"",1000000*J19/TrRoad_act!J86)</f>
        <v>137.49233731072994</v>
      </c>
      <c r="K116" s="78">
        <f>IF(K19=0,"",1000000*K19/TrRoad_act!K86)</f>
        <v>128.00426091282287</v>
      </c>
      <c r="L116" s="78">
        <f>IF(L19=0,"",1000000*L19/TrRoad_act!L86)</f>
        <v>129.95542677052745</v>
      </c>
      <c r="M116" s="78">
        <f>IF(M19=0,"",1000000*M19/TrRoad_act!M86)</f>
        <v>125.2604882636298</v>
      </c>
      <c r="N116" s="78">
        <f>IF(N19=0,"",1000000*N19/TrRoad_act!N86)</f>
        <v>125.54281808029948</v>
      </c>
      <c r="O116" s="78">
        <f>IF(O19=0,"",1000000*O19/TrRoad_act!O86)</f>
        <v>123.10518419300043</v>
      </c>
      <c r="P116" s="78">
        <f>IF(P19=0,"",1000000*P19/TrRoad_act!P86)</f>
        <v>118.74766742116043</v>
      </c>
      <c r="Q116" s="78">
        <f>IF(Q19=0,"",1000000*Q19/TrRoad_act!Q86)</f>
        <v>108.97712079092842</v>
      </c>
    </row>
    <row r="117" spans="1:17" ht="11.45" customHeight="1" x14ac:dyDescent="0.25">
      <c r="A117" s="19" t="s">
        <v>29</v>
      </c>
      <c r="B117" s="76">
        <f>IF(B21=0,"",1000000*B21/TrRoad_act!B87)</f>
        <v>961.3964371489252</v>
      </c>
      <c r="C117" s="76">
        <f>IF(C21=0,"",1000000*C21/TrRoad_act!C87)</f>
        <v>906.7370767201196</v>
      </c>
      <c r="D117" s="76">
        <f>IF(D21=0,"",1000000*D21/TrRoad_act!D87)</f>
        <v>896.16214142334377</v>
      </c>
      <c r="E117" s="76">
        <f>IF(E21=0,"",1000000*E21/TrRoad_act!E87)</f>
        <v>916.41677666735927</v>
      </c>
      <c r="F117" s="76">
        <f>IF(F21=0,"",1000000*F21/TrRoad_act!F87)</f>
        <v>908.2034668653265</v>
      </c>
      <c r="G117" s="76">
        <f>IF(G21=0,"",1000000*G21/TrRoad_act!G87)</f>
        <v>877.98161730840127</v>
      </c>
      <c r="H117" s="76">
        <f>IF(H21=0,"",1000000*H21/TrRoad_act!H87)</f>
        <v>858.67339489103654</v>
      </c>
      <c r="I117" s="76">
        <f>IF(I21=0,"",1000000*I21/TrRoad_act!I87)</f>
        <v>829.40837066501456</v>
      </c>
      <c r="J117" s="76">
        <f>IF(J21=0,"",1000000*J21/TrRoad_act!J87)</f>
        <v>832.47599409896191</v>
      </c>
      <c r="K117" s="76">
        <f>IF(K21=0,"",1000000*K21/TrRoad_act!K87)</f>
        <v>832.27844723543353</v>
      </c>
      <c r="L117" s="76">
        <f>IF(L21=0,"",1000000*L21/TrRoad_act!L87)</f>
        <v>795.06537041785157</v>
      </c>
      <c r="M117" s="76">
        <f>IF(M21=0,"",1000000*M21/TrRoad_act!M87)</f>
        <v>754.83387726166495</v>
      </c>
      <c r="N117" s="76">
        <f>IF(N21=0,"",1000000*N21/TrRoad_act!N87)</f>
        <v>760.70983547273454</v>
      </c>
      <c r="O117" s="76">
        <f>IF(O21=0,"",1000000*O21/TrRoad_act!O87)</f>
        <v>744.84824228195657</v>
      </c>
      <c r="P117" s="76">
        <f>IF(P21=0,"",1000000*P21/TrRoad_act!P87)</f>
        <v>706.55426458114903</v>
      </c>
      <c r="Q117" s="76">
        <f>IF(Q21=0,"",1000000*Q21/TrRoad_act!Q87)</f>
        <v>693.35896626851854</v>
      </c>
    </row>
    <row r="118" spans="1:17" ht="11.45" customHeight="1" x14ac:dyDescent="0.25">
      <c r="A118" s="62" t="s">
        <v>59</v>
      </c>
      <c r="B118" s="77">
        <f>IF(B22=0,"",1000000*B22/TrRoad_act!B88)</f>
        <v>936.62173961217218</v>
      </c>
      <c r="C118" s="77">
        <f>IF(C22=0,"",1000000*C22/TrRoad_act!C88)</f>
        <v>836.29380934955964</v>
      </c>
      <c r="D118" s="77">
        <f>IF(D22=0,"",1000000*D22/TrRoad_act!D88)</f>
        <v>804.14087867832495</v>
      </c>
      <c r="E118" s="77">
        <f>IF(E22=0,"",1000000*E22/TrRoad_act!E88)</f>
        <v>777.69176487293396</v>
      </c>
      <c r="F118" s="77">
        <f>IF(F22=0,"",1000000*F22/TrRoad_act!F88)</f>
        <v>733.22916672768599</v>
      </c>
      <c r="G118" s="77">
        <f>IF(G22=0,"",1000000*G22/TrRoad_act!G88)</f>
        <v>690.95845697761035</v>
      </c>
      <c r="H118" s="77">
        <f>IF(H22=0,"",1000000*H22/TrRoad_act!H88)</f>
        <v>640.70408954236825</v>
      </c>
      <c r="I118" s="77">
        <f>IF(I22=0,"",1000000*I22/TrRoad_act!I88)</f>
        <v>605.8854954676699</v>
      </c>
      <c r="J118" s="77">
        <f>IF(J22=0,"",1000000*J22/TrRoad_act!J88)</f>
        <v>583.79577851856061</v>
      </c>
      <c r="K118" s="77">
        <f>IF(K22=0,"",1000000*K22/TrRoad_act!K88)</f>
        <v>584.30043128688817</v>
      </c>
      <c r="L118" s="77">
        <f>IF(L22=0,"",1000000*L22/TrRoad_act!L88)</f>
        <v>532.9221567673552</v>
      </c>
      <c r="M118" s="77">
        <f>IF(M22=0,"",1000000*M22/TrRoad_act!M88)</f>
        <v>492.50566564236931</v>
      </c>
      <c r="N118" s="77">
        <f>IF(N22=0,"",1000000*N22/TrRoad_act!N88)</f>
        <v>513.71839609334006</v>
      </c>
      <c r="O118" s="77">
        <f>IF(O22=0,"",1000000*O22/TrRoad_act!O88)</f>
        <v>502.44736991731958</v>
      </c>
      <c r="P118" s="77">
        <f>IF(P22=0,"",1000000*P22/TrRoad_act!P88)</f>
        <v>474.09626535938645</v>
      </c>
      <c r="Q118" s="77">
        <f>IF(Q22=0,"",1000000*Q22/TrRoad_act!Q88)</f>
        <v>482.51000938375205</v>
      </c>
    </row>
    <row r="119" spans="1:17" ht="11.45" customHeight="1" x14ac:dyDescent="0.25">
      <c r="A119" s="62" t="s">
        <v>58</v>
      </c>
      <c r="B119" s="77">
        <f>IF(B24=0,"",1000000*B24/TrRoad_act!B89)</f>
        <v>1011.1344373499734</v>
      </c>
      <c r="C119" s="77">
        <f>IF(C24=0,"",1000000*C24/TrRoad_act!C89)</f>
        <v>1058.0541841577378</v>
      </c>
      <c r="D119" s="77">
        <f>IF(D24=0,"",1000000*D24/TrRoad_act!D89)</f>
        <v>1091.9926611494193</v>
      </c>
      <c r="E119" s="77">
        <f>IF(E24=0,"",1000000*E24/TrRoad_act!E89)</f>
        <v>1196.0209385498238</v>
      </c>
      <c r="F119" s="77">
        <f>IF(F24=0,"",1000000*F24/TrRoad_act!F89)</f>
        <v>1244.1647317743191</v>
      </c>
      <c r="G119" s="77">
        <f>IF(G24=0,"",1000000*G24/TrRoad_act!G89)</f>
        <v>1205.6846526602233</v>
      </c>
      <c r="H119" s="77">
        <f>IF(H24=0,"",1000000*H24/TrRoad_act!H89)</f>
        <v>1210.3829635845716</v>
      </c>
      <c r="I119" s="77">
        <f>IF(I24=0,"",1000000*I24/TrRoad_act!I89)</f>
        <v>1158.2675771192219</v>
      </c>
      <c r="J119" s="77">
        <f>IF(J24=0,"",1000000*J24/TrRoad_act!J89)</f>
        <v>1168.1072885723629</v>
      </c>
      <c r="K119" s="77">
        <f>IF(K24=0,"",1000000*K24/TrRoad_act!K89)</f>
        <v>1145.3800310547726</v>
      </c>
      <c r="L119" s="77">
        <f>IF(L24=0,"",1000000*L24/TrRoad_act!L89)</f>
        <v>1117.811917953004</v>
      </c>
      <c r="M119" s="77">
        <f>IF(M24=0,"",1000000*M24/TrRoad_act!M89)</f>
        <v>1056.5483097371277</v>
      </c>
      <c r="N119" s="77">
        <f>IF(N24=0,"",1000000*N24/TrRoad_act!N89)</f>
        <v>1019.5243224964674</v>
      </c>
      <c r="O119" s="77">
        <f>IF(O24=0,"",1000000*O24/TrRoad_act!O89)</f>
        <v>989.86028240502617</v>
      </c>
      <c r="P119" s="77">
        <f>IF(P24=0,"",1000000*P24/TrRoad_act!P89)</f>
        <v>929.47069773571798</v>
      </c>
      <c r="Q119" s="77">
        <f>IF(Q24=0,"",1000000*Q24/TrRoad_act!Q89)</f>
        <v>878.61926924133343</v>
      </c>
    </row>
    <row r="120" spans="1:17" ht="11.45" customHeight="1" x14ac:dyDescent="0.25">
      <c r="A120" s="62" t="s">
        <v>57</v>
      </c>
      <c r="B120" s="77">
        <f>IF(B26=0,"",1000000*B26/TrRoad_act!B90)</f>
        <v>1232.7514817228262</v>
      </c>
      <c r="C120" s="77">
        <f>IF(C26=0,"",1000000*C26/TrRoad_act!C90)</f>
        <v>1258.2518920094876</v>
      </c>
      <c r="D120" s="77">
        <f>IF(D26=0,"",1000000*D26/TrRoad_act!D90)</f>
        <v>1283.770345510369</v>
      </c>
      <c r="E120" s="77">
        <f>IF(E26=0,"",1000000*E26/TrRoad_act!E90)</f>
        <v>1233.9291608420922</v>
      </c>
      <c r="F120" s="77">
        <f>IF(F26=0,"",1000000*F26/TrRoad_act!F90)</f>
        <v>1252.6538011857526</v>
      </c>
      <c r="G120" s="77">
        <f>IF(G26=0,"",1000000*G26/TrRoad_act!G90)</f>
        <v>1198.7835967109556</v>
      </c>
      <c r="H120" s="77">
        <f>IF(H26=0,"",1000000*H26/TrRoad_act!H90)</f>
        <v>1308.1784391392239</v>
      </c>
      <c r="I120" s="77">
        <f>IF(I26=0,"",1000000*I26/TrRoad_act!I90)</f>
        <v>1356.8225616097832</v>
      </c>
      <c r="J120" s="77">
        <f>IF(J26=0,"",1000000*J26/TrRoad_act!J90)</f>
        <v>1209.0686697991496</v>
      </c>
      <c r="K120" s="77">
        <f>IF(K26=0,"",1000000*K26/TrRoad_act!K90)</f>
        <v>1006.1899965937829</v>
      </c>
      <c r="L120" s="77">
        <f>IF(L26=0,"",1000000*L26/TrRoad_act!L90)</f>
        <v>969.93550975397818</v>
      </c>
      <c r="M120" s="77">
        <f>IF(M26=0,"",1000000*M26/TrRoad_act!M90)</f>
        <v>863.17489870387703</v>
      </c>
      <c r="N120" s="77">
        <f>IF(N26=0,"",1000000*N26/TrRoad_act!N90)</f>
        <v>904.92036320732882</v>
      </c>
      <c r="O120" s="77">
        <f>IF(O26=0,"",1000000*O26/TrRoad_act!O90)</f>
        <v>882.50970475698023</v>
      </c>
      <c r="P120" s="77">
        <f>IF(P26=0,"",1000000*P26/TrRoad_act!P90)</f>
        <v>783.10843607066852</v>
      </c>
      <c r="Q120" s="77">
        <f>IF(Q26=0,"",1000000*Q26/TrRoad_act!Q90)</f>
        <v>810.15455824190155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>
        <f>IF(L27=0,"",1000000*L27/TrRoad_act!L91)</f>
        <v>965.66651407212339</v>
      </c>
      <c r="M121" s="77">
        <f>IF(M27=0,"",1000000*M27/TrRoad_act!M91)</f>
        <v>897.87744131868953</v>
      </c>
      <c r="N121" s="77">
        <f>IF(N27=0,"",1000000*N27/TrRoad_act!N91)</f>
        <v>783.9418172855386</v>
      </c>
      <c r="O121" s="77">
        <f>IF(O27=0,"",1000000*O27/TrRoad_act!O91)</f>
        <v>715.72526642113894</v>
      </c>
      <c r="P121" s="77">
        <f>IF(P27=0,"",1000000*P27/TrRoad_act!P91)</f>
        <v>668.17757063218471</v>
      </c>
      <c r="Q121" s="77">
        <f>IF(Q27=0,"",1000000*Q27/TrRoad_act!Q91)</f>
        <v>638.51330041518167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325.29423621017418</v>
      </c>
      <c r="P122" s="77">
        <f>IF(P29=0,"",1000000*P29/TrRoad_act!P92)</f>
        <v>313.55045866650124</v>
      </c>
      <c r="Q122" s="77">
        <f>IF(Q29=0,"",1000000*Q29/TrRoad_act!Q92)</f>
        <v>317.87037896342639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322.47235515647071</v>
      </c>
      <c r="M123" s="77">
        <f>IF(M32=0,"",1000000*M32/TrRoad_act!M93)</f>
        <v>324.4667283957711</v>
      </c>
      <c r="N123" s="77">
        <f>IF(N32=0,"",1000000*N32/TrRoad_act!N93)</f>
        <v>326.27365429922423</v>
      </c>
      <c r="O123" s="77">
        <f>IF(O32=0,"",1000000*O32/TrRoad_act!O93)</f>
        <v>327.86351878197303</v>
      </c>
      <c r="P123" s="77">
        <f>IF(P32=0,"",1000000*P32/TrRoad_act!P93)</f>
        <v>329.84359036692905</v>
      </c>
      <c r="Q123" s="77">
        <f>IF(Q32=0,"",1000000*Q32/TrRoad_act!Q93)</f>
        <v>332.49708314797073</v>
      </c>
    </row>
    <row r="124" spans="1:17" ht="11.45" customHeight="1" x14ac:dyDescent="0.25">
      <c r="A124" s="19" t="s">
        <v>28</v>
      </c>
      <c r="B124" s="76">
        <f>IF(B33=0,"",1000000*B33/TrRoad_act!B94)</f>
        <v>16297.767085844285</v>
      </c>
      <c r="C124" s="76">
        <f>IF(C33=0,"",1000000*C33/TrRoad_act!C94)</f>
        <v>15660.829217114746</v>
      </c>
      <c r="D124" s="76">
        <f>IF(D33=0,"",1000000*D33/TrRoad_act!D94)</f>
        <v>15273.308767391956</v>
      </c>
      <c r="E124" s="76">
        <f>IF(E33=0,"",1000000*E33/TrRoad_act!E94)</f>
        <v>14874.042334849937</v>
      </c>
      <c r="F124" s="76">
        <f>IF(F33=0,"",1000000*F33/TrRoad_act!F94)</f>
        <v>14501.896106637363</v>
      </c>
      <c r="G124" s="76">
        <f>IF(G33=0,"",1000000*G33/TrRoad_act!G94)</f>
        <v>13412.647589678989</v>
      </c>
      <c r="H124" s="76">
        <f>IF(H33=0,"",1000000*H33/TrRoad_act!H94)</f>
        <v>13116.075696810914</v>
      </c>
      <c r="I124" s="76">
        <f>IF(I33=0,"",1000000*I33/TrRoad_act!I94)</f>
        <v>13300.968336910681</v>
      </c>
      <c r="J124" s="76">
        <f>IF(J33=0,"",1000000*J33/TrRoad_act!J94)</f>
        <v>13046.973438016854</v>
      </c>
      <c r="K124" s="76">
        <f>IF(K33=0,"",1000000*K33/TrRoad_act!K94)</f>
        <v>12980.861220032753</v>
      </c>
      <c r="L124" s="76">
        <f>IF(L33=0,"",1000000*L33/TrRoad_act!L94)</f>
        <v>13127.134570271222</v>
      </c>
      <c r="M124" s="76">
        <f>IF(M33=0,"",1000000*M33/TrRoad_act!M94)</f>
        <v>13275.204860521055</v>
      </c>
      <c r="N124" s="76">
        <f>IF(N33=0,"",1000000*N33/TrRoad_act!N94)</f>
        <v>12929.022295499131</v>
      </c>
      <c r="O124" s="76">
        <f>IF(O33=0,"",1000000*O33/TrRoad_act!O94)</f>
        <v>12694.401223211686</v>
      </c>
      <c r="P124" s="76">
        <f>IF(P33=0,"",1000000*P33/TrRoad_act!P94)</f>
        <v>12505.133838082533</v>
      </c>
      <c r="Q124" s="76">
        <f>IF(Q33=0,"",1000000*Q33/TrRoad_act!Q94)</f>
        <v>12640.964378677934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>
        <f>IF(L34=0,"",1000000*L34/TrRoad_act!L95)</f>
        <v>1437.4029292011435</v>
      </c>
      <c r="M125" s="75">
        <f>IF(M34=0,"",1000000*M34/TrRoad_act!M95)</f>
        <v>1485.520483613308</v>
      </c>
      <c r="N125" s="75">
        <f>IF(N34=0,"",1000000*N34/TrRoad_act!N95)</f>
        <v>1520.3874801464119</v>
      </c>
      <c r="O125" s="75">
        <f>IF(O34=0,"",1000000*O34/TrRoad_act!O95)</f>
        <v>1484.0981599758554</v>
      </c>
      <c r="P125" s="75">
        <f>IF(P34=0,"",1000000*P34/TrRoad_act!P95)</f>
        <v>1487.7436905370905</v>
      </c>
      <c r="Q125" s="75">
        <f>IF(Q34=0,"",1000000*Q34/TrRoad_act!Q95)</f>
        <v>1513.5707577992844</v>
      </c>
    </row>
    <row r="126" spans="1:17" ht="11.45" customHeight="1" x14ac:dyDescent="0.25">
      <c r="A126" s="62" t="s">
        <v>58</v>
      </c>
      <c r="B126" s="75">
        <f>IF(B36=0,"",1000000*B36/TrRoad_act!B96)</f>
        <v>16274.748602589947</v>
      </c>
      <c r="C126" s="75">
        <f>IF(C36=0,"",1000000*C36/TrRoad_act!C96)</f>
        <v>15588.992781995534</v>
      </c>
      <c r="D126" s="75">
        <f>IF(D36=0,"",1000000*D36/TrRoad_act!D96)</f>
        <v>15168.414355228262</v>
      </c>
      <c r="E126" s="75">
        <f>IF(E36=0,"",1000000*E36/TrRoad_act!E96)</f>
        <v>14742.312520084088</v>
      </c>
      <c r="F126" s="75">
        <f>IF(F36=0,"",1000000*F36/TrRoad_act!F96)</f>
        <v>14368.660067673531</v>
      </c>
      <c r="G126" s="75">
        <f>IF(G36=0,"",1000000*G36/TrRoad_act!G96)</f>
        <v>13166.296062528229</v>
      </c>
      <c r="H126" s="75">
        <f>IF(H36=0,"",1000000*H36/TrRoad_act!H96)</f>
        <v>12897.36125776327</v>
      </c>
      <c r="I126" s="75">
        <f>IF(I36=0,"",1000000*I36/TrRoad_act!I96)</f>
        <v>13062.814204025613</v>
      </c>
      <c r="J126" s="75">
        <f>IF(J36=0,"",1000000*J36/TrRoad_act!J96)</f>
        <v>12807.517520538238</v>
      </c>
      <c r="K126" s="75">
        <f>IF(K36=0,"",1000000*K36/TrRoad_act!K96)</f>
        <v>12737.529211694336</v>
      </c>
      <c r="L126" s="75">
        <f>IF(L36=0,"",1000000*L36/TrRoad_act!L96)</f>
        <v>12889.474313630273</v>
      </c>
      <c r="M126" s="75">
        <f>IF(M36=0,"",1000000*M36/TrRoad_act!M96)</f>
        <v>13033.521875882867</v>
      </c>
      <c r="N126" s="75">
        <f>IF(N36=0,"",1000000*N36/TrRoad_act!N96)</f>
        <v>12624.734790688448</v>
      </c>
      <c r="O126" s="75">
        <f>IF(O36=0,"",1000000*O36/TrRoad_act!O96)</f>
        <v>12385.166388455795</v>
      </c>
      <c r="P126" s="75">
        <f>IF(P36=0,"",1000000*P36/TrRoad_act!P96)</f>
        <v>12269.534202031175</v>
      </c>
      <c r="Q126" s="75">
        <f>IF(Q36=0,"",1000000*Q36/TrRoad_act!Q96)</f>
        <v>12383.271345964022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>
        <f>IF(L38=0,"",1000000*L38/TrRoad_act!L97)</f>
        <v>7022.7819634966445</v>
      </c>
      <c r="M127" s="75">
        <f>IF(M38=0,"",1000000*M38/TrRoad_act!M97)</f>
        <v>7257.8719903697047</v>
      </c>
      <c r="N127" s="75">
        <f>IF(N38=0,"",1000000*N38/TrRoad_act!N97)</f>
        <v>7428.2231907182895</v>
      </c>
      <c r="O127" s="75">
        <f>IF(O38=0,"",1000000*O38/TrRoad_act!O97)</f>
        <v>7360.2749047274556</v>
      </c>
      <c r="P127" s="75">
        <f>IF(P38=0,"",1000000*P38/TrRoad_act!P97)</f>
        <v>7345.3691204566931</v>
      </c>
      <c r="Q127" s="75">
        <f>IF(Q38=0,"",1000000*Q38/TrRoad_act!Q97)</f>
        <v>7592.8555717920017</v>
      </c>
    </row>
    <row r="128" spans="1:17" ht="11.45" customHeight="1" x14ac:dyDescent="0.25">
      <c r="A128" s="62" t="s">
        <v>56</v>
      </c>
      <c r="B128" s="75">
        <f>IF(B39=0,"",1000000*B39/TrRoad_act!B98)</f>
        <v>27379.763206754873</v>
      </c>
      <c r="C128" s="75">
        <f>IF(C39=0,"",1000000*C39/TrRoad_act!C98)</f>
        <v>23316.062176165804</v>
      </c>
      <c r="D128" s="75">
        <f>IF(D39=0,"",1000000*D39/TrRoad_act!D98)</f>
        <v>22475.830618892509</v>
      </c>
      <c r="E128" s="75">
        <f>IF(E39=0,"",1000000*E39/TrRoad_act!E98)</f>
        <v>21582.470023980815</v>
      </c>
      <c r="F128" s="75">
        <f>IF(F39=0,"",1000000*F39/TrRoad_act!F98)</f>
        <v>20794.646017699117</v>
      </c>
      <c r="G128" s="75">
        <f>IF(G39=0,"",1000000*G39/TrRoad_act!G98)</f>
        <v>19519.481140577871</v>
      </c>
      <c r="H128" s="75">
        <f>IF(H39=0,"",1000000*H39/TrRoad_act!H98)</f>
        <v>18840.6884057971</v>
      </c>
      <c r="I128" s="75">
        <f>IF(I39=0,"",1000000*I39/TrRoad_act!I98)</f>
        <v>19006.826446280993</v>
      </c>
      <c r="J128" s="75">
        <f>IF(J39=0,"",1000000*J39/TrRoad_act!J98)</f>
        <v>18489.522342064716</v>
      </c>
      <c r="K128" s="75">
        <f>IF(K39=0,"",1000000*K39/TrRoad_act!K98)</f>
        <v>18575.990712074305</v>
      </c>
      <c r="L128" s="75">
        <f>IF(L39=0,"",1000000*L39/TrRoad_act!L98)</f>
        <v>18656.927743239736</v>
      </c>
      <c r="M128" s="75">
        <f>IF(M39=0,"",1000000*M39/TrRoad_act!M98)</f>
        <v>18860.742045191884</v>
      </c>
      <c r="N128" s="75">
        <f>IF(N39=0,"",1000000*N39/TrRoad_act!N98)</f>
        <v>18925.245443721207</v>
      </c>
      <c r="O128" s="75">
        <f>IF(O39=0,"",1000000*O39/TrRoad_act!O98)</f>
        <v>18273.333563395248</v>
      </c>
      <c r="P128" s="75">
        <f>IF(P39=0,"",1000000*P39/TrRoad_act!P98)</f>
        <v>17744.446152880722</v>
      </c>
      <c r="Q128" s="75">
        <f>IF(Q39=0,"",1000000*Q39/TrRoad_act!Q98)</f>
        <v>17940.139537609753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>
        <f>IF(L41=0,"",1000000*L41/TrRoad_act!L99)</f>
        <v>9476.7146834369232</v>
      </c>
      <c r="M129" s="75">
        <f>IF(M41=0,"",1000000*M41/TrRoad_act!M99)</f>
        <v>9509.6308750092212</v>
      </c>
      <c r="N129" s="75">
        <f>IF(N41=0,"",1000000*N41/TrRoad_act!N99)</f>
        <v>9538.2422495458904</v>
      </c>
      <c r="O129" s="75">
        <f>IF(O41=0,"",1000000*O41/TrRoad_act!O99)</f>
        <v>9571.9904792545949</v>
      </c>
      <c r="P129" s="75">
        <f>IF(P41=0,"",1000000*P41/TrRoad_act!P99)</f>
        <v>9600.5339271588618</v>
      </c>
      <c r="Q129" s="75">
        <f>IF(Q41=0,"",1000000*Q41/TrRoad_act!Q99)</f>
        <v>9633.9767328536018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970.30230928537071</v>
      </c>
      <c r="C131" s="78">
        <f>IF(C43=0,"",1000000*C43/TrRoad_act!C101)</f>
        <v>888.20126280732518</v>
      </c>
      <c r="D131" s="78">
        <f>IF(D43=0,"",1000000*D43/TrRoad_act!D101)</f>
        <v>919.10656093861076</v>
      </c>
      <c r="E131" s="78">
        <f>IF(E43=0,"",1000000*E43/TrRoad_act!E101)</f>
        <v>982.37233530690708</v>
      </c>
      <c r="F131" s="78">
        <f>IF(F43=0,"",1000000*F43/TrRoad_act!F101)</f>
        <v>933.33310143142558</v>
      </c>
      <c r="G131" s="78">
        <f>IF(G43=0,"",1000000*G43/TrRoad_act!G101)</f>
        <v>880.69509565956298</v>
      </c>
      <c r="H131" s="78">
        <f>IF(H43=0,"",1000000*H43/TrRoad_act!H101)</f>
        <v>871.65540198806377</v>
      </c>
      <c r="I131" s="78">
        <f>IF(I43=0,"",1000000*I43/TrRoad_act!I101)</f>
        <v>818.84422356755579</v>
      </c>
      <c r="J131" s="78">
        <f>IF(J43=0,"",1000000*J43/TrRoad_act!J101)</f>
        <v>817.79822410478403</v>
      </c>
      <c r="K131" s="78">
        <f>IF(K43=0,"",1000000*K43/TrRoad_act!K101)</f>
        <v>822.60667693618484</v>
      </c>
      <c r="L131" s="78">
        <f>IF(L43=0,"",1000000*L43/TrRoad_act!L101)</f>
        <v>802.17221208803358</v>
      </c>
      <c r="M131" s="78">
        <f>IF(M43=0,"",1000000*M43/TrRoad_act!M101)</f>
        <v>710.53171053889662</v>
      </c>
      <c r="N131" s="78">
        <f>IF(N43=0,"",1000000*N43/TrRoad_act!N101)</f>
        <v>682.66821199638673</v>
      </c>
      <c r="O131" s="78">
        <f>IF(O43=0,"",1000000*O43/TrRoad_act!O101)</f>
        <v>651.19079066017196</v>
      </c>
      <c r="P131" s="78">
        <f>IF(P43=0,"",1000000*P43/TrRoad_act!P101)</f>
        <v>640.42823483715438</v>
      </c>
      <c r="Q131" s="78">
        <f>IF(Q43=0,"",1000000*Q43/TrRoad_act!Q101)</f>
        <v>654.08248645943252</v>
      </c>
    </row>
    <row r="132" spans="1:17" ht="11.45" customHeight="1" x14ac:dyDescent="0.25">
      <c r="A132" s="62" t="s">
        <v>59</v>
      </c>
      <c r="B132" s="77">
        <f>IF(B44=0,"",1000000*B44/TrRoad_act!B102)</f>
        <v>703.21087465875939</v>
      </c>
      <c r="C132" s="77">
        <f>IF(C44=0,"",1000000*C44/TrRoad_act!C102)</f>
        <v>640.18034287521812</v>
      </c>
      <c r="D132" s="77">
        <f>IF(D44=0,"",1000000*D44/TrRoad_act!D102)</f>
        <v>669.03305611909843</v>
      </c>
      <c r="E132" s="77">
        <f>IF(E44=0,"",1000000*E44/TrRoad_act!E102)</f>
        <v>718.22940093436864</v>
      </c>
      <c r="F132" s="77">
        <f>IF(F44=0,"",1000000*F44/TrRoad_act!F102)</f>
        <v>679.04173996557779</v>
      </c>
      <c r="G132" s="77">
        <f>IF(G44=0,"",1000000*G44/TrRoad_act!G102)</f>
        <v>636.96971110585878</v>
      </c>
      <c r="H132" s="77">
        <f>IF(H44=0,"",1000000*H44/TrRoad_act!H102)</f>
        <v>631.70708949193056</v>
      </c>
      <c r="I132" s="77">
        <f>IF(I44=0,"",1000000*I44/TrRoad_act!I102)</f>
        <v>588.10444471403059</v>
      </c>
      <c r="J132" s="77">
        <f>IF(J44=0,"",1000000*J44/TrRoad_act!J102)</f>
        <v>590.90366452901799</v>
      </c>
      <c r="K132" s="77">
        <f>IF(K44=0,"",1000000*K44/TrRoad_act!K102)</f>
        <v>599.08762720370873</v>
      </c>
      <c r="L132" s="77">
        <f>IF(L44=0,"",1000000*L44/TrRoad_act!L102)</f>
        <v>587.07774276769396</v>
      </c>
      <c r="M132" s="77">
        <f>IF(M44=0,"",1000000*M44/TrRoad_act!M102)</f>
        <v>521.7764605760874</v>
      </c>
      <c r="N132" s="77">
        <f>IF(N44=0,"",1000000*N44/TrRoad_act!N102)</f>
        <v>511.85337629263745</v>
      </c>
      <c r="O132" s="77">
        <f>IF(O44=0,"",1000000*O44/TrRoad_act!O102)</f>
        <v>494.3060777768244</v>
      </c>
      <c r="P132" s="77">
        <f>IF(P44=0,"",1000000*P44/TrRoad_act!P102)</f>
        <v>503.02572187793345</v>
      </c>
      <c r="Q132" s="77">
        <f>IF(Q44=0,"",1000000*Q44/TrRoad_act!Q102)</f>
        <v>519.07535718164706</v>
      </c>
    </row>
    <row r="133" spans="1:17" ht="11.45" customHeight="1" x14ac:dyDescent="0.25">
      <c r="A133" s="62" t="s">
        <v>58</v>
      </c>
      <c r="B133" s="77">
        <f>IF(B46=0,"",1000000*B46/TrRoad_act!B103)</f>
        <v>974.9604612382891</v>
      </c>
      <c r="C133" s="77">
        <f>IF(C46=0,"",1000000*C46/TrRoad_act!C103)</f>
        <v>892.0576301068769</v>
      </c>
      <c r="D133" s="77">
        <f>IF(D46=0,"",1000000*D46/TrRoad_act!D103)</f>
        <v>922.86477999492877</v>
      </c>
      <c r="E133" s="77">
        <f>IF(E46=0,"",1000000*E46/TrRoad_act!E103)</f>
        <v>986.81177167443036</v>
      </c>
      <c r="F133" s="77">
        <f>IF(F46=0,"",1000000*F46/TrRoad_act!F103)</f>
        <v>937.29679187400563</v>
      </c>
      <c r="G133" s="77">
        <f>IF(G46=0,"",1000000*G46/TrRoad_act!G103)</f>
        <v>884.38750186035884</v>
      </c>
      <c r="H133" s="77">
        <f>IF(H46=0,"",1000000*H46/TrRoad_act!H103)</f>
        <v>875.18281564447364</v>
      </c>
      <c r="I133" s="77">
        <f>IF(I46=0,"",1000000*I46/TrRoad_act!I103)</f>
        <v>822.13977832813453</v>
      </c>
      <c r="J133" s="77">
        <f>IF(J46=0,"",1000000*J46/TrRoad_act!J103)</f>
        <v>820.94098011204051</v>
      </c>
      <c r="K133" s="77">
        <f>IF(K46=0,"",1000000*K46/TrRoad_act!K103)</f>
        <v>825.60782887999301</v>
      </c>
      <c r="L133" s="77">
        <f>IF(L46=0,"",1000000*L46/TrRoad_act!L103)</f>
        <v>804.97427124735782</v>
      </c>
      <c r="M133" s="77">
        <f>IF(M46=0,"",1000000*M46/TrRoad_act!M103)</f>
        <v>712.73467368016918</v>
      </c>
      <c r="N133" s="77">
        <f>IF(N46=0,"",1000000*N46/TrRoad_act!N103)</f>
        <v>684.63436463714879</v>
      </c>
      <c r="O133" s="77">
        <f>IF(O46=0,"",1000000*O46/TrRoad_act!O103)</f>
        <v>652.84256167753426</v>
      </c>
      <c r="P133" s="77">
        <f>IF(P46=0,"",1000000*P46/TrRoad_act!P103)</f>
        <v>641.65977504760292</v>
      </c>
      <c r="Q133" s="77">
        <f>IF(Q46=0,"",1000000*Q46/TrRoad_act!Q103)</f>
        <v>655.40716045999363</v>
      </c>
    </row>
    <row r="134" spans="1:17" ht="11.45" customHeight="1" x14ac:dyDescent="0.25">
      <c r="A134" s="62" t="s">
        <v>57</v>
      </c>
      <c r="B134" s="77">
        <f>IF(B48=0,"",1000000*B48/TrRoad_act!B104)</f>
        <v>1188.1146898981829</v>
      </c>
      <c r="C134" s="77">
        <f>IF(C48=0,"",1000000*C48/TrRoad_act!C104)</f>
        <v>1097.9619925594179</v>
      </c>
      <c r="D134" s="77">
        <f>IF(D48=0,"",1000000*D48/TrRoad_act!D104)</f>
        <v>1136.3734687244735</v>
      </c>
      <c r="E134" s="77">
        <f>IF(E48=0,"",1000000*E48/TrRoad_act!E104)</f>
        <v>1203.8646764851292</v>
      </c>
      <c r="F134" s="77">
        <f>IF(F48=0,"",1000000*F48/TrRoad_act!F104)</f>
        <v>1148.3035142159388</v>
      </c>
      <c r="G134" s="77">
        <f>IF(G48=0,"",1000000*G48/TrRoad_act!G104)</f>
        <v>1090.777199979301</v>
      </c>
      <c r="H134" s="77">
        <f>IF(H48=0,"",1000000*H48/TrRoad_act!H104)</f>
        <v>1091.5269563107292</v>
      </c>
      <c r="I134" s="77">
        <f>IF(I48=0,"",1000000*I48/TrRoad_act!I104)</f>
        <v>1035.8000023246097</v>
      </c>
      <c r="J134" s="77">
        <f>IF(J48=0,"",1000000*J48/TrRoad_act!J104)</f>
        <v>1045.5134415477962</v>
      </c>
      <c r="K134" s="77">
        <f>IF(K48=0,"",1000000*K48/TrRoad_act!K104)</f>
        <v>1062.6826268235825</v>
      </c>
      <c r="L134" s="77">
        <f>IF(L48=0,"",1000000*L48/TrRoad_act!L104)</f>
        <v>1051.1191399281549</v>
      </c>
      <c r="M134" s="77">
        <f>IF(M48=0,"",1000000*M48/TrRoad_act!M104)</f>
        <v>942.48855206126632</v>
      </c>
      <c r="N134" s="77">
        <f>IF(N48=0,"",1000000*N48/TrRoad_act!N104)</f>
        <v>910.38807815222253</v>
      </c>
      <c r="O134" s="77">
        <f>IF(O48=0,"",1000000*O48/TrRoad_act!O104)</f>
        <v>882.96280617508</v>
      </c>
      <c r="P134" s="77">
        <f>IF(P48=0,"",1000000*P48/TrRoad_act!P104)</f>
        <v>878.52164016552013</v>
      </c>
      <c r="Q134" s="77">
        <f>IF(Q48=0,"",1000000*Q48/TrRoad_act!Q104)</f>
        <v>899.86935430877702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>
        <f>IF(O49=0,"",1000000*O49/TrRoad_act!O105)</f>
        <v>607.2161212395788</v>
      </c>
      <c r="P135" s="77">
        <f>IF(P49=0,"",1000000*P49/TrRoad_act!P105)</f>
        <v>613.67818264175867</v>
      </c>
      <c r="Q135" s="77">
        <f>IF(Q49=0,"",1000000*Q49/TrRoad_act!Q105)</f>
        <v>703.39258424306092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>
        <f>IF(L51=0,"",1000000*L51/TrRoad_act!L106)</f>
        <v>248.36150812186247</v>
      </c>
      <c r="M136" s="77">
        <f>IF(M51=0,"",1000000*M51/TrRoad_act!M106)</f>
        <v>250.33541542299588</v>
      </c>
      <c r="N136" s="77">
        <f>IF(N51=0,"",1000000*N51/TrRoad_act!N106)</f>
        <v>252.25437349250751</v>
      </c>
      <c r="O136" s="77">
        <f>IF(O51=0,"",1000000*O51/TrRoad_act!O106)</f>
        <v>254.04469795671514</v>
      </c>
      <c r="P136" s="77">
        <f>IF(P51=0,"",1000000*P51/TrRoad_act!P106)</f>
        <v>255.30734547838352</v>
      </c>
      <c r="Q136" s="77">
        <f>IF(Q51=0,"",1000000*Q51/TrRoad_act!Q106)</f>
        <v>257.40409386370465</v>
      </c>
    </row>
    <row r="137" spans="1:17" ht="11.45" customHeight="1" x14ac:dyDescent="0.25">
      <c r="A137" s="19" t="s">
        <v>24</v>
      </c>
      <c r="B137" s="76">
        <f>IF(B52=0,"",1000000*B52/TrRoad_act!B107)</f>
        <v>7646.4066532789375</v>
      </c>
      <c r="C137" s="76">
        <f>IF(C52=0,"",1000000*C52/TrRoad_act!C107)</f>
        <v>8537.2125003789915</v>
      </c>
      <c r="D137" s="76">
        <f>IF(D52=0,"",1000000*D52/TrRoad_act!D107)</f>
        <v>7944.0365976146513</v>
      </c>
      <c r="E137" s="76">
        <f>IF(E52=0,"",1000000*E52/TrRoad_act!E107)</f>
        <v>10415.104292571303</v>
      </c>
      <c r="F137" s="76">
        <f>IF(F52=0,"",1000000*F52/TrRoad_act!F107)</f>
        <v>12734.797254307296</v>
      </c>
      <c r="G137" s="76">
        <f>IF(G52=0,"",1000000*G52/TrRoad_act!G107)</f>
        <v>12176.413965636806</v>
      </c>
      <c r="H137" s="76">
        <f>IF(H52=0,"",1000000*H52/TrRoad_act!H107)</f>
        <v>12672.021712226786</v>
      </c>
      <c r="I137" s="76">
        <f>IF(I52=0,"",1000000*I52/TrRoad_act!I107)</f>
        <v>12437.390867536593</v>
      </c>
      <c r="J137" s="76">
        <f>IF(J52=0,"",1000000*J52/TrRoad_act!J107)</f>
        <v>11691.254841352584</v>
      </c>
      <c r="K137" s="76">
        <f>IF(K52=0,"",1000000*K52/TrRoad_act!K107)</f>
        <v>10506.130793255337</v>
      </c>
      <c r="L137" s="76">
        <f>IF(L52=0,"",1000000*L52/TrRoad_act!L107)</f>
        <v>10855.874041748782</v>
      </c>
      <c r="M137" s="76">
        <f>IF(M52=0,"",1000000*M52/TrRoad_act!M107)</f>
        <v>10110.58492525811</v>
      </c>
      <c r="N137" s="76">
        <f>IF(N52=0,"",1000000*N52/TrRoad_act!N107)</f>
        <v>13245.739225505451</v>
      </c>
      <c r="O137" s="76">
        <f>IF(O52=0,"",1000000*O52/TrRoad_act!O107)</f>
        <v>14212.130446570072</v>
      </c>
      <c r="P137" s="76">
        <f>IF(P52=0,"",1000000*P52/TrRoad_act!P107)</f>
        <v>11201.502974298379</v>
      </c>
      <c r="Q137" s="76">
        <f>IF(Q52=0,"",1000000*Q52/TrRoad_act!Q107)</f>
        <v>12867.812957864166</v>
      </c>
    </row>
    <row r="138" spans="1:17" ht="11.45" customHeight="1" x14ac:dyDescent="0.25">
      <c r="A138" s="17" t="s">
        <v>23</v>
      </c>
      <c r="B138" s="75">
        <f>IF(B53=0,"",1000000*B53/TrRoad_act!B108)</f>
        <v>6357.0252366398227</v>
      </c>
      <c r="C138" s="75">
        <f>IF(C53=0,"",1000000*C53/TrRoad_act!C108)</f>
        <v>7222.0476427787407</v>
      </c>
      <c r="D138" s="75">
        <f>IF(D53=0,"",1000000*D53/TrRoad_act!D108)</f>
        <v>6654.6367770918978</v>
      </c>
      <c r="E138" s="75">
        <f>IF(E53=0,"",1000000*E53/TrRoad_act!E108)</f>
        <v>7717.0635663093253</v>
      </c>
      <c r="F138" s="75">
        <f>IF(F53=0,"",1000000*F53/TrRoad_act!F108)</f>
        <v>9939.4043245197754</v>
      </c>
      <c r="G138" s="75">
        <f>IF(G53=0,"",1000000*G53/TrRoad_act!G108)</f>
        <v>9977.4025481025656</v>
      </c>
      <c r="H138" s="75">
        <f>IF(H53=0,"",1000000*H53/TrRoad_act!H108)</f>
        <v>10148.365570305043</v>
      </c>
      <c r="I138" s="75">
        <f>IF(I53=0,"",1000000*I53/TrRoad_act!I108)</f>
        <v>10126.57439703071</v>
      </c>
      <c r="J138" s="75">
        <f>IF(J53=0,"",1000000*J53/TrRoad_act!J108)</f>
        <v>9439.0794159471752</v>
      </c>
      <c r="K138" s="75">
        <f>IF(K53=0,"",1000000*K53/TrRoad_act!K108)</f>
        <v>8153.3765460274199</v>
      </c>
      <c r="L138" s="75">
        <f>IF(L53=0,"",1000000*L53/TrRoad_act!L108)</f>
        <v>8618.4043751455501</v>
      </c>
      <c r="M138" s="75">
        <f>IF(M53=0,"",1000000*M53/TrRoad_act!M108)</f>
        <v>8294.9942379834647</v>
      </c>
      <c r="N138" s="75">
        <f>IF(N53=0,"",1000000*N53/TrRoad_act!N108)</f>
        <v>9332.9468171408644</v>
      </c>
      <c r="O138" s="75">
        <f>IF(O53=0,"",1000000*O53/TrRoad_act!O108)</f>
        <v>9411.3940742015584</v>
      </c>
      <c r="P138" s="75">
        <f>IF(P53=0,"",1000000*P53/TrRoad_act!P108)</f>
        <v>7416.8835621022508</v>
      </c>
      <c r="Q138" s="75">
        <f>IF(Q53=0,"",1000000*Q53/TrRoad_act!Q108)</f>
        <v>9047.4881514899898</v>
      </c>
    </row>
    <row r="139" spans="1:17" ht="11.45" customHeight="1" x14ac:dyDescent="0.25">
      <c r="A139" s="15" t="s">
        <v>22</v>
      </c>
      <c r="B139" s="74">
        <f>IF(B55=0,"",1000000*B55/TrRoad_act!B109)</f>
        <v>38586.087642690843</v>
      </c>
      <c r="C139" s="74">
        <f>IF(C55=0,"",1000000*C55/TrRoad_act!C109)</f>
        <v>39048.389035070199</v>
      </c>
      <c r="D139" s="74">
        <f>IF(D55=0,"",1000000*D55/TrRoad_act!D109)</f>
        <v>36086.374017341222</v>
      </c>
      <c r="E139" s="74">
        <f>IF(E55=0,"",1000000*E55/TrRoad_act!E109)</f>
        <v>65902.965233554001</v>
      </c>
      <c r="F139" s="74">
        <f>IF(F55=0,"",1000000*F55/TrRoad_act!F109)</f>
        <v>58758.715152416007</v>
      </c>
      <c r="G139" s="74">
        <f>IF(G55=0,"",1000000*G55/TrRoad_act!G109)</f>
        <v>46827.672482088856</v>
      </c>
      <c r="H139" s="74">
        <f>IF(H55=0,"",1000000*H55/TrRoad_act!H109)</f>
        <v>49657.850248959723</v>
      </c>
      <c r="I139" s="74">
        <f>IF(I55=0,"",1000000*I55/TrRoad_act!I109)</f>
        <v>43363.427712684141</v>
      </c>
      <c r="J139" s="74">
        <f>IF(J55=0,"",1000000*J55/TrRoad_act!J109)</f>
        <v>47811.828793124303</v>
      </c>
      <c r="K139" s="74">
        <f>IF(K55=0,"",1000000*K55/TrRoad_act!K109)</f>
        <v>48623.177791806629</v>
      </c>
      <c r="L139" s="74">
        <f>IF(L55=0,"",1000000*L55/TrRoad_act!L109)</f>
        <v>50609.330890254219</v>
      </c>
      <c r="M139" s="74">
        <f>IF(M55=0,"",1000000*M55/TrRoad_act!M109)</f>
        <v>38897.405247211056</v>
      </c>
      <c r="N139" s="74">
        <f>IF(N55=0,"",1000000*N55/TrRoad_act!N109)</f>
        <v>74253.767300108782</v>
      </c>
      <c r="O139" s="74">
        <f>IF(O55=0,"",1000000*O55/TrRoad_act!O109)</f>
        <v>74188.602242283974</v>
      </c>
      <c r="P139" s="74">
        <f>IF(P55=0,"",1000000*P55/TrRoad_act!P109)</f>
        <v>63290.069635015469</v>
      </c>
      <c r="Q139" s="74">
        <f>IF(Q55=0,"",1000000*Q55/TrRoad_act!Q109)</f>
        <v>71535.986753018544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0.64530265895326711</v>
      </c>
      <c r="C142" s="56">
        <f t="shared" si="12"/>
        <v>0.62829511484449163</v>
      </c>
      <c r="D142" s="56">
        <f t="shared" si="12"/>
        <v>0.64909757962514925</v>
      </c>
      <c r="E142" s="56">
        <f t="shared" si="12"/>
        <v>0.63765080472785063</v>
      </c>
      <c r="F142" s="56">
        <f t="shared" si="12"/>
        <v>0.63391597221995122</v>
      </c>
      <c r="G142" s="56">
        <f t="shared" si="12"/>
        <v>0.63721052364049757</v>
      </c>
      <c r="H142" s="56">
        <f t="shared" si="12"/>
        <v>0.63268615516505722</v>
      </c>
      <c r="I142" s="56">
        <f t="shared" si="12"/>
        <v>0.63662547812028514</v>
      </c>
      <c r="J142" s="56">
        <f t="shared" si="12"/>
        <v>0.64124073340923293</v>
      </c>
      <c r="K142" s="56">
        <f t="shared" si="12"/>
        <v>0.65299769659963647</v>
      </c>
      <c r="L142" s="56">
        <f t="shared" si="12"/>
        <v>0.65508903613748837</v>
      </c>
      <c r="M142" s="56">
        <f t="shared" si="12"/>
        <v>0.67373013567528572</v>
      </c>
      <c r="N142" s="56">
        <f t="shared" si="12"/>
        <v>0.66092891517876162</v>
      </c>
      <c r="O142" s="56">
        <f t="shared" si="12"/>
        <v>0.66621746711689167</v>
      </c>
      <c r="P142" s="56">
        <f t="shared" si="12"/>
        <v>0.68196066700138391</v>
      </c>
      <c r="Q142" s="56">
        <f t="shared" si="12"/>
        <v>0.66343234532458129</v>
      </c>
    </row>
    <row r="143" spans="1:17" ht="11.45" customHeight="1" x14ac:dyDescent="0.25">
      <c r="A143" s="55" t="s">
        <v>30</v>
      </c>
      <c r="B143" s="54">
        <f t="shared" ref="B143:Q143" si="13">IF(B19=0,0,B19/B$17)</f>
        <v>9.7210099780158307E-3</v>
      </c>
      <c r="C143" s="54">
        <f t="shared" si="13"/>
        <v>1.0276766614614111E-2</v>
      </c>
      <c r="D143" s="54">
        <f t="shared" si="13"/>
        <v>1.0672079889180995E-2</v>
      </c>
      <c r="E143" s="54">
        <f t="shared" si="13"/>
        <v>1.0598262692929255E-2</v>
      </c>
      <c r="F143" s="54">
        <f t="shared" si="13"/>
        <v>1.0986601867990792E-2</v>
      </c>
      <c r="G143" s="54">
        <f t="shared" si="13"/>
        <v>1.1988299306426347E-2</v>
      </c>
      <c r="H143" s="54">
        <f t="shared" si="13"/>
        <v>1.2432504463396204E-2</v>
      </c>
      <c r="I143" s="54">
        <f t="shared" si="13"/>
        <v>1.1904222340090899E-2</v>
      </c>
      <c r="J143" s="54">
        <f t="shared" si="13"/>
        <v>1.195948591198431E-2</v>
      </c>
      <c r="K143" s="54">
        <f t="shared" si="13"/>
        <v>1.1202553183531265E-2</v>
      </c>
      <c r="L143" s="54">
        <f t="shared" si="13"/>
        <v>1.0593625888535785E-2</v>
      </c>
      <c r="M143" s="54">
        <f t="shared" si="13"/>
        <v>1.0965181294385682E-2</v>
      </c>
      <c r="N143" s="54">
        <f t="shared" si="13"/>
        <v>1.1791357462430445E-2</v>
      </c>
      <c r="O143" s="54">
        <f t="shared" si="13"/>
        <v>1.1559214298706343E-2</v>
      </c>
      <c r="P143" s="54">
        <f t="shared" si="13"/>
        <v>1.1026594501537274E-2</v>
      </c>
      <c r="Q143" s="54">
        <f t="shared" si="13"/>
        <v>1.030006759143455E-2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0.57917566624762196</v>
      </c>
      <c r="C144" s="50">
        <f t="shared" si="14"/>
        <v>0.56188338294294116</v>
      </c>
      <c r="D144" s="50">
        <f t="shared" si="14"/>
        <v>0.58366481172610185</v>
      </c>
      <c r="E144" s="50">
        <f t="shared" si="14"/>
        <v>0.57601009973304629</v>
      </c>
      <c r="F144" s="50">
        <f t="shared" si="14"/>
        <v>0.57418069101829872</v>
      </c>
      <c r="G144" s="50">
        <f t="shared" si="14"/>
        <v>0.59354258704664586</v>
      </c>
      <c r="H144" s="50">
        <f t="shared" si="14"/>
        <v>0.58880641970473369</v>
      </c>
      <c r="I144" s="50">
        <f t="shared" si="14"/>
        <v>0.5919851039433901</v>
      </c>
      <c r="J144" s="50">
        <f t="shared" si="14"/>
        <v>0.59661413608192493</v>
      </c>
      <c r="K144" s="50">
        <f t="shared" si="14"/>
        <v>0.60877487185378687</v>
      </c>
      <c r="L144" s="50">
        <f t="shared" si="14"/>
        <v>0.61063502439291129</v>
      </c>
      <c r="M144" s="50">
        <f t="shared" si="14"/>
        <v>0.62649906294433677</v>
      </c>
      <c r="N144" s="50">
        <f t="shared" si="14"/>
        <v>0.61786325646086737</v>
      </c>
      <c r="O144" s="50">
        <f t="shared" si="14"/>
        <v>0.62404067843659894</v>
      </c>
      <c r="P144" s="50">
        <f t="shared" si="14"/>
        <v>0.63444009687841441</v>
      </c>
      <c r="Q144" s="50">
        <f t="shared" si="14"/>
        <v>0.61717238720520651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0.38492936915021314</v>
      </c>
      <c r="C145" s="52">
        <f t="shared" si="15"/>
        <v>0.3557946400854719</v>
      </c>
      <c r="D145" s="52">
        <f t="shared" si="15"/>
        <v>0.35770001586984151</v>
      </c>
      <c r="E145" s="52">
        <f t="shared" si="15"/>
        <v>0.32690547836421785</v>
      </c>
      <c r="F145" s="52">
        <f t="shared" si="15"/>
        <v>0.30484181282045753</v>
      </c>
      <c r="G145" s="52">
        <f t="shared" si="15"/>
        <v>0.29735758664403728</v>
      </c>
      <c r="H145" s="52">
        <f t="shared" si="15"/>
        <v>0.27154814936939958</v>
      </c>
      <c r="I145" s="52">
        <f t="shared" si="15"/>
        <v>0.25806728423328978</v>
      </c>
      <c r="J145" s="52">
        <f t="shared" si="15"/>
        <v>0.24046667251583367</v>
      </c>
      <c r="K145" s="52">
        <f t="shared" si="15"/>
        <v>0.23773811301624692</v>
      </c>
      <c r="L145" s="52">
        <f t="shared" si="15"/>
        <v>0.22506417561966344</v>
      </c>
      <c r="M145" s="52">
        <f t="shared" si="15"/>
        <v>0.21763600008968356</v>
      </c>
      <c r="N145" s="52">
        <f t="shared" si="15"/>
        <v>0.21255566762602585</v>
      </c>
      <c r="O145" s="52">
        <f t="shared" si="15"/>
        <v>0.21058829999052384</v>
      </c>
      <c r="P145" s="52">
        <f t="shared" si="15"/>
        <v>0.206859177411125</v>
      </c>
      <c r="Q145" s="52">
        <f t="shared" si="15"/>
        <v>0.19979318413428598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0.19057942948604709</v>
      </c>
      <c r="C146" s="52">
        <f t="shared" si="16"/>
        <v>0.20245220211881626</v>
      </c>
      <c r="D146" s="52">
        <f t="shared" si="16"/>
        <v>0.22261927331219303</v>
      </c>
      <c r="E146" s="52">
        <f t="shared" si="16"/>
        <v>0.24578229417070896</v>
      </c>
      <c r="F146" s="52">
        <f t="shared" si="16"/>
        <v>0.26599724531988805</v>
      </c>
      <c r="G146" s="52">
        <f t="shared" si="16"/>
        <v>0.29232453258989738</v>
      </c>
      <c r="H146" s="52">
        <f t="shared" si="16"/>
        <v>0.31361072832715414</v>
      </c>
      <c r="I146" s="52">
        <f t="shared" si="16"/>
        <v>0.33011069149523553</v>
      </c>
      <c r="J146" s="52">
        <f t="shared" si="16"/>
        <v>0.35199184014539059</v>
      </c>
      <c r="K146" s="52">
        <f t="shared" si="16"/>
        <v>0.36576069688899532</v>
      </c>
      <c r="L146" s="52">
        <f t="shared" si="16"/>
        <v>0.38045199514373351</v>
      </c>
      <c r="M146" s="52">
        <f t="shared" si="16"/>
        <v>0.40409913505922018</v>
      </c>
      <c r="N146" s="52">
        <f t="shared" si="16"/>
        <v>0.39886324049739041</v>
      </c>
      <c r="O146" s="52">
        <f t="shared" si="16"/>
        <v>0.40646769083228729</v>
      </c>
      <c r="P146" s="52">
        <f t="shared" si="16"/>
        <v>0.42046474225866604</v>
      </c>
      <c r="Q146" s="52">
        <f t="shared" si="16"/>
        <v>0.40987837360409818</v>
      </c>
    </row>
    <row r="147" spans="1:17" ht="11.45" customHeight="1" x14ac:dyDescent="0.25">
      <c r="A147" s="53" t="s">
        <v>57</v>
      </c>
      <c r="B147" s="52">
        <f t="shared" ref="B147:Q147" si="17">IF(B26=0,0,B26/B$17)</f>
        <v>3.6668676113617619E-3</v>
      </c>
      <c r="C147" s="52">
        <f t="shared" si="17"/>
        <v>3.6365407386530282E-3</v>
      </c>
      <c r="D147" s="52">
        <f t="shared" si="17"/>
        <v>3.3455225440672753E-3</v>
      </c>
      <c r="E147" s="52">
        <f t="shared" si="17"/>
        <v>3.3223271981194314E-3</v>
      </c>
      <c r="F147" s="52">
        <f t="shared" si="17"/>
        <v>3.341632877953118E-3</v>
      </c>
      <c r="G147" s="52">
        <f t="shared" si="17"/>
        <v>3.8604678127112306E-3</v>
      </c>
      <c r="H147" s="52">
        <f t="shared" si="17"/>
        <v>3.6475420081799408E-3</v>
      </c>
      <c r="I147" s="52">
        <f t="shared" si="17"/>
        <v>3.8071282148648055E-3</v>
      </c>
      <c r="J147" s="52">
        <f t="shared" si="17"/>
        <v>4.1556234207006312E-3</v>
      </c>
      <c r="K147" s="52">
        <f t="shared" si="17"/>
        <v>5.2760619485445626E-3</v>
      </c>
      <c r="L147" s="52">
        <f t="shared" si="17"/>
        <v>5.0805848279800144E-3</v>
      </c>
      <c r="M147" s="52">
        <f t="shared" si="17"/>
        <v>4.7130909861663635E-3</v>
      </c>
      <c r="N147" s="52">
        <f t="shared" si="17"/>
        <v>6.3852481916749993E-3</v>
      </c>
      <c r="O147" s="52">
        <f t="shared" si="17"/>
        <v>6.9099210883727183E-3</v>
      </c>
      <c r="P147" s="52">
        <f t="shared" si="17"/>
        <v>7.0256060617122909E-3</v>
      </c>
      <c r="Q147" s="52">
        <f t="shared" si="17"/>
        <v>7.3384362655595911E-3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3.1613897205957103E-7</v>
      </c>
      <c r="M148" s="52">
        <f t="shared" si="18"/>
        <v>3.1629504142884982E-7</v>
      </c>
      <c r="N148" s="52">
        <f t="shared" si="18"/>
        <v>1.046520087622109E-6</v>
      </c>
      <c r="O148" s="52">
        <f t="shared" si="18"/>
        <v>3.187017287884752E-6</v>
      </c>
      <c r="P148" s="52">
        <f t="shared" si="18"/>
        <v>3.3192906934283489E-6</v>
      </c>
      <c r="Q148" s="52">
        <f t="shared" si="18"/>
        <v>3.9711628388985379E-6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2.5820845515593575E-6</v>
      </c>
      <c r="P149" s="52">
        <f t="shared" si="19"/>
        <v>7.9079045517744365E-6</v>
      </c>
      <c r="Q149" s="52">
        <f t="shared" si="19"/>
        <v>3.9359469570595149E-5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3.7952662562213195E-5</v>
      </c>
      <c r="M150" s="52">
        <f t="shared" si="20"/>
        <v>5.0520514225280058E-5</v>
      </c>
      <c r="N150" s="52">
        <f t="shared" si="20"/>
        <v>5.8053625688508635E-5</v>
      </c>
      <c r="O150" s="52">
        <f t="shared" si="20"/>
        <v>6.8997423575746652E-5</v>
      </c>
      <c r="P150" s="52">
        <f t="shared" si="20"/>
        <v>7.9343951665762459E-5</v>
      </c>
      <c r="Q150" s="52">
        <f t="shared" si="20"/>
        <v>1.1906256885323434E-4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5.640598272762929E-2</v>
      </c>
      <c r="C151" s="50">
        <f t="shared" si="21"/>
        <v>5.6134965286936379E-2</v>
      </c>
      <c r="D151" s="50">
        <f t="shared" si="21"/>
        <v>5.4760688009866394E-2</v>
      </c>
      <c r="E151" s="50">
        <f t="shared" si="21"/>
        <v>5.1042442301875109E-2</v>
      </c>
      <c r="F151" s="50">
        <f t="shared" si="21"/>
        <v>4.8748679333661782E-2</v>
      </c>
      <c r="G151" s="50">
        <f t="shared" si="21"/>
        <v>3.1679637287425476E-2</v>
      </c>
      <c r="H151" s="50">
        <f t="shared" si="21"/>
        <v>3.1447230996927318E-2</v>
      </c>
      <c r="I151" s="50">
        <f t="shared" si="21"/>
        <v>3.2736151836804138E-2</v>
      </c>
      <c r="J151" s="50">
        <f t="shared" si="21"/>
        <v>3.2667111415323663E-2</v>
      </c>
      <c r="K151" s="50">
        <f t="shared" si="21"/>
        <v>3.3020271562318293E-2</v>
      </c>
      <c r="L151" s="50">
        <f t="shared" si="21"/>
        <v>3.3860385856041376E-2</v>
      </c>
      <c r="M151" s="50">
        <f t="shared" si="21"/>
        <v>3.6265891436563197E-2</v>
      </c>
      <c r="N151" s="50">
        <f t="shared" si="21"/>
        <v>3.1274301255463884E-2</v>
      </c>
      <c r="O151" s="50">
        <f t="shared" si="21"/>
        <v>3.0617574381586337E-2</v>
      </c>
      <c r="P151" s="50">
        <f t="shared" si="21"/>
        <v>3.6493975621432168E-2</v>
      </c>
      <c r="Q151" s="50">
        <f t="shared" si="21"/>
        <v>3.5959890527940214E-2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1.4117267540638557E-6</v>
      </c>
      <c r="M152" s="52">
        <f t="shared" si="22"/>
        <v>1.569911687115563E-6</v>
      </c>
      <c r="N152" s="52">
        <f t="shared" si="22"/>
        <v>1.7396874584228866E-6</v>
      </c>
      <c r="O152" s="52">
        <f t="shared" si="22"/>
        <v>2.0112724327798167E-6</v>
      </c>
      <c r="P152" s="52">
        <f t="shared" si="22"/>
        <v>1.9897852366687878E-6</v>
      </c>
      <c r="Q152" s="52">
        <f t="shared" si="22"/>
        <v>2.2820571867379712E-6</v>
      </c>
    </row>
    <row r="153" spans="1:17" ht="11.45" customHeight="1" x14ac:dyDescent="0.25">
      <c r="A153" s="53" t="s">
        <v>58</v>
      </c>
      <c r="B153" s="52">
        <f t="shared" ref="B153:Q153" si="23">IF(B36=0,0,B36/B$17)</f>
        <v>5.6209563354604863E-2</v>
      </c>
      <c r="C153" s="52">
        <f t="shared" si="23"/>
        <v>5.5357995968372195E-2</v>
      </c>
      <c r="D153" s="52">
        <f t="shared" si="23"/>
        <v>5.3603936644170014E-2</v>
      </c>
      <c r="E153" s="52">
        <f t="shared" si="23"/>
        <v>4.9616107237799849E-2</v>
      </c>
      <c r="F153" s="52">
        <f t="shared" si="23"/>
        <v>4.7299335129308867E-2</v>
      </c>
      <c r="G153" s="52">
        <f t="shared" si="23"/>
        <v>2.9891924660917182E-2</v>
      </c>
      <c r="H153" s="52">
        <f t="shared" si="23"/>
        <v>2.978487864519239E-2</v>
      </c>
      <c r="I153" s="52">
        <f t="shared" si="23"/>
        <v>3.0861880760318532E-2</v>
      </c>
      <c r="J153" s="52">
        <f t="shared" si="23"/>
        <v>3.0716141271897875E-2</v>
      </c>
      <c r="K153" s="52">
        <f t="shared" si="23"/>
        <v>3.1050889677186229E-2</v>
      </c>
      <c r="L153" s="52">
        <f t="shared" si="23"/>
        <v>3.1783109320977623E-2</v>
      </c>
      <c r="M153" s="52">
        <f t="shared" si="23"/>
        <v>3.4026236927659569E-2</v>
      </c>
      <c r="N153" s="52">
        <f t="shared" si="23"/>
        <v>2.896366985488286E-2</v>
      </c>
      <c r="O153" s="52">
        <f t="shared" si="23"/>
        <v>2.8195673329234158E-2</v>
      </c>
      <c r="P153" s="52">
        <f t="shared" si="23"/>
        <v>3.4153708389568334E-2</v>
      </c>
      <c r="Q153" s="52">
        <f t="shared" si="23"/>
        <v>3.3478789735239309E-2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3.4486673793461972E-6</v>
      </c>
      <c r="M154" s="52">
        <f t="shared" si="24"/>
        <v>3.8350928805624235E-6</v>
      </c>
      <c r="N154" s="52">
        <f t="shared" si="24"/>
        <v>4.2498333128914591E-6</v>
      </c>
      <c r="O154" s="52">
        <f t="shared" si="24"/>
        <v>4.2748957138099638E-6</v>
      </c>
      <c r="P154" s="52">
        <f t="shared" si="24"/>
        <v>5.613757694854821E-6</v>
      </c>
      <c r="Q154" s="52">
        <f t="shared" si="24"/>
        <v>5.7239909453143562E-6</v>
      </c>
    </row>
    <row r="155" spans="1:17" ht="11.45" customHeight="1" x14ac:dyDescent="0.25">
      <c r="A155" s="53" t="s">
        <v>56</v>
      </c>
      <c r="B155" s="52">
        <f t="shared" ref="B155:Q155" si="25">IF(B39=0,0,B39/B$17)</f>
        <v>1.9641937302442385E-4</v>
      </c>
      <c r="C155" s="52">
        <f t="shared" si="25"/>
        <v>7.7696931856418726E-4</v>
      </c>
      <c r="D155" s="52">
        <f t="shared" si="25"/>
        <v>1.1567513656963791E-3</v>
      </c>
      <c r="E155" s="52">
        <f t="shared" si="25"/>
        <v>1.4263350640752643E-3</v>
      </c>
      <c r="F155" s="52">
        <f t="shared" si="25"/>
        <v>1.44934420435291E-3</v>
      </c>
      <c r="G155" s="52">
        <f t="shared" si="25"/>
        <v>1.7877126265082948E-3</v>
      </c>
      <c r="H155" s="52">
        <f t="shared" si="25"/>
        <v>1.6623523517349257E-3</v>
      </c>
      <c r="I155" s="52">
        <f t="shared" si="25"/>
        <v>1.8742710764856018E-3</v>
      </c>
      <c r="J155" s="52">
        <f t="shared" si="25"/>
        <v>1.9509701434257903E-3</v>
      </c>
      <c r="K155" s="52">
        <f t="shared" si="25"/>
        <v>1.9693818851320645E-3</v>
      </c>
      <c r="L155" s="52">
        <f t="shared" si="25"/>
        <v>2.0522500357929834E-3</v>
      </c>
      <c r="M155" s="52">
        <f t="shared" si="25"/>
        <v>2.2124747963462037E-3</v>
      </c>
      <c r="N155" s="52">
        <f t="shared" si="25"/>
        <v>2.2809948064773091E-3</v>
      </c>
      <c r="O155" s="52">
        <f t="shared" si="25"/>
        <v>2.3915238277877784E-3</v>
      </c>
      <c r="P155" s="52">
        <f t="shared" si="25"/>
        <v>2.3088175106729825E-3</v>
      </c>
      <c r="Q155" s="52">
        <f t="shared" si="25"/>
        <v>2.4513065799982975E-3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2.0166105137356872E-5</v>
      </c>
      <c r="M156" s="52">
        <f t="shared" si="26"/>
        <v>2.1774707989748179E-5</v>
      </c>
      <c r="N156" s="52">
        <f t="shared" si="26"/>
        <v>2.3647073332403883E-5</v>
      </c>
      <c r="O156" s="52">
        <f t="shared" si="26"/>
        <v>2.4091056417809887E-5</v>
      </c>
      <c r="P156" s="52">
        <f t="shared" si="26"/>
        <v>2.3846178259329439E-5</v>
      </c>
      <c r="Q156" s="52">
        <f t="shared" si="26"/>
        <v>2.1788164570556315E-5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0.35469734104673289</v>
      </c>
      <c r="C157" s="56">
        <f t="shared" si="27"/>
        <v>0.37170488515550848</v>
      </c>
      <c r="D157" s="56">
        <f t="shared" si="27"/>
        <v>0.35090242037485075</v>
      </c>
      <c r="E157" s="56">
        <f t="shared" si="27"/>
        <v>0.36234919527214932</v>
      </c>
      <c r="F157" s="56">
        <f t="shared" si="27"/>
        <v>0.36608402778004878</v>
      </c>
      <c r="G157" s="56">
        <f t="shared" si="27"/>
        <v>0.36278947635950237</v>
      </c>
      <c r="H157" s="56">
        <f t="shared" si="27"/>
        <v>0.36731384483494267</v>
      </c>
      <c r="I157" s="56">
        <f t="shared" si="27"/>
        <v>0.36337452187971481</v>
      </c>
      <c r="J157" s="56">
        <f t="shared" si="27"/>
        <v>0.35875926659076707</v>
      </c>
      <c r="K157" s="56">
        <f t="shared" si="27"/>
        <v>0.34700230340036364</v>
      </c>
      <c r="L157" s="56">
        <f t="shared" si="27"/>
        <v>0.34491096386251163</v>
      </c>
      <c r="M157" s="56">
        <f t="shared" si="27"/>
        <v>0.32626986432471428</v>
      </c>
      <c r="N157" s="56">
        <f t="shared" si="27"/>
        <v>0.33907108482123838</v>
      </c>
      <c r="O157" s="56">
        <f t="shared" si="27"/>
        <v>0.33378253288310827</v>
      </c>
      <c r="P157" s="56">
        <f t="shared" si="27"/>
        <v>0.31803933299861603</v>
      </c>
      <c r="Q157" s="56">
        <f t="shared" si="27"/>
        <v>0.33656765467541883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0.22102485965285698</v>
      </c>
      <c r="C158" s="54">
        <f t="shared" si="28"/>
        <v>0.22006808494748772</v>
      </c>
      <c r="D158" s="54">
        <f t="shared" si="28"/>
        <v>0.21546003011089873</v>
      </c>
      <c r="E158" s="54">
        <f t="shared" si="28"/>
        <v>0.20067604868566943</v>
      </c>
      <c r="F158" s="54">
        <f t="shared" si="28"/>
        <v>0.18453917600025957</v>
      </c>
      <c r="G158" s="54">
        <f t="shared" si="28"/>
        <v>0.18344670512459246</v>
      </c>
      <c r="H158" s="54">
        <f t="shared" si="28"/>
        <v>0.18278828329737312</v>
      </c>
      <c r="I158" s="54">
        <f t="shared" si="28"/>
        <v>0.17769263725363915</v>
      </c>
      <c r="J158" s="54">
        <f t="shared" si="28"/>
        <v>0.17742043658164519</v>
      </c>
      <c r="K158" s="54">
        <f t="shared" si="28"/>
        <v>0.18054697523159907</v>
      </c>
      <c r="L158" s="54">
        <f t="shared" si="28"/>
        <v>0.17560668068506002</v>
      </c>
      <c r="M158" s="54">
        <f t="shared" si="28"/>
        <v>0.16541134650784445</v>
      </c>
      <c r="N158" s="54">
        <f t="shared" si="28"/>
        <v>0.15269984145728627</v>
      </c>
      <c r="O158" s="54">
        <f t="shared" si="28"/>
        <v>0.14686903579272673</v>
      </c>
      <c r="P158" s="54">
        <f t="shared" si="28"/>
        <v>0.15414387271543617</v>
      </c>
      <c r="Q158" s="54">
        <f t="shared" si="28"/>
        <v>0.15098703666411137</v>
      </c>
    </row>
    <row r="159" spans="1:17" ht="11.45" customHeight="1" x14ac:dyDescent="0.25">
      <c r="A159" s="53" t="s">
        <v>59</v>
      </c>
      <c r="B159" s="52">
        <f t="shared" ref="B159:Q159" si="29">IF(B44=0,0,B44/B$17)</f>
        <v>2.8283858110267233E-3</v>
      </c>
      <c r="C159" s="52">
        <f t="shared" si="29"/>
        <v>2.5055720419075093E-3</v>
      </c>
      <c r="D159" s="52">
        <f t="shared" si="29"/>
        <v>2.4004232847945266E-3</v>
      </c>
      <c r="E159" s="52">
        <f t="shared" si="29"/>
        <v>2.5043207822576445E-3</v>
      </c>
      <c r="F159" s="52">
        <f t="shared" si="29"/>
        <v>2.1297517845354254E-3</v>
      </c>
      <c r="G159" s="52">
        <f t="shared" si="29"/>
        <v>2.0490937867198447E-3</v>
      </c>
      <c r="H159" s="52">
        <f t="shared" si="29"/>
        <v>1.9917829801611524E-3</v>
      </c>
      <c r="I159" s="52">
        <f t="shared" si="29"/>
        <v>1.8681486773003799E-3</v>
      </c>
      <c r="J159" s="52">
        <f t="shared" si="29"/>
        <v>1.8269055144809665E-3</v>
      </c>
      <c r="K159" s="52">
        <f t="shared" si="29"/>
        <v>1.8243020434960322E-3</v>
      </c>
      <c r="L159" s="52">
        <f t="shared" si="29"/>
        <v>1.7351540215557652E-3</v>
      </c>
      <c r="M159" s="52">
        <f t="shared" si="29"/>
        <v>1.481476775043329E-3</v>
      </c>
      <c r="N159" s="52">
        <f t="shared" si="29"/>
        <v>1.376257125129756E-3</v>
      </c>
      <c r="O159" s="52">
        <f t="shared" si="29"/>
        <v>1.2347050440835309E-3</v>
      </c>
      <c r="P159" s="52">
        <f t="shared" si="29"/>
        <v>1.158706596546629E-3</v>
      </c>
      <c r="Q159" s="52">
        <f t="shared" si="29"/>
        <v>1.2409511641702231E-3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0.21801852182842688</v>
      </c>
      <c r="C160" s="52">
        <f t="shared" si="30"/>
        <v>0.21740080632506095</v>
      </c>
      <c r="D160" s="52">
        <f t="shared" si="30"/>
        <v>0.21290148745700022</v>
      </c>
      <c r="E160" s="52">
        <f t="shared" si="30"/>
        <v>0.19800745528465682</v>
      </c>
      <c r="F160" s="52">
        <f t="shared" si="30"/>
        <v>0.18226635387013237</v>
      </c>
      <c r="G160" s="52">
        <f t="shared" si="30"/>
        <v>0.18125592539710586</v>
      </c>
      <c r="H160" s="52">
        <f t="shared" si="30"/>
        <v>0.1806553537811468</v>
      </c>
      <c r="I160" s="52">
        <f t="shared" si="30"/>
        <v>0.17568740060288957</v>
      </c>
      <c r="J160" s="52">
        <f t="shared" si="30"/>
        <v>0.1754566933766592</v>
      </c>
      <c r="K160" s="52">
        <f t="shared" si="30"/>
        <v>0.17858332677453331</v>
      </c>
      <c r="L160" s="52">
        <f t="shared" si="30"/>
        <v>0.17373999366569892</v>
      </c>
      <c r="M160" s="52">
        <f t="shared" si="30"/>
        <v>0.1638087638346904</v>
      </c>
      <c r="N160" s="52">
        <f t="shared" si="30"/>
        <v>0.15121681204100146</v>
      </c>
      <c r="O160" s="52">
        <f t="shared" si="30"/>
        <v>0.14552593338418535</v>
      </c>
      <c r="P160" s="52">
        <f t="shared" si="30"/>
        <v>0.15287385062063305</v>
      </c>
      <c r="Q160" s="52">
        <f t="shared" si="30"/>
        <v>0.14962687784481363</v>
      </c>
    </row>
    <row r="161" spans="1:17" ht="11.45" customHeight="1" x14ac:dyDescent="0.25">
      <c r="A161" s="53" t="s">
        <v>57</v>
      </c>
      <c r="B161" s="52">
        <f t="shared" ref="B161:Q161" si="31">IF(B48=0,0,B48/B$17)</f>
        <v>1.779520134033405E-4</v>
      </c>
      <c r="C161" s="52">
        <f t="shared" si="31"/>
        <v>1.6170658051922952E-4</v>
      </c>
      <c r="D161" s="52">
        <f t="shared" si="31"/>
        <v>1.581193691040072E-4</v>
      </c>
      <c r="E161" s="52">
        <f t="shared" si="31"/>
        <v>1.6427261875497426E-4</v>
      </c>
      <c r="F161" s="52">
        <f t="shared" si="31"/>
        <v>1.4307034559173207E-4</v>
      </c>
      <c r="G161" s="52">
        <f t="shared" si="31"/>
        <v>1.4168594076677019E-4</v>
      </c>
      <c r="H161" s="52">
        <f t="shared" si="31"/>
        <v>1.4114653606511998E-4</v>
      </c>
      <c r="I161" s="52">
        <f t="shared" si="31"/>
        <v>1.3708797344922242E-4</v>
      </c>
      <c r="J161" s="52">
        <f t="shared" si="31"/>
        <v>1.368376905050232E-4</v>
      </c>
      <c r="K161" s="52">
        <f t="shared" si="31"/>
        <v>1.3934641356971706E-4</v>
      </c>
      <c r="L161" s="52">
        <f t="shared" si="31"/>
        <v>1.3145168945432405E-4</v>
      </c>
      <c r="M161" s="52">
        <f t="shared" si="31"/>
        <v>1.21017712522172E-4</v>
      </c>
      <c r="N161" s="52">
        <f t="shared" si="31"/>
        <v>1.0590637287641057E-4</v>
      </c>
      <c r="O161" s="52">
        <f t="shared" si="31"/>
        <v>1.0530120872245338E-4</v>
      </c>
      <c r="P161" s="52">
        <f t="shared" si="31"/>
        <v>1.0608392727423718E-4</v>
      </c>
      <c r="Q161" s="52">
        <f t="shared" si="31"/>
        <v>1.1023680721181152E-4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5.877918120458904E-7</v>
      </c>
      <c r="P162" s="52">
        <f t="shared" si="32"/>
        <v>1.524277654572842E-6</v>
      </c>
      <c r="Q162" s="52">
        <f t="shared" si="32"/>
        <v>2.5187507571314162E-6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8.1308351001747752E-8</v>
      </c>
      <c r="M163" s="52">
        <f t="shared" si="33"/>
        <v>8.8185588532033286E-8</v>
      </c>
      <c r="N163" s="52">
        <f t="shared" si="33"/>
        <v>8.6591827865152712E-7</v>
      </c>
      <c r="O163" s="52">
        <f t="shared" si="33"/>
        <v>2.5083639233548281E-6</v>
      </c>
      <c r="P163" s="52">
        <f t="shared" si="33"/>
        <v>3.7072933276523129E-6</v>
      </c>
      <c r="Q163" s="52">
        <f t="shared" si="33"/>
        <v>6.4520971585723635E-6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0.13367248139387591</v>
      </c>
      <c r="C164" s="50">
        <f t="shared" si="34"/>
        <v>0.15163680020802084</v>
      </c>
      <c r="D164" s="50">
        <f t="shared" si="34"/>
        <v>0.13544239026395208</v>
      </c>
      <c r="E164" s="50">
        <f t="shared" si="34"/>
        <v>0.16167314658647991</v>
      </c>
      <c r="F164" s="50">
        <f t="shared" si="34"/>
        <v>0.18154485177978924</v>
      </c>
      <c r="G164" s="50">
        <f t="shared" si="34"/>
        <v>0.17934277123490988</v>
      </c>
      <c r="H164" s="50">
        <f t="shared" si="34"/>
        <v>0.18452556153756955</v>
      </c>
      <c r="I164" s="50">
        <f t="shared" si="34"/>
        <v>0.18568188462607571</v>
      </c>
      <c r="J164" s="50">
        <f t="shared" si="34"/>
        <v>0.18133883000912193</v>
      </c>
      <c r="K164" s="50">
        <f t="shared" si="34"/>
        <v>0.16645532816876457</v>
      </c>
      <c r="L164" s="50">
        <f t="shared" si="34"/>
        <v>0.16930428317745155</v>
      </c>
      <c r="M164" s="50">
        <f t="shared" si="34"/>
        <v>0.1608585178168698</v>
      </c>
      <c r="N164" s="50">
        <f t="shared" si="34"/>
        <v>0.18637124336395211</v>
      </c>
      <c r="O164" s="50">
        <f t="shared" si="34"/>
        <v>0.18691349709038155</v>
      </c>
      <c r="P164" s="50">
        <f t="shared" si="34"/>
        <v>0.16389546028317986</v>
      </c>
      <c r="Q164" s="50">
        <f t="shared" si="34"/>
        <v>0.18558061801130743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0.10668582368687012</v>
      </c>
      <c r="C165" s="48">
        <f t="shared" si="35"/>
        <v>0.12297621063400685</v>
      </c>
      <c r="D165" s="48">
        <f t="shared" si="35"/>
        <v>0.10848807354051042</v>
      </c>
      <c r="E165" s="48">
        <f t="shared" si="35"/>
        <v>0.11423693957065126</v>
      </c>
      <c r="F165" s="48">
        <f t="shared" si="35"/>
        <v>0.1335808498824915</v>
      </c>
      <c r="G165" s="48">
        <f t="shared" si="35"/>
        <v>0.13818480991189694</v>
      </c>
      <c r="H165" s="48">
        <f t="shared" si="35"/>
        <v>0.13833775300990764</v>
      </c>
      <c r="I165" s="48">
        <f t="shared" si="35"/>
        <v>0.1406718434183768</v>
      </c>
      <c r="J165" s="48">
        <f t="shared" si="35"/>
        <v>0.13781327315784095</v>
      </c>
      <c r="K165" s="48">
        <f t="shared" si="35"/>
        <v>0.12166917802448377</v>
      </c>
      <c r="L165" s="48">
        <f t="shared" si="35"/>
        <v>0.12724755881088548</v>
      </c>
      <c r="M165" s="48">
        <f t="shared" si="35"/>
        <v>0.12414291056462928</v>
      </c>
      <c r="N165" s="48">
        <f t="shared" si="35"/>
        <v>0.12340264853875969</v>
      </c>
      <c r="O165" s="48">
        <f t="shared" si="35"/>
        <v>0.11460250863113856</v>
      </c>
      <c r="P165" s="48">
        <f t="shared" si="35"/>
        <v>0.10116983851981798</v>
      </c>
      <c r="Q165" s="48">
        <f t="shared" si="35"/>
        <v>0.12250628777216795</v>
      </c>
    </row>
    <row r="166" spans="1:17" ht="11.45" customHeight="1" x14ac:dyDescent="0.25">
      <c r="A166" s="47" t="s">
        <v>22</v>
      </c>
      <c r="B166" s="46">
        <f t="shared" ref="B166:Q166" si="36">IF(B55=0,0,B55/B$17)</f>
        <v>2.6986657707005788E-2</v>
      </c>
      <c r="C166" s="46">
        <f t="shared" si="36"/>
        <v>2.8660589574013979E-2</v>
      </c>
      <c r="D166" s="46">
        <f t="shared" si="36"/>
        <v>2.6954316723441642E-2</v>
      </c>
      <c r="E166" s="46">
        <f t="shared" si="36"/>
        <v>4.7436207015828645E-2</v>
      </c>
      <c r="F166" s="46">
        <f t="shared" si="36"/>
        <v>4.7964001897297749E-2</v>
      </c>
      <c r="G166" s="46">
        <f t="shared" si="36"/>
        <v>4.1157961323012963E-2</v>
      </c>
      <c r="H166" s="46">
        <f t="shared" si="36"/>
        <v>4.6187808527661918E-2</v>
      </c>
      <c r="I166" s="46">
        <f t="shared" si="36"/>
        <v>4.5010041207698893E-2</v>
      </c>
      <c r="J166" s="46">
        <f t="shared" si="36"/>
        <v>4.3525556851280962E-2</v>
      </c>
      <c r="K166" s="46">
        <f t="shared" si="36"/>
        <v>4.4786150144280813E-2</v>
      </c>
      <c r="L166" s="46">
        <f t="shared" si="36"/>
        <v>4.2056724366566059E-2</v>
      </c>
      <c r="M166" s="46">
        <f t="shared" si="36"/>
        <v>3.6715607252240524E-2</v>
      </c>
      <c r="N166" s="46">
        <f t="shared" si="36"/>
        <v>6.2968594825192417E-2</v>
      </c>
      <c r="O166" s="46">
        <f t="shared" si="36"/>
        <v>7.2310988459242984E-2</v>
      </c>
      <c r="P166" s="46">
        <f t="shared" si="36"/>
        <v>6.2725621763361869E-2</v>
      </c>
      <c r="Q166" s="46">
        <f t="shared" si="36"/>
        <v>6.3074330239139498E-2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17263.360614837107</v>
      </c>
      <c r="C4" s="104">
        <f t="shared" ref="C4:Q4" si="0">C5+C9+C10+C15</f>
        <v>17525.860346759291</v>
      </c>
      <c r="D4" s="104">
        <f t="shared" si="0"/>
        <v>18046.786029372324</v>
      </c>
      <c r="E4" s="104">
        <f t="shared" si="0"/>
        <v>19127.579952755488</v>
      </c>
      <c r="F4" s="104">
        <f t="shared" si="0"/>
        <v>19687.693556334132</v>
      </c>
      <c r="G4" s="104">
        <f t="shared" si="0"/>
        <v>18865.891891476615</v>
      </c>
      <c r="H4" s="104">
        <f t="shared" si="0"/>
        <v>18811.803062572486</v>
      </c>
      <c r="I4" s="104">
        <f t="shared" si="0"/>
        <v>18301.233893363824</v>
      </c>
      <c r="J4" s="104">
        <f t="shared" si="0"/>
        <v>18356.974812458462</v>
      </c>
      <c r="K4" s="104">
        <f t="shared" si="0"/>
        <v>17929.920912599846</v>
      </c>
      <c r="L4" s="104">
        <f t="shared" si="0"/>
        <v>17677.319392649624</v>
      </c>
      <c r="M4" s="104">
        <f t="shared" si="0"/>
        <v>16424.23591065779</v>
      </c>
      <c r="N4" s="104">
        <f t="shared" si="0"/>
        <v>15161.995398230185</v>
      </c>
      <c r="O4" s="104">
        <f t="shared" si="0"/>
        <v>14960.195001339533</v>
      </c>
      <c r="P4" s="104">
        <f t="shared" si="0"/>
        <v>15174.344187373938</v>
      </c>
      <c r="Q4" s="104">
        <f t="shared" si="0"/>
        <v>15201.412274705013</v>
      </c>
    </row>
    <row r="5" spans="1:17" ht="11.45" customHeight="1" x14ac:dyDescent="0.25">
      <c r="A5" s="95" t="s">
        <v>91</v>
      </c>
      <c r="B5" s="75">
        <f>SUM(B6:B8)</f>
        <v>17260.72392757385</v>
      </c>
      <c r="C5" s="75">
        <f t="shared" ref="C5:Q5" si="1">SUM(C6:C8)</f>
        <v>17515.290770159292</v>
      </c>
      <c r="D5" s="75">
        <f t="shared" si="1"/>
        <v>18030.57915734874</v>
      </c>
      <c r="E5" s="75">
        <f t="shared" si="1"/>
        <v>19106.441057922915</v>
      </c>
      <c r="F5" s="75">
        <f t="shared" si="1"/>
        <v>19665.616811225867</v>
      </c>
      <c r="G5" s="75">
        <f t="shared" si="1"/>
        <v>18839.804802925453</v>
      </c>
      <c r="H5" s="75">
        <f t="shared" si="1"/>
        <v>18787.375455724799</v>
      </c>
      <c r="I5" s="75">
        <f t="shared" si="1"/>
        <v>18274.224796615301</v>
      </c>
      <c r="J5" s="75">
        <f t="shared" si="1"/>
        <v>18328.789979496902</v>
      </c>
      <c r="K5" s="75">
        <f t="shared" si="1"/>
        <v>17901.735163608315</v>
      </c>
      <c r="L5" s="75">
        <f t="shared" si="1"/>
        <v>17647.866946193826</v>
      </c>
      <c r="M5" s="75">
        <f t="shared" si="1"/>
        <v>16394.727884246695</v>
      </c>
      <c r="N5" s="75">
        <f t="shared" si="1"/>
        <v>15133.889149569994</v>
      </c>
      <c r="O5" s="75">
        <f t="shared" si="1"/>
        <v>14931.13507496196</v>
      </c>
      <c r="P5" s="75">
        <f t="shared" si="1"/>
        <v>15145.9018836055</v>
      </c>
      <c r="Q5" s="75">
        <f t="shared" si="1"/>
        <v>15170.781555839743</v>
      </c>
    </row>
    <row r="6" spans="1:17" ht="11.45" customHeight="1" x14ac:dyDescent="0.25">
      <c r="A6" s="17" t="s">
        <v>90</v>
      </c>
      <c r="B6" s="75">
        <v>58.051944188131429</v>
      </c>
      <c r="C6" s="75">
        <v>58.117036281552004</v>
      </c>
      <c r="D6" s="75">
        <v>55.21351459752001</v>
      </c>
      <c r="E6" s="75">
        <v>58.120497132300002</v>
      </c>
      <c r="F6" s="75">
        <v>59.702951322792011</v>
      </c>
      <c r="G6" s="75">
        <v>65.688322607233061</v>
      </c>
      <c r="H6" s="75">
        <v>62.62002580402801</v>
      </c>
      <c r="I6" s="75">
        <v>63.930023858916009</v>
      </c>
      <c r="J6" s="75">
        <v>69.748955645580011</v>
      </c>
      <c r="K6" s="75">
        <v>87.176082796488018</v>
      </c>
      <c r="L6" s="75">
        <v>84.17544509888755</v>
      </c>
      <c r="M6" s="75">
        <v>72.564977591868328</v>
      </c>
      <c r="N6" s="75">
        <v>89.981260406501733</v>
      </c>
      <c r="O6" s="75">
        <v>95.787170588703077</v>
      </c>
      <c r="P6" s="75">
        <v>98.688308951157353</v>
      </c>
      <c r="Q6" s="75">
        <v>104.49374371591381</v>
      </c>
    </row>
    <row r="7" spans="1:17" ht="11.45" customHeight="1" x14ac:dyDescent="0.25">
      <c r="A7" s="17" t="s">
        <v>89</v>
      </c>
      <c r="B7" s="75">
        <v>6591.1107013901101</v>
      </c>
      <c r="C7" s="75">
        <v>6193.7304382799994</v>
      </c>
      <c r="D7" s="75">
        <v>6417.0746692390803</v>
      </c>
      <c r="E7" s="75">
        <v>6224.7269734289648</v>
      </c>
      <c r="F7" s="75">
        <v>5982.7914250861677</v>
      </c>
      <c r="G7" s="75">
        <v>5613.1918354302534</v>
      </c>
      <c r="H7" s="75">
        <v>5191.0162557394679</v>
      </c>
      <c r="I7" s="75">
        <v>4839.0581546501044</v>
      </c>
      <c r="J7" s="75">
        <v>4537.340906970564</v>
      </c>
      <c r="K7" s="75">
        <v>4433.3996243672527</v>
      </c>
      <c r="L7" s="75">
        <v>4207.8959358088878</v>
      </c>
      <c r="M7" s="75">
        <v>3790.1550087686442</v>
      </c>
      <c r="N7" s="75">
        <v>3430.3497777895764</v>
      </c>
      <c r="O7" s="75">
        <v>3341.9211243082505</v>
      </c>
      <c r="P7" s="75">
        <v>3320.5662844468793</v>
      </c>
      <c r="Q7" s="75">
        <v>3189.4785572603209</v>
      </c>
    </row>
    <row r="8" spans="1:17" ht="11.45" customHeight="1" x14ac:dyDescent="0.25">
      <c r="A8" s="17" t="s">
        <v>88</v>
      </c>
      <c r="B8" s="75">
        <v>10611.561281995608</v>
      </c>
      <c r="C8" s="75">
        <v>11263.443295597739</v>
      </c>
      <c r="D8" s="75">
        <v>11558.290973512139</v>
      </c>
      <c r="E8" s="75">
        <v>12823.593587361651</v>
      </c>
      <c r="F8" s="75">
        <v>13623.122434816907</v>
      </c>
      <c r="G8" s="75">
        <v>13160.924644887966</v>
      </c>
      <c r="H8" s="75">
        <v>13533.739174181304</v>
      </c>
      <c r="I8" s="75">
        <v>13371.236618106279</v>
      </c>
      <c r="J8" s="75">
        <v>13721.700116880756</v>
      </c>
      <c r="K8" s="75">
        <v>13381.159456444575</v>
      </c>
      <c r="L8" s="75">
        <v>13355.795565286053</v>
      </c>
      <c r="M8" s="75">
        <v>12532.007897886184</v>
      </c>
      <c r="N8" s="75">
        <v>11613.558111373915</v>
      </c>
      <c r="O8" s="75">
        <v>11493.426780065007</v>
      </c>
      <c r="P8" s="75">
        <v>11726.647290207464</v>
      </c>
      <c r="Q8" s="75">
        <v>11876.809254863509</v>
      </c>
    </row>
    <row r="9" spans="1:17" ht="11.45" customHeight="1" x14ac:dyDescent="0.25">
      <c r="A9" s="95" t="s">
        <v>25</v>
      </c>
      <c r="B9" s="75">
        <v>2.6366872632555443</v>
      </c>
      <c r="C9" s="75">
        <v>10.569576600000001</v>
      </c>
      <c r="D9" s="75">
        <v>16.206872023584001</v>
      </c>
      <c r="E9" s="75">
        <v>21.138894832572003</v>
      </c>
      <c r="F9" s="75">
        <v>22.076745108264003</v>
      </c>
      <c r="G9" s="75">
        <v>26.087088551160118</v>
      </c>
      <c r="H9" s="75">
        <v>24.427606847688004</v>
      </c>
      <c r="I9" s="75">
        <v>27.009096748524001</v>
      </c>
      <c r="J9" s="75">
        <v>28.184832961560005</v>
      </c>
      <c r="K9" s="75">
        <v>28.185748991532005</v>
      </c>
      <c r="L9" s="75">
        <v>29.452446455797311</v>
      </c>
      <c r="M9" s="75">
        <v>29.508026411095869</v>
      </c>
      <c r="N9" s="75">
        <v>28.106248660191195</v>
      </c>
      <c r="O9" s="75">
        <v>29.059926377573106</v>
      </c>
      <c r="P9" s="75">
        <v>28.442303768437043</v>
      </c>
      <c r="Q9" s="75">
        <v>30.630718865270804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17263.360614837104</v>
      </c>
      <c r="C17" s="71">
        <f t="shared" si="3"/>
        <v>17525.860346759291</v>
      </c>
      <c r="D17" s="71">
        <f t="shared" si="3"/>
        <v>18046.786029372324</v>
      </c>
      <c r="E17" s="71">
        <f t="shared" si="3"/>
        <v>19127.579952755488</v>
      </c>
      <c r="F17" s="71">
        <f t="shared" si="3"/>
        <v>19687.693556334132</v>
      </c>
      <c r="G17" s="71">
        <f t="shared" si="3"/>
        <v>18865.891891476615</v>
      </c>
      <c r="H17" s="71">
        <f t="shared" si="3"/>
        <v>18811.80306257249</v>
      </c>
      <c r="I17" s="71">
        <f t="shared" si="3"/>
        <v>18301.23389336382</v>
      </c>
      <c r="J17" s="71">
        <f t="shared" si="3"/>
        <v>18356.974812458458</v>
      </c>
      <c r="K17" s="71">
        <f t="shared" si="3"/>
        <v>17929.920912599846</v>
      </c>
      <c r="L17" s="71">
        <f t="shared" si="3"/>
        <v>17677.319392649624</v>
      </c>
      <c r="M17" s="71">
        <f t="shared" si="3"/>
        <v>16424.235910657793</v>
      </c>
      <c r="N17" s="71">
        <f t="shared" si="3"/>
        <v>15161.995398230183</v>
      </c>
      <c r="O17" s="71">
        <f t="shared" si="3"/>
        <v>14960.195001339533</v>
      </c>
      <c r="P17" s="71">
        <f t="shared" si="3"/>
        <v>15174.344187373939</v>
      </c>
      <c r="Q17" s="71">
        <f t="shared" si="3"/>
        <v>15201.41227470501</v>
      </c>
    </row>
    <row r="18" spans="1:17" ht="11.45" customHeight="1" x14ac:dyDescent="0.25">
      <c r="A18" s="25" t="s">
        <v>39</v>
      </c>
      <c r="B18" s="24">
        <f t="shared" ref="B18:Q18" si="4">SUM(B19,B20,B27)</f>
        <v>10977.990888138263</v>
      </c>
      <c r="C18" s="24">
        <f t="shared" si="4"/>
        <v>10850.271181877351</v>
      </c>
      <c r="D18" s="24">
        <f t="shared" si="4"/>
        <v>11556.26832125038</v>
      </c>
      <c r="E18" s="24">
        <f t="shared" si="4"/>
        <v>12038.013971198259</v>
      </c>
      <c r="F18" s="24">
        <f t="shared" si="4"/>
        <v>12325.440664797254</v>
      </c>
      <c r="G18" s="24">
        <f t="shared" si="4"/>
        <v>11876.26782340594</v>
      </c>
      <c r="H18" s="24">
        <f t="shared" si="4"/>
        <v>11798.396846988064</v>
      </c>
      <c r="I18" s="24">
        <f t="shared" si="4"/>
        <v>11576.466626766573</v>
      </c>
      <c r="J18" s="24">
        <f t="shared" si="4"/>
        <v>11701.705278314475</v>
      </c>
      <c r="K18" s="24">
        <f t="shared" si="4"/>
        <v>11671.773638715315</v>
      </c>
      <c r="L18" s="24">
        <f t="shared" si="4"/>
        <v>11578.303264445281</v>
      </c>
      <c r="M18" s="24">
        <f t="shared" si="4"/>
        <v>11064.020560765453</v>
      </c>
      <c r="N18" s="24">
        <f t="shared" si="4"/>
        <v>10017.402703786816</v>
      </c>
      <c r="O18" s="24">
        <f t="shared" si="4"/>
        <v>9959.3390756134741</v>
      </c>
      <c r="P18" s="24">
        <f t="shared" si="4"/>
        <v>10339.731427847624</v>
      </c>
      <c r="Q18" s="24">
        <f t="shared" si="4"/>
        <v>10067.224529326582</v>
      </c>
    </row>
    <row r="19" spans="1:17" ht="11.45" customHeight="1" x14ac:dyDescent="0.25">
      <c r="A19" s="23" t="s">
        <v>30</v>
      </c>
      <c r="B19" s="102">
        <v>161.1966689697548</v>
      </c>
      <c r="C19" s="102">
        <v>172.6953278668868</v>
      </c>
      <c r="D19" s="102">
        <v>184.70498757990734</v>
      </c>
      <c r="E19" s="102">
        <v>194.02861008431827</v>
      </c>
      <c r="F19" s="102">
        <v>206.72703008631791</v>
      </c>
      <c r="G19" s="102">
        <v>216.10054164752864</v>
      </c>
      <c r="H19" s="102">
        <v>225.6767592299619</v>
      </c>
      <c r="I19" s="102">
        <v>211.90883330271765</v>
      </c>
      <c r="J19" s="102">
        <v>213.42619755842739</v>
      </c>
      <c r="K19" s="102">
        <v>198.05555546195706</v>
      </c>
      <c r="L19" s="102">
        <v>187.77562347839282</v>
      </c>
      <c r="M19" s="102">
        <v>180.62836011594723</v>
      </c>
      <c r="N19" s="102">
        <v>179.19360516805239</v>
      </c>
      <c r="O19" s="102">
        <v>172.92935176387797</v>
      </c>
      <c r="P19" s="102">
        <v>167.1502671697346</v>
      </c>
      <c r="Q19" s="102">
        <v>155.42927055560253</v>
      </c>
    </row>
    <row r="20" spans="1:17" ht="11.45" customHeight="1" x14ac:dyDescent="0.25">
      <c r="A20" s="19" t="s">
        <v>29</v>
      </c>
      <c r="B20" s="18">
        <f t="shared" ref="B20" si="5">SUM(B21:B26)</f>
        <v>9817.5139847600949</v>
      </c>
      <c r="C20" s="18">
        <f t="shared" ref="C20:Q20" si="6">SUM(C21:C26)</f>
        <v>9672.3124395252016</v>
      </c>
      <c r="D20" s="18">
        <f t="shared" si="6"/>
        <v>10363.35750863909</v>
      </c>
      <c r="E20" s="18">
        <f t="shared" si="6"/>
        <v>10851.579197113702</v>
      </c>
      <c r="F20" s="18">
        <f t="shared" si="6"/>
        <v>11144.994260791304</v>
      </c>
      <c r="G20" s="18">
        <f t="shared" si="6"/>
        <v>11057.928117911471</v>
      </c>
      <c r="H20" s="18">
        <f t="shared" si="6"/>
        <v>10979.404342173728</v>
      </c>
      <c r="I20" s="18">
        <f t="shared" si="6"/>
        <v>10766.265853487816</v>
      </c>
      <c r="J20" s="18">
        <f t="shared" si="6"/>
        <v>10890.147416517513</v>
      </c>
      <c r="K20" s="18">
        <f t="shared" si="6"/>
        <v>10885.450416394595</v>
      </c>
      <c r="L20" s="18">
        <f t="shared" si="6"/>
        <v>10798.970318891017</v>
      </c>
      <c r="M20" s="18">
        <f t="shared" si="6"/>
        <v>10294.784063230069</v>
      </c>
      <c r="N20" s="18">
        <f t="shared" si="6"/>
        <v>9370.5677822384168</v>
      </c>
      <c r="O20" s="18">
        <f t="shared" si="6"/>
        <v>9334.8540776095797</v>
      </c>
      <c r="P20" s="18">
        <f t="shared" si="6"/>
        <v>9624.885419924256</v>
      </c>
      <c r="Q20" s="18">
        <f t="shared" si="6"/>
        <v>9370.419483214022</v>
      </c>
    </row>
    <row r="21" spans="1:17" ht="11.45" customHeight="1" x14ac:dyDescent="0.25">
      <c r="A21" s="62" t="s">
        <v>59</v>
      </c>
      <c r="B21" s="101">
        <v>6383.0129005081462</v>
      </c>
      <c r="C21" s="101">
        <v>5978.93037051798</v>
      </c>
      <c r="D21" s="101">
        <v>6190.8248134040205</v>
      </c>
      <c r="E21" s="101">
        <v>5984.8502942162131</v>
      </c>
      <c r="F21" s="101">
        <v>5735.990378800102</v>
      </c>
      <c r="G21" s="101">
        <v>5360.1544217645751</v>
      </c>
      <c r="H21" s="101">
        <v>4929.1843413373854</v>
      </c>
      <c r="I21" s="101">
        <v>4593.8941287499238</v>
      </c>
      <c r="J21" s="101">
        <v>4291.3121794937324</v>
      </c>
      <c r="K21" s="101">
        <v>4203.0913182478698</v>
      </c>
      <c r="L21" s="101">
        <v>3989.3390935550624</v>
      </c>
      <c r="M21" s="101">
        <v>3585.0965654823744</v>
      </c>
      <c r="N21" s="101">
        <v>3230.1910230283088</v>
      </c>
      <c r="O21" s="101">
        <v>3150.4322273835596</v>
      </c>
      <c r="P21" s="101">
        <v>3135.7118111423879</v>
      </c>
      <c r="Q21" s="101">
        <v>3014.524334196798</v>
      </c>
    </row>
    <row r="22" spans="1:17" ht="11.45" customHeight="1" x14ac:dyDescent="0.25">
      <c r="A22" s="62" t="s">
        <v>58</v>
      </c>
      <c r="B22" s="101">
        <v>3379.1359918172043</v>
      </c>
      <c r="C22" s="101">
        <v>3637.7393074153583</v>
      </c>
      <c r="D22" s="101">
        <v>4119.8109667020308</v>
      </c>
      <c r="E22" s="101">
        <v>4811.346777465048</v>
      </c>
      <c r="F22" s="101">
        <v>5351.7521356435946</v>
      </c>
      <c r="G22" s="101">
        <v>5634.410899333845</v>
      </c>
      <c r="H22" s="101">
        <v>5989.9328666456859</v>
      </c>
      <c r="I22" s="101">
        <v>6110.6636981009715</v>
      </c>
      <c r="J22" s="101">
        <v>6531.3097810811496</v>
      </c>
      <c r="K22" s="101">
        <v>6597.4261840412128</v>
      </c>
      <c r="L22" s="101">
        <v>6727.6284713957111</v>
      </c>
      <c r="M22" s="101">
        <v>6638.9909865224226</v>
      </c>
      <c r="N22" s="101">
        <v>6051.9086106771974</v>
      </c>
      <c r="O22" s="101">
        <v>6090.0659933838988</v>
      </c>
      <c r="P22" s="101">
        <v>6391.9107564201158</v>
      </c>
      <c r="Q22" s="101">
        <v>6252.5921302670295</v>
      </c>
    </row>
    <row r="23" spans="1:17" ht="11.45" customHeight="1" x14ac:dyDescent="0.25">
      <c r="A23" s="62" t="s">
        <v>57</v>
      </c>
      <c r="B23" s="101">
        <v>55.365092434744568</v>
      </c>
      <c r="C23" s="101">
        <v>55.642761591864385</v>
      </c>
      <c r="D23" s="101">
        <v>52.721728533038146</v>
      </c>
      <c r="E23" s="101">
        <v>55.382125432440588</v>
      </c>
      <c r="F23" s="101">
        <v>57.251746347606478</v>
      </c>
      <c r="G23" s="101">
        <v>63.362796813050686</v>
      </c>
      <c r="H23" s="101">
        <v>60.287134190656246</v>
      </c>
      <c r="I23" s="101">
        <v>61.708026636921581</v>
      </c>
      <c r="J23" s="101">
        <v>67.525455942632746</v>
      </c>
      <c r="K23" s="101">
        <v>84.932914105511472</v>
      </c>
      <c r="L23" s="101">
        <v>81.998217635268816</v>
      </c>
      <c r="M23" s="101">
        <v>70.692293365540664</v>
      </c>
      <c r="N23" s="101">
        <v>88.45525930366496</v>
      </c>
      <c r="O23" s="101">
        <v>94.291908931096842</v>
      </c>
      <c r="P23" s="101">
        <v>97.143852384000027</v>
      </c>
      <c r="Q23" s="101">
        <v>102.86823627109278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4.5363049735734611E-3</v>
      </c>
      <c r="M24" s="101">
        <v>4.2178597304132872E-3</v>
      </c>
      <c r="N24" s="101">
        <v>1.2889229247599764E-2</v>
      </c>
      <c r="O24" s="101">
        <v>3.8665111031967472E-2</v>
      </c>
      <c r="P24" s="101">
        <v>4.0804712087815213E-2</v>
      </c>
      <c r="Q24" s="101">
        <v>4.9491311751618555E-2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2.5282799993219328E-2</v>
      </c>
      <c r="P25" s="101">
        <v>7.8195265664572855E-2</v>
      </c>
      <c r="Q25" s="101">
        <v>0.38529116735203545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999.28023440841469</v>
      </c>
      <c r="C27" s="18">
        <f t="shared" ref="C27:Q27" si="8">SUM(C28:C32)</f>
        <v>1005.2634144852636</v>
      </c>
      <c r="D27" s="18">
        <f t="shared" si="8"/>
        <v>1008.2058250313828</v>
      </c>
      <c r="E27" s="18">
        <f t="shared" si="8"/>
        <v>992.40616400023839</v>
      </c>
      <c r="F27" s="18">
        <f t="shared" si="8"/>
        <v>973.71937391963274</v>
      </c>
      <c r="G27" s="18">
        <f t="shared" si="8"/>
        <v>602.23916384693905</v>
      </c>
      <c r="H27" s="18">
        <f t="shared" si="8"/>
        <v>593.31574558437376</v>
      </c>
      <c r="I27" s="18">
        <f t="shared" si="8"/>
        <v>598.2919399760392</v>
      </c>
      <c r="J27" s="18">
        <f t="shared" si="8"/>
        <v>598.13166423853522</v>
      </c>
      <c r="K27" s="18">
        <f t="shared" si="8"/>
        <v>588.26766685876294</v>
      </c>
      <c r="L27" s="18">
        <f t="shared" si="8"/>
        <v>591.55732207587187</v>
      </c>
      <c r="M27" s="18">
        <f t="shared" si="8"/>
        <v>588.60813741943844</v>
      </c>
      <c r="N27" s="18">
        <f t="shared" si="8"/>
        <v>467.64131638034672</v>
      </c>
      <c r="O27" s="18">
        <f t="shared" si="8"/>
        <v>451.5556462400167</v>
      </c>
      <c r="P27" s="18">
        <f t="shared" si="8"/>
        <v>547.69574075363312</v>
      </c>
      <c r="Q27" s="18">
        <f t="shared" si="8"/>
        <v>541.37577555695941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2.5023337072186125E-2</v>
      </c>
      <c r="M28" s="16">
        <v>2.586100183457396E-2</v>
      </c>
      <c r="N28" s="16">
        <v>2.646799141920456E-2</v>
      </c>
      <c r="O28" s="16">
        <v>3.014228117668271E-2</v>
      </c>
      <c r="P28" s="16">
        <v>3.021632251045589E-2</v>
      </c>
      <c r="Q28" s="16">
        <v>3.5132428062292421E-2</v>
      </c>
    </row>
    <row r="29" spans="1:17" ht="11.45" customHeight="1" x14ac:dyDescent="0.25">
      <c r="A29" s="62" t="s">
        <v>58</v>
      </c>
      <c r="B29" s="16">
        <v>996.64354714515912</v>
      </c>
      <c r="C29" s="16">
        <v>994.69383788526363</v>
      </c>
      <c r="D29" s="16">
        <v>991.99895300779883</v>
      </c>
      <c r="E29" s="16">
        <v>971.26726916766643</v>
      </c>
      <c r="F29" s="16">
        <v>951.6426288113687</v>
      </c>
      <c r="G29" s="16">
        <v>576.1520752957789</v>
      </c>
      <c r="H29" s="16">
        <v>568.88813873668573</v>
      </c>
      <c r="I29" s="16">
        <v>571.28284322751517</v>
      </c>
      <c r="J29" s="16">
        <v>569.94683127697522</v>
      </c>
      <c r="K29" s="16">
        <v>560.08191786723091</v>
      </c>
      <c r="L29" s="16">
        <v>562.0287287401635</v>
      </c>
      <c r="M29" s="16">
        <v>559.02094478599406</v>
      </c>
      <c r="N29" s="16">
        <v>439.46261574015358</v>
      </c>
      <c r="O29" s="16">
        <v>422.45303913658677</v>
      </c>
      <c r="P29" s="16">
        <v>519.2051415636106</v>
      </c>
      <c r="Q29" s="16">
        <v>510.71056857372326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5.5659847812385366E-2</v>
      </c>
      <c r="M30" s="16">
        <v>5.7523080244486817E-2</v>
      </c>
      <c r="N30" s="16">
        <v>5.8873217830324447E-2</v>
      </c>
      <c r="O30" s="16">
        <v>5.8334686052316745E-2</v>
      </c>
      <c r="P30" s="16">
        <v>7.7622064778224892E-2</v>
      </c>
      <c r="Q30" s="16">
        <v>8.0237373694938385E-2</v>
      </c>
    </row>
    <row r="31" spans="1:17" ht="11.45" customHeight="1" x14ac:dyDescent="0.25">
      <c r="A31" s="62" t="s">
        <v>56</v>
      </c>
      <c r="B31" s="16">
        <v>2.6366872632555443</v>
      </c>
      <c r="C31" s="16">
        <v>10.569576600000001</v>
      </c>
      <c r="D31" s="16">
        <v>16.206872023584001</v>
      </c>
      <c r="E31" s="16">
        <v>21.138894832572003</v>
      </c>
      <c r="F31" s="16">
        <v>22.076745108264003</v>
      </c>
      <c r="G31" s="16">
        <v>26.087088551160118</v>
      </c>
      <c r="H31" s="16">
        <v>24.427606847688004</v>
      </c>
      <c r="I31" s="16">
        <v>27.009096748524001</v>
      </c>
      <c r="J31" s="16">
        <v>28.184832961560005</v>
      </c>
      <c r="K31" s="16">
        <v>28.185748991532005</v>
      </c>
      <c r="L31" s="16">
        <v>29.447910150823738</v>
      </c>
      <c r="M31" s="16">
        <v>29.503808551365456</v>
      </c>
      <c r="N31" s="16">
        <v>28.093359430943597</v>
      </c>
      <c r="O31" s="16">
        <v>29.014130136200922</v>
      </c>
      <c r="P31" s="16">
        <v>28.38276080273382</v>
      </c>
      <c r="Q31" s="16">
        <v>30.549837181478843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6285.3697266988402</v>
      </c>
      <c r="C33" s="24">
        <f t="shared" ref="C33:Q33" si="10">C34+C40</f>
        <v>6675.5891648819397</v>
      </c>
      <c r="D33" s="24">
        <f t="shared" si="10"/>
        <v>6490.5177081219454</v>
      </c>
      <c r="E33" s="24">
        <f t="shared" si="10"/>
        <v>7089.565981557229</v>
      </c>
      <c r="F33" s="24">
        <f t="shared" si="10"/>
        <v>7362.2528915368785</v>
      </c>
      <c r="G33" s="24">
        <f t="shared" si="10"/>
        <v>6989.6240680706742</v>
      </c>
      <c r="H33" s="24">
        <f t="shared" si="10"/>
        <v>7013.4062155844258</v>
      </c>
      <c r="I33" s="24">
        <f t="shared" si="10"/>
        <v>6724.7672665972477</v>
      </c>
      <c r="J33" s="24">
        <f t="shared" si="10"/>
        <v>6655.269534143983</v>
      </c>
      <c r="K33" s="24">
        <f t="shared" si="10"/>
        <v>6258.1472738845332</v>
      </c>
      <c r="L33" s="24">
        <f t="shared" si="10"/>
        <v>6099.0161282043446</v>
      </c>
      <c r="M33" s="24">
        <f t="shared" si="10"/>
        <v>5360.215349892339</v>
      </c>
      <c r="N33" s="24">
        <f t="shared" si="10"/>
        <v>5144.5926944433668</v>
      </c>
      <c r="O33" s="24">
        <f t="shared" si="10"/>
        <v>5000.8559257260586</v>
      </c>
      <c r="P33" s="24">
        <f t="shared" si="10"/>
        <v>4834.6127595263151</v>
      </c>
      <c r="Q33" s="24">
        <f t="shared" si="10"/>
        <v>5134.1877453784282</v>
      </c>
    </row>
    <row r="34" spans="1:17" ht="11.45" customHeight="1" x14ac:dyDescent="0.25">
      <c r="A34" s="23" t="s">
        <v>27</v>
      </c>
      <c r="B34" s="102">
        <f t="shared" ref="B34" si="11">SUM(B35:B39)</f>
        <v>3915.2425088154855</v>
      </c>
      <c r="C34" s="102">
        <f t="shared" ref="C34:Q34" si="12">SUM(C35:C39)</f>
        <v>3950.9206120367016</v>
      </c>
      <c r="D34" s="102">
        <f t="shared" si="12"/>
        <v>3984.0094599198601</v>
      </c>
      <c r="E34" s="102">
        <f t="shared" si="12"/>
        <v>3924.7099635267964</v>
      </c>
      <c r="F34" s="102">
        <f t="shared" si="12"/>
        <v>3709.6472148910093</v>
      </c>
      <c r="G34" s="102">
        <f t="shared" si="12"/>
        <v>3532.880783440738</v>
      </c>
      <c r="H34" s="102">
        <f t="shared" si="12"/>
        <v>3488.9868448379302</v>
      </c>
      <c r="I34" s="102">
        <f t="shared" si="12"/>
        <v>3287.6185131285652</v>
      </c>
      <c r="J34" s="102">
        <f t="shared" si="12"/>
        <v>3290.4754138053399</v>
      </c>
      <c r="K34" s="102">
        <f t="shared" si="12"/>
        <v>3255.7012760657299</v>
      </c>
      <c r="L34" s="102">
        <f t="shared" si="12"/>
        <v>3105.1658386203771</v>
      </c>
      <c r="M34" s="102">
        <f t="shared" si="12"/>
        <v>2717.4523315180227</v>
      </c>
      <c r="N34" s="102">
        <f t="shared" si="12"/>
        <v>2316.8020685376018</v>
      </c>
      <c r="O34" s="102">
        <f t="shared" si="12"/>
        <v>2200.3491252869717</v>
      </c>
      <c r="P34" s="102">
        <f t="shared" si="12"/>
        <v>2343.0717330779994</v>
      </c>
      <c r="Q34" s="102">
        <f t="shared" si="12"/>
        <v>2303.2018080028079</v>
      </c>
    </row>
    <row r="35" spans="1:17" ht="11.45" customHeight="1" x14ac:dyDescent="0.25">
      <c r="A35" s="62" t="s">
        <v>59</v>
      </c>
      <c r="B35" s="101">
        <v>46.9011319122096</v>
      </c>
      <c r="C35" s="101">
        <v>42.104739895133847</v>
      </c>
      <c r="D35" s="101">
        <v>41.544868255153098</v>
      </c>
      <c r="E35" s="101">
        <v>45.848069128433991</v>
      </c>
      <c r="F35" s="101">
        <v>40.074016199747959</v>
      </c>
      <c r="G35" s="101">
        <v>36.936872018149799</v>
      </c>
      <c r="H35" s="101">
        <v>36.155155172120011</v>
      </c>
      <c r="I35" s="101">
        <v>33.255192597462511</v>
      </c>
      <c r="J35" s="101">
        <v>32.602529918403633</v>
      </c>
      <c r="K35" s="101">
        <v>32.252750657426198</v>
      </c>
      <c r="L35" s="101">
        <v>30.756195438359786</v>
      </c>
      <c r="M35" s="101">
        <v>24.404222168488143</v>
      </c>
      <c r="N35" s="101">
        <v>20.938681601795409</v>
      </c>
      <c r="O35" s="101">
        <v>18.504120079643386</v>
      </c>
      <c r="P35" s="101">
        <v>17.5957945465818</v>
      </c>
      <c r="Q35" s="101">
        <v>19.104528912506314</v>
      </c>
    </row>
    <row r="36" spans="1:17" ht="11.45" customHeight="1" x14ac:dyDescent="0.25">
      <c r="A36" s="62" t="s">
        <v>58</v>
      </c>
      <c r="B36" s="101">
        <v>3865.6545251498892</v>
      </c>
      <c r="C36" s="101">
        <v>3906.3415974518803</v>
      </c>
      <c r="D36" s="101">
        <v>3939.972805600225</v>
      </c>
      <c r="E36" s="101">
        <v>3876.1235226985032</v>
      </c>
      <c r="F36" s="101">
        <v>3667.1219937160758</v>
      </c>
      <c r="G36" s="101">
        <v>3493.618385628406</v>
      </c>
      <c r="H36" s="101">
        <v>3450.4987980524384</v>
      </c>
      <c r="I36" s="101">
        <v>3252.141323309108</v>
      </c>
      <c r="J36" s="101">
        <v>3255.6493841839892</v>
      </c>
      <c r="K36" s="101">
        <v>3221.205356717327</v>
      </c>
      <c r="L36" s="101">
        <v>3072.2880755662109</v>
      </c>
      <c r="M36" s="101">
        <v>2691.2329482034515</v>
      </c>
      <c r="N36" s="101">
        <v>2294.3962590507999</v>
      </c>
      <c r="O36" s="101">
        <v>2180.4009471054337</v>
      </c>
      <c r="P36" s="101">
        <v>2323.990365775423</v>
      </c>
      <c r="Q36" s="101">
        <v>2282.5206186471351</v>
      </c>
    </row>
    <row r="37" spans="1:17" ht="11.45" customHeight="1" x14ac:dyDescent="0.25">
      <c r="A37" s="62" t="s">
        <v>57</v>
      </c>
      <c r="B37" s="101">
        <v>2.6868517533868634</v>
      </c>
      <c r="C37" s="101">
        <v>2.4742746896876202</v>
      </c>
      <c r="D37" s="101">
        <v>2.4917860644818575</v>
      </c>
      <c r="E37" s="101">
        <v>2.7383716998594161</v>
      </c>
      <c r="F37" s="101">
        <v>2.4512049751855352</v>
      </c>
      <c r="G37" s="101">
        <v>2.3255257941823788</v>
      </c>
      <c r="H37" s="101">
        <v>2.332891613371765</v>
      </c>
      <c r="I37" s="101">
        <v>2.2219972219944313</v>
      </c>
      <c r="J37" s="101">
        <v>2.223499702947267</v>
      </c>
      <c r="K37" s="101">
        <v>2.2431686909765434</v>
      </c>
      <c r="L37" s="101">
        <v>2.1215676158063426</v>
      </c>
      <c r="M37" s="101">
        <v>1.8151611460831811</v>
      </c>
      <c r="N37" s="101">
        <v>1.4671278850064697</v>
      </c>
      <c r="O37" s="101">
        <v>1.4369269715539226</v>
      </c>
      <c r="P37" s="101">
        <v>1.4668345023791218</v>
      </c>
      <c r="Q37" s="101">
        <v>1.5452700711260881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7.1311303402184613E-3</v>
      </c>
      <c r="P38" s="101">
        <v>1.8738253615411371E-2</v>
      </c>
      <c r="Q38" s="101">
        <v>3.1390372040344609E-2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2370.1272178833542</v>
      </c>
      <c r="C40" s="18">
        <f t="shared" ref="C40:Q40" si="14">SUM(C41:C42)</f>
        <v>2724.6685528452381</v>
      </c>
      <c r="D40" s="18">
        <f t="shared" si="14"/>
        <v>2506.5082482020853</v>
      </c>
      <c r="E40" s="18">
        <f t="shared" si="14"/>
        <v>3164.8560180304326</v>
      </c>
      <c r="F40" s="18">
        <f t="shared" si="14"/>
        <v>3652.6056766458692</v>
      </c>
      <c r="G40" s="18">
        <f t="shared" si="14"/>
        <v>3456.7432846299366</v>
      </c>
      <c r="H40" s="18">
        <f t="shared" si="14"/>
        <v>3524.4193707464956</v>
      </c>
      <c r="I40" s="18">
        <f t="shared" si="14"/>
        <v>3437.1487534686826</v>
      </c>
      <c r="J40" s="18">
        <f t="shared" si="14"/>
        <v>3364.7941203386426</v>
      </c>
      <c r="K40" s="18">
        <f t="shared" si="14"/>
        <v>3002.4459978188029</v>
      </c>
      <c r="L40" s="18">
        <f t="shared" si="14"/>
        <v>2993.8502895839674</v>
      </c>
      <c r="M40" s="18">
        <f t="shared" si="14"/>
        <v>2642.7630183743163</v>
      </c>
      <c r="N40" s="18">
        <f t="shared" si="14"/>
        <v>2827.790625905765</v>
      </c>
      <c r="O40" s="18">
        <f t="shared" si="14"/>
        <v>2800.5068004390869</v>
      </c>
      <c r="P40" s="18">
        <f t="shared" si="14"/>
        <v>2491.5410264483153</v>
      </c>
      <c r="Q40" s="18">
        <f t="shared" si="14"/>
        <v>2830.9859373756203</v>
      </c>
    </row>
    <row r="41" spans="1:17" ht="11.45" customHeight="1" x14ac:dyDescent="0.25">
      <c r="A41" s="17" t="s">
        <v>23</v>
      </c>
      <c r="B41" s="16">
        <v>1891.6307369015449</v>
      </c>
      <c r="C41" s="16">
        <v>2209.6840173552218</v>
      </c>
      <c r="D41" s="16">
        <v>2007.6893993889948</v>
      </c>
      <c r="E41" s="16">
        <v>2236.261700319928</v>
      </c>
      <c r="F41" s="16">
        <v>2687.5902334250954</v>
      </c>
      <c r="G41" s="16">
        <v>2663.4439203303305</v>
      </c>
      <c r="H41" s="16">
        <v>2642.2369472881683</v>
      </c>
      <c r="I41" s="16">
        <v>2603.9699684613993</v>
      </c>
      <c r="J41" s="16">
        <v>2557.1649006602738</v>
      </c>
      <c r="K41" s="16">
        <v>2194.6136578286137</v>
      </c>
      <c r="L41" s="16">
        <v>2250.1506379229031</v>
      </c>
      <c r="M41" s="16">
        <v>2039.5581004113014</v>
      </c>
      <c r="N41" s="16">
        <v>1872.3749783028145</v>
      </c>
      <c r="O41" s="16">
        <v>1717.078272917287</v>
      </c>
      <c r="P41" s="16">
        <v>1537.9852674122342</v>
      </c>
      <c r="Q41" s="16">
        <v>1868.8027965397064</v>
      </c>
    </row>
    <row r="42" spans="1:17" ht="11.45" customHeight="1" x14ac:dyDescent="0.25">
      <c r="A42" s="15" t="s">
        <v>22</v>
      </c>
      <c r="B42" s="14">
        <v>478.49648098180933</v>
      </c>
      <c r="C42" s="14">
        <v>514.98453549001613</v>
      </c>
      <c r="D42" s="14">
        <v>498.81884881309026</v>
      </c>
      <c r="E42" s="14">
        <v>928.5943177105047</v>
      </c>
      <c r="F42" s="14">
        <v>965.0154432207737</v>
      </c>
      <c r="G42" s="14">
        <v>793.29936429960617</v>
      </c>
      <c r="H42" s="14">
        <v>882.18242345832743</v>
      </c>
      <c r="I42" s="14">
        <v>833.17878500728318</v>
      </c>
      <c r="J42" s="14">
        <v>807.62921967836894</v>
      </c>
      <c r="K42" s="14">
        <v>807.8323399901891</v>
      </c>
      <c r="L42" s="14">
        <v>743.69965166106419</v>
      </c>
      <c r="M42" s="14">
        <v>603.20491796301474</v>
      </c>
      <c r="N42" s="14">
        <v>955.41564760295034</v>
      </c>
      <c r="O42" s="14">
        <v>1083.4285275217999</v>
      </c>
      <c r="P42" s="14">
        <v>953.55575903608087</v>
      </c>
      <c r="Q42" s="14">
        <v>962.18314083591383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3.0206201731915896</v>
      </c>
      <c r="C47" s="100">
        <f>IF(C4=0,0,C4/TrRoad_ene!C4)</f>
        <v>3.0260123935272616</v>
      </c>
      <c r="D47" s="100">
        <f>IF(D4=0,0,D4/TrRoad_ene!D4)</f>
        <v>3.0254206307617841</v>
      </c>
      <c r="E47" s="100">
        <f>IF(E4=0,0,E4/TrRoad_ene!E4)</f>
        <v>3.0314079369323674</v>
      </c>
      <c r="F47" s="100">
        <f>IF(F4=0,0,F4/TrRoad_ene!F4)</f>
        <v>3.0358227582564652</v>
      </c>
      <c r="G47" s="100">
        <f>IF(G4=0,0,G4/TrRoad_ene!G4)</f>
        <v>3.0366484248968493</v>
      </c>
      <c r="H47" s="100">
        <f>IF(H4=0,0,H4/TrRoad_ene!H4)</f>
        <v>3.0068908315376692</v>
      </c>
      <c r="I47" s="100">
        <f>IF(I4=0,0,I4/TrRoad_ene!I4)</f>
        <v>2.9829624806685189</v>
      </c>
      <c r="J47" s="100">
        <f>IF(J4=0,0,J4/TrRoad_ene!J4)</f>
        <v>2.9845670960712103</v>
      </c>
      <c r="K47" s="100">
        <f>IF(K4=0,0,K4/TrRoad_ene!K4)</f>
        <v>2.9425497181375064</v>
      </c>
      <c r="L47" s="100">
        <f>IF(L4=0,0,L4/TrRoad_ene!L4)</f>
        <v>2.8935918871178656</v>
      </c>
      <c r="M47" s="100">
        <f>IF(M4=0,0,M4/TrRoad_ene!M4)</f>
        <v>2.8928805529232848</v>
      </c>
      <c r="N47" s="100">
        <f>IF(N4=0,0,N4/TrRoad_ene!N4)</f>
        <v>2.8914924192467999</v>
      </c>
      <c r="O47" s="100">
        <f>IF(O4=0,0,O4/TrRoad_ene!O4)</f>
        <v>2.8963263065038896</v>
      </c>
      <c r="P47" s="100">
        <f>IF(P4=0,0,P4/TrRoad_ene!P4)</f>
        <v>2.8992787853576805</v>
      </c>
      <c r="Q47" s="100">
        <f>IF(Q4=0,0,Q4/TrRoad_ene!Q4)</f>
        <v>2.8649546074490257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2.9014524000000006</v>
      </c>
      <c r="L48" s="20">
        <f>IF(L7=0,0,(L7+L12)/(TrRoad_ene!L7+TrRoad_ene!L12))</f>
        <v>2.9014524000000002</v>
      </c>
      <c r="M48" s="20">
        <f>IF(M7=0,0,(M7+M12)/(TrRoad_ene!M7+TrRoad_ene!M12))</f>
        <v>2.9014524000000002</v>
      </c>
      <c r="N48" s="20">
        <f>IF(N7=0,0,(N7+N12)/(TrRoad_ene!N7+TrRoad_ene!N12))</f>
        <v>2.8981736203916677</v>
      </c>
      <c r="O48" s="20">
        <f>IF(O7=0,0,(O7+O12)/(TrRoad_ene!O7+TrRoad_ene!O12))</f>
        <v>2.8963472724479886</v>
      </c>
      <c r="P48" s="20">
        <f>IF(P7=0,0,(P7+P12)/(TrRoad_ene!P7+TrRoad_ene!P12))</f>
        <v>2.8963144990832919</v>
      </c>
      <c r="Q48" s="20">
        <f>IF(Q7=0,0,(Q7+Q12)/(TrRoad_ene!Q7+TrRoad_ene!Q12))</f>
        <v>2.8439800262411081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3.1024188000000001</v>
      </c>
      <c r="G49" s="20">
        <f>IF(G8=0,0,(G8+G13+G14)/(TrRoad_ene!G8+TrRoad_ene!G13+TrRoad_ene!G14))</f>
        <v>3.1024188000000001</v>
      </c>
      <c r="H49" s="20">
        <f>IF(H8=0,0,(H8+H13+H14)/(TrRoad_ene!H8+TrRoad_ene!H13+TrRoad_ene!H14))</f>
        <v>3.0529400850363069</v>
      </c>
      <c r="I49" s="20">
        <f>IF(I8=0,0,(I8+I13+I14)/(TrRoad_ene!I8+TrRoad_ene!I13+TrRoad_ene!I14))</f>
        <v>3.0171452065380713</v>
      </c>
      <c r="J49" s="20">
        <f>IF(J8=0,0,(J8+J13+J14)/(TrRoad_ene!J8+TrRoad_ene!J13+TrRoad_ene!J14))</f>
        <v>3.0168097416724367</v>
      </c>
      <c r="K49" s="20">
        <f>IF(K8=0,0,(K8+K13+K14)/(TrRoad_ene!K8+TrRoad_ene!K13+TrRoad_ene!K14))</f>
        <v>2.9602128477720737</v>
      </c>
      <c r="L49" s="20">
        <f>IF(L8=0,0,(L8+L13+L14)/(TrRoad_ene!L8+TrRoad_ene!L13+TrRoad_ene!L14))</f>
        <v>2.8945629787136014</v>
      </c>
      <c r="M49" s="20">
        <f>IF(M8=0,0,(M8+M13+M14)/(TrRoad_ene!M8+TrRoad_ene!M13+TrRoad_ene!M14))</f>
        <v>2.8937398544840356</v>
      </c>
      <c r="N49" s="20">
        <f>IF(N8=0,0,(N8+N13+N14)/(TrRoad_ene!N8+TrRoad_ene!N13+TrRoad_ene!N14))</f>
        <v>2.8935703486090616</v>
      </c>
      <c r="O49" s="20">
        <f>IF(O8=0,0,(O8+O13+O14)/(TrRoad_ene!O8+TrRoad_ene!O13+TrRoad_ene!O14))</f>
        <v>2.900722628749846</v>
      </c>
      <c r="P49" s="20">
        <f>IF(P8=0,0,(P8+P13+P14)/(TrRoad_ene!P8+TrRoad_ene!P13+TrRoad_ene!P14))</f>
        <v>2.9045654403375765</v>
      </c>
      <c r="Q49" s="20">
        <f>IF(Q8=0,0,(Q8+Q13+Q14)/(TrRoad_ene!Q8+TrRoad_ene!Q13+TrRoad_ene!Q14))</f>
        <v>2.875006978417916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2.3487948000000003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251.48787501155073</v>
      </c>
      <c r="C54" s="68">
        <f>IF(TrRoad_act!C30=0,"",C17/TrRoad_act!C30*1000
)</f>
        <v>251.7406348115621</v>
      </c>
      <c r="D54" s="68">
        <f>IF(TrRoad_act!D30=0,"",D17/TrRoad_act!D30*1000
)</f>
        <v>243.72539458494404</v>
      </c>
      <c r="E54" s="68">
        <f>IF(TrRoad_act!E30=0,"",E17/TrRoad_act!E30*1000
)</f>
        <v>251.87381930011787</v>
      </c>
      <c r="F54" s="68">
        <f>IF(TrRoad_act!F30=0,"",F17/TrRoad_act!F30*1000
)</f>
        <v>253.88492167981147</v>
      </c>
      <c r="G54" s="68">
        <f>IF(TrRoad_act!G30=0,"",G17/TrRoad_act!G30*1000
)</f>
        <v>241.6290917432035</v>
      </c>
      <c r="H54" s="68">
        <f>IF(TrRoad_act!H30=0,"",H17/TrRoad_act!H30*1000
)</f>
        <v>237.96109147561256</v>
      </c>
      <c r="I54" s="68">
        <f>IF(TrRoad_act!I30=0,"",I17/TrRoad_act!I30*1000
)</f>
        <v>232.95070859250487</v>
      </c>
      <c r="J54" s="68">
        <f>IF(TrRoad_act!J30=0,"",J17/TrRoad_act!J30*1000
)</f>
        <v>230.52229164334443</v>
      </c>
      <c r="K54" s="68">
        <f>IF(TrRoad_act!K30=0,"",K17/TrRoad_act!K30*1000
)</f>
        <v>221.38229463225201</v>
      </c>
      <c r="L54" s="68">
        <f>IF(TrRoad_act!L30=0,"",L17/TrRoad_act!L30*1000
)</f>
        <v>215.07506468124348</v>
      </c>
      <c r="M54" s="68">
        <f>IF(TrRoad_act!M30=0,"",M17/TrRoad_act!M30*1000
)</f>
        <v>208.16093062603915</v>
      </c>
      <c r="N54" s="68">
        <f>IF(TrRoad_act!N30=0,"",N17/TrRoad_act!N30*1000
)</f>
        <v>210.36356231361512</v>
      </c>
      <c r="O54" s="68">
        <f>IF(TrRoad_act!O30=0,"",O17/TrRoad_act!O30*1000
)</f>
        <v>208.15789601107625</v>
      </c>
      <c r="P54" s="68">
        <f>IF(TrRoad_act!P30=0,"",P17/TrRoad_act!P30*1000
)</f>
        <v>202.09159338451639</v>
      </c>
      <c r="Q54" s="68">
        <f>IF(TrRoad_act!Q30=0,"",Q17/TrRoad_act!Q30*1000
)</f>
        <v>202.41435847614295</v>
      </c>
    </row>
    <row r="55" spans="1:17" ht="11.45" customHeight="1" x14ac:dyDescent="0.25">
      <c r="A55" s="25" t="s">
        <v>39</v>
      </c>
      <c r="B55" s="79">
        <f>IF(TrRoad_act!B31=0,"",B18/TrRoad_act!B31*1000
)</f>
        <v>213.24355400031232</v>
      </c>
      <c r="C55" s="79">
        <f>IF(TrRoad_act!C31=0,"",C18/TrRoad_act!C31*1000
)</f>
        <v>209.08932652388012</v>
      </c>
      <c r="D55" s="79">
        <f>IF(TrRoad_act!D31=0,"",D18/TrRoad_act!D31*1000
)</f>
        <v>205.23807481450973</v>
      </c>
      <c r="E55" s="79">
        <f>IF(TrRoad_act!E31=0,"",E18/TrRoad_act!E31*1000
)</f>
        <v>205.83285173839982</v>
      </c>
      <c r="F55" s="79">
        <f>IF(TrRoad_act!F31=0,"",F18/TrRoad_act!F31*1000
)</f>
        <v>203.88379871147816</v>
      </c>
      <c r="G55" s="79">
        <f>IF(TrRoad_act!G31=0,"",G18/TrRoad_act!G31*1000
)</f>
        <v>193.23772117172027</v>
      </c>
      <c r="H55" s="79">
        <f>IF(TrRoad_act!H31=0,"",H18/TrRoad_act!H31*1000
)</f>
        <v>189.64341914035887</v>
      </c>
      <c r="I55" s="79">
        <f>IF(TrRoad_act!I31=0,"",I18/TrRoad_act!I31*1000
)</f>
        <v>186.32157856265783</v>
      </c>
      <c r="J55" s="79">
        <f>IF(TrRoad_act!J31=0,"",J18/TrRoad_act!J31*1000
)</f>
        <v>185.33206605860306</v>
      </c>
      <c r="K55" s="79">
        <f>IF(TrRoad_act!K31=0,"",K18/TrRoad_act!K31*1000
)</f>
        <v>181.15903412120775</v>
      </c>
      <c r="L55" s="79">
        <f>IF(TrRoad_act!L31=0,"",L18/TrRoad_act!L31*1000
)</f>
        <v>176.11773721341936</v>
      </c>
      <c r="M55" s="79">
        <f>IF(TrRoad_act!M31=0,"",M18/TrRoad_act!M31*1000
)</f>
        <v>172.5600964661098</v>
      </c>
      <c r="N55" s="79">
        <f>IF(TrRoad_act!N31=0,"",N18/TrRoad_act!N31*1000
)</f>
        <v>168.60463980316857</v>
      </c>
      <c r="O55" s="79">
        <f>IF(TrRoad_act!O31=0,"",O18/TrRoad_act!O31*1000
)</f>
        <v>166.56666793907999</v>
      </c>
      <c r="P55" s="79">
        <f>IF(TrRoad_act!P31=0,"",P18/TrRoad_act!P31*1000
)</f>
        <v>166.42079107002576</v>
      </c>
      <c r="Q55" s="79">
        <f>IF(TrRoad_act!Q31=0,"",Q18/TrRoad_act!Q31*1000
)</f>
        <v>162.75440046922881</v>
      </c>
    </row>
    <row r="56" spans="1:17" ht="11.45" customHeight="1" x14ac:dyDescent="0.25">
      <c r="A56" s="23" t="s">
        <v>30</v>
      </c>
      <c r="B56" s="78">
        <f>IF(TrRoad_act!B32=0,"",B19/TrRoad_act!B32*1000
)</f>
        <v>123.38955963865938</v>
      </c>
      <c r="C56" s="78">
        <f>IF(TrRoad_act!C32=0,"",C19/TrRoad_act!C32*1000
)</f>
        <v>122.43375743245772</v>
      </c>
      <c r="D56" s="78">
        <f>IF(TrRoad_act!D32=0,"",D19/TrRoad_act!D32*1000
)</f>
        <v>121.59383549248224</v>
      </c>
      <c r="E56" s="78">
        <f>IF(TrRoad_act!E32=0,"",E19/TrRoad_act!E32*1000
)</f>
        <v>120.96947927551437</v>
      </c>
      <c r="F56" s="78">
        <f>IF(TrRoad_act!F32=0,"",F19/TrRoad_act!F32*1000
)</f>
        <v>120.29142757604389</v>
      </c>
      <c r="G56" s="78">
        <f>IF(TrRoad_act!G32=0,"",G19/TrRoad_act!G32*1000
)</f>
        <v>119.60111604908262</v>
      </c>
      <c r="H56" s="78">
        <f>IF(TrRoad_act!H32=0,"",H19/TrRoad_act!H32*1000
)</f>
        <v>118.77294806218535</v>
      </c>
      <c r="I56" s="78">
        <f>IF(TrRoad_act!I32=0,"",I19/TrRoad_act!I32*1000
)</f>
        <v>117.85493918734718</v>
      </c>
      <c r="J56" s="78">
        <f>IF(TrRoad_act!J32=0,"",J19/TrRoad_act!J32*1000
)</f>
        <v>117.38777128158237</v>
      </c>
      <c r="K56" s="78">
        <f>IF(TrRoad_act!K32=0,"",K19/TrRoad_act!K32*1000
)</f>
        <v>116.44713414436913</v>
      </c>
      <c r="L56" s="78">
        <f>IF(TrRoad_act!L32=0,"",L19/TrRoad_act!L32*1000
)</f>
        <v>113.931616483363</v>
      </c>
      <c r="M56" s="78">
        <f>IF(TrRoad_act!M32=0,"",M19/TrRoad_act!M32*1000
)</f>
        <v>111.95393328024311</v>
      </c>
      <c r="N56" s="78">
        <f>IF(TrRoad_act!N32=0,"",N19/TrRoad_act!N32*1000
)</f>
        <v>109.79220307819921</v>
      </c>
      <c r="O56" s="78">
        <f>IF(TrRoad_act!O32=0,"",O19/TrRoad_act!O32*1000
)</f>
        <v>107.69452849899686</v>
      </c>
      <c r="P56" s="78">
        <f>IF(TrRoad_act!P32=0,"",P19/TrRoad_act!P32*1000
)</f>
        <v>105.81315996192964</v>
      </c>
      <c r="Q56" s="78">
        <f>IF(TrRoad_act!Q32=0,"",Q19/TrRoad_act!Q32*1000
)</f>
        <v>101.6260356823488</v>
      </c>
    </row>
    <row r="57" spans="1:17" ht="11.45" customHeight="1" x14ac:dyDescent="0.25">
      <c r="A57" s="19" t="s">
        <v>29</v>
      </c>
      <c r="B57" s="76">
        <f>IF(TrRoad_act!B33=0,"",B20/TrRoad_act!B33*1000
)</f>
        <v>197.6945581632414</v>
      </c>
      <c r="C57" s="76">
        <f>IF(TrRoad_act!C33=0,"",C20/TrRoad_act!C33*1000
)</f>
        <v>193.63328037020696</v>
      </c>
      <c r="D57" s="76">
        <f>IF(TrRoad_act!D33=0,"",D20/TrRoad_act!D33*1000
)</f>
        <v>191.02702224966467</v>
      </c>
      <c r="E57" s="76">
        <f>IF(TrRoad_act!E33=0,"",E20/TrRoad_act!E33*1000
)</f>
        <v>192.58402895982019</v>
      </c>
      <c r="F57" s="76">
        <f>IF(TrRoad_act!F33=0,"",F20/TrRoad_act!F33*1000
)</f>
        <v>191.46772529905516</v>
      </c>
      <c r="G57" s="76">
        <f>IF(TrRoad_act!G33=0,"",G20/TrRoad_act!G33*1000
)</f>
        <v>186.43696991849359</v>
      </c>
      <c r="H57" s="76">
        <f>IF(TrRoad_act!H33=0,"",H20/TrRoad_act!H33*1000
)</f>
        <v>183.07623063567704</v>
      </c>
      <c r="I57" s="76">
        <f>IF(TrRoad_act!I33=0,"",I20/TrRoad_act!I33*1000
)</f>
        <v>179.49032215144638</v>
      </c>
      <c r="J57" s="76">
        <f>IF(TrRoad_act!J33=0,"",J20/TrRoad_act!J33*1000
)</f>
        <v>178.6216150173216</v>
      </c>
      <c r="K57" s="76">
        <f>IF(TrRoad_act!K33=0,"",K20/TrRoad_act!K33*1000
)</f>
        <v>174.52289076581718</v>
      </c>
      <c r="L57" s="76">
        <f>IF(TrRoad_act!L33=0,"",L20/TrRoad_act!L33*1000
)</f>
        <v>169.46145130172678</v>
      </c>
      <c r="M57" s="76">
        <f>IF(TrRoad_act!M33=0,"",M20/TrRoad_act!M33*1000
)</f>
        <v>165.68753625968782</v>
      </c>
      <c r="N57" s="76">
        <f>IF(TrRoad_act!N33=0,"",N20/TrRoad_act!N33*1000
)</f>
        <v>163.03452990187418</v>
      </c>
      <c r="O57" s="76">
        <f>IF(TrRoad_act!O33=0,"",O20/TrRoad_act!O33*1000
)</f>
        <v>161.24522773272759</v>
      </c>
      <c r="P57" s="76">
        <f>IF(TrRoad_act!P33=0,"",P20/TrRoad_act!P33*1000
)</f>
        <v>159.89908029068221</v>
      </c>
      <c r="Q57" s="76">
        <f>IF(TrRoad_act!Q33=0,"",Q20/TrRoad_act!Q33*1000
)</f>
        <v>156.26158079841233</v>
      </c>
    </row>
    <row r="58" spans="1:17" ht="11.45" customHeight="1" x14ac:dyDescent="0.25">
      <c r="A58" s="62" t="s">
        <v>59</v>
      </c>
      <c r="B58" s="77">
        <f>IF(TrRoad_act!B34=0,"",B21/TrRoad_act!B34*1000
)</f>
        <v>200.55598325231756</v>
      </c>
      <c r="C58" s="77">
        <f>IF(TrRoad_act!C34=0,"",C21/TrRoad_act!C34*1000
)</f>
        <v>196.26497071015967</v>
      </c>
      <c r="D58" s="77">
        <f>IF(TrRoad_act!D34=0,"",D21/TrRoad_act!D34*1000
)</f>
        <v>194.0143057666495</v>
      </c>
      <c r="E58" s="77">
        <f>IF(TrRoad_act!E34=0,"",E21/TrRoad_act!E34*1000
)</f>
        <v>193.16416091514364</v>
      </c>
      <c r="F58" s="77">
        <f>IF(TrRoad_act!F34=0,"",F21/TrRoad_act!F34*1000
)</f>
        <v>192.60004749038447</v>
      </c>
      <c r="G58" s="77">
        <f>IF(TrRoad_act!G34=0,"",G21/TrRoad_act!G34*1000
)</f>
        <v>191.70499083889936</v>
      </c>
      <c r="H58" s="77">
        <f>IF(TrRoad_act!H34=0,"",H21/TrRoad_act!H34*1000
)</f>
        <v>190.98589495133169</v>
      </c>
      <c r="I58" s="77">
        <f>IF(TrRoad_act!I34=0,"",I21/TrRoad_act!I34*1000
)</f>
        <v>190.16753293184081</v>
      </c>
      <c r="J58" s="77">
        <f>IF(TrRoad_act!J34=0,"",J21/TrRoad_act!J34*1000
)</f>
        <v>189.08330380098283</v>
      </c>
      <c r="K58" s="77">
        <f>IF(TrRoad_act!K34=0,"",K21/TrRoad_act!K34*1000
)</f>
        <v>188.69069997482723</v>
      </c>
      <c r="L58" s="77">
        <f>IF(TrRoad_act!L34=0,"",L21/TrRoad_act!L34*1000
)</f>
        <v>185.69961923589142</v>
      </c>
      <c r="M58" s="77">
        <f>IF(TrRoad_act!M34=0,"",M21/TrRoad_act!M34*1000
)</f>
        <v>184.40969564650132</v>
      </c>
      <c r="N58" s="77">
        <f>IF(TrRoad_act!N34=0,"",N21/TrRoad_act!N34*1000
)</f>
        <v>180.88237221422673</v>
      </c>
      <c r="O58" s="77">
        <f>IF(TrRoad_act!O34=0,"",O21/TrRoad_act!O34*1000
)</f>
        <v>180.5091580147469</v>
      </c>
      <c r="P58" s="77">
        <f>IF(TrRoad_act!P34=0,"",P21/TrRoad_act!P34*1000
)</f>
        <v>179.68381572179729</v>
      </c>
      <c r="Q58" s="77">
        <f>IF(TrRoad_act!Q34=0,"",Q21/TrRoad_act!Q34*1000
)</f>
        <v>174.75909683586039</v>
      </c>
    </row>
    <row r="59" spans="1:17" ht="11.45" customHeight="1" x14ac:dyDescent="0.25">
      <c r="A59" s="62" t="s">
        <v>58</v>
      </c>
      <c r="B59" s="77">
        <f>IF(TrRoad_act!B35=0,"",B22/TrRoad_act!B35*1000
)</f>
        <v>192.6165521191424</v>
      </c>
      <c r="C59" s="77">
        <f>IF(TrRoad_act!C35=0,"",C22/TrRoad_act!C35*1000
)</f>
        <v>189.3104939353293</v>
      </c>
      <c r="D59" s="77">
        <f>IF(TrRoad_act!D35=0,"",D22/TrRoad_act!D35*1000
)</f>
        <v>186.49882688442221</v>
      </c>
      <c r="E59" s="77">
        <f>IF(TrRoad_act!E35=0,"",E22/TrRoad_act!E35*1000
)</f>
        <v>191.98394424107681</v>
      </c>
      <c r="F59" s="77">
        <f>IF(TrRoad_act!F35=0,"",F22/TrRoad_act!F35*1000
)</f>
        <v>190.35546702161037</v>
      </c>
      <c r="G59" s="77">
        <f>IF(TrRoad_act!G35=0,"",G22/TrRoad_act!G35*1000
)</f>
        <v>181.62342641493595</v>
      </c>
      <c r="H59" s="77">
        <f>IF(TrRoad_act!H35=0,"",H22/TrRoad_act!H35*1000
)</f>
        <v>176.78940619742917</v>
      </c>
      <c r="I59" s="77">
        <f>IF(TrRoad_act!I35=0,"",I22/TrRoad_act!I35*1000
)</f>
        <v>171.83485518418962</v>
      </c>
      <c r="J59" s="77">
        <f>IF(TrRoad_act!J35=0,"",J22/TrRoad_act!J35*1000
)</f>
        <v>172.19920084751706</v>
      </c>
      <c r="K59" s="77">
        <f>IF(TrRoad_act!K35=0,"",K22/TrRoad_act!K35*1000
)</f>
        <v>166.67714385786596</v>
      </c>
      <c r="L59" s="77">
        <f>IF(TrRoad_act!L35=0,"",L22/TrRoad_act!L35*1000
)</f>
        <v>161.21373840383441</v>
      </c>
      <c r="M59" s="77">
        <f>IF(TrRoad_act!M35=0,"",M22/TrRoad_act!M35*1000
)</f>
        <v>157.17579707064334</v>
      </c>
      <c r="N59" s="77">
        <f>IF(TrRoad_act!N35=0,"",N22/TrRoad_act!N35*1000
)</f>
        <v>154.96385119583232</v>
      </c>
      <c r="O59" s="77">
        <f>IF(TrRoad_act!O35=0,"",O22/TrRoad_act!O35*1000
)</f>
        <v>152.84067091164027</v>
      </c>
      <c r="P59" s="77">
        <f>IF(TrRoad_act!P35=0,"",P22/TrRoad_act!P35*1000
)</f>
        <v>151.86674837729191</v>
      </c>
      <c r="Q59" s="77">
        <f>IF(TrRoad_act!Q35=0,"",Q22/TrRoad_act!Q35*1000
)</f>
        <v>148.74782751232502</v>
      </c>
    </row>
    <row r="60" spans="1:17" ht="11.45" customHeight="1" x14ac:dyDescent="0.25">
      <c r="A60" s="62" t="s">
        <v>57</v>
      </c>
      <c r="B60" s="77">
        <f>IF(TrRoad_act!B36=0,"",B23/TrRoad_act!B36*1000
)</f>
        <v>190.854426583801</v>
      </c>
      <c r="C60" s="77">
        <f>IF(TrRoad_act!C36=0,"",C23/TrRoad_act!C36*1000
)</f>
        <v>204.25996450847447</v>
      </c>
      <c r="D60" s="77">
        <f>IF(TrRoad_act!D36=0,"",D23/TrRoad_act!D36*1000
)</f>
        <v>209.75614252911151</v>
      </c>
      <c r="E60" s="77">
        <f>IF(TrRoad_act!E36=0,"",E23/TrRoad_act!E36*1000
)</f>
        <v>182.88996300429486</v>
      </c>
      <c r="F60" s="77">
        <f>IF(TrRoad_act!F36=0,"",F23/TrRoad_act!F36*1000
)</f>
        <v>183.60402962139554</v>
      </c>
      <c r="G60" s="77">
        <f>IF(TrRoad_act!G36=0,"",G23/TrRoad_act!G36*1000
)</f>
        <v>192.61384388448053</v>
      </c>
      <c r="H60" s="77">
        <f>IF(TrRoad_act!H36=0,"",H23/TrRoad_act!H36*1000
)</f>
        <v>214.6455187927678</v>
      </c>
      <c r="I60" s="77">
        <f>IF(TrRoad_act!I36=0,"",I23/TrRoad_act!I36*1000
)</f>
        <v>233.66915105805785</v>
      </c>
      <c r="J60" s="77">
        <f>IF(TrRoad_act!J36=0,"",J23/TrRoad_act!J36*1000
)</f>
        <v>196.56094569222611</v>
      </c>
      <c r="K60" s="77">
        <f>IF(TrRoad_act!K36=0,"",K23/TrRoad_act!K36*1000
)</f>
        <v>164.75123612890823</v>
      </c>
      <c r="L60" s="77">
        <f>IF(TrRoad_act!L36=0,"",L23/TrRoad_act!L36*1000
)</f>
        <v>163.21514652367301</v>
      </c>
      <c r="M60" s="77">
        <f>IF(TrRoad_act!M36=0,"",M23/TrRoad_act!M36*1000
)</f>
        <v>159.77067663324283</v>
      </c>
      <c r="N60" s="77">
        <f>IF(TrRoad_act!N36=0,"",N23/TrRoad_act!N36*1000
)</f>
        <v>160.08294380307632</v>
      </c>
      <c r="O60" s="77">
        <f>IF(TrRoad_act!O36=0,"",O23/TrRoad_act!O36*1000
)</f>
        <v>162.81925529473892</v>
      </c>
      <c r="P60" s="77">
        <f>IF(TrRoad_act!P36=0,"",P23/TrRoad_act!P36*1000
)</f>
        <v>152.74811470939198</v>
      </c>
      <c r="Q60" s="77">
        <f>IF(TrRoad_act!Q36=0,"",Q23/TrRoad_act!Q36*1000
)</f>
        <v>157.88428930568719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>
        <f>IF(TrRoad_act!L37=0,"",L24/TrRoad_act!L37*1000
)</f>
        <v>184.80000000109249</v>
      </c>
      <c r="M61" s="77">
        <f>IF(TrRoad_act!M37=0,"",M24/TrRoad_act!M37*1000
)</f>
        <v>185.26200000109523</v>
      </c>
      <c r="N61" s="77">
        <f>IF(TrRoad_act!N37=0,"",N24/TrRoad_act!N37*1000
)</f>
        <v>154.59290142943527</v>
      </c>
      <c r="O61" s="77">
        <f>IF(TrRoad_act!O37=0,"",O24/TrRoad_act!O37*1000
)</f>
        <v>146.17320373010205</v>
      </c>
      <c r="P61" s="77">
        <f>IF(TrRoad_act!P37=0,"",P24/TrRoad_act!P37*1000
)</f>
        <v>141.41478346606428</v>
      </c>
      <c r="Q61" s="77">
        <f>IF(TrRoad_act!Q37=0,"",Q24/TrRoad_act!Q37*1000
)</f>
        <v>135.01746457718522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65.149309132406614</v>
      </c>
      <c r="P62" s="77">
        <f>IF(TrRoad_act!P38=0,"",P25/TrRoad_act!P38*1000
)</f>
        <v>64.856951803785336</v>
      </c>
      <c r="Q62" s="77">
        <f>IF(TrRoad_act!Q38=0,"",Q25/TrRoad_act!Q38*1000
)</f>
        <v>64.149129771228246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1941.9265943616424</v>
      </c>
      <c r="C64" s="76">
        <f>IF(TrRoad_act!C40=0,"",C27/TrRoad_act!C40*1000
)</f>
        <v>1893.9758892859127</v>
      </c>
      <c r="D64" s="76">
        <f>IF(TrRoad_act!D40=0,"",D27/TrRoad_act!D40*1000
)</f>
        <v>1877.9122575387701</v>
      </c>
      <c r="E64" s="76">
        <f>IF(TrRoad_act!E40=0,"",E27/TrRoad_act!E40*1000
)</f>
        <v>1861.1402540400354</v>
      </c>
      <c r="F64" s="76">
        <f>IF(TrRoad_act!F40=0,"",F27/TrRoad_act!F40*1000
)</f>
        <v>1849.4316845175506</v>
      </c>
      <c r="G64" s="76">
        <f>IF(TrRoad_act!G40=0,"",G27/TrRoad_act!G40*1000
)</f>
        <v>1767.9786920937479</v>
      </c>
      <c r="H64" s="76">
        <f>IF(TrRoad_act!H40=0,"",H27/TrRoad_act!H40*1000
)</f>
        <v>1736.0978380244721</v>
      </c>
      <c r="I64" s="76">
        <f>IF(TrRoad_act!I40=0,"",I27/TrRoad_act!I40*1000
)</f>
        <v>1703.7174733647312</v>
      </c>
      <c r="J64" s="76">
        <f>IF(TrRoad_act!J40=0,"",J27/TrRoad_act!J40*1000
)</f>
        <v>1692.9438749693538</v>
      </c>
      <c r="K64" s="76">
        <f>IF(TrRoad_act!K40=0,"",K27/TrRoad_act!K40*1000
)</f>
        <v>1657.6259910091544</v>
      </c>
      <c r="L64" s="76">
        <f>IF(TrRoad_act!L40=0,"",L27/TrRoad_act!L40*1000
)</f>
        <v>1605.4863260047755</v>
      </c>
      <c r="M64" s="76">
        <f>IF(TrRoad_act!M40=0,"",M27/TrRoad_act!M40*1000
)</f>
        <v>1591.827039488343</v>
      </c>
      <c r="N64" s="76">
        <f>IF(TrRoad_act!N40=0,"",N27/TrRoad_act!N40*1000
)</f>
        <v>1530.8474263986395</v>
      </c>
      <c r="O64" s="76">
        <f>IF(TrRoad_act!O40=0,"",O27/TrRoad_act!O40*1000
)</f>
        <v>1536.4866282839139</v>
      </c>
      <c r="P64" s="76">
        <f>IF(TrRoad_act!P40=0,"",P27/TrRoad_act!P40*1000
)</f>
        <v>1534.713666911714</v>
      </c>
      <c r="Q64" s="76">
        <f>IF(TrRoad_act!Q40=0,"",Q27/TrRoad_act!Q40*1000
)</f>
        <v>1505.2850703655206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>
        <f>IF(TrRoad_act!L41=0,"",L28/TrRoad_act!L41*1000
)</f>
        <v>375.34704435481206</v>
      </c>
      <c r="M65" s="75">
        <f>IF(TrRoad_act!M41=0,"",M28/TrRoad_act!M41*1000
)</f>
        <v>376.2854119656991</v>
      </c>
      <c r="N65" s="75">
        <f>IF(TrRoad_act!N41=0,"",N28/TrRoad_act!N41*1000
)</f>
        <v>377.2261254956133</v>
      </c>
      <c r="O65" s="75">
        <f>IF(TrRoad_act!O41=0,"",O28/TrRoad_act!O41*1000
)</f>
        <v>372.55070963851966</v>
      </c>
      <c r="P65" s="75">
        <f>IF(TrRoad_act!P41=0,"",P28/TrRoad_act!P41*1000
)</f>
        <v>373.48208641261596</v>
      </c>
      <c r="Q65" s="75">
        <f>IF(TrRoad_act!Q41=0,"",Q28/TrRoad_act!Q41*1000
)</f>
        <v>368.49979868234777</v>
      </c>
    </row>
    <row r="66" spans="1:17" ht="11.45" customHeight="1" x14ac:dyDescent="0.25">
      <c r="A66" s="62" t="s">
        <v>58</v>
      </c>
      <c r="B66" s="75">
        <f>IF(TrRoad_act!B42=0,"",B29/TrRoad_act!B42*1000
)</f>
        <v>1944.9799423902632</v>
      </c>
      <c r="C66" s="75">
        <f>IF(TrRoad_act!C42=0,"",C29/TrRoad_act!C42*1000
)</f>
        <v>1909.3292822606468</v>
      </c>
      <c r="D66" s="75">
        <f>IF(TrRoad_act!D42=0,"",D29/TrRoad_act!D42*1000
)</f>
        <v>1900.8245343211306</v>
      </c>
      <c r="E66" s="75">
        <f>IF(TrRoad_act!E42=0,"",E29/TrRoad_act!E42*1000
)</f>
        <v>1890.9084848427804</v>
      </c>
      <c r="F66" s="75">
        <f>IF(TrRoad_act!F42=0,"",F29/TrRoad_act!F42*1000
)</f>
        <v>1880.2827081611215</v>
      </c>
      <c r="G66" s="75">
        <f>IF(TrRoad_act!G42=0,"",G29/TrRoad_act!G42*1000
)</f>
        <v>1820.3319792804598</v>
      </c>
      <c r="H66" s="75">
        <f>IF(TrRoad_act!H42=0,"",H29/TrRoad_act!H42*1000
)</f>
        <v>1781.9473453251715</v>
      </c>
      <c r="I66" s="75">
        <f>IF(TrRoad_act!I42=0,"",I29/TrRoad_act!I42*1000
)</f>
        <v>1749.9163601715566</v>
      </c>
      <c r="J66" s="75">
        <f>IF(TrRoad_act!J42=0,"",J29/TrRoad_act!J42*1000
)</f>
        <v>1739.2640843835443</v>
      </c>
      <c r="K66" s="75">
        <f>IF(TrRoad_act!K42=0,"",K29/TrRoad_act!K42*1000
)</f>
        <v>1697.5135944180797</v>
      </c>
      <c r="L66" s="75">
        <f>IF(TrRoad_act!L42=0,"",L29/TrRoad_act!L42*1000
)</f>
        <v>1644.1585161086825</v>
      </c>
      <c r="M66" s="75">
        <f>IF(TrRoad_act!M42=0,"",M29/TrRoad_act!M42*1000
)</f>
        <v>1628.1091833981961</v>
      </c>
      <c r="N66" s="75">
        <f>IF(TrRoad_act!N42=0,"",N29/TrRoad_act!N42*1000
)</f>
        <v>1566.1396070326987</v>
      </c>
      <c r="O66" s="75">
        <f>IF(TrRoad_act!O42=0,"",O29/TrRoad_act!O42*1000
)</f>
        <v>1574.1522623148805</v>
      </c>
      <c r="P66" s="75">
        <f>IF(TrRoad_act!P42=0,"",P29/TrRoad_act!P42*1000
)</f>
        <v>1564.3941842785728</v>
      </c>
      <c r="Q66" s="75">
        <f>IF(TrRoad_act!Q42=0,"",Q29/TrRoad_act!Q42*1000
)</f>
        <v>1533.2186562823385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>
        <f>IF(TrRoad_act!L43=0,"",L30/TrRoad_act!L43*1000
)</f>
        <v>1144.8780760258246</v>
      </c>
      <c r="M67" s="75">
        <f>IF(TrRoad_act!M43=0,"",M30/TrRoad_act!M43*1000
)</f>
        <v>1147.7402712158887</v>
      </c>
      <c r="N67" s="75">
        <f>IF(TrRoad_act!N43=0,"",N30/TrRoad_act!N43*1000
)</f>
        <v>1150.6096218939285</v>
      </c>
      <c r="O67" s="75">
        <f>IF(TrRoad_act!O43=0,"",O30/TrRoad_act!O43*1000
)</f>
        <v>1153.4861459486631</v>
      </c>
      <c r="P67" s="75">
        <f>IF(TrRoad_act!P43=0,"",P30/TrRoad_act!P43*1000
)</f>
        <v>1151.2002175927107</v>
      </c>
      <c r="Q67" s="75">
        <f>IF(TrRoad_act!Q43=0,"",Q30/TrRoad_act!Q43*1000
)</f>
        <v>1154.0782181366924</v>
      </c>
    </row>
    <row r="68" spans="1:17" ht="11.45" customHeight="1" x14ac:dyDescent="0.25">
      <c r="A68" s="62" t="s">
        <v>56</v>
      </c>
      <c r="B68" s="75">
        <f>IF(TrRoad_act!B44=0,"",B31/TrRoad_act!B44*1000
)</f>
        <v>1218.7367412353344</v>
      </c>
      <c r="C68" s="75">
        <f>IF(TrRoad_act!C44=0,"",C31/TrRoad_act!C44*1000
)</f>
        <v>1078.1103548506333</v>
      </c>
      <c r="D68" s="75">
        <f>IF(TrRoad_act!D44=0,"",D31/TrRoad_act!D44*1000
)</f>
        <v>1080.6266726890294</v>
      </c>
      <c r="E68" s="75">
        <f>IF(TrRoad_act!E44=0,"",E31/TrRoad_act!E44*1000
)</f>
        <v>1079.964798800168</v>
      </c>
      <c r="F68" s="75">
        <f>IF(TrRoad_act!F44=0,"",F31/TrRoad_act!F44*1000
)</f>
        <v>1083.2683903216671</v>
      </c>
      <c r="G68" s="75">
        <f>IF(TrRoad_act!G44=0,"",G31/TrRoad_act!G44*1000
)</f>
        <v>1081.2057060562918</v>
      </c>
      <c r="H68" s="75">
        <f>IF(TrRoad_act!H44=0,"",H31/TrRoad_act!H44*1000
)</f>
        <v>1085.5908768749207</v>
      </c>
      <c r="I68" s="75">
        <f>IF(TrRoad_act!I44=0,"",I31/TrRoad_act!I44*1000
)</f>
        <v>1093.2389076878367</v>
      </c>
      <c r="J68" s="75">
        <f>IF(TrRoad_act!J44=0,"",J31/TrRoad_act!J44*1000
)</f>
        <v>1100.3521702717583</v>
      </c>
      <c r="K68" s="75">
        <f>IF(TrRoad_act!K44=0,"",K31/TrRoad_act!K44*1000
)</f>
        <v>1130.0008973260817</v>
      </c>
      <c r="L68" s="75">
        <f>IF(TrRoad_act!L44=0,"",L31/TrRoad_act!L44*1000
)</f>
        <v>1132.3432367895286</v>
      </c>
      <c r="M68" s="75">
        <f>IF(TrRoad_act!M44=0,"",M31/TrRoad_act!M44*1000
)</f>
        <v>1144.0525559167065</v>
      </c>
      <c r="N68" s="75">
        <f>IF(TrRoad_act!N44=0,"",N31/TrRoad_act!N44*1000
)</f>
        <v>1158.5170756762395</v>
      </c>
      <c r="O68" s="75">
        <f>IF(TrRoad_act!O44=0,"",O31/TrRoad_act!O44*1000
)</f>
        <v>1166.054818411111</v>
      </c>
      <c r="P68" s="75">
        <f>IF(TrRoad_act!P44=0,"",P31/TrRoad_act!P44*1000
)</f>
        <v>1166.6685815068504</v>
      </c>
      <c r="Q68" s="75">
        <f>IF(TrRoad_act!Q44=0,"",Q31/TrRoad_act!Q44*1000
)</f>
        <v>1178.6061825947409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366.19695943906419</v>
      </c>
      <c r="C70" s="79">
        <f>IF(TrRoad_act!C46=0,"",C33/TrRoad_act!C46*1000
)</f>
        <v>376.60459276129313</v>
      </c>
      <c r="D70" s="79">
        <f>IF(TrRoad_act!D46=0,"",D33/TrRoad_act!D46*1000
)</f>
        <v>365.89133334727916</v>
      </c>
      <c r="E70" s="79">
        <f>IF(TrRoad_act!E46=0,"",E33/TrRoad_act!E46*1000
)</f>
        <v>406.12280798294432</v>
      </c>
      <c r="F70" s="79">
        <f>IF(TrRoad_act!F46=0,"",F33/TrRoad_act!F46*1000
)</f>
        <v>430.73062795526471</v>
      </c>
      <c r="G70" s="79">
        <f>IF(TrRoad_act!G46=0,"",G33/TrRoad_act!G46*1000
)</f>
        <v>420.59211419201466</v>
      </c>
      <c r="H70" s="79">
        <f>IF(TrRoad_act!H46=0,"",H33/TrRoad_act!H46*1000
)</f>
        <v>416.45997372442116</v>
      </c>
      <c r="I70" s="79">
        <f>IF(TrRoad_act!I46=0,"",I33/TrRoad_act!I46*1000
)</f>
        <v>409.27214190850918</v>
      </c>
      <c r="J70" s="79">
        <f>IF(TrRoad_act!J46=0,"",J33/TrRoad_act!J46*1000
)</f>
        <v>403.52150865082461</v>
      </c>
      <c r="K70" s="79">
        <f>IF(TrRoad_act!K46=0,"",K33/TrRoad_act!K46*1000
)</f>
        <v>377.85188489777204</v>
      </c>
      <c r="L70" s="79">
        <f>IF(TrRoad_act!L46=0,"",L33/TrRoad_act!L46*1000
)</f>
        <v>370.77080305715771</v>
      </c>
      <c r="M70" s="79">
        <f>IF(TrRoad_act!M46=0,"",M33/TrRoad_act!M46*1000
)</f>
        <v>362.5511734950606</v>
      </c>
      <c r="N70" s="79">
        <f>IF(TrRoad_act!N46=0,"",N33/TrRoad_act!N46*1000
)</f>
        <v>406.31351855013969</v>
      </c>
      <c r="O70" s="79">
        <f>IF(TrRoad_act!O46=0,"",O33/TrRoad_act!O46*1000
)</f>
        <v>414.06218346386555</v>
      </c>
      <c r="P70" s="79">
        <f>IF(TrRoad_act!P46=0,"",P33/TrRoad_act!P46*1000
)</f>
        <v>373.14409730390736</v>
      </c>
      <c r="Q70" s="79">
        <f>IF(TrRoad_act!Q46=0,"",Q33/TrRoad_act!Q46*1000
)</f>
        <v>387.6277462254277</v>
      </c>
    </row>
    <row r="71" spans="1:17" ht="11.45" customHeight="1" x14ac:dyDescent="0.25">
      <c r="A71" s="23" t="s">
        <v>27</v>
      </c>
      <c r="B71" s="78">
        <f>IF(TrRoad_act!B47=0,"",B34/TrRoad_act!B47*1000
)</f>
        <v>255.49493482190849</v>
      </c>
      <c r="C71" s="78">
        <f>IF(TrRoad_act!C47=0,"",C34/TrRoad_act!C47*1000
)</f>
        <v>252.83643265590007</v>
      </c>
      <c r="D71" s="78">
        <f>IF(TrRoad_act!D47=0,"",D34/TrRoad_act!D47*1000
)</f>
        <v>252.69303987846669</v>
      </c>
      <c r="E71" s="78">
        <f>IF(TrRoad_act!E47=0,"",E34/TrRoad_act!E47*1000
)</f>
        <v>252.96786238578218</v>
      </c>
      <c r="F71" s="78">
        <f>IF(TrRoad_act!F47=0,"",F34/TrRoad_act!F47*1000
)</f>
        <v>252.1766706058759</v>
      </c>
      <c r="G71" s="78">
        <f>IF(TrRoad_act!G47=0,"",G34/TrRoad_act!G47*1000
)</f>
        <v>249.82558501919669</v>
      </c>
      <c r="H71" s="78">
        <f>IF(TrRoad_act!H47=0,"",H34/TrRoad_act!H47*1000
)</f>
        <v>243.28909159978991</v>
      </c>
      <c r="I71" s="78">
        <f>IF(TrRoad_act!I47=0,"",I34/TrRoad_act!I47*1000
)</f>
        <v>237.68651728848272</v>
      </c>
      <c r="J71" s="78">
        <f>IF(TrRoad_act!J47=0,"",J34/TrRoad_act!J47*1000
)</f>
        <v>234.53074839788005</v>
      </c>
      <c r="K71" s="78">
        <f>IF(TrRoad_act!K47=0,"",K34/TrRoad_act!K47*1000
)</f>
        <v>226.77740729517305</v>
      </c>
      <c r="L71" s="78">
        <f>IF(TrRoad_act!L47=0,"",L34/TrRoad_act!L47*1000
)</f>
        <v>218.53457578737118</v>
      </c>
      <c r="M71" s="78">
        <f>IF(TrRoad_act!M47=0,"",M34/TrRoad_act!M47*1000
)</f>
        <v>215.66743458838189</v>
      </c>
      <c r="N71" s="78">
        <f>IF(TrRoad_act!N47=0,"",N34/TrRoad_act!N47*1000
)</f>
        <v>212.10965746552705</v>
      </c>
      <c r="O71" s="78">
        <f>IF(TrRoad_act!O47=0,"",O34/TrRoad_act!O47*1000
)</f>
        <v>211.03197103483319</v>
      </c>
      <c r="P71" s="78">
        <f>IF(TrRoad_act!P47=0,"",P34/TrRoad_act!P47*1000
)</f>
        <v>206.08370707873306</v>
      </c>
      <c r="Q71" s="78">
        <f>IF(TrRoad_act!Q47=0,"",Q34/TrRoad_act!Q47*1000
)</f>
        <v>200.91629960384765</v>
      </c>
    </row>
    <row r="72" spans="1:17" ht="11.45" customHeight="1" x14ac:dyDescent="0.25">
      <c r="A72" s="62" t="s">
        <v>59</v>
      </c>
      <c r="B72" s="77">
        <f>IF(TrRoad_act!B48=0,"",B35/TrRoad_act!B48*1000
)</f>
        <v>243.30876452582021</v>
      </c>
      <c r="C72" s="77">
        <f>IF(TrRoad_act!C48=0,"",C35/TrRoad_act!C48*1000
)</f>
        <v>243.17005075785005</v>
      </c>
      <c r="D72" s="77">
        <f>IF(TrRoad_act!D48=0,"",D35/TrRoad_act!D48*1000
)</f>
        <v>243.73231922761988</v>
      </c>
      <c r="E72" s="77">
        <f>IF(TrRoad_act!E48=0,"",E35/TrRoad_act!E48*1000
)</f>
        <v>241.92195064229028</v>
      </c>
      <c r="F72" s="77">
        <f>IF(TrRoad_act!F48=0,"",F35/TrRoad_act!F48*1000
)</f>
        <v>242.28038947566105</v>
      </c>
      <c r="G72" s="77">
        <f>IF(TrRoad_act!G48=0,"",G35/TrRoad_act!G48*1000
)</f>
        <v>240.92567993319125</v>
      </c>
      <c r="H72" s="77">
        <f>IF(TrRoad_act!H48=0,"",H35/TrRoad_act!H48*1000
)</f>
        <v>238.84202884679488</v>
      </c>
      <c r="I72" s="77">
        <f>IF(TrRoad_act!I48=0,"",I35/TrRoad_act!I48*1000
)</f>
        <v>236.34747655450735</v>
      </c>
      <c r="J72" s="77">
        <f>IF(TrRoad_act!J48=0,"",J35/TrRoad_act!J48*1000
)</f>
        <v>234.07307958306313</v>
      </c>
      <c r="K72" s="77">
        <f>IF(TrRoad_act!K48=0,"",K35/TrRoad_act!K48*1000
)</f>
        <v>231.47119524163605</v>
      </c>
      <c r="L72" s="77">
        <f>IF(TrRoad_act!L48=0,"",L35/TrRoad_act!L48*1000
)</f>
        <v>228.65765923265226</v>
      </c>
      <c r="M72" s="77">
        <f>IF(TrRoad_act!M48=0,"",M35/TrRoad_act!M48*1000
)</f>
        <v>226.82331346883106</v>
      </c>
      <c r="N72" s="77">
        <f>IF(TrRoad_act!N48=0,"",N35/TrRoad_act!N48*1000
)</f>
        <v>224.26997853273218</v>
      </c>
      <c r="O72" s="77">
        <f>IF(TrRoad_act!O48=0,"",O35/TrRoad_act!O48*1000
)</f>
        <v>222.60936396467639</v>
      </c>
      <c r="P72" s="77">
        <f>IF(TrRoad_act!P48=0,"",P35/TrRoad_act!P48*1000
)</f>
        <v>219.78030544356795</v>
      </c>
      <c r="Q72" s="77">
        <f>IF(TrRoad_act!Q48=0,"",Q35/TrRoad_act!Q48*1000
)</f>
        <v>212.79830514485192</v>
      </c>
    </row>
    <row r="73" spans="1:17" ht="11.45" customHeight="1" x14ac:dyDescent="0.25">
      <c r="A73" s="62" t="s">
        <v>58</v>
      </c>
      <c r="B73" s="77">
        <f>IF(TrRoad_act!B49=0,"",B36/TrRoad_act!B49*1000
)</f>
        <v>255.6077551572769</v>
      </c>
      <c r="C73" s="77">
        <f>IF(TrRoad_act!C49=0,"",C36/TrRoad_act!C49*1000
)</f>
        <v>252.90533667453747</v>
      </c>
      <c r="D73" s="77">
        <f>IF(TrRoad_act!D49=0,"",D36/TrRoad_act!D49*1000
)</f>
        <v>252.75163213846525</v>
      </c>
      <c r="E73" s="77">
        <f>IF(TrRoad_act!E49=0,"",E36/TrRoad_act!E49*1000
)</f>
        <v>253.06166004895775</v>
      </c>
      <c r="F73" s="77">
        <f>IF(TrRoad_act!F49=0,"",F36/TrRoad_act!F49*1000
)</f>
        <v>252.24833649811924</v>
      </c>
      <c r="G73" s="77">
        <f>IF(TrRoad_act!G49=0,"",G36/TrRoad_act!G49*1000
)</f>
        <v>249.88258283296051</v>
      </c>
      <c r="H73" s="77">
        <f>IF(TrRoad_act!H49=0,"",H36/TrRoad_act!H49*1000
)</f>
        <v>243.29433656705405</v>
      </c>
      <c r="I73" s="77">
        <f>IF(TrRoad_act!I49=0,"",I36/TrRoad_act!I49*1000
)</f>
        <v>237.65720402925442</v>
      </c>
      <c r="J73" s="77">
        <f>IF(TrRoad_act!J49=0,"",J36/TrRoad_act!J49*1000
)</f>
        <v>234.49277419963971</v>
      </c>
      <c r="K73" s="77">
        <f>IF(TrRoad_act!K49=0,"",K36/TrRoad_act!K49*1000
)</f>
        <v>226.68723455517301</v>
      </c>
      <c r="L73" s="77">
        <f>IF(TrRoad_act!L49=0,"",L36/TrRoad_act!L49*1000
)</f>
        <v>218.39298314723916</v>
      </c>
      <c r="M73" s="77">
        <f>IF(TrRoad_act!M49=0,"",M36/TrRoad_act!M49*1000
)</f>
        <v>215.52790629986495</v>
      </c>
      <c r="N73" s="77">
        <f>IF(TrRoad_act!N49=0,"",N36/TrRoad_act!N49*1000
)</f>
        <v>211.966806495073</v>
      </c>
      <c r="O73" s="77">
        <f>IF(TrRoad_act!O49=0,"",O36/TrRoad_act!O49*1000
)</f>
        <v>210.90414321558495</v>
      </c>
      <c r="P73" s="77">
        <f>IF(TrRoad_act!P49=0,"",P36/TrRoad_act!P49*1000
)</f>
        <v>205.95696472794987</v>
      </c>
      <c r="Q73" s="77">
        <f>IF(TrRoad_act!Q49=0,"",Q36/TrRoad_act!Q49*1000
)</f>
        <v>200.79698400141385</v>
      </c>
    </row>
    <row r="74" spans="1:17" ht="11.45" customHeight="1" x14ac:dyDescent="0.25">
      <c r="A74" s="62" t="s">
        <v>57</v>
      </c>
      <c r="B74" s="77">
        <f>IF(TrRoad_act!B50=0,"",B37/TrRoad_act!B50*1000
)</f>
        <v>335.84584334880481</v>
      </c>
      <c r="C74" s="77">
        <f>IF(TrRoad_act!C50=0,"",C37/TrRoad_act!C50*1000
)</f>
        <v>335.46604212831403</v>
      </c>
      <c r="D74" s="77">
        <f>IF(TrRoad_act!D50=0,"",D37/TrRoad_act!D50*1000
)</f>
        <v>335.32338282431965</v>
      </c>
      <c r="E74" s="77">
        <f>IF(TrRoad_act!E50=0,"",E37/TrRoad_act!E50*1000
)</f>
        <v>332.76876223851792</v>
      </c>
      <c r="F74" s="77">
        <f>IF(TrRoad_act!F50=0,"",F37/TrRoad_act!F50*1000
)</f>
        <v>333.01437964924907</v>
      </c>
      <c r="G74" s="77">
        <f>IF(TrRoad_act!G50=0,"",G37/TrRoad_act!G50*1000
)</f>
        <v>330.48494028175708</v>
      </c>
      <c r="H74" s="77">
        <f>IF(TrRoad_act!H50=0,"",H37/TrRoad_act!H50*1000
)</f>
        <v>327.29863199827031</v>
      </c>
      <c r="I74" s="77">
        <f>IF(TrRoad_act!I50=0,"",I37/TrRoad_act!I50*1000
)</f>
        <v>323.52319011416671</v>
      </c>
      <c r="J74" s="77">
        <f>IF(TrRoad_act!J50=0,"",J37/TrRoad_act!J50*1000
)</f>
        <v>319.43038277526352</v>
      </c>
      <c r="K74" s="77">
        <f>IF(TrRoad_act!K50=0,"",K37/TrRoad_act!K50*1000
)</f>
        <v>314.81969340060448</v>
      </c>
      <c r="L74" s="77">
        <f>IF(TrRoad_act!L50=0,"",L37/TrRoad_act!L50*1000
)</f>
        <v>311.47386990095555</v>
      </c>
      <c r="M74" s="77">
        <f>IF(TrRoad_act!M50=0,"",M37/TrRoad_act!M50*1000
)</f>
        <v>308.14381029528204</v>
      </c>
      <c r="N74" s="77">
        <f>IF(TrRoad_act!N50=0,"",N37/TrRoad_act!N50*1000
)</f>
        <v>301.6495573888638</v>
      </c>
      <c r="O74" s="77">
        <f>IF(TrRoad_act!O50=0,"",O37/TrRoad_act!O50*1000
)</f>
        <v>301.37016987400165</v>
      </c>
      <c r="P74" s="77">
        <f>IF(TrRoad_act!P50=0,"",P37/TrRoad_act!P50*1000
)</f>
        <v>294.37416960945393</v>
      </c>
      <c r="Q74" s="77">
        <f>IF(TrRoad_act!Q50=0,"",Q37/TrRoad_act!Q50*1000
)</f>
        <v>287.88749911630265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>
        <f>IF(TrRoad_act!O51=0,"",O38/TrRoad_act!O51*1000
)</f>
        <v>161.60533333413463</v>
      </c>
      <c r="P75" s="77">
        <f>IF(TrRoad_act!P51=0,"",P38/TrRoad_act!P51*1000
)</f>
        <v>160.27292820593397</v>
      </c>
      <c r="Q75" s="77">
        <f>IF(TrRoad_act!Q51=0,"",Q38/TrRoad_act!Q51*1000
)</f>
        <v>175.07592456932841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1288.283801663503</v>
      </c>
      <c r="C77" s="76">
        <f>IF(TrRoad_act!C53=0,"",C40/TrRoad_act!C53*1000
)</f>
        <v>1297.8724462322996</v>
      </c>
      <c r="D77" s="76">
        <f>IF(TrRoad_act!D53=0,"",D40/TrRoad_act!D53*1000
)</f>
        <v>1270.5849744223035</v>
      </c>
      <c r="E77" s="76">
        <f>IF(TrRoad_act!E53=0,"",E40/TrRoad_act!E53*1000
)</f>
        <v>1629.6500067911863</v>
      </c>
      <c r="F77" s="76">
        <f>IF(TrRoad_act!F53=0,"",F40/TrRoad_act!F53*1000
)</f>
        <v>1533.4410499914388</v>
      </c>
      <c r="G77" s="76">
        <f>IF(TrRoad_act!G53=0,"",G40/TrRoad_act!G53*1000
)</f>
        <v>1395.454944782816</v>
      </c>
      <c r="H77" s="76">
        <f>IF(TrRoad_act!H53=0,"",H40/TrRoad_act!H53*1000
)</f>
        <v>1409.9824140281719</v>
      </c>
      <c r="I77" s="76">
        <f>IF(TrRoad_act!I53=0,"",I40/TrRoad_act!I53*1000
)</f>
        <v>1322.3367564617781</v>
      </c>
      <c r="J77" s="76">
        <f>IF(TrRoad_act!J53=0,"",J40/TrRoad_act!J53*1000
)</f>
        <v>1366.1725051564335</v>
      </c>
      <c r="K77" s="76">
        <f>IF(TrRoad_act!K53=0,"",K40/TrRoad_act!K53*1000
)</f>
        <v>1360.9986508350466</v>
      </c>
      <c r="L77" s="76">
        <f>IF(TrRoad_act!L53=0,"",L40/TrRoad_act!L53*1000
)</f>
        <v>1336.2289406515749</v>
      </c>
      <c r="M77" s="76">
        <f>IF(TrRoad_act!M53=0,"",M40/TrRoad_act!M53*1000
)</f>
        <v>1209.7704754873876</v>
      </c>
      <c r="N77" s="76">
        <f>IF(TrRoad_act!N53=0,"",N40/TrRoad_act!N53*1000
)</f>
        <v>1626.1284754873682</v>
      </c>
      <c r="O77" s="76">
        <f>IF(TrRoad_act!O53=0,"",O40/TrRoad_act!O53*1000
)</f>
        <v>1696.3176355703033</v>
      </c>
      <c r="P77" s="76">
        <f>IF(TrRoad_act!P53=0,"",P40/TrRoad_act!P53*1000
)</f>
        <v>1570.0598563497128</v>
      </c>
      <c r="Q77" s="76">
        <f>IF(TrRoad_act!Q53=0,"",Q40/TrRoad_act!Q53*1000
)</f>
        <v>1588.9586494570428</v>
      </c>
    </row>
    <row r="78" spans="1:17" ht="11.45" customHeight="1" x14ac:dyDescent="0.25">
      <c r="A78" s="17" t="s">
        <v>23</v>
      </c>
      <c r="B78" s="75">
        <f>IF(TrRoad_act!B54=0,"",B41/TrRoad_act!B54*1000
)</f>
        <v>1261.0871579343632</v>
      </c>
      <c r="C78" s="75">
        <f>IF(TrRoad_act!C54=0,"",C41/TrRoad_act!C54*1000
)</f>
        <v>1271.3947165450068</v>
      </c>
      <c r="D78" s="75">
        <f>IF(TrRoad_act!D54=0,"",D41/TrRoad_act!D54*1000
)</f>
        <v>1259.5291087760318</v>
      </c>
      <c r="E78" s="75">
        <f>IF(TrRoad_act!E54=0,"",E41/TrRoad_act!E54*1000
)</f>
        <v>1437.1861827248895</v>
      </c>
      <c r="F78" s="75">
        <f>IF(TrRoad_act!F54=0,"",F41/TrRoad_act!F54*1000
)</f>
        <v>1391.0922533256187</v>
      </c>
      <c r="G78" s="75">
        <f>IF(TrRoad_act!G54=0,"",G41/TrRoad_act!G54*1000
)</f>
        <v>1323.1216693146202</v>
      </c>
      <c r="H78" s="75">
        <f>IF(TrRoad_act!H54=0,"",H41/TrRoad_act!H54*1000
)</f>
        <v>1317.8239138594356</v>
      </c>
      <c r="I78" s="75">
        <f>IF(TrRoad_act!I54=0,"",I41/TrRoad_act!I54*1000
)</f>
        <v>1265.2915298646255</v>
      </c>
      <c r="J78" s="75">
        <f>IF(TrRoad_act!J54=0,"",J41/TrRoad_act!J54*1000
)</f>
        <v>1286.9476097937966</v>
      </c>
      <c r="K78" s="75">
        <f>IF(TrRoad_act!K54=0,"",K41/TrRoad_act!K54*1000
)</f>
        <v>1269.2965053953808</v>
      </c>
      <c r="L78" s="75">
        <f>IF(TrRoad_act!L54=0,"",L41/TrRoad_act!L54*1000
)</f>
        <v>1243.8643659054192</v>
      </c>
      <c r="M78" s="75">
        <f>IF(TrRoad_act!M54=0,"",M41/TrRoad_act!M54*1000
)</f>
        <v>1179.617177797167</v>
      </c>
      <c r="N78" s="75">
        <f>IF(TrRoad_act!N54=0,"",N41/TrRoad_act!N54*1000
)</f>
        <v>1375.7347379153671</v>
      </c>
      <c r="O78" s="75">
        <f>IF(TrRoad_act!O54=0,"",O41/TrRoad_act!O54*1000
)</f>
        <v>1403.9887758931211</v>
      </c>
      <c r="P78" s="75">
        <f>IF(TrRoad_act!P54=0,"",P41/TrRoad_act!P54*1000
)</f>
        <v>1342.0464811625079</v>
      </c>
      <c r="Q78" s="75">
        <f>IF(TrRoad_act!Q54=0,"",Q41/TrRoad_act!Q54*1000
)</f>
        <v>1350.2910379622156</v>
      </c>
    </row>
    <row r="79" spans="1:17" ht="11.45" customHeight="1" x14ac:dyDescent="0.25">
      <c r="A79" s="15" t="s">
        <v>22</v>
      </c>
      <c r="B79" s="74">
        <f>IF(TrRoad_act!B55=0,"",B42/TrRoad_act!B55*1000
)</f>
        <v>1408.3553378956676</v>
      </c>
      <c r="C79" s="74">
        <f>IF(TrRoad_act!C55=0,"",C42/TrRoad_act!C55*1000
)</f>
        <v>1425.2288970837137</v>
      </c>
      <c r="D79" s="74">
        <f>IF(TrRoad_act!D55=0,"",D42/TrRoad_act!D55*1000
)</f>
        <v>1317.1181785321289</v>
      </c>
      <c r="E79" s="74">
        <f>IF(TrRoad_act!E55=0,"",E42/TrRoad_act!E55*1000
)</f>
        <v>2405.3952743096979</v>
      </c>
      <c r="F79" s="74">
        <f>IF(TrRoad_act!F55=0,"",F42/TrRoad_act!F55*1000
)</f>
        <v>2144.6369712082383</v>
      </c>
      <c r="G79" s="74">
        <f>IF(TrRoad_act!G55=0,"",G42/TrRoad_act!G55*1000
)</f>
        <v>1709.1653113961779</v>
      </c>
      <c r="H79" s="74">
        <f>IF(TrRoad_act!H55=0,"",H42/TrRoad_act!H55*1000
)</f>
        <v>1783.5581360209335</v>
      </c>
      <c r="I79" s="74">
        <f>IF(TrRoad_act!I55=0,"",I42/TrRoad_act!I55*1000
)</f>
        <v>1539.2206830868838</v>
      </c>
      <c r="J79" s="74">
        <f>IF(TrRoad_act!J55=0,"",J42/TrRoad_act!J55*1000
)</f>
        <v>1696.9316572973189</v>
      </c>
      <c r="K79" s="74">
        <f>IF(TrRoad_act!K55=0,"",K42/TrRoad_act!K55*1000
)</f>
        <v>1693.35241880955</v>
      </c>
      <c r="L79" s="74">
        <f>IF(TrRoad_act!L55=0,"",L42/TrRoad_act!L55*1000
)</f>
        <v>1723.4340655576063</v>
      </c>
      <c r="M79" s="74">
        <f>IF(TrRoad_act!M55=0,"",M42/TrRoad_act!M55*1000
)</f>
        <v>1324.2231976455419</v>
      </c>
      <c r="N79" s="74">
        <f>IF(TrRoad_act!N55=0,"",N42/TrRoad_act!N55*1000
)</f>
        <v>2527.7470509660229</v>
      </c>
      <c r="O79" s="74">
        <f>IF(TrRoad_act!O55=0,"",O42/TrRoad_act!O55*1000
)</f>
        <v>2531.7712625825257</v>
      </c>
      <c r="P79" s="74">
        <f>IF(TrRoad_act!P55=0,"",P42/TrRoad_act!P55*1000
)</f>
        <v>2162.7076350402895</v>
      </c>
      <c r="Q79" s="74">
        <f>IF(TrRoad_act!Q55=0,"",Q42/TrRoad_act!Q55*1000
)</f>
        <v>2419.6054249757635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130.07802622598655</v>
      </c>
      <c r="C82" s="79">
        <f>IF(TrRoad_act!C4=0,"",C18/TrRoad_act!C4*1000)</f>
        <v>126.07963271627412</v>
      </c>
      <c r="D82" s="79">
        <f>IF(TrRoad_act!D4=0,"",D18/TrRoad_act!D4*1000)</f>
        <v>129.16891340823256</v>
      </c>
      <c r="E82" s="79">
        <f>IF(TrRoad_act!E4=0,"",E18/TrRoad_act!E4*1000)</f>
        <v>128.1042426346649</v>
      </c>
      <c r="F82" s="79">
        <f>IF(TrRoad_act!F4=0,"",F18/TrRoad_act!F4*1000)</f>
        <v>128.54951380205387</v>
      </c>
      <c r="G82" s="79">
        <f>IF(TrRoad_act!G4=0,"",G18/TrRoad_act!G4*1000)</f>
        <v>126.94746806388748</v>
      </c>
      <c r="H82" s="79">
        <f>IF(TrRoad_act!H4=0,"",H18/TrRoad_act!H4*1000)</f>
        <v>125.04444678377504</v>
      </c>
      <c r="I82" s="79">
        <f>IF(TrRoad_act!I4=0,"",I18/TrRoad_act!I4*1000)</f>
        <v>121.83371784018689</v>
      </c>
      <c r="J82" s="79">
        <f>IF(TrRoad_act!J4=0,"",J18/TrRoad_act!J4*1000)</f>
        <v>122.55936013881086</v>
      </c>
      <c r="K82" s="79">
        <f>IF(TrRoad_act!K4=0,"",K18/TrRoad_act!K4*1000)</f>
        <v>124.09528434213001</v>
      </c>
      <c r="L82" s="79">
        <f>IF(TrRoad_act!L4=0,"",L18/TrRoad_act!L4*1000)</f>
        <v>126.17330951111994</v>
      </c>
      <c r="M82" s="79">
        <f>IF(TrRoad_act!M4=0,"",M18/TrRoad_act!M4*1000)</f>
        <v>121.60399352263144</v>
      </c>
      <c r="N82" s="79">
        <f>IF(TrRoad_act!N4=0,"",N18/TrRoad_act!N4*1000)</f>
        <v>111.37424525640722</v>
      </c>
      <c r="O82" s="79">
        <f>IF(TrRoad_act!O4=0,"",O18/TrRoad_act!O4*1000)</f>
        <v>110.88219326430473</v>
      </c>
      <c r="P82" s="79">
        <f>IF(TrRoad_act!P4=0,"",P18/TrRoad_act!P4*1000)</f>
        <v>113.75791039345214</v>
      </c>
      <c r="Q82" s="79">
        <f>IF(TrRoad_act!Q4=0,"",Q18/TrRoad_act!Q4*1000)</f>
        <v>109.00691768765567</v>
      </c>
    </row>
    <row r="83" spans="1:17" ht="11.45" customHeight="1" x14ac:dyDescent="0.25">
      <c r="A83" s="23" t="s">
        <v>30</v>
      </c>
      <c r="B83" s="78">
        <f>IF(TrRoad_act!B5=0,"",B19/TrRoad_act!B5*1000)</f>
        <v>102.38417909135927</v>
      </c>
      <c r="C83" s="78">
        <f>IF(TrRoad_act!C5=0,"",C19/TrRoad_act!C5*1000)</f>
        <v>101.59303768192839</v>
      </c>
      <c r="D83" s="78">
        <f>IF(TrRoad_act!D5=0,"",D19/TrRoad_act!D5*1000)</f>
        <v>100.91362263546775</v>
      </c>
      <c r="E83" s="78">
        <f>IF(TrRoad_act!E5=0,"",E19/TrRoad_act!E5*1000)</f>
        <v>100.35330919516582</v>
      </c>
      <c r="F83" s="78">
        <f>IF(TrRoad_act!F5=0,"",F19/TrRoad_act!F5*1000)</f>
        <v>99.777452140040808</v>
      </c>
      <c r="G83" s="78">
        <f>IF(TrRoad_act!G5=0,"",G19/TrRoad_act!G5*1000)</f>
        <v>99.294777392614677</v>
      </c>
      <c r="H83" s="78">
        <f>IF(TrRoad_act!H5=0,"",H19/TrRoad_act!H5*1000)</f>
        <v>98.579720652818622</v>
      </c>
      <c r="I83" s="78">
        <f>IF(TrRoad_act!I5=0,"",I19/TrRoad_act!I5*1000)</f>
        <v>97.661034795630854</v>
      </c>
      <c r="J83" s="78">
        <f>IF(TrRoad_act!J5=0,"",J19/TrRoad_act!J5*1000)</f>
        <v>97.222747983546967</v>
      </c>
      <c r="K83" s="78">
        <f>IF(TrRoad_act!K5=0,"",K19/TrRoad_act!K5*1000)</f>
        <v>96.397434471976553</v>
      </c>
      <c r="L83" s="78">
        <f>IF(TrRoad_act!L5=0,"",L19/TrRoad_act!L5*1000)</f>
        <v>94.477346288161087</v>
      </c>
      <c r="M83" s="78">
        <f>IF(TrRoad_act!M5=0,"",M19/TrRoad_act!M5*1000)</f>
        <v>92.918757281906139</v>
      </c>
      <c r="N83" s="78">
        <f>IF(TrRoad_act!N5=0,"",N19/TrRoad_act!N5*1000)</f>
        <v>91.292758426933531</v>
      </c>
      <c r="O83" s="78">
        <f>IF(TrRoad_act!O5=0,"",O19/TrRoad_act!O5*1000)</f>
        <v>89.593033043391245</v>
      </c>
      <c r="P83" s="78">
        <f>IF(TrRoad_act!P5=0,"",P19/TrRoad_act!P5*1000)</f>
        <v>87.995856029823329</v>
      </c>
      <c r="Q83" s="78">
        <f>IF(TrRoad_act!Q5=0,"",Q19/TrRoad_act!Q5*1000)</f>
        <v>84.511961776645748</v>
      </c>
    </row>
    <row r="84" spans="1:17" ht="11.45" customHeight="1" x14ac:dyDescent="0.25">
      <c r="A84" s="19" t="s">
        <v>29</v>
      </c>
      <c r="B84" s="76">
        <f>IF(TrRoad_act!B6=0,"",B20/TrRoad_act!B6*1000)</f>
        <v>138.27484485577597</v>
      </c>
      <c r="C84" s="76">
        <f>IF(TrRoad_act!C6=0,"",C20/TrRoad_act!C6*1000)</f>
        <v>132.13541584050822</v>
      </c>
      <c r="D84" s="76">
        <f>IF(TrRoad_act!D6=0,"",D20/TrRoad_act!D6*1000)</f>
        <v>133.37654451272959</v>
      </c>
      <c r="E84" s="76">
        <f>IF(TrRoad_act!E6=0,"",E20/TrRoad_act!E6*1000)</f>
        <v>133.14821100753011</v>
      </c>
      <c r="F84" s="76">
        <f>IF(TrRoad_act!F6=0,"",F20/TrRoad_act!F6*1000)</f>
        <v>134.27703928664224</v>
      </c>
      <c r="G84" s="76">
        <f>IF(TrRoad_act!G6=0,"",G20/TrRoad_act!G6*1000)</f>
        <v>130.09327197542908</v>
      </c>
      <c r="H84" s="76">
        <f>IF(TrRoad_act!H6=0,"",H20/TrRoad_act!H6*1000)</f>
        <v>127.66749235085732</v>
      </c>
      <c r="I84" s="76">
        <f>IF(TrRoad_act!I6=0,"",I20/TrRoad_act!I6*1000)</f>
        <v>124.32177659916644</v>
      </c>
      <c r="J84" s="76">
        <f>IF(TrRoad_act!J6=0,"",J20/TrRoad_act!J6*1000)</f>
        <v>125.1741082358335</v>
      </c>
      <c r="K84" s="76">
        <f>IF(TrRoad_act!K6=0,"",K20/TrRoad_act!K6*1000)</f>
        <v>126.57500484179762</v>
      </c>
      <c r="L84" s="76">
        <f>IF(TrRoad_act!L6=0,"",L20/TrRoad_act!L6*1000)</f>
        <v>129.01995602020327</v>
      </c>
      <c r="M84" s="76">
        <f>IF(TrRoad_act!M6=0,"",M20/TrRoad_act!M6*1000)</f>
        <v>123.75013346273511</v>
      </c>
      <c r="N84" s="76">
        <f>IF(TrRoad_act!N6=0,"",N20/TrRoad_act!N6*1000)</f>
        <v>114.09326117020296</v>
      </c>
      <c r="O84" s="76">
        <f>IF(TrRoad_act!O6=0,"",O20/TrRoad_act!O6*1000)</f>
        <v>114.02610644608563</v>
      </c>
      <c r="P84" s="76">
        <f>IF(TrRoad_act!P6=0,"",P20/TrRoad_act!P6*1000)</f>
        <v>115.49507792176006</v>
      </c>
      <c r="Q84" s="76">
        <f>IF(TrRoad_act!Q6=0,"",Q20/TrRoad_act!Q6*1000)</f>
        <v>110.9347361106108</v>
      </c>
    </row>
    <row r="85" spans="1:17" ht="11.45" customHeight="1" x14ac:dyDescent="0.25">
      <c r="A85" s="62" t="s">
        <v>59</v>
      </c>
      <c r="B85" s="77">
        <f>IF(TrRoad_act!B7=0,"",B21/TrRoad_act!B7*1000)</f>
        <v>142.51982928794249</v>
      </c>
      <c r="C85" s="77">
        <f>IF(TrRoad_act!C7=0,"",C21/TrRoad_act!C7*1000)</f>
        <v>136.26668756061017</v>
      </c>
      <c r="D85" s="77">
        <f>IF(TrRoad_act!D7=0,"",D21/TrRoad_act!D7*1000)</f>
        <v>137.96521556241183</v>
      </c>
      <c r="E85" s="77">
        <f>IF(TrRoad_act!E7=0,"",E21/TrRoad_act!E7*1000)</f>
        <v>136.2452721245792</v>
      </c>
      <c r="F85" s="77">
        <f>IF(TrRoad_act!F7=0,"",F21/TrRoad_act!F7*1000)</f>
        <v>138.03414601655788</v>
      </c>
      <c r="G85" s="77">
        <f>IF(TrRoad_act!G7=0,"",G21/TrRoad_act!G7*1000)</f>
        <v>136.94855489856272</v>
      </c>
      <c r="H85" s="77">
        <f>IF(TrRoad_act!H7=0,"",H21/TrRoad_act!H7*1000)</f>
        <v>136.60474505621053</v>
      </c>
      <c r="I85" s="77">
        <f>IF(TrRoad_act!I7=0,"",I21/TrRoad_act!I7*1000)</f>
        <v>135.26919738821138</v>
      </c>
      <c r="J85" s="77">
        <f>IF(TrRoad_act!J7=0,"",J21/TrRoad_act!J7*1000)</f>
        <v>136.25542097484285</v>
      </c>
      <c r="K85" s="77">
        <f>IF(TrRoad_act!K7=0,"",K21/TrRoad_act!K7*1000)</f>
        <v>140.80086979746602</v>
      </c>
      <c r="L85" s="77">
        <f>IF(TrRoad_act!L7=0,"",L21/TrRoad_act!L7*1000)</f>
        <v>145.59422821041468</v>
      </c>
      <c r="M85" s="77">
        <f>IF(TrRoad_act!M7=0,"",M21/TrRoad_act!M7*1000)</f>
        <v>141.99336824390946</v>
      </c>
      <c r="N85" s="77">
        <f>IF(TrRoad_act!N7=0,"",N21/TrRoad_act!N7*1000)</f>
        <v>130.496201048036</v>
      </c>
      <c r="O85" s="77">
        <f>IF(TrRoad_act!O7=0,"",O21/TrRoad_act!O7*1000)</f>
        <v>131.64586936500342</v>
      </c>
      <c r="P85" s="77">
        <f>IF(TrRoad_act!P7=0,"",P21/TrRoad_act!P7*1000)</f>
        <v>133.91474017300635</v>
      </c>
      <c r="Q85" s="77">
        <f>IF(TrRoad_act!Q7=0,"",Q21/TrRoad_act!Q7*1000)</f>
        <v>128.02268261312892</v>
      </c>
    </row>
    <row r="86" spans="1:17" ht="11.45" customHeight="1" x14ac:dyDescent="0.25">
      <c r="A86" s="62" t="s">
        <v>58</v>
      </c>
      <c r="B86" s="77">
        <f>IF(TrRoad_act!B8=0,"",B22/TrRoad_act!B8*1000)</f>
        <v>130.91919233609664</v>
      </c>
      <c r="C86" s="77">
        <f>IF(TrRoad_act!C8=0,"",C22/TrRoad_act!C8*1000)</f>
        <v>125.71631314215853</v>
      </c>
      <c r="D86" s="77">
        <f>IF(TrRoad_act!D8=0,"",D22/TrRoad_act!D8*1000)</f>
        <v>126.84752456696877</v>
      </c>
      <c r="E86" s="77">
        <f>IF(TrRoad_act!E8=0,"",E22/TrRoad_act!E8*1000)</f>
        <v>129.51791393776344</v>
      </c>
      <c r="F86" s="77">
        <f>IF(TrRoad_act!F8=0,"",F22/TrRoad_act!F8*1000)</f>
        <v>130.48648710265763</v>
      </c>
      <c r="G86" s="77">
        <f>IF(TrRoad_act!G8=0,"",G22/TrRoad_act!G8*1000)</f>
        <v>124.09833117223374</v>
      </c>
      <c r="H86" s="77">
        <f>IF(TrRoad_act!H8=0,"",H22/TrRoad_act!H8*1000)</f>
        <v>120.94579411348153</v>
      </c>
      <c r="I86" s="77">
        <f>IF(TrRoad_act!I8=0,"",I22/TrRoad_act!I8*1000)</f>
        <v>116.90789593321773</v>
      </c>
      <c r="J86" s="77">
        <f>IF(TrRoad_act!J8=0,"",J22/TrRoad_act!J8*1000)</f>
        <v>118.68662539078596</v>
      </c>
      <c r="K86" s="77">
        <f>IF(TrRoad_act!K8=0,"",K22/TrRoad_act!K8*1000)</f>
        <v>118.95999417618712</v>
      </c>
      <c r="L86" s="77">
        <f>IF(TrRoad_act!L8=0,"",L22/TrRoad_act!L8*1000)</f>
        <v>120.8941362213116</v>
      </c>
      <c r="M86" s="77">
        <f>IF(TrRoad_act!M8=0,"",M22/TrRoad_act!M8*1000)</f>
        <v>115.75507052010227</v>
      </c>
      <c r="N86" s="77">
        <f>IF(TrRoad_act!N8=0,"",N22/TrRoad_act!N8*1000)</f>
        <v>106.93061561870597</v>
      </c>
      <c r="O86" s="77">
        <f>IF(TrRoad_act!O8=0,"",O22/TrRoad_act!O8*1000)</f>
        <v>106.61467173896705</v>
      </c>
      <c r="P86" s="77">
        <f>IF(TrRoad_act!P8=0,"",P22/TrRoad_act!P8*1000)</f>
        <v>108.25604535189831</v>
      </c>
      <c r="Q86" s="77">
        <f>IF(TrRoad_act!Q8=0,"",Q22/TrRoad_act!Q8*1000)</f>
        <v>104.22401644983351</v>
      </c>
    </row>
    <row r="87" spans="1:17" ht="11.45" customHeight="1" x14ac:dyDescent="0.25">
      <c r="A87" s="62" t="s">
        <v>57</v>
      </c>
      <c r="B87" s="77">
        <f>IF(TrRoad_act!B9=0,"",B23/TrRoad_act!B9*1000)</f>
        <v>137.61918068090154</v>
      </c>
      <c r="C87" s="77">
        <f>IF(TrRoad_act!C9=0,"",C23/TrRoad_act!C9*1000)</f>
        <v>143.69800894951308</v>
      </c>
      <c r="D87" s="77">
        <f>IF(TrRoad_act!D9=0,"",D23/TrRoad_act!D9*1000)</f>
        <v>150.98284655671725</v>
      </c>
      <c r="E87" s="77">
        <f>IF(TrRoad_act!E9=0,"",E23/TrRoad_act!E9*1000)</f>
        <v>130.35665424134706</v>
      </c>
      <c r="F87" s="77">
        <f>IF(TrRoad_act!F9=0,"",F23/TrRoad_act!F9*1000)</f>
        <v>132.74453586794021</v>
      </c>
      <c r="G87" s="77">
        <f>IF(TrRoad_act!G9=0,"",G23/TrRoad_act!G9*1000)</f>
        <v>138.56022020845555</v>
      </c>
      <c r="H87" s="77">
        <f>IF(TrRoad_act!H9=0,"",H23/TrRoad_act!H9*1000)</f>
        <v>154.31155855144391</v>
      </c>
      <c r="I87" s="77">
        <f>IF(TrRoad_act!I9=0,"",I23/TrRoad_act!I9*1000)</f>
        <v>166.85369059048591</v>
      </c>
      <c r="J87" s="77">
        <f>IF(TrRoad_act!J9=0,"",J23/TrRoad_act!J9*1000)</f>
        <v>142.00577064187712</v>
      </c>
      <c r="K87" s="77">
        <f>IF(TrRoad_act!K9=0,"",K23/TrRoad_act!K9*1000)</f>
        <v>123.18348943509748</v>
      </c>
      <c r="L87" s="77">
        <f>IF(TrRoad_act!L9=0,"",L23/TrRoad_act!L9*1000)</f>
        <v>128.10754039393527</v>
      </c>
      <c r="M87" s="77">
        <f>IF(TrRoad_act!M9=0,"",M23/TrRoad_act!M9*1000)</f>
        <v>123.02154475000941</v>
      </c>
      <c r="N87" s="77">
        <f>IF(TrRoad_act!N9=0,"",N23/TrRoad_act!N9*1000)</f>
        <v>115.49248504439181</v>
      </c>
      <c r="O87" s="77">
        <f>IF(TrRoad_act!O9=0,"",O23/TrRoad_act!O9*1000)</f>
        <v>118.70020113944132</v>
      </c>
      <c r="P87" s="77">
        <f>IF(TrRoad_act!P9=0,"",P23/TrRoad_act!P9*1000)</f>
        <v>113.74220280867557</v>
      </c>
      <c r="Q87" s="77">
        <f>IF(TrRoad_act!Q9=0,"",Q23/TrRoad_act!Q9*1000)</f>
        <v>115.55334542606823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>
        <f>IF(TrRoad_act!L10=0,"",L24/TrRoad_act!L10*1000)</f>
        <v>145.04948817054446</v>
      </c>
      <c r="M88" s="77">
        <f>IF(TrRoad_act!M10=0,"",M24/TrRoad_act!M10*1000)</f>
        <v>142.64956438739216</v>
      </c>
      <c r="N88" s="77">
        <f>IF(TrRoad_act!N10=0,"",N24/TrRoad_act!N10*1000)</f>
        <v>111.53167184551165</v>
      </c>
      <c r="O88" s="77">
        <f>IF(TrRoad_act!O10=0,"",O24/TrRoad_act!O10*1000)</f>
        <v>106.56472204439747</v>
      </c>
      <c r="P88" s="77">
        <f>IF(TrRoad_act!P10=0,"",P24/TrRoad_act!P10*1000)</f>
        <v>105.30296240803962</v>
      </c>
      <c r="Q88" s="77">
        <f>IF(TrRoad_act!Q10=0,"",Q24/TrRoad_act!Q10*1000)</f>
        <v>98.817430103081364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47.495832628109227</v>
      </c>
      <c r="P89" s="77">
        <f>IF(TrRoad_act!P11=0,"",P25/TrRoad_act!P11*1000)</f>
        <v>48.295015487775856</v>
      </c>
      <c r="Q89" s="77">
        <f>IF(TrRoad_act!Q11=0,"",Q25/TrRoad_act!Q11*1000)</f>
        <v>46.94986805738754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84.534323188259435</v>
      </c>
      <c r="C91" s="76">
        <f>IF(TrRoad_act!C13=0,"",C27/TrRoad_act!C13*1000)</f>
        <v>90.085439061319434</v>
      </c>
      <c r="D91" s="76">
        <f>IF(TrRoad_act!D13=0,"",D27/TrRoad_act!D13*1000)</f>
        <v>101.46999044196686</v>
      </c>
      <c r="E91" s="76">
        <f>IF(TrRoad_act!E13=0,"",E27/TrRoad_act!E13*1000)</f>
        <v>94.182989845329629</v>
      </c>
      <c r="F91" s="76">
        <f>IF(TrRoad_act!F13=0,"",F27/TrRoad_act!F13*1000)</f>
        <v>90.084131179538602</v>
      </c>
      <c r="G91" s="76">
        <f>IF(TrRoad_act!G13=0,"",G27/TrRoad_act!G13*1000)</f>
        <v>94.450173731417053</v>
      </c>
      <c r="H91" s="76">
        <f>IF(TrRoad_act!H13=0,"",H27/TrRoad_act!H13*1000)</f>
        <v>97.836768068731757</v>
      </c>
      <c r="I91" s="76">
        <f>IF(TrRoad_act!I13=0,"",I27/TrRoad_act!I13*1000)</f>
        <v>95.746044918740438</v>
      </c>
      <c r="J91" s="76">
        <f>IF(TrRoad_act!J13=0,"",J27/TrRoad_act!J13*1000)</f>
        <v>95.204028853233496</v>
      </c>
      <c r="K91" s="76">
        <f>IF(TrRoad_act!K13=0,"",K27/TrRoad_act!K13*1000)</f>
        <v>98.038729077384644</v>
      </c>
      <c r="L91" s="76">
        <f>IF(TrRoad_act!L13=0,"",L27/TrRoad_act!L13*1000)</f>
        <v>97.334748715028425</v>
      </c>
      <c r="M91" s="76">
        <f>IF(TrRoad_act!M13=0,"",M27/TrRoad_act!M13*1000)</f>
        <v>100.61677562725446</v>
      </c>
      <c r="N91" s="76">
        <f>IF(TrRoad_act!N13=0,"",N27/TrRoad_act!N13*1000)</f>
        <v>79.938686560743037</v>
      </c>
      <c r="O91" s="76">
        <f>IF(TrRoad_act!O13=0,"",O27/TrRoad_act!O13*1000)</f>
        <v>74.971882158395601</v>
      </c>
      <c r="P91" s="76">
        <f>IF(TrRoad_act!P13=0,"",P27/TrRoad_act!P13*1000)</f>
        <v>96.817348551110669</v>
      </c>
      <c r="Q91" s="76">
        <f>IF(TrRoad_act!Q13=0,"",Q27/TrRoad_act!Q13*1000)</f>
        <v>89.527993311883478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>
        <f>IF(TrRoad_act!L14=0,"",L28/TrRoad_act!L14*1000)</f>
        <v>56.575856816337328</v>
      </c>
      <c r="M92" s="75">
        <f>IF(TrRoad_act!M14=0,"",M28/TrRoad_act!M14*1000)</f>
        <v>56.939711885883362</v>
      </c>
      <c r="N92" s="75">
        <f>IF(TrRoad_act!N14=0,"",N28/TrRoad_act!N14*1000)</f>
        <v>51.21535776206651</v>
      </c>
      <c r="O92" s="75">
        <f>IF(TrRoad_act!O14=0,"",O28/TrRoad_act!O14*1000)</f>
        <v>47.263771259648159</v>
      </c>
      <c r="P92" s="75">
        <f>IF(TrRoad_act!P14=0,"",P28/TrRoad_act!P14*1000)</f>
        <v>56.505333892251919</v>
      </c>
      <c r="Q92" s="75">
        <f>IF(TrRoad_act!Q14=0,"",Q28/TrRoad_act!Q14*1000)</f>
        <v>55.441218158892745</v>
      </c>
    </row>
    <row r="93" spans="1:17" ht="11.45" customHeight="1" x14ac:dyDescent="0.25">
      <c r="A93" s="62" t="s">
        <v>58</v>
      </c>
      <c r="B93" s="75">
        <f>IF(TrRoad_act!B15=0,"",B29/TrRoad_act!B15*1000)</f>
        <v>84.667238979107097</v>
      </c>
      <c r="C93" s="75">
        <f>IF(TrRoad_act!C15=0,"",C29/TrRoad_act!C15*1000)</f>
        <v>90.81571084304278</v>
      </c>
      <c r="D93" s="75">
        <f>IF(TrRoad_act!D15=0,"",D29/TrRoad_act!D15*1000)</f>
        <v>102.70801873470343</v>
      </c>
      <c r="E93" s="75">
        <f>IF(TrRoad_act!E15=0,"",E29/TrRoad_act!E15*1000)</f>
        <v>95.689410961805066</v>
      </c>
      <c r="F93" s="75">
        <f>IF(TrRoad_act!F15=0,"",F29/TrRoad_act!F15*1000)</f>
        <v>91.586856413563922</v>
      </c>
      <c r="G93" s="75">
        <f>IF(TrRoad_act!G15=0,"",G29/TrRoad_act!G15*1000)</f>
        <v>97.247027048885371</v>
      </c>
      <c r="H93" s="75">
        <f>IF(TrRoad_act!H15=0,"",H29/TrRoad_act!H15*1000)</f>
        <v>100.42058996724214</v>
      </c>
      <c r="I93" s="75">
        <f>IF(TrRoad_act!I15=0,"",I29/TrRoad_act!I15*1000)</f>
        <v>98.342344340772101</v>
      </c>
      <c r="J93" s="75">
        <f>IF(TrRoad_act!J15=0,"",J29/TrRoad_act!J15*1000)</f>
        <v>97.808882220647263</v>
      </c>
      <c r="K93" s="75">
        <f>IF(TrRoad_act!K15=0,"",K29/TrRoad_act!K15*1000)</f>
        <v>100.39784383871452</v>
      </c>
      <c r="L93" s="75">
        <f>IF(TrRoad_act!L15=0,"",L29/TrRoad_act!L15*1000)</f>
        <v>99.668519767727005</v>
      </c>
      <c r="M93" s="75">
        <f>IF(TrRoad_act!M15=0,"",M29/TrRoad_act!M15*1000)</f>
        <v>102.89897190162529</v>
      </c>
      <c r="N93" s="75">
        <f>IF(TrRoad_act!N15=0,"",N29/TrRoad_act!N15*1000)</f>
        <v>81.770033738477792</v>
      </c>
      <c r="O93" s="75">
        <f>IF(TrRoad_act!O15=0,"",O29/TrRoad_act!O15*1000)</f>
        <v>76.796738484487037</v>
      </c>
      <c r="P93" s="75">
        <f>IF(TrRoad_act!P15=0,"",P29/TrRoad_act!P15*1000)</f>
        <v>98.676697204957776</v>
      </c>
      <c r="Q93" s="75">
        <f>IF(TrRoad_act!Q15=0,"",Q29/TrRoad_act!Q15*1000)</f>
        <v>91.174746225079787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>
        <f>IF(TrRoad_act!L16=0,"",L30/TrRoad_act!L16*1000)</f>
        <v>69.402251689261291</v>
      </c>
      <c r="M94" s="75">
        <f>IF(TrRoad_act!M16=0,"",M30/TrRoad_act!M16*1000)</f>
        <v>72.538927439562755</v>
      </c>
      <c r="N94" s="75">
        <f>IF(TrRoad_act!N16=0,"",N30/TrRoad_act!N16*1000)</f>
        <v>60.074713122378348</v>
      </c>
      <c r="O94" s="75">
        <f>IF(TrRoad_act!O16=0,"",O30/TrRoad_act!O16*1000)</f>
        <v>56.274082257856413</v>
      </c>
      <c r="P94" s="75">
        <f>IF(TrRoad_act!P16=0,"",P30/TrRoad_act!P16*1000)</f>
        <v>72.61381845782239</v>
      </c>
      <c r="Q94" s="75">
        <f>IF(TrRoad_act!Q16=0,"",Q30/TrRoad_act!Q16*1000)</f>
        <v>68.628690520661607</v>
      </c>
    </row>
    <row r="95" spans="1:17" ht="11.45" customHeight="1" x14ac:dyDescent="0.25">
      <c r="A95" s="62" t="s">
        <v>56</v>
      </c>
      <c r="B95" s="75">
        <f>IF(TrRoad_act!B17=0,"",B31/TrRoad_act!B17*1000)</f>
        <v>53.05302778391615</v>
      </c>
      <c r="C95" s="75">
        <f>IF(TrRoad_act!C17=0,"",C31/TrRoad_act!C17*1000)</f>
        <v>51.279451455895888</v>
      </c>
      <c r="D95" s="75">
        <f>IF(TrRoad_act!D17=0,"",D31/TrRoad_act!D17*1000)</f>
        <v>58.389936861481132</v>
      </c>
      <c r="E95" s="75">
        <f>IF(TrRoad_act!E17=0,"",E31/TrRoad_act!E17*1000)</f>
        <v>54.651611267831768</v>
      </c>
      <c r="F95" s="75">
        <f>IF(TrRoad_act!F17=0,"",F31/TrRoad_act!F17*1000)</f>
        <v>52.765015649572987</v>
      </c>
      <c r="G95" s="75">
        <f>IF(TrRoad_act!G17=0,"",G31/TrRoad_act!G17*1000)</f>
        <v>57.760914898515779</v>
      </c>
      <c r="H95" s="75">
        <f>IF(TrRoad_act!H17=0,"",H31/TrRoad_act!H17*1000)</f>
        <v>61.177832557640464</v>
      </c>
      <c r="I95" s="75">
        <f>IF(TrRoad_act!I17=0,"",I31/TrRoad_act!I17*1000)</f>
        <v>61.438180448822514</v>
      </c>
      <c r="J95" s="75">
        <f>IF(TrRoad_act!J17=0,"",J31/TrRoad_act!J17*1000)</f>
        <v>61.879168775850246</v>
      </c>
      <c r="K95" s="75">
        <f>IF(TrRoad_act!K17=0,"",K31/TrRoad_act!K17*1000)</f>
        <v>66.832839513278032</v>
      </c>
      <c r="L95" s="75">
        <f>IF(TrRoad_act!L17=0,"",L31/TrRoad_act!L17*1000)</f>
        <v>68.642392551612645</v>
      </c>
      <c r="M95" s="75">
        <f>IF(TrRoad_act!M17=0,"",M31/TrRoad_act!M17*1000)</f>
        <v>72.305858234609474</v>
      </c>
      <c r="N95" s="75">
        <f>IF(TrRoad_act!N17=0,"",N31/TrRoad_act!N17*1000)</f>
        <v>60.487570801005162</v>
      </c>
      <c r="O95" s="75">
        <f>IF(TrRoad_act!O17=0,"",O31/TrRoad_act!O17*1000)</f>
        <v>56.887258680051033</v>
      </c>
      <c r="P95" s="75">
        <f>IF(TrRoad_act!P17=0,"",P31/TrRoad_act!P17*1000)</f>
        <v>73.589510567618589</v>
      </c>
      <c r="Q95" s="75">
        <f>IF(TrRoad_act!Q17=0,"",Q31/TrRoad_act!Q17*1000)</f>
        <v>70.08727630405069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294.32469192509598</v>
      </c>
      <c r="C97" s="79">
        <f>IF(TrRoad_act!C19=0,"",C33/TrRoad_act!C19*1000)</f>
        <v>279.60068640943757</v>
      </c>
      <c r="D97" s="79">
        <f>IF(TrRoad_act!D19=0,"",D33/TrRoad_act!D19*1000)</f>
        <v>285.58087959083224</v>
      </c>
      <c r="E97" s="79">
        <f>IF(TrRoad_act!E19=0,"",E33/TrRoad_act!E19*1000)</f>
        <v>321.96037678109616</v>
      </c>
      <c r="F97" s="79">
        <f>IF(TrRoad_act!F19=0,"",F33/TrRoad_act!F19*1000)</f>
        <v>283.4296564706417</v>
      </c>
      <c r="G97" s="79">
        <f>IF(TrRoad_act!G19=0,"",G33/TrRoad_act!G19*1000)</f>
        <v>267.62167067971512</v>
      </c>
      <c r="H97" s="79">
        <f>IF(TrRoad_act!H19=0,"",H33/TrRoad_act!H19*1000)</f>
        <v>262.44800164561798</v>
      </c>
      <c r="I97" s="79">
        <f>IF(TrRoad_act!I19=0,"",I33/TrRoad_act!I19*1000)</f>
        <v>239.25446979715531</v>
      </c>
      <c r="J97" s="79">
        <f>IF(TrRoad_act!J19=0,"",J33/TrRoad_act!J19*1000)</f>
        <v>256.63955010603553</v>
      </c>
      <c r="K97" s="79">
        <f>IF(TrRoad_act!K19=0,"",K33/TrRoad_act!K19*1000)</f>
        <v>269.50288872519798</v>
      </c>
      <c r="L97" s="79">
        <f>IF(TrRoad_act!L19=0,"",L33/TrRoad_act!L19*1000)</f>
        <v>287.27879823215386</v>
      </c>
      <c r="M97" s="79">
        <f>IF(TrRoad_act!M19=0,"",M33/TrRoad_act!M19*1000)</f>
        <v>253.75006325490318</v>
      </c>
      <c r="N97" s="79">
        <f>IF(TrRoad_act!N19=0,"",N33/TrRoad_act!N19*1000)</f>
        <v>281.7377465556325</v>
      </c>
      <c r="O97" s="79">
        <f>IF(TrRoad_act!O19=0,"",O33/TrRoad_act!O19*1000)</f>
        <v>285.88491556344604</v>
      </c>
      <c r="P97" s="79">
        <f>IF(TrRoad_act!P19=0,"",P33/TrRoad_act!P19*1000)</f>
        <v>260.81875470015126</v>
      </c>
      <c r="Q97" s="79">
        <f>IF(TrRoad_act!Q19=0,"",Q33/TrRoad_act!Q19*1000)</f>
        <v>281.94100416090214</v>
      </c>
    </row>
    <row r="98" spans="1:17" ht="11.45" customHeight="1" x14ac:dyDescent="0.25">
      <c r="A98" s="23" t="s">
        <v>27</v>
      </c>
      <c r="B98" s="78">
        <f>IF(TrRoad_act!B20=0,"",B34/TrRoad_act!B20*1000)</f>
        <v>1625.9513410856521</v>
      </c>
      <c r="C98" s="78">
        <f>IF(TrRoad_act!C20=0,"",C34/TrRoad_act!C20*1000)</f>
        <v>1583.5380258047487</v>
      </c>
      <c r="D98" s="78">
        <f>IF(TrRoad_act!D20=0,"",D34/TrRoad_act!D20*1000)</f>
        <v>1593.5556749234079</v>
      </c>
      <c r="E98" s="78">
        <f>IF(TrRoad_act!E20=0,"",E34/TrRoad_act!E20*1000)</f>
        <v>1616.9031706046455</v>
      </c>
      <c r="F98" s="78">
        <f>IF(TrRoad_act!F20=0,"",F34/TrRoad_act!F20*1000)</f>
        <v>1596.0283544723859</v>
      </c>
      <c r="G98" s="78">
        <f>IF(TrRoad_act!G20=0,"",G34/TrRoad_act!G20*1000)</f>
        <v>1565.6810107039016</v>
      </c>
      <c r="H98" s="78">
        <f>IF(TrRoad_act!H20=0,"",H34/TrRoad_act!H20*1000)</f>
        <v>1524.6899407132012</v>
      </c>
      <c r="I98" s="78">
        <f>IF(TrRoad_act!I20=0,"",I34/TrRoad_act!I20*1000)</f>
        <v>1474.3686015359906</v>
      </c>
      <c r="J98" s="78">
        <f>IF(TrRoad_act!J20=0,"",J34/TrRoad_act!J20*1000)</f>
        <v>1458.1806674955835</v>
      </c>
      <c r="K98" s="78">
        <f>IF(TrRoad_act!K20=0,"",K34/TrRoad_act!K20*1000)</f>
        <v>1415.7428625842149</v>
      </c>
      <c r="L98" s="78">
        <f>IF(TrRoad_act!L20=0,"",L34/TrRoad_act!L20*1000)</f>
        <v>1361.372471111456</v>
      </c>
      <c r="M98" s="78">
        <f>IF(TrRoad_act!M20=0,"",M34/TrRoad_act!M20*1000)</f>
        <v>1314.3627008012709</v>
      </c>
      <c r="N98" s="78">
        <f>IF(TrRoad_act!N20=0,"",N34/TrRoad_act!N20*1000)</f>
        <v>1286.6128678654661</v>
      </c>
      <c r="O98" s="78">
        <f>IF(TrRoad_act!O20=0,"",O34/TrRoad_act!O20*1000)</f>
        <v>1269.7477513554052</v>
      </c>
      <c r="P98" s="78">
        <f>IF(TrRoad_act!P20=0,"",P34/TrRoad_act!P20*1000)</f>
        <v>1241.7115364842034</v>
      </c>
      <c r="Q98" s="78">
        <f>IF(TrRoad_act!Q20=0,"",Q34/TrRoad_act!Q20*1000)</f>
        <v>1219.6485480777528</v>
      </c>
    </row>
    <row r="99" spans="1:17" ht="11.45" customHeight="1" x14ac:dyDescent="0.25">
      <c r="A99" s="62" t="s">
        <v>59</v>
      </c>
      <c r="B99" s="77">
        <f>IF(TrRoad_act!B21=0,"",B35/TrRoad_act!B21*1000)</f>
        <v>1910.6509991977784</v>
      </c>
      <c r="C99" s="77">
        <f>IF(TrRoad_act!C21=0,"",C35/TrRoad_act!C21*1000)</f>
        <v>1874.2459568895763</v>
      </c>
      <c r="D99" s="77">
        <f>IF(TrRoad_act!D21=0,"",D35/TrRoad_act!D21*1000)</f>
        <v>1894.340565807935</v>
      </c>
      <c r="E99" s="77">
        <f>IF(TrRoad_act!E21=0,"",E35/TrRoad_act!E21*1000)</f>
        <v>1909.9891653595114</v>
      </c>
      <c r="F99" s="77">
        <f>IF(TrRoad_act!F21=0,"",F35/TrRoad_act!F21*1000)</f>
        <v>1890.9147607259724</v>
      </c>
      <c r="G99" s="77">
        <f>IF(TrRoad_act!G21=0,"",G35/TrRoad_act!G21*1000)</f>
        <v>1858.5244475610184</v>
      </c>
      <c r="H99" s="77">
        <f>IF(TrRoad_act!H21=0,"",H35/TrRoad_act!H21*1000)</f>
        <v>1842.5946203537117</v>
      </c>
      <c r="I99" s="77">
        <f>IF(TrRoad_act!I21=0,"",I35/TrRoad_act!I21*1000)</f>
        <v>1801.2322556738832</v>
      </c>
      <c r="J99" s="77">
        <f>IF(TrRoad_act!J21=0,"",J35/TrRoad_act!J21*1000)</f>
        <v>1789.0503332149513</v>
      </c>
      <c r="K99" s="77">
        <f>IF(TrRoad_act!K21=0,"",K35/TrRoad_act!K21*1000)</f>
        <v>1778.007877509207</v>
      </c>
      <c r="L99" s="77">
        <f>IF(TrRoad_act!L21=0,"",L35/TrRoad_act!L21*1000)</f>
        <v>1753.5807654104733</v>
      </c>
      <c r="M99" s="77">
        <f>IF(TrRoad_act!M21=0,"",M35/TrRoad_act!M21*1000)</f>
        <v>1701.7082179201598</v>
      </c>
      <c r="N99" s="77">
        <f>IF(TrRoad_act!N21=0,"",N35/TrRoad_act!N21*1000)</f>
        <v>1679.9024946303582</v>
      </c>
      <c r="O99" s="77">
        <f>IF(TrRoad_act!O21=0,"",O35/TrRoad_act!O21*1000)</f>
        <v>1658.3339065274924</v>
      </c>
      <c r="P99" s="77">
        <f>IF(TrRoad_act!P21=0,"",P35/TrRoad_act!P21*1000)</f>
        <v>1647.2029221526909</v>
      </c>
      <c r="Q99" s="77">
        <f>IF(TrRoad_act!Q21=0,"",Q35/TrRoad_act!Q21*1000)</f>
        <v>1615.3203387634414</v>
      </c>
    </row>
    <row r="100" spans="1:17" ht="11.45" customHeight="1" x14ac:dyDescent="0.25">
      <c r="A100" s="62" t="s">
        <v>58</v>
      </c>
      <c r="B100" s="77">
        <f>IF(TrRoad_act!B22=0,"",B36/TrRoad_act!B22*1000)</f>
        <v>1622.5918257254662</v>
      </c>
      <c r="C100" s="77">
        <f>IF(TrRoad_act!C22=0,"",C36/TrRoad_act!C22*1000)</f>
        <v>1580.511424724921</v>
      </c>
      <c r="D100" s="77">
        <f>IF(TrRoad_act!D22=0,"",D36/TrRoad_act!D22*1000)</f>
        <v>1590.5065115428549</v>
      </c>
      <c r="E100" s="77">
        <f>IF(TrRoad_act!E22=0,"",E36/TrRoad_act!E22*1000)</f>
        <v>1613.5432410956803</v>
      </c>
      <c r="F100" s="77">
        <f>IF(TrRoad_act!F22=0,"",F36/TrRoad_act!F22*1000)</f>
        <v>1592.9081594688425</v>
      </c>
      <c r="G100" s="77">
        <f>IF(TrRoad_act!G22=0,"",G36/TrRoad_act!G22*1000)</f>
        <v>1562.679699616674</v>
      </c>
      <c r="H100" s="77">
        <f>IF(TrRoad_act!H22=0,"",H36/TrRoad_act!H22*1000)</f>
        <v>1521.533747943017</v>
      </c>
      <c r="I100" s="77">
        <f>IF(TrRoad_act!I22=0,"",I36/TrRoad_act!I22*1000)</f>
        <v>1471.2339527332538</v>
      </c>
      <c r="J100" s="77">
        <f>IF(TrRoad_act!J22=0,"",J36/TrRoad_act!J22*1000)</f>
        <v>1455.0841852627075</v>
      </c>
      <c r="K100" s="77">
        <f>IF(TrRoad_act!K22=0,"",K36/TrRoad_act!K22*1000)</f>
        <v>1412.4516074979754</v>
      </c>
      <c r="L100" s="77">
        <f>IF(TrRoad_act!L22=0,"",L36/TrRoad_act!L22*1000)</f>
        <v>1357.9273090213396</v>
      </c>
      <c r="M100" s="77">
        <f>IF(TrRoad_act!M22=0,"",M36/TrRoad_act!M22*1000)</f>
        <v>1311.2722184402942</v>
      </c>
      <c r="N100" s="77">
        <f>IF(TrRoad_act!N22=0,"",N36/TrRoad_act!N22*1000)</f>
        <v>1283.5281878437149</v>
      </c>
      <c r="O100" s="77">
        <f>IF(TrRoad_act!O22=0,"",O36/TrRoad_act!O22*1000)</f>
        <v>1266.903684675088</v>
      </c>
      <c r="P100" s="77">
        <f>IF(TrRoad_act!P22=0,"",P36/TrRoad_act!P22*1000)</f>
        <v>1239.1131322878848</v>
      </c>
      <c r="Q100" s="77">
        <f>IF(TrRoad_act!Q22=0,"",Q36/TrRoad_act!Q22*1000)</f>
        <v>1216.8816513270465</v>
      </c>
    </row>
    <row r="101" spans="1:17" ht="11.45" customHeight="1" x14ac:dyDescent="0.25">
      <c r="A101" s="62" t="s">
        <v>57</v>
      </c>
      <c r="B101" s="77">
        <f>IF(TrRoad_act!B23=0,"",B37/TrRoad_act!B23*1000)</f>
        <v>2613.2612031437079</v>
      </c>
      <c r="C101" s="77">
        <f>IF(TrRoad_act!C23=0,"",C37/TrRoad_act!C23*1000)</f>
        <v>2570.0139399123555</v>
      </c>
      <c r="D101" s="77">
        <f>IF(TrRoad_act!D23=0,"",D37/TrRoad_act!D23*1000)</f>
        <v>2586.8691039407272</v>
      </c>
      <c r="E101" s="77">
        <f>IF(TrRoad_act!E23=0,"",E37/TrRoad_act!E23*1000)</f>
        <v>2600.9304620867806</v>
      </c>
      <c r="F101" s="77">
        <f>IF(TrRoad_act!F23=0,"",F37/TrRoad_act!F23*1000)</f>
        <v>2577.9880151961197</v>
      </c>
      <c r="G101" s="77">
        <f>IF(TrRoad_act!G23=0,"",G37/TrRoad_act!G23*1000)</f>
        <v>2536.1078326061079</v>
      </c>
      <c r="H101" s="77">
        <f>IF(TrRoad_act!H23=0,"",H37/TrRoad_act!H23*1000)</f>
        <v>2516.8736322305867</v>
      </c>
      <c r="I101" s="77">
        <f>IF(TrRoad_act!I23=0,"",I37/TrRoad_act!I23*1000)</f>
        <v>2467.6222659731984</v>
      </c>
      <c r="J101" s="77">
        <f>IF(TrRoad_act!J23=0,"",J37/TrRoad_act!J23*1000)</f>
        <v>2447.1808607848525</v>
      </c>
      <c r="K101" s="77">
        <f>IF(TrRoad_act!K23=0,"",K37/TrRoad_act!K23*1000)</f>
        <v>2426.7743455179261</v>
      </c>
      <c r="L101" s="77">
        <f>IF(TrRoad_act!L23=0,"",L37/TrRoad_act!L23*1000)</f>
        <v>2400.8600752535217</v>
      </c>
      <c r="M101" s="77">
        <f>IF(TrRoad_act!M23=0,"",M37/TrRoad_act!M23*1000)</f>
        <v>2328.9337860077849</v>
      </c>
      <c r="N101" s="77">
        <f>IF(TrRoad_act!N23=0,"",N37/TrRoad_act!N23*1000)</f>
        <v>2273.7705231856462</v>
      </c>
      <c r="O101" s="77">
        <f>IF(TrRoad_act!O23=0,"",O37/TrRoad_act!O23*1000)</f>
        <v>2258.2283643973096</v>
      </c>
      <c r="P101" s="77">
        <f>IF(TrRoad_act!P23=0,"",P37/TrRoad_act!P23*1000)</f>
        <v>2213.9582049009523</v>
      </c>
      <c r="Q101" s="77">
        <f>IF(TrRoad_act!Q23=0,"",Q37/TrRoad_act!Q23*1000)</f>
        <v>2185.3112612046389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>
        <f>IF(TrRoad_act!O24=0,"",O38/TrRoad_act!O24*1000)</f>
        <v>1210.4014506665203</v>
      </c>
      <c r="P102" s="77">
        <f>IF(TrRoad_act!P24=0,"",P38/TrRoad_act!P24*1000)</f>
        <v>1204.9596368910029</v>
      </c>
      <c r="Q102" s="77">
        <f>IF(TrRoad_act!Q24=0,"",Q38/TrRoad_act!Q24*1000)</f>
        <v>1328.9753487094065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125.09080483694716</v>
      </c>
      <c r="C104" s="76">
        <f>IF(TrRoad_act!C26=0,"",C40/TrRoad_act!C26*1000)</f>
        <v>127.43742043744724</v>
      </c>
      <c r="D104" s="76">
        <f>IF(TrRoad_act!D26=0,"",D40/TrRoad_act!D26*1000)</f>
        <v>123.91679796538024</v>
      </c>
      <c r="E104" s="76">
        <f>IF(TrRoad_act!E26=0,"",E40/TrRoad_act!E26*1000)</f>
        <v>161.53245177412265</v>
      </c>
      <c r="F104" s="76">
        <f>IF(TrRoad_act!F26=0,"",F40/TrRoad_act!F26*1000)</f>
        <v>154.43577693246544</v>
      </c>
      <c r="G104" s="76">
        <f>IF(TrRoad_act!G26=0,"",G40/TrRoad_act!G26*1000)</f>
        <v>144.86936270469374</v>
      </c>
      <c r="H104" s="76">
        <f>IF(TrRoad_act!H26=0,"",H40/TrRoad_act!H26*1000)</f>
        <v>144.23825553724663</v>
      </c>
      <c r="I104" s="76">
        <f>IF(TrRoad_act!I26=0,"",I40/TrRoad_act!I26*1000)</f>
        <v>132.82472346175658</v>
      </c>
      <c r="J104" s="76">
        <f>IF(TrRoad_act!J26=0,"",J40/TrRoad_act!J26*1000)</f>
        <v>142.11955894741791</v>
      </c>
      <c r="K104" s="76">
        <f>IF(TrRoad_act!K26=0,"",K40/TrRoad_act!K26*1000)</f>
        <v>143.51051829346528</v>
      </c>
      <c r="L104" s="76">
        <f>IF(TrRoad_act!L26=0,"",L40/TrRoad_act!L26*1000)</f>
        <v>157.99186397007307</v>
      </c>
      <c r="M104" s="76">
        <f>IF(TrRoad_act!M26=0,"",M40/TrRoad_act!M26*1000)</f>
        <v>138.68046825084772</v>
      </c>
      <c r="N104" s="76">
        <f>IF(TrRoad_act!N26=0,"",N40/TrRoad_act!N26*1000)</f>
        <v>171.80274547200796</v>
      </c>
      <c r="O104" s="76">
        <f>IF(TrRoad_act!O26=0,"",O40/TrRoad_act!O26*1000)</f>
        <v>177.701117267303</v>
      </c>
      <c r="P104" s="76">
        <f>IF(TrRoad_act!P26=0,"",P40/TrRoad_act!P26*1000)</f>
        <v>149.64818688662558</v>
      </c>
      <c r="Q104" s="76">
        <f>IF(TrRoad_act!Q26=0,"",Q40/TrRoad_act!Q26*1000)</f>
        <v>173.44883772163942</v>
      </c>
    </row>
    <row r="105" spans="1:17" ht="11.45" customHeight="1" x14ac:dyDescent="0.25">
      <c r="A105" s="17" t="s">
        <v>23</v>
      </c>
      <c r="B105" s="75">
        <f>IF(TrRoad_act!B27=0,"",B41/TrRoad_act!B27*1000)</f>
        <v>133.02607151206362</v>
      </c>
      <c r="C105" s="75">
        <f>IF(TrRoad_act!C27=0,"",C41/TrRoad_act!C27*1000)</f>
        <v>135.14060408263848</v>
      </c>
      <c r="D105" s="75">
        <f>IF(TrRoad_act!D27=0,"",D41/TrRoad_act!D27*1000)</f>
        <v>134.5997183822067</v>
      </c>
      <c r="E105" s="75">
        <f>IF(TrRoad_act!E27=0,"",E41/TrRoad_act!E27*1000)</f>
        <v>157.49430948094428</v>
      </c>
      <c r="F105" s="75">
        <f>IF(TrRoad_act!F27=0,"",F41/TrRoad_act!F27*1000)</f>
        <v>154.14913871093177</v>
      </c>
      <c r="G105" s="75">
        <f>IF(TrRoad_act!G27=0,"",G41/TrRoad_act!G27*1000)</f>
        <v>152.67663630440416</v>
      </c>
      <c r="H105" s="75">
        <f>IF(TrRoad_act!H27=0,"",H41/TrRoad_act!H27*1000)</f>
        <v>150.64064693775188</v>
      </c>
      <c r="I105" s="75">
        <f>IF(TrRoad_act!I27=0,"",I41/TrRoad_act!I27*1000)</f>
        <v>142.14585776851351</v>
      </c>
      <c r="J105" s="75">
        <f>IF(TrRoad_act!J27=0,"",J41/TrRoad_act!J27*1000)</f>
        <v>149.41947532197463</v>
      </c>
      <c r="K105" s="75">
        <f>IF(TrRoad_act!K27=0,"",K41/TrRoad_act!K27*1000)</f>
        <v>152.15014266698654</v>
      </c>
      <c r="L105" s="75">
        <f>IF(TrRoad_act!L27=0,"",L41/TrRoad_act!L27*1000)</f>
        <v>174.68757378486944</v>
      </c>
      <c r="M105" s="75">
        <f>IF(TrRoad_act!M27=0,"",M41/TrRoad_act!M27*1000)</f>
        <v>160.93727613124764</v>
      </c>
      <c r="N105" s="75">
        <f>IF(TrRoad_act!N27=0,"",N41/TrRoad_act!N27*1000)</f>
        <v>167.475400563758</v>
      </c>
      <c r="O105" s="75">
        <f>IF(TrRoad_act!O27=0,"",O41/TrRoad_act!O27*1000)</f>
        <v>175.69612942978483</v>
      </c>
      <c r="P105" s="75">
        <f>IF(TrRoad_act!P27=0,"",P41/TrRoad_act!P27*1000)</f>
        <v>146.90851728075597</v>
      </c>
      <c r="Q105" s="75">
        <f>IF(TrRoad_act!Q27=0,"",Q41/TrRoad_act!Q27*1000)</f>
        <v>173.18161398755501</v>
      </c>
    </row>
    <row r="106" spans="1:17" ht="11.45" customHeight="1" x14ac:dyDescent="0.25">
      <c r="A106" s="15" t="s">
        <v>22</v>
      </c>
      <c r="B106" s="74">
        <f>IF(TrRoad_act!B28=0,"",B42/TrRoad_act!B28*1000)</f>
        <v>101.2208163215202</v>
      </c>
      <c r="C106" s="74">
        <f>IF(TrRoad_act!C28=0,"",C42/TrRoad_act!C28*1000)</f>
        <v>102.39394223706346</v>
      </c>
      <c r="D106" s="74">
        <f>IF(TrRoad_act!D28=0,"",D42/TrRoad_act!D28*1000)</f>
        <v>93.91567053487384</v>
      </c>
      <c r="E106" s="74">
        <f>IF(TrRoad_act!E28=0,"",E42/TrRoad_act!E28*1000)</f>
        <v>172.16293518055485</v>
      </c>
      <c r="F106" s="74">
        <f>IF(TrRoad_act!F28=0,"",F42/TrRoad_act!F28*1000)</f>
        <v>155.23971878111726</v>
      </c>
      <c r="G106" s="74">
        <f>IF(TrRoad_act!G28=0,"",G42/TrRoad_act!G28*1000)</f>
        <v>123.64186452660775</v>
      </c>
      <c r="H106" s="74">
        <f>IF(TrRoad_act!H28=0,"",H42/TrRoad_act!H28*1000)</f>
        <v>127.95069449325938</v>
      </c>
      <c r="I106" s="74">
        <f>IF(TrRoad_act!I28=0,"",I42/TrRoad_act!I28*1000)</f>
        <v>110.23323360695875</v>
      </c>
      <c r="J106" s="74">
        <f>IF(TrRoad_act!J28=0,"",J42/TrRoad_act!J28*1000)</f>
        <v>123.08045585015415</v>
      </c>
      <c r="K106" s="74">
        <f>IF(TrRoad_act!K28=0,"",K42/TrRoad_act!K28*1000)</f>
        <v>124.33095903332205</v>
      </c>
      <c r="L106" s="74">
        <f>IF(TrRoad_act!L28=0,"",L42/TrRoad_act!L28*1000)</f>
        <v>122.55293384700657</v>
      </c>
      <c r="M106" s="74">
        <f>IF(TrRoad_act!M28=0,"",M42/TrRoad_act!M28*1000)</f>
        <v>94.494528188616755</v>
      </c>
      <c r="N106" s="74">
        <f>IF(TrRoad_act!N28=0,"",N42/TrRoad_act!N28*1000)</f>
        <v>180.96640454855756</v>
      </c>
      <c r="O106" s="74">
        <f>IF(TrRoad_act!O28=0,"",O42/TrRoad_act!O28*1000)</f>
        <v>180.97419276262363</v>
      </c>
      <c r="P106" s="74">
        <f>IF(TrRoad_act!P28=0,"",P42/TrRoad_act!P28*1000)</f>
        <v>154.28897997764724</v>
      </c>
      <c r="Q106" s="74">
        <f>IF(TrRoad_act!Q28=0,"",Q42/TrRoad_act!Q28*1000)</f>
        <v>173.97021714021508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300.14200989400746</v>
      </c>
      <c r="C110" s="78">
        <f>IF(TrRoad_act!C86=0,"",1000000*C19/TrRoad_act!C86)</f>
        <v>313.14714663350782</v>
      </c>
      <c r="D110" s="78">
        <f>IF(TrRoad_act!D86=0,"",1000000*D19/TrRoad_act!D86)</f>
        <v>328.09786107981131</v>
      </c>
      <c r="E110" s="78">
        <f>IF(TrRoad_act!E86=0,"",1000000*E19/TrRoad_act!E86)</f>
        <v>339.59438471476227</v>
      </c>
      <c r="F110" s="78">
        <f>IF(TrRoad_act!F86=0,"",1000000*F19/TrRoad_act!F86)</f>
        <v>356.38044471277442</v>
      </c>
      <c r="G110" s="78">
        <f>IF(TrRoad_act!G86=0,"",1000000*G19/TrRoad_act!G86)</f>
        <v>367.25560254160064</v>
      </c>
      <c r="H110" s="78">
        <f>IF(TrRoad_act!H86=0,"",1000000*H19/TrRoad_act!H86)</f>
        <v>403.91745280276689</v>
      </c>
      <c r="I110" s="78">
        <f>IF(TrRoad_act!I86=0,"",1000000*I19/TrRoad_act!I86)</f>
        <v>394.87712231124425</v>
      </c>
      <c r="J110" s="78">
        <f>IF(TrRoad_act!J86=0,"",1000000*J19/TrRoad_act!J86)</f>
        <v>398.92747207182691</v>
      </c>
      <c r="K110" s="78">
        <f>IF(TrRoad_act!K86=0,"",1000000*K19/TrRoad_act!K86)</f>
        <v>371.39827003573623</v>
      </c>
      <c r="L110" s="78">
        <f>IF(TrRoad_act!L86=0,"",1000000*L19/TrRoad_act!L86)</f>
        <v>377.05948489637109</v>
      </c>
      <c r="M110" s="78">
        <f>IF(TrRoad_act!M86=0,"",1000000*M19/TrRoad_act!M86)</f>
        <v>363.43734429768051</v>
      </c>
      <c r="N110" s="78">
        <f>IF(TrRoad_act!N86=0,"",1000000*N19/TrRoad_act!N86)</f>
        <v>363.84488358995407</v>
      </c>
      <c r="O110" s="78">
        <f>IF(TrRoad_act!O86=0,"",1000000*O19/TrRoad_act!O86)</f>
        <v>356.55536446160409</v>
      </c>
      <c r="P110" s="78">
        <f>IF(TrRoad_act!P86=0,"",1000000*P19/TrRoad_act!P86)</f>
        <v>343.93059088422757</v>
      </c>
      <c r="Q110" s="78">
        <f>IF(TrRoad_act!Q86=0,"",1000000*Q19/TrRoad_act!Q86)</f>
        <v>309.92875484666507</v>
      </c>
    </row>
    <row r="111" spans="1:17" ht="11.45" customHeight="1" x14ac:dyDescent="0.25">
      <c r="A111" s="19" t="s">
        <v>29</v>
      </c>
      <c r="B111" s="76">
        <f>IF(TrRoad_act!B87=0,"",1000000*B20/TrRoad_act!B87)</f>
        <v>2851.4417614754852</v>
      </c>
      <c r="C111" s="76">
        <f>IF(TrRoad_act!C87=0,"",1000000*C20/TrRoad_act!C87)</f>
        <v>2694.9881414113129</v>
      </c>
      <c r="D111" s="76">
        <f>IF(TrRoad_act!D87=0,"",1000000*D20/TrRoad_act!D87)</f>
        <v>2667.5308902545921</v>
      </c>
      <c r="E111" s="76">
        <f>IF(TrRoad_act!E87=0,"",1000000*E20/TrRoad_act!E87)</f>
        <v>2736.1520920609437</v>
      </c>
      <c r="F111" s="76">
        <f>IF(TrRoad_act!F87=0,"",1000000*F20/TrRoad_act!F87)</f>
        <v>2718.29128311983</v>
      </c>
      <c r="G111" s="76">
        <f>IF(TrRoad_act!G87=0,"",1000000*G20/TrRoad_act!G87)</f>
        <v>2632.8400280741603</v>
      </c>
      <c r="H111" s="76">
        <f>IF(TrRoad_act!H87=0,"",1000000*H20/TrRoad_act!H87)</f>
        <v>2559.3017114624072</v>
      </c>
      <c r="I111" s="76">
        <f>IF(TrRoad_act!I87=0,"",1000000*I20/TrRoad_act!I87)</f>
        <v>2458.6128918675076</v>
      </c>
      <c r="J111" s="76">
        <f>IF(TrRoad_act!J87=0,"",1000000*J20/TrRoad_act!J87)</f>
        <v>2470.541609917766</v>
      </c>
      <c r="K111" s="76">
        <f>IF(TrRoad_act!K87=0,"",1000000*K20/TrRoad_act!K87)</f>
        <v>2442.326770561946</v>
      </c>
      <c r="L111" s="76">
        <f>IF(TrRoad_act!L87=0,"",1000000*L20/TrRoad_act!L87)</f>
        <v>2301.5708267031155</v>
      </c>
      <c r="M111" s="76">
        <f>IF(TrRoad_act!M87=0,"",1000000*M20/TrRoad_act!M87)</f>
        <v>2184.7086420843912</v>
      </c>
      <c r="N111" s="76">
        <f>IF(TrRoad_act!N87=0,"",1000000*N20/TrRoad_act!N87)</f>
        <v>2200.1802728899779</v>
      </c>
      <c r="O111" s="76">
        <f>IF(TrRoad_act!O87=0,"",1000000*O20/TrRoad_act!O87)</f>
        <v>2157.1118507383699</v>
      </c>
      <c r="P111" s="76">
        <f>IF(TrRoad_act!P87=0,"",1000000*P20/TrRoad_act!P87)</f>
        <v>2048.0026512479676</v>
      </c>
      <c r="Q111" s="76">
        <f>IF(TrRoad_act!Q87=0,"",1000000*Q20/TrRoad_act!Q87)</f>
        <v>1984.0128925875604</v>
      </c>
    </row>
    <row r="112" spans="1:17" ht="11.45" customHeight="1" x14ac:dyDescent="0.25">
      <c r="A112" s="62" t="s">
        <v>59</v>
      </c>
      <c r="B112" s="77">
        <f>IF(TrRoad_act!B88=0,"",1000000*B21/TrRoad_act!B88)</f>
        <v>2717.5633942899126</v>
      </c>
      <c r="C112" s="77">
        <f>IF(TrRoad_act!C88=0,"",1000000*C21/TrRoad_act!C88)</f>
        <v>2426.4666802424222</v>
      </c>
      <c r="D112" s="77">
        <f>IF(TrRoad_act!D88=0,"",1000000*D21/TrRoad_act!D88)</f>
        <v>2333.1764823793346</v>
      </c>
      <c r="E112" s="77">
        <f>IF(TrRoad_act!E88=0,"",1000000*E21/TrRoad_act!E88)</f>
        <v>2256.4356376508099</v>
      </c>
      <c r="F112" s="77">
        <f>IF(TrRoad_act!F88=0,"",1000000*F21/TrRoad_act!F88)</f>
        <v>2127.4295255520447</v>
      </c>
      <c r="G112" s="77">
        <f>IF(TrRoad_act!G88=0,"",1000000*G21/TrRoad_act!G88)</f>
        <v>2004.7830732979844</v>
      </c>
      <c r="H112" s="77">
        <f>IF(TrRoad_act!H88=0,"",1000000*H21/TrRoad_act!H88)</f>
        <v>1858.972418292519</v>
      </c>
      <c r="I112" s="77">
        <f>IF(TrRoad_act!I88=0,"",1000000*I21/TrRoad_act!I88)</f>
        <v>1757.9479249498602</v>
      </c>
      <c r="J112" s="77">
        <f>IF(TrRoad_act!J88=0,"",1000000*J21/TrRoad_act!J88)</f>
        <v>1693.855662692546</v>
      </c>
      <c r="K112" s="77">
        <f>IF(TrRoad_act!K88=0,"",1000000*K21/TrRoad_act!K88)</f>
        <v>1695.3198886783771</v>
      </c>
      <c r="L112" s="77">
        <f>IF(TrRoad_act!L88=0,"",1000000*L21/TrRoad_act!L88)</f>
        <v>1546.2482707658191</v>
      </c>
      <c r="M112" s="77">
        <f>IF(TrRoad_act!M88=0,"",1000000*M21/TrRoad_act!M88)</f>
        <v>1428.9817455916502</v>
      </c>
      <c r="N112" s="77">
        <f>IF(TrRoad_act!N88=0,"",1000000*N21/TrRoad_act!N88)</f>
        <v>1488.8341841133313</v>
      </c>
      <c r="O112" s="77">
        <f>IF(TrRoad_act!O88=0,"",1000000*O21/TrRoad_act!O88)</f>
        <v>1455.2470057821085</v>
      </c>
      <c r="P112" s="77">
        <f>IF(TrRoad_act!P88=0,"",1000000*P21/TrRoad_act!P88)</f>
        <v>1373.1182199417281</v>
      </c>
      <c r="Q112" s="77">
        <f>IF(TrRoad_act!Q88=0,"",1000000*Q21/TrRoad_act!Q88)</f>
        <v>1372.0762922864392</v>
      </c>
    </row>
    <row r="113" spans="1:17" ht="11.45" customHeight="1" x14ac:dyDescent="0.25">
      <c r="A113" s="62" t="s">
        <v>58</v>
      </c>
      <c r="B113" s="77">
        <f>IF(TrRoad_act!B89=0,"",1000000*B22/TrRoad_act!B89)</f>
        <v>3136.9624877619794</v>
      </c>
      <c r="C113" s="77">
        <f>IF(TrRoad_act!C89=0,"",1000000*C22/TrRoad_act!C89)</f>
        <v>3282.5271923496284</v>
      </c>
      <c r="D113" s="77">
        <f>IF(TrRoad_act!D89=0,"",1000000*D22/TrRoad_act!D89)</f>
        <v>3387.818561411988</v>
      </c>
      <c r="E113" s="77">
        <f>IF(TrRoad_act!E89=0,"",1000000*E22/TrRoad_act!E89)</f>
        <v>3710.5578449506179</v>
      </c>
      <c r="F113" s="77">
        <f>IF(TrRoad_act!F89=0,"",1000000*F22/TrRoad_act!F89)</f>
        <v>3859.9200541536052</v>
      </c>
      <c r="G113" s="77">
        <f>IF(TrRoad_act!G89=0,"",1000000*G22/TrRoad_act!G89)</f>
        <v>3740.5387332845467</v>
      </c>
      <c r="H113" s="77">
        <f>IF(TrRoad_act!H89=0,"",1000000*H22/TrRoad_act!H89)</f>
        <v>3695.2266677723801</v>
      </c>
      <c r="I113" s="77">
        <f>IF(TrRoad_act!I89=0,"",1000000*I22/TrRoad_act!I89)</f>
        <v>3494.6614681937258</v>
      </c>
      <c r="J113" s="77">
        <f>IF(TrRoad_act!J89=0,"",1000000*J22/TrRoad_act!J89)</f>
        <v>3523.9574474836813</v>
      </c>
      <c r="K113" s="77">
        <f>IF(TrRoad_act!K89=0,"",1000000*K22/TrRoad_act!K89)</f>
        <v>3390.5686835099154</v>
      </c>
      <c r="L113" s="77">
        <f>IF(TrRoad_act!L89=0,"",1000000*L22/TrRoad_act!L89)</f>
        <v>3235.5769948716115</v>
      </c>
      <c r="M113" s="77">
        <f>IF(TrRoad_act!M89=0,"",1000000*M22/TrRoad_act!M89)</f>
        <v>3057.3759520740691</v>
      </c>
      <c r="N113" s="77">
        <f>IF(TrRoad_act!N89=0,"",1000000*N22/TrRoad_act!N89)</f>
        <v>2950.0653492615206</v>
      </c>
      <c r="O113" s="77">
        <f>IF(TrRoad_act!O89=0,"",1000000*O22/TrRoad_act!O89)</f>
        <v>2871.3101204729733</v>
      </c>
      <c r="P113" s="77">
        <f>IF(TrRoad_act!P89=0,"",1000000*P22/TrRoad_act!P89)</f>
        <v>2699.7084664496206</v>
      </c>
      <c r="Q113" s="77">
        <f>IF(TrRoad_act!Q89=0,"",1000000*Q22/TrRoad_act!Q89)</f>
        <v>2526.036530441283</v>
      </c>
    </row>
    <row r="114" spans="1:17" ht="11.45" customHeight="1" x14ac:dyDescent="0.25">
      <c r="A114" s="62" t="s">
        <v>57</v>
      </c>
      <c r="B114" s="77">
        <f>IF(TrRoad_act!B90=0,"",1000000*B23/TrRoad_act!B90)</f>
        <v>3256.7701432202684</v>
      </c>
      <c r="C114" s="77">
        <f>IF(TrRoad_act!C90=0,"",1000000*C23/TrRoad_act!C90)</f>
        <v>3324.1389325446194</v>
      </c>
      <c r="D114" s="77">
        <f>IF(TrRoad_act!D90=0,"",1000000*D23/TrRoad_act!D90)</f>
        <v>3391.5553897097552</v>
      </c>
      <c r="E114" s="77">
        <f>IF(TrRoad_act!E90=0,"",1000000*E23/TrRoad_act!E90)</f>
        <v>3259.8814192972268</v>
      </c>
      <c r="F114" s="77">
        <f>IF(TrRoad_act!F90=0,"",1000000*F23/TrRoad_act!F90)</f>
        <v>3309.3494998616461</v>
      </c>
      <c r="G114" s="77">
        <f>IF(TrRoad_act!G90=0,"",1000000*G23/TrRoad_act!G90)</f>
        <v>3167.0313796696501</v>
      </c>
      <c r="H114" s="77">
        <f>IF(TrRoad_act!H90=0,"",1000000*H23/TrRoad_act!H90)</f>
        <v>3456.038419551493</v>
      </c>
      <c r="I114" s="77">
        <f>IF(TrRoad_act!I90=0,"",1000000*I23/TrRoad_act!I90)</f>
        <v>3584.5499062980875</v>
      </c>
      <c r="J114" s="77">
        <f>IF(TrRoad_act!J90=0,"",1000000*J23/TrRoad_act!J90)</f>
        <v>3194.2032139372163</v>
      </c>
      <c r="K114" s="77">
        <f>IF(TrRoad_act!K90=0,"",1000000*K23/TrRoad_act!K90)</f>
        <v>2658.223971253215</v>
      </c>
      <c r="L114" s="77">
        <f>IF(TrRoad_act!L90=0,"",1000000*L23/TrRoad_act!L90)</f>
        <v>2562.4443011021508</v>
      </c>
      <c r="M114" s="77">
        <f>IF(TrRoad_act!M90=0,"",1000000*M23/TrRoad_act!M90)</f>
        <v>2280.3965601787313</v>
      </c>
      <c r="N114" s="77">
        <f>IF(TrRoad_act!N90=0,"",1000000*N23/TrRoad_act!N90)</f>
        <v>2390.6826838828365</v>
      </c>
      <c r="O114" s="77">
        <f>IF(TrRoad_act!O90=0,"",1000000*O23/TrRoad_act!O90)</f>
        <v>2331.4766197140875</v>
      </c>
      <c r="P114" s="77">
        <f>IF(TrRoad_act!P90=0,"",1000000*P23/TrRoad_act!P90)</f>
        <v>2068.8713104887665</v>
      </c>
      <c r="Q114" s="77">
        <f>IF(TrRoad_act!Q90=0,"",1000000*Q23/TrRoad_act!Q90)</f>
        <v>2140.3236709061794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>
        <f>IF(TrRoad_act!L91=0,"",1000000*L24/TrRoad_act!L91)</f>
        <v>2268.1524867867306</v>
      </c>
      <c r="M115" s="77">
        <f>IF(TrRoad_act!M91=0,"",1000000*M24/TrRoad_act!M91)</f>
        <v>2108.9298652066436</v>
      </c>
      <c r="N115" s="77">
        <f>IF(TrRoad_act!N91=0,"",1000000*N24/TrRoad_act!N91)</f>
        <v>1841.3184639428234</v>
      </c>
      <c r="O115" s="77">
        <f>IF(TrRoad_act!O91=0,"",1000000*O24/TrRoad_act!O91)</f>
        <v>1681.0917839985857</v>
      </c>
      <c r="P115" s="77">
        <f>IF(TrRoad_act!P91=0,"",1000000*P24/TrRoad_act!P91)</f>
        <v>1569.4120033775082</v>
      </c>
      <c r="Q115" s="77">
        <f>IF(TrRoad_act!Q91=0,"",1000000*Q24/TrRoad_act!Q91)</f>
        <v>1499.7367197460167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616.65365837120305</v>
      </c>
      <c r="P116" s="77">
        <f>IF(TrRoad_act!P92=0,"",1000000*P25/TrRoad_act!P92)</f>
        <v>592.3883762467641</v>
      </c>
      <c r="Q116" s="77">
        <f>IF(TrRoad_act!Q92=0,"",1000000*Q25/TrRoad_act!Q92)</f>
        <v>586.44013295591401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50519.728736522484</v>
      </c>
      <c r="C118" s="76">
        <f>IF(TrRoad_act!C94=0,"",1000000*C27/TrRoad_act!C94)</f>
        <v>48423.09318329786</v>
      </c>
      <c r="D118" s="76">
        <f>IF(TrRoad_act!D94=0,"",1000000*D27/TrRoad_act!D94)</f>
        <v>47141.058822246356</v>
      </c>
      <c r="E118" s="76">
        <f>IF(TrRoad_act!E94=0,"",1000000*E27/TrRoad_act!E94)</f>
        <v>45832.271001719782</v>
      </c>
      <c r="F118" s="76">
        <f>IF(TrRoad_act!F94=0,"",1000000*F27/TrRoad_act!F94)</f>
        <v>44666.026326588661</v>
      </c>
      <c r="G118" s="76">
        <f>IF(TrRoad_act!G94=0,"",1000000*G27/TrRoad_act!G94)</f>
        <v>41041.240551106654</v>
      </c>
      <c r="H118" s="76">
        <f>IF(TrRoad_act!H94=0,"",1000000*H27/TrRoad_act!H94)</f>
        <v>39554.383038958251</v>
      </c>
      <c r="I118" s="76">
        <f>IF(TrRoad_act!I94=0,"",1000000*I27/TrRoad_act!I94)</f>
        <v>39621.982779870144</v>
      </c>
      <c r="J118" s="76">
        <f>IF(TrRoad_act!J94=0,"",1000000*J27/TrRoad_act!J94)</f>
        <v>38839.71845704774</v>
      </c>
      <c r="K118" s="76">
        <f>IF(TrRoad_act!K94=0,"",1000000*K27/TrRoad_act!K94)</f>
        <v>37952.752700565354</v>
      </c>
      <c r="L118" s="76">
        <f>IF(TrRoad_act!L94=0,"",1000000*L27/TrRoad_act!L94)</f>
        <v>37540.127051394331</v>
      </c>
      <c r="M118" s="76">
        <f>IF(TrRoad_act!M94=0,"",1000000*M27/TrRoad_act!M94)</f>
        <v>37950.23452091802</v>
      </c>
      <c r="N118" s="76">
        <f>IF(TrRoad_act!N94=0,"",1000000*N27/TrRoad_act!N94)</f>
        <v>36868.599525413651</v>
      </c>
      <c r="O118" s="76">
        <f>IF(TrRoad_act!O94=0,"",1000000*O27/TrRoad_act!O94)</f>
        <v>36246.239062451175</v>
      </c>
      <c r="P118" s="76">
        <f>IF(TrRoad_act!P94=0,"",1000000*P27/TrRoad_act!P94)</f>
        <v>35858.042474376925</v>
      </c>
      <c r="Q118" s="76">
        <f>IF(TrRoad_act!Q94=0,"",1000000*Q27/TrRoad_act!Q94)</f>
        <v>35866.952137071647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>
        <f>IF(TrRoad_act!L95=0,"",1000000*L28/TrRoad_act!L95)</f>
        <v>4170.5561786976878</v>
      </c>
      <c r="M119" s="75">
        <f>IF(TrRoad_act!M95=0,"",1000000*M28/TrRoad_act!M95)</f>
        <v>4310.1669724289932</v>
      </c>
      <c r="N119" s="75">
        <f>IF(TrRoad_act!N95=0,"",1000000*N28/TrRoad_act!N95)</f>
        <v>4411.3319032007594</v>
      </c>
      <c r="O119" s="75">
        <f>IF(TrRoad_act!O95=0,"",1000000*O28/TrRoad_act!O95)</f>
        <v>4306.0401680975301</v>
      </c>
      <c r="P119" s="75">
        <f>IF(TrRoad_act!P95=0,"",1000000*P28/TrRoad_act!P95)</f>
        <v>4316.6175014936989</v>
      </c>
      <c r="Q119" s="75">
        <f>IF(TrRoad_act!Q95=0,"",1000000*Q28/TrRoad_act!Q95)</f>
        <v>4391.5535077865525</v>
      </c>
    </row>
    <row r="120" spans="1:17" ht="11.45" customHeight="1" x14ac:dyDescent="0.25">
      <c r="A120" s="62" t="s">
        <v>58</v>
      </c>
      <c r="B120" s="75">
        <f>IF(TrRoad_act!B96=0,"",1000000*B29/TrRoad_act!B96)</f>
        <v>50491.08602994879</v>
      </c>
      <c r="C120" s="75">
        <f>IF(TrRoad_act!C96=0,"",1000000*C29/TrRoad_act!C96)</f>
        <v>48363.584279927243</v>
      </c>
      <c r="D120" s="75">
        <f>IF(TrRoad_act!D96=0,"",1000000*D29/TrRoad_act!D96)</f>
        <v>47058.773861850037</v>
      </c>
      <c r="E120" s="75">
        <f>IF(TrRoad_act!E96=0,"",1000000*E29/TrRoad_act!E96)</f>
        <v>45736.827517784252</v>
      </c>
      <c r="F120" s="75">
        <f>IF(TrRoad_act!F96=0,"",1000000*F29/TrRoad_act!F96)</f>
        <v>44577.601124759633</v>
      </c>
      <c r="G120" s="75">
        <f>IF(TrRoad_act!G96=0,"",1000000*G29/TrRoad_act!G96)</f>
        <v>40847.364430753551</v>
      </c>
      <c r="H120" s="75">
        <f>IF(TrRoad_act!H96=0,"",1000000*H29/TrRoad_act!H96)</f>
        <v>39374.871175019776</v>
      </c>
      <c r="I120" s="75">
        <f>IF(TrRoad_act!I96=0,"",1000000*I29/TrRoad_act!I96)</f>
        <v>39412.407259573316</v>
      </c>
      <c r="J120" s="75">
        <f>IF(TrRoad_act!J96=0,"",1000000*J29/TrRoad_act!J96)</f>
        <v>38637.84362260018</v>
      </c>
      <c r="K120" s="75">
        <f>IF(TrRoad_act!K96=0,"",1000000*K29/TrRoad_act!K96)</f>
        <v>37705.797621329672</v>
      </c>
      <c r="L120" s="75">
        <f>IF(TrRoad_act!L96=0,"",1000000*L29/TrRoad_act!L96)</f>
        <v>37309.39516331409</v>
      </c>
      <c r="M120" s="75">
        <f>IF(TrRoad_act!M96=0,"",1000000*M29/TrRoad_act!M96)</f>
        <v>37715.62169653178</v>
      </c>
      <c r="N120" s="75">
        <f>IF(TrRoad_act!N96=0,"",1000000*N29/TrRoad_act!N96)</f>
        <v>36530.558249389323</v>
      </c>
      <c r="O120" s="75">
        <f>IF(TrRoad_act!O96=0,"",1000000*O29/TrRoad_act!O96)</f>
        <v>35925.932403825733</v>
      </c>
      <c r="P120" s="75">
        <f>IF(TrRoad_act!P96=0,"",1000000*P29/TrRoad_act!P96)</f>
        <v>35637.665012259633</v>
      </c>
      <c r="Q120" s="75">
        <f>IF(TrRoad_act!Q96=0,"",1000000*Q29/TrRoad_act!Q96)</f>
        <v>35601.991535289177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>
        <f>IF(TrRoad_act!L97=0,"",1000000*L30/TrRoad_act!L97)</f>
        <v>18553.282604128453</v>
      </c>
      <c r="M121" s="75">
        <f>IF(TrRoad_act!M97=0,"",1000000*M30/TrRoad_act!M97)</f>
        <v>19174.360081495604</v>
      </c>
      <c r="N121" s="75">
        <f>IF(TrRoad_act!N97=0,"",1000000*N30/TrRoad_act!N97)</f>
        <v>19624.405943441481</v>
      </c>
      <c r="O121" s="75">
        <f>IF(TrRoad_act!O97=0,"",1000000*O30/TrRoad_act!O97)</f>
        <v>19444.895350772247</v>
      </c>
      <c r="P121" s="75">
        <f>IF(TrRoad_act!P97=0,"",1000000*P30/TrRoad_act!P97)</f>
        <v>19405.516194556221</v>
      </c>
      <c r="Q121" s="75">
        <f>IF(TrRoad_act!Q97=0,"",1000000*Q30/TrRoad_act!Q97)</f>
        <v>20059.343423734597</v>
      </c>
    </row>
    <row r="122" spans="1:17" ht="11.45" customHeight="1" x14ac:dyDescent="0.25">
      <c r="A122" s="62" t="s">
        <v>56</v>
      </c>
      <c r="B122" s="75">
        <f>IF(TrRoad_act!B98=0,"",1000000*B31/TrRoad_act!B98)</f>
        <v>64309.445445257181</v>
      </c>
      <c r="C122" s="75">
        <f>IF(TrRoad_act!C98=0,"",1000000*C31/TrRoad_act!C98)</f>
        <v>54764.645595854927</v>
      </c>
      <c r="D122" s="75">
        <f>IF(TrRoad_act!D98=0,"",1000000*D31/TrRoad_act!D98)</f>
        <v>52791.114083335509</v>
      </c>
      <c r="E122" s="75">
        <f>IF(TrRoad_act!E98=0,"",1000000*E31/TrRoad_act!E98)</f>
        <v>50692.793363482022</v>
      </c>
      <c r="F122" s="75">
        <f>IF(TrRoad_act!F98=0,"",1000000*F31/TrRoad_act!F98)</f>
        <v>48842.356434212394</v>
      </c>
      <c r="G122" s="75">
        <f>IF(TrRoad_act!G98=0,"",1000000*G31/TrRoad_act!G98)</f>
        <v>45847.255801687381</v>
      </c>
      <c r="H122" s="75">
        <f>IF(TrRoad_act!H98=0,"",1000000*H31/TrRoad_act!H98)</f>
        <v>44252.910955956533</v>
      </c>
      <c r="I122" s="75">
        <f>IF(TrRoad_act!I98=0,"",1000000*I31/TrRoad_act!I98)</f>
        <v>44643.135121527281</v>
      </c>
      <c r="J122" s="75">
        <f>IF(TrRoad_act!J98=0,"",1000000*J31/TrRoad_act!J98)</f>
        <v>43428.093931525429</v>
      </c>
      <c r="K122" s="75">
        <f>IF(TrRoad_act!K98=0,"",1000000*K31/TrRoad_act!K98)</f>
        <v>43631.190389368428</v>
      </c>
      <c r="L122" s="75">
        <f>IF(TrRoad_act!L98=0,"",1000000*L31/TrRoad_act!L98)</f>
        <v>43821.294867297227</v>
      </c>
      <c r="M122" s="75">
        <f>IF(TrRoad_act!M98=0,"",1000000*M31/TrRoad_act!M98)</f>
        <v>44300.012839888077</v>
      </c>
      <c r="N122" s="75">
        <f>IF(TrRoad_act!N98=0,"",1000000*N31/TrRoad_act!N98)</f>
        <v>44451.51808693607</v>
      </c>
      <c r="O122" s="75">
        <f>IF(TrRoad_act!O98=0,"",1000000*O31/TrRoad_act!O98)</f>
        <v>42920.310852368231</v>
      </c>
      <c r="P122" s="75">
        <f>IF(TrRoad_act!P98=0,"",1000000*P31/TrRoad_act!P98)</f>
        <v>41678.062852766256</v>
      </c>
      <c r="Q122" s="75">
        <f>IF(TrRoad_act!Q98=0,"",1000000*Q31/TrRoad_act!Q98)</f>
        <v>42137.706457212196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3007.4290101105462</v>
      </c>
      <c r="C125" s="78">
        <f>IF(TrRoad_act!C101=0,"",1000000*C34/TrRoad_act!C101)</f>
        <v>2753.2394328371001</v>
      </c>
      <c r="D125" s="78">
        <f>IF(TrRoad_act!D101=0,"",1000000*D34/TrRoad_act!D101)</f>
        <v>2849.0849981584397</v>
      </c>
      <c r="E125" s="78">
        <f>IF(TrRoad_act!E101=0,"",1000000*E34/TrRoad_act!E101)</f>
        <v>3044.8963095664881</v>
      </c>
      <c r="F125" s="78">
        <f>IF(TrRoad_act!F101=0,"",1000000*F34/TrRoad_act!F101)</f>
        <v>2893.0921946082058</v>
      </c>
      <c r="G125" s="78">
        <f>IF(TrRoad_act!G101=0,"",1000000*G34/TrRoad_act!G101)</f>
        <v>2729.9947789431235</v>
      </c>
      <c r="H125" s="78">
        <f>IF(TrRoad_act!H101=0,"",1000000*H34/TrRoad_act!H101)</f>
        <v>2659.3961835637647</v>
      </c>
      <c r="I125" s="78">
        <f>IF(TrRoad_act!I101=0,"",1000000*I34/TrRoad_act!I101)</f>
        <v>2469.3388743139167</v>
      </c>
      <c r="J125" s="78">
        <f>IF(TrRoad_act!J101=0,"",1000000*J34/TrRoad_act!J101)</f>
        <v>2465.9337485136016</v>
      </c>
      <c r="K125" s="78">
        <f>IF(TrRoad_act!K101=0,"",1000000*K34/TrRoad_act!K101)</f>
        <v>2434.4003326414772</v>
      </c>
      <c r="L125" s="78">
        <f>IF(TrRoad_act!L101=0,"",1000000*L34/TrRoad_act!L101)</f>
        <v>2321.8397848770514</v>
      </c>
      <c r="M125" s="78">
        <f>IF(TrRoad_act!M101=0,"",1000000*M34/TrRoad_act!M101)</f>
        <v>2056.0109823690827</v>
      </c>
      <c r="N125" s="78">
        <f>IF(TrRoad_act!N101=0,"",1000000*N34/TrRoad_act!N101)</f>
        <v>1975.2666185846113</v>
      </c>
      <c r="O125" s="78">
        <f>IF(TrRoad_act!O101=0,"",1000000*O34/TrRoad_act!O101)</f>
        <v>1888.7733035815515</v>
      </c>
      <c r="P125" s="78">
        <f>IF(TrRoad_act!P101=0,"",1000000*P34/TrRoad_act!P101)</f>
        <v>1859.9866900140901</v>
      </c>
      <c r="Q125" s="78">
        <f>IF(TrRoad_act!Q101=0,"",1000000*Q34/TrRoad_act!Q101)</f>
        <v>1880.4364451049728</v>
      </c>
    </row>
    <row r="126" spans="1:17" ht="11.45" customHeight="1" x14ac:dyDescent="0.25">
      <c r="A126" s="62" t="s">
        <v>59</v>
      </c>
      <c r="B126" s="77">
        <f>IF(TrRoad_act!B102=0,"",1000000*B35/TrRoad_act!B102)</f>
        <v>2040.3328799847566</v>
      </c>
      <c r="C126" s="77">
        <f>IF(TrRoad_act!C102=0,"",1000000*C35/TrRoad_act!C102)</f>
        <v>1857.4527922681245</v>
      </c>
      <c r="D126" s="77">
        <f>IF(TrRoad_act!D102=0,"",1000000*D35/TrRoad_act!D102)</f>
        <v>1941.1675663560927</v>
      </c>
      <c r="E126" s="77">
        <f>IF(TrRoad_act!E102=0,"",1000000*E35/TrRoad_act!E102)</f>
        <v>2083.908419091586</v>
      </c>
      <c r="F126" s="77">
        <f>IF(TrRoad_act!F102=0,"",1000000*F35/TrRoad_act!F102)</f>
        <v>1970.2072861233016</v>
      </c>
      <c r="G126" s="77">
        <f>IF(TrRoad_act!G102=0,"",1000000*G35/TrRoad_act!G102)</f>
        <v>1848.1372970154009</v>
      </c>
      <c r="H126" s="77">
        <f>IF(TrRoad_act!H102=0,"",1000000*H35/TrRoad_act!H102)</f>
        <v>1832.8680509033768</v>
      </c>
      <c r="I126" s="77">
        <f>IF(TrRoad_act!I102=0,"",1000000*I35/TrRoad_act!I102)</f>
        <v>1706.3570525661917</v>
      </c>
      <c r="J126" s="77">
        <f>IF(TrRoad_act!J102=0,"",1000000*J35/TrRoad_act!J102)</f>
        <v>1714.4788556165142</v>
      </c>
      <c r="K126" s="77">
        <f>IF(TrRoad_act!K102=0,"",1000000*K35/TrRoad_act!K102)</f>
        <v>1738.2242337605064</v>
      </c>
      <c r="L126" s="77">
        <f>IF(TrRoad_act!L102=0,"",1000000*L35/TrRoad_act!L102)</f>
        <v>1703.3781257399085</v>
      </c>
      <c r="M126" s="77">
        <f>IF(TrRoad_act!M102=0,"",1000000*M35/TrRoad_act!M102)</f>
        <v>1513.9095638019942</v>
      </c>
      <c r="N126" s="77">
        <f>IF(TrRoad_act!N102=0,"",1000000*N35/TrRoad_act!N102)</f>
        <v>1485.118207092376</v>
      </c>
      <c r="O126" s="77">
        <f>IF(TrRoad_act!O102=0,"",1000000*O35/TrRoad_act!O102)</f>
        <v>1434.205555700154</v>
      </c>
      <c r="P126" s="77">
        <f>IF(TrRoad_act!P102=0,"",1000000*P35/TrRoad_act!P102)</f>
        <v>1459.5051880044625</v>
      </c>
      <c r="Q126" s="77">
        <f>IF(TrRoad_act!Q102=0,"",1000000*Q35/TrRoad_act!Q102)</f>
        <v>1506.0724408755473</v>
      </c>
    </row>
    <row r="127" spans="1:17" ht="11.45" customHeight="1" x14ac:dyDescent="0.25">
      <c r="A127" s="62" t="s">
        <v>58</v>
      </c>
      <c r="B127" s="77">
        <f>IF(TrRoad_act!B103=0,"",1000000*B36/TrRoad_act!B103)</f>
        <v>3024.7356642023396</v>
      </c>
      <c r="C127" s="77">
        <f>IF(TrRoad_act!C103=0,"",1000000*C36/TrRoad_act!C103)</f>
        <v>2767.5363623270214</v>
      </c>
      <c r="D127" s="77">
        <f>IF(TrRoad_act!D103=0,"",1000000*D36/TrRoad_act!D103)</f>
        <v>2863.1130433141307</v>
      </c>
      <c r="E127" s="77">
        <f>IF(TrRoad_act!E103=0,"",1000000*E36/TrRoad_act!E103)</f>
        <v>3061.5033925040602</v>
      </c>
      <c r="F127" s="77">
        <f>IF(TrRoad_act!F103=0,"",1000000*F36/TrRoad_act!F103)</f>
        <v>2907.8871882896024</v>
      </c>
      <c r="G127" s="77">
        <f>IF(TrRoad_act!G103=0,"",1000000*G36/TrRoad_act!G103)</f>
        <v>2743.7404122566127</v>
      </c>
      <c r="H127" s="77">
        <f>IF(TrRoad_act!H103=0,"",1000000*H36/TrRoad_act!H103)</f>
        <v>2671.8806996159537</v>
      </c>
      <c r="I127" s="77">
        <f>IF(TrRoad_act!I103=0,"",1000000*I36/TrRoad_act!I103)</f>
        <v>2480.5150912870031</v>
      </c>
      <c r="J127" s="77">
        <f>IF(TrRoad_act!J103=0,"",1000000*J36/TrRoad_act!J103)</f>
        <v>2476.6227461401218</v>
      </c>
      <c r="K127" s="77">
        <f>IF(TrRoad_act!K103=0,"",1000000*K36/TrRoad_act!K103)</f>
        <v>2443.9749022717633</v>
      </c>
      <c r="L127" s="77">
        <f>IF(TrRoad_act!L103=0,"",1000000*L36/TrRoad_act!L103)</f>
        <v>2330.0487243695625</v>
      </c>
      <c r="M127" s="77">
        <f>IF(TrRoad_act!M103=0,"",1000000*M36/TrRoad_act!M103)</f>
        <v>2062.4687309009792</v>
      </c>
      <c r="N127" s="77">
        <f>IF(TrRoad_act!N103=0,"",1000000*N36/TrRoad_act!N103)</f>
        <v>1981.0376971528578</v>
      </c>
      <c r="O127" s="77">
        <f>IF(TrRoad_act!O103=0,"",1000000*O36/TrRoad_act!O103)</f>
        <v>1893.7151916690411</v>
      </c>
      <c r="P127" s="77">
        <f>IF(TrRoad_act!P103=0,"",1000000*P36/TrRoad_act!P103)</f>
        <v>1863.7428070580513</v>
      </c>
      <c r="Q127" s="77">
        <f>IF(TrRoad_act!Q103=0,"",1000000*Q36/TrRoad_act!Q103)</f>
        <v>1884.3001600275525</v>
      </c>
    </row>
    <row r="128" spans="1:17" ht="11.45" customHeight="1" x14ac:dyDescent="0.25">
      <c r="A128" s="62" t="s">
        <v>57</v>
      </c>
      <c r="B128" s="77">
        <f>IF(TrRoad_act!B104=0,"",1000000*B37/TrRoad_act!B104)</f>
        <v>3138.8455062930648</v>
      </c>
      <c r="C128" s="77">
        <f>IF(TrRoad_act!C104=0,"",1000000*C37/TrRoad_act!C104)</f>
        <v>2900.6737276525446</v>
      </c>
      <c r="D128" s="77">
        <f>IF(TrRoad_act!D104=0,"",1000000*D37/TrRoad_act!D104)</f>
        <v>3002.1518849179001</v>
      </c>
      <c r="E128" s="77">
        <f>IF(TrRoad_act!E104=0,"",1000000*E37/TrRoad_act!E104)</f>
        <v>3180.4549359575099</v>
      </c>
      <c r="F128" s="77">
        <f>IF(TrRoad_act!F104=0,"",1000000*F37/TrRoad_act!F104)</f>
        <v>3033.6695237444746</v>
      </c>
      <c r="G128" s="77">
        <f>IF(TrRoad_act!G104=0,"",1000000*G37/TrRoad_act!G104)</f>
        <v>2881.6924339310767</v>
      </c>
      <c r="H128" s="77">
        <f>IF(TrRoad_act!H104=0,"",1000000*H37/TrRoad_act!H104)</f>
        <v>2883.6731932901912</v>
      </c>
      <c r="I128" s="77">
        <f>IF(TrRoad_act!I104=0,"",1000000*I37/TrRoad_act!I104)</f>
        <v>2736.4497807813191</v>
      </c>
      <c r="J128" s="77">
        <f>IF(TrRoad_act!J104=0,"",1000000*J37/TrRoad_act!J104)</f>
        <v>2762.1114322326298</v>
      </c>
      <c r="K128" s="77">
        <f>IF(TrRoad_act!K104=0,"",1000000*K37/TrRoad_act!K104)</f>
        <v>2807.4702014725199</v>
      </c>
      <c r="L128" s="77">
        <f>IF(TrRoad_act!L104=0,"",1000000*L37/TrRoad_act!L104)</f>
        <v>2776.9209630973069</v>
      </c>
      <c r="M128" s="77">
        <f>IF(TrRoad_act!M104=0,"",1000000*M37/TrRoad_act!M104)</f>
        <v>2489.9329850249396</v>
      </c>
      <c r="N128" s="77">
        <f>IF(TrRoad_act!N104=0,"",1000000*N37/TrRoad_act!N104)</f>
        <v>2405.1276803384749</v>
      </c>
      <c r="O128" s="77">
        <f>IF(TrRoad_act!O104=0,"",1000000*O37/TrRoad_act!O104)</f>
        <v>2332.6736551200042</v>
      </c>
      <c r="P128" s="77">
        <f>IF(TrRoad_act!P104=0,"",1000000*P37/TrRoad_act!P104)</f>
        <v>2320.9406683213952</v>
      </c>
      <c r="Q128" s="77">
        <f>IF(TrRoad_act!Q104=0,"",1000000*Q37/TrRoad_act!Q104)</f>
        <v>2377.3385709632125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>
        <f>IF(TrRoad_act!O105=0,"",1000000*O38/TrRoad_act!O105)</f>
        <v>1426.2260680436923</v>
      </c>
      <c r="P129" s="77">
        <f>IF(TrRoad_act!P105=0,"",1000000*P38/TrRoad_act!P105)</f>
        <v>1441.404124262413</v>
      </c>
      <c r="Q129" s="77">
        <f>IF(TrRoad_act!Q105=0,"",1000000*Q38/TrRoad_act!Q105)</f>
        <v>1652.1248442286637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23722.35575357766</v>
      </c>
      <c r="C131" s="76">
        <f>IF(TrRoad_act!C107=0,"",1000000*C40/TrRoad_act!C107)</f>
        <v>26486.008560770799</v>
      </c>
      <c r="D131" s="76">
        <f>IF(TrRoad_act!D107=0,"",1000000*D40/TrRoad_act!D107)</f>
        <v>24645.728488327735</v>
      </c>
      <c r="E131" s="76">
        <f>IF(TrRoad_act!E107=0,"",1000000*E40/TrRoad_act!E107)</f>
        <v>32312.015361233909</v>
      </c>
      <c r="F131" s="76">
        <f>IF(TrRoad_act!F107=0,"",1000000*F40/TrRoad_act!F107)</f>
        <v>39508.67441595134</v>
      </c>
      <c r="G131" s="76">
        <f>IF(TrRoad_act!G107=0,"",1000000*G40/TrRoad_act!G107)</f>
        <v>37776.335603574189</v>
      </c>
      <c r="H131" s="76">
        <f>IF(TrRoad_act!H107=0,"",1000000*H40/TrRoad_act!H107)</f>
        <v>38686.923043707575</v>
      </c>
      <c r="I131" s="76">
        <f>IF(TrRoad_act!I107=0,"",1000000*I40/TrRoad_act!I107)</f>
        <v>37525.414237828416</v>
      </c>
      <c r="J131" s="76">
        <f>IF(TrRoad_act!J107=0,"",1000000*J40/TrRoad_act!J107)</f>
        <v>35270.29149776751</v>
      </c>
      <c r="K131" s="76">
        <f>IF(TrRoad_act!K107=0,"",1000000*K40/TrRoad_act!K107)</f>
        <v>31100.383354568254</v>
      </c>
      <c r="L131" s="76">
        <f>IF(TrRoad_act!L107=0,"",1000000*L40/TrRoad_act!L107)</f>
        <v>31423.011102824014</v>
      </c>
      <c r="M131" s="76">
        <f>IF(TrRoad_act!M107=0,"",1000000*M40/TrRoad_act!M107)</f>
        <v>29257.402550364892</v>
      </c>
      <c r="N131" s="76">
        <f>IF(TrRoad_act!N107=0,"",1000000*N40/TrRoad_act!N107)</f>
        <v>38327.478268330538</v>
      </c>
      <c r="O131" s="76">
        <f>IF(TrRoad_act!O107=0,"",1000000*O40/TrRoad_act!O107)</f>
        <v>41225.448389110461</v>
      </c>
      <c r="P131" s="76">
        <f>IF(TrRoad_act!P107=0,"",1000000*P40/TrRoad_act!P107)</f>
        <v>32535.498418985644</v>
      </c>
      <c r="Q131" s="76">
        <f>IF(TrRoad_act!Q107=0,"",1000000*Q40/TrRoad_act!Q107)</f>
        <v>36995.052050835955</v>
      </c>
    </row>
    <row r="132" spans="1:17" ht="11.45" customHeight="1" x14ac:dyDescent="0.25">
      <c r="A132" s="17" t="s">
        <v>23</v>
      </c>
      <c r="B132" s="75">
        <f>IF(TrRoad_act!B108=0,"",1000000*B41/TrRoad_act!B108)</f>
        <v>19722.154606225835</v>
      </c>
      <c r="C132" s="75">
        <f>IF(TrRoad_act!C108=0,"",1000000*C41/TrRoad_act!C108)</f>
        <v>22405.816381452445</v>
      </c>
      <c r="D132" s="75">
        <f>IF(TrRoad_act!D108=0,"",1000000*D41/TrRoad_act!D108)</f>
        <v>20645.470244421311</v>
      </c>
      <c r="E132" s="75">
        <f>IF(TrRoad_act!E108=0,"",1000000*E41/TrRoad_act!E108)</f>
        <v>23941.563088913099</v>
      </c>
      <c r="F132" s="75">
        <f>IF(TrRoad_act!F108=0,"",1000000*F41/TrRoad_act!F108)</f>
        <v>30836.194837191455</v>
      </c>
      <c r="G132" s="75">
        <f>IF(TrRoad_act!G108=0,"",1000000*G41/TrRoad_act!G108)</f>
        <v>30954.081240401305</v>
      </c>
      <c r="H132" s="75">
        <f>IF(TrRoad_act!H108=0,"",1000000*H41/TrRoad_act!H108)</f>
        <v>30982.35204718661</v>
      </c>
      <c r="I132" s="75">
        <f>IF(TrRoad_act!I108=0,"",1000000*I41/TrRoad_act!I108)</f>
        <v>30553.345400652364</v>
      </c>
      <c r="J132" s="75">
        <f>IF(TrRoad_act!J108=0,"",1000000*J41/TrRoad_act!J108)</f>
        <v>28475.906734449214</v>
      </c>
      <c r="K132" s="75">
        <f>IF(TrRoad_act!K108=0,"",1000000*K41/TrRoad_act!K108)</f>
        <v>24135.730004273861</v>
      </c>
      <c r="L132" s="75">
        <f>IF(TrRoad_act!L108=0,"",1000000*L41/TrRoad_act!L108)</f>
        <v>24946.514239879634</v>
      </c>
      <c r="M132" s="75">
        <f>IF(TrRoad_act!M108=0,"",1000000*M41/TrRoad_act!M108)</f>
        <v>24003.555419168184</v>
      </c>
      <c r="N132" s="75">
        <f>IF(TrRoad_act!N108=0,"",1000000*N41/TrRoad_act!N108)</f>
        <v>27005.538175224126</v>
      </c>
      <c r="O132" s="75">
        <f>IF(TrRoad_act!O108=0,"",1000000*O41/TrRoad_act!O108)</f>
        <v>27299.84375911867</v>
      </c>
      <c r="P132" s="75">
        <f>IF(TrRoad_act!P108=0,"",1000000*P41/TrRoad_act!P108)</f>
        <v>21542.823669490055</v>
      </c>
      <c r="Q132" s="75">
        <f>IF(TrRoad_act!Q108=0,"",1000000*Q41/TrRoad_act!Q108)</f>
        <v>26011.591572687124</v>
      </c>
    </row>
    <row r="133" spans="1:17" ht="11.45" customHeight="1" x14ac:dyDescent="0.25">
      <c r="A133" s="15" t="s">
        <v>22</v>
      </c>
      <c r="B133" s="74">
        <f>IF(TrRoad_act!B109=0,"",1000000*B42/TrRoad_act!B109)</f>
        <v>119710.20372113175</v>
      </c>
      <c r="C133" s="74">
        <f>IF(TrRoad_act!C109=0,"",1000000*C42/TrRoad_act!C109)</f>
        <v>121144.45625211565</v>
      </c>
      <c r="D133" s="74">
        <f>IF(TrRoad_act!D109=0,"",1000000*D42/TrRoad_act!D109)</f>
        <v>111955.04517523095</v>
      </c>
      <c r="E133" s="74">
        <f>IF(TrRoad_act!E109=0,"",1000000*E42/TrRoad_act!E109)</f>
        <v>204458.59831632432</v>
      </c>
      <c r="F133" s="74">
        <f>IF(TrRoad_act!F109=0,"",1000000*F42/TrRoad_act!F109)</f>
        <v>182294.1425527003</v>
      </c>
      <c r="G133" s="74">
        <f>IF(TrRoad_act!G109=0,"",1000000*G42/TrRoad_act!G109)</f>
        <v>145279.05146867514</v>
      </c>
      <c r="H133" s="74">
        <f>IF(TrRoad_act!H109=0,"",1000000*H42/TrRoad_act!H109)</f>
        <v>151602.44156177933</v>
      </c>
      <c r="I133" s="74">
        <f>IF(TrRoad_act!I109=0,"",1000000*I42/TrRoad_act!I109)</f>
        <v>130833.75806238512</v>
      </c>
      <c r="J133" s="74">
        <f>IF(TrRoad_act!J109=0,"",1000000*J42/TrRoad_act!J109)</f>
        <v>144239.19087027211</v>
      </c>
      <c r="K133" s="74">
        <f>IF(TrRoad_act!K109=0,"",1000000*K42/TrRoad_act!K109)</f>
        <v>143934.95559881176</v>
      </c>
      <c r="L133" s="74">
        <f>IF(TrRoad_act!L109=0,"",1000000*L42/TrRoad_act!L109)</f>
        <v>146491.89557239652</v>
      </c>
      <c r="M133" s="74">
        <f>IF(TrRoad_act!M109=0,"",1000000*M42/TrRoad_act!M109)</f>
        <v>112558.97179987107</v>
      </c>
      <c r="N133" s="74">
        <f>IF(TrRoad_act!N109=0,"",1000000*N42/TrRoad_act!N109)</f>
        <v>214858.49933211188</v>
      </c>
      <c r="O133" s="74">
        <f>IF(TrRoad_act!O109=0,"",1000000*O42/TrRoad_act!O109)</f>
        <v>215200.55731951466</v>
      </c>
      <c r="P133" s="74">
        <f>IF(TrRoad_act!P109=0,"",1000000*P42/TrRoad_act!P109)</f>
        <v>183830.14897842458</v>
      </c>
      <c r="Q133" s="74">
        <f>IF(TrRoad_act!Q109=0,"",1000000*Q42/TrRoad_act!Q109)</f>
        <v>205666.46112293989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0.63591273640563128</v>
      </c>
      <c r="C136" s="56">
        <f t="shared" si="16"/>
        <v>0.61910062999467397</v>
      </c>
      <c r="D136" s="56">
        <f t="shared" si="16"/>
        <v>0.64035049246119491</v>
      </c>
      <c r="E136" s="56">
        <f t="shared" si="16"/>
        <v>0.6293537395181078</v>
      </c>
      <c r="F136" s="56">
        <f t="shared" si="16"/>
        <v>0.62604797405696022</v>
      </c>
      <c r="G136" s="56">
        <f t="shared" si="16"/>
        <v>0.62951001159778175</v>
      </c>
      <c r="H136" s="56">
        <f t="shared" si="16"/>
        <v>0.62718054232993059</v>
      </c>
      <c r="I136" s="56">
        <f t="shared" si="16"/>
        <v>0.63255115443141219</v>
      </c>
      <c r="J136" s="56">
        <f t="shared" si="16"/>
        <v>0.63745281550273725</v>
      </c>
      <c r="K136" s="56">
        <f t="shared" si="16"/>
        <v>0.65096626446986949</v>
      </c>
      <c r="L136" s="56">
        <f t="shared" si="16"/>
        <v>0.65498071326694673</v>
      </c>
      <c r="M136" s="56">
        <f t="shared" si="16"/>
        <v>0.67363989539299896</v>
      </c>
      <c r="N136" s="56">
        <f t="shared" si="16"/>
        <v>0.66069158053933452</v>
      </c>
      <c r="O136" s="56">
        <f t="shared" si="16"/>
        <v>0.66572254403914632</v>
      </c>
      <c r="P136" s="56">
        <f t="shared" si="16"/>
        <v>0.68139560432871726</v>
      </c>
      <c r="Q136" s="56">
        <f t="shared" si="16"/>
        <v>0.66225587119154306</v>
      </c>
    </row>
    <row r="137" spans="1:17" ht="11.45" customHeight="1" x14ac:dyDescent="0.25">
      <c r="A137" s="55" t="s">
        <v>30</v>
      </c>
      <c r="B137" s="54">
        <f t="shared" ref="B137:Q137" si="17">IF(B19=0,0,B19/B$17)</f>
        <v>9.3375022723682956E-3</v>
      </c>
      <c r="C137" s="54">
        <f t="shared" si="17"/>
        <v>9.8537432371369957E-3</v>
      </c>
      <c r="D137" s="54">
        <f t="shared" si="17"/>
        <v>1.0234785699752183E-2</v>
      </c>
      <c r="E137" s="54">
        <f t="shared" si="17"/>
        <v>1.0143918392371788E-2</v>
      </c>
      <c r="F137" s="54">
        <f t="shared" si="17"/>
        <v>1.0500317342648171E-2</v>
      </c>
      <c r="G137" s="54">
        <f t="shared" si="17"/>
        <v>1.145456270451546E-2</v>
      </c>
      <c r="H137" s="54">
        <f t="shared" si="17"/>
        <v>1.1996551233250094E-2</v>
      </c>
      <c r="I137" s="54">
        <f t="shared" si="17"/>
        <v>1.1578936946954029E-2</v>
      </c>
      <c r="J137" s="54">
        <f t="shared" si="17"/>
        <v>1.1626436258635596E-2</v>
      </c>
      <c r="K137" s="54">
        <f t="shared" si="17"/>
        <v>1.1046091972596376E-2</v>
      </c>
      <c r="L137" s="54">
        <f t="shared" si="17"/>
        <v>1.0622403731443098E-2</v>
      </c>
      <c r="M137" s="54">
        <f t="shared" si="17"/>
        <v>1.0997672043832268E-2</v>
      </c>
      <c r="N137" s="54">
        <f t="shared" si="17"/>
        <v>1.1818603057284211E-2</v>
      </c>
      <c r="O137" s="54">
        <f t="shared" si="17"/>
        <v>1.1559297973615578E-2</v>
      </c>
      <c r="P137" s="54">
        <f t="shared" si="17"/>
        <v>1.1015320669265872E-2</v>
      </c>
      <c r="Q137" s="54">
        <f t="shared" si="17"/>
        <v>1.0224659903095661E-2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0.5686907783367724</v>
      </c>
      <c r="C138" s="50">
        <f t="shared" si="18"/>
        <v>0.55188802421980443</v>
      </c>
      <c r="D138" s="50">
        <f t="shared" si="18"/>
        <v>0.57424948086446237</v>
      </c>
      <c r="E138" s="50">
        <f t="shared" si="18"/>
        <v>0.5673263018069592</v>
      </c>
      <c r="F138" s="50">
        <f t="shared" si="18"/>
        <v>0.56608938111014118</v>
      </c>
      <c r="G138" s="50">
        <f t="shared" si="18"/>
        <v>0.58613333424789271</v>
      </c>
      <c r="H138" s="50">
        <f t="shared" si="18"/>
        <v>0.58364444416378602</v>
      </c>
      <c r="I138" s="50">
        <f t="shared" si="18"/>
        <v>0.58828087309412258</v>
      </c>
      <c r="J138" s="50">
        <f t="shared" si="18"/>
        <v>0.59324303311276649</v>
      </c>
      <c r="K138" s="50">
        <f t="shared" si="18"/>
        <v>0.60711089967748222</v>
      </c>
      <c r="L138" s="50">
        <f t="shared" si="18"/>
        <v>0.61089411120677706</v>
      </c>
      <c r="M138" s="50">
        <f t="shared" si="18"/>
        <v>0.62680444431206184</v>
      </c>
      <c r="N138" s="50">
        <f t="shared" si="18"/>
        <v>0.61802998458449721</v>
      </c>
      <c r="O138" s="50">
        <f t="shared" si="18"/>
        <v>0.62397943855502813</v>
      </c>
      <c r="P138" s="50">
        <f t="shared" si="18"/>
        <v>0.63428674749138736</v>
      </c>
      <c r="Q138" s="50">
        <f t="shared" si="18"/>
        <v>0.61641769290122483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0.3697433566337151</v>
      </c>
      <c r="C139" s="52">
        <f t="shared" si="19"/>
        <v>0.34114903646505118</v>
      </c>
      <c r="D139" s="52">
        <f t="shared" si="19"/>
        <v>0.34304306613532448</v>
      </c>
      <c r="E139" s="52">
        <f t="shared" si="19"/>
        <v>0.31289113986184358</v>
      </c>
      <c r="F139" s="52">
        <f t="shared" si="19"/>
        <v>0.29134902787811112</v>
      </c>
      <c r="G139" s="52">
        <f t="shared" si="19"/>
        <v>0.28411879240049231</v>
      </c>
      <c r="H139" s="52">
        <f t="shared" si="19"/>
        <v>0.26202615054717282</v>
      </c>
      <c r="I139" s="52">
        <f t="shared" si="19"/>
        <v>0.25101554111144975</v>
      </c>
      <c r="J139" s="52">
        <f t="shared" si="19"/>
        <v>0.23377011862441066</v>
      </c>
      <c r="K139" s="52">
        <f t="shared" si="19"/>
        <v>0.23441772770421104</v>
      </c>
      <c r="L139" s="52">
        <f t="shared" si="19"/>
        <v>0.22567556793785504</v>
      </c>
      <c r="M139" s="52">
        <f t="shared" si="19"/>
        <v>0.21828087376387367</v>
      </c>
      <c r="N139" s="52">
        <f t="shared" si="19"/>
        <v>0.21304524491580837</v>
      </c>
      <c r="O139" s="52">
        <f t="shared" si="19"/>
        <v>0.2105876445528598</v>
      </c>
      <c r="P139" s="52">
        <f t="shared" si="19"/>
        <v>0.20664562319283017</v>
      </c>
      <c r="Q139" s="52">
        <f t="shared" si="19"/>
        <v>0.19830554422979074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0.19574033510676853</v>
      </c>
      <c r="C140" s="52">
        <f t="shared" si="20"/>
        <v>0.20756409302827825</v>
      </c>
      <c r="D140" s="52">
        <f t="shared" si="20"/>
        <v>0.22828502316128585</v>
      </c>
      <c r="E140" s="52">
        <f t="shared" si="20"/>
        <v>0.25153975512578802</v>
      </c>
      <c r="F140" s="52">
        <f t="shared" si="20"/>
        <v>0.27183235661049654</v>
      </c>
      <c r="G140" s="52">
        <f t="shared" si="20"/>
        <v>0.29865595179623627</v>
      </c>
      <c r="H140" s="52">
        <f t="shared" si="20"/>
        <v>0.31841354317402526</v>
      </c>
      <c r="I140" s="52">
        <f t="shared" si="20"/>
        <v>0.33389353601544586</v>
      </c>
      <c r="J140" s="52">
        <f t="shared" si="20"/>
        <v>0.35579445130842036</v>
      </c>
      <c r="K140" s="52">
        <f t="shared" si="20"/>
        <v>0.36795623450882153</v>
      </c>
      <c r="L140" s="52">
        <f t="shared" si="20"/>
        <v>0.38057967511709467</v>
      </c>
      <c r="M140" s="52">
        <f t="shared" si="20"/>
        <v>0.40421916871118113</v>
      </c>
      <c r="N140" s="52">
        <f t="shared" si="20"/>
        <v>0.39914987781777189</v>
      </c>
      <c r="O140" s="52">
        <f t="shared" si="20"/>
        <v>0.4070846665326619</v>
      </c>
      <c r="P140" s="52">
        <f t="shared" si="20"/>
        <v>0.4212314336285195</v>
      </c>
      <c r="Q140" s="52">
        <f t="shared" si="20"/>
        <v>0.41131652883799996</v>
      </c>
    </row>
    <row r="141" spans="1:17" ht="11.45" customHeight="1" x14ac:dyDescent="0.25">
      <c r="A141" s="53" t="s">
        <v>57</v>
      </c>
      <c r="B141" s="52">
        <f t="shared" ref="B141:Q141" si="21">IF(B23=0,0,B23/B$17)</f>
        <v>3.20708659628883E-3</v>
      </c>
      <c r="C141" s="52">
        <f t="shared" si="21"/>
        <v>3.1748947264750569E-3</v>
      </c>
      <c r="D141" s="52">
        <f t="shared" si="21"/>
        <v>2.9213915678520312E-3</v>
      </c>
      <c r="E141" s="52">
        <f t="shared" si="21"/>
        <v>2.8954068193275191E-3</v>
      </c>
      <c r="F141" s="52">
        <f t="shared" si="21"/>
        <v>2.9079966215334982E-3</v>
      </c>
      <c r="G141" s="52">
        <f t="shared" si="21"/>
        <v>3.3585900511640928E-3</v>
      </c>
      <c r="H141" s="52">
        <f t="shared" si="21"/>
        <v>3.2047504425879343E-3</v>
      </c>
      <c r="I141" s="52">
        <f t="shared" si="21"/>
        <v>3.3717959672269651E-3</v>
      </c>
      <c r="J141" s="52">
        <f t="shared" si="21"/>
        <v>3.6784631799355503E-3</v>
      </c>
      <c r="K141" s="52">
        <f t="shared" si="21"/>
        <v>4.7369374644495388E-3</v>
      </c>
      <c r="L141" s="52">
        <f t="shared" si="21"/>
        <v>4.6386115345839344E-3</v>
      </c>
      <c r="M141" s="52">
        <f t="shared" si="21"/>
        <v>4.3041450299473585E-3</v>
      </c>
      <c r="N141" s="52">
        <f t="shared" si="21"/>
        <v>5.8340117497984526E-3</v>
      </c>
      <c r="O141" s="52">
        <f t="shared" si="21"/>
        <v>6.3028529322414553E-3</v>
      </c>
      <c r="P141" s="52">
        <f t="shared" si="21"/>
        <v>6.4018484874509536E-3</v>
      </c>
      <c r="Q141" s="52">
        <f t="shared" si="21"/>
        <v>6.7670183804082766E-3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2.5661724341868794E-7</v>
      </c>
      <c r="M142" s="52">
        <f t="shared" si="22"/>
        <v>2.5680705960125004E-7</v>
      </c>
      <c r="N142" s="52">
        <f t="shared" si="22"/>
        <v>8.5010111855754075E-7</v>
      </c>
      <c r="O142" s="52">
        <f t="shared" si="22"/>
        <v>2.5845325564610226E-6</v>
      </c>
      <c r="P142" s="52">
        <f t="shared" si="22"/>
        <v>2.6890593480651006E-6</v>
      </c>
      <c r="Q142" s="52">
        <f t="shared" si="22"/>
        <v>3.2557048553950201E-6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1.6900047085586458E-6</v>
      </c>
      <c r="P143" s="52">
        <f t="shared" si="23"/>
        <v>5.1531232387384819E-6</v>
      </c>
      <c r="Q143" s="52">
        <f t="shared" si="23"/>
        <v>2.5345748170593064E-5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5.7884455796490576E-2</v>
      </c>
      <c r="C145" s="50">
        <f t="shared" si="25"/>
        <v>5.7358862537732536E-2</v>
      </c>
      <c r="D145" s="50">
        <f t="shared" si="25"/>
        <v>5.5866225896980322E-2</v>
      </c>
      <c r="E145" s="50">
        <f t="shared" si="25"/>
        <v>5.1883519318776862E-2</v>
      </c>
      <c r="F145" s="50">
        <f t="shared" si="25"/>
        <v>4.9458275604170883E-2</v>
      </c>
      <c r="G145" s="50">
        <f t="shared" si="25"/>
        <v>3.1922114645373513E-2</v>
      </c>
      <c r="H145" s="50">
        <f t="shared" si="25"/>
        <v>3.1539546932894513E-2</v>
      </c>
      <c r="I145" s="50">
        <f t="shared" si="25"/>
        <v>3.2691344390335608E-2</v>
      </c>
      <c r="J145" s="50">
        <f t="shared" si="25"/>
        <v>3.2583346131335157E-2</v>
      </c>
      <c r="K145" s="50">
        <f t="shared" si="25"/>
        <v>3.2809272819790923E-2</v>
      </c>
      <c r="L145" s="50">
        <f t="shared" si="25"/>
        <v>3.3464198328726602E-2</v>
      </c>
      <c r="M145" s="50">
        <f t="shared" si="25"/>
        <v>3.5837779037104965E-2</v>
      </c>
      <c r="N145" s="50">
        <f t="shared" si="25"/>
        <v>3.0842992897553125E-2</v>
      </c>
      <c r="O145" s="50">
        <f t="shared" si="25"/>
        <v>3.0183807510502671E-2</v>
      </c>
      <c r="P145" s="50">
        <f t="shared" si="25"/>
        <v>3.609353616806401E-2</v>
      </c>
      <c r="Q145" s="50">
        <f t="shared" si="25"/>
        <v>3.5613518387222681E-2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1.4155617441969756E-6</v>
      </c>
      <c r="M146" s="52">
        <f t="shared" si="26"/>
        <v>1.5745634667724536E-6</v>
      </c>
      <c r="N146" s="52">
        <f t="shared" si="26"/>
        <v>1.7456799533321382E-6</v>
      </c>
      <c r="O146" s="52">
        <f t="shared" si="26"/>
        <v>2.0148321043932767E-6</v>
      </c>
      <c r="P146" s="52">
        <f t="shared" si="26"/>
        <v>1.9912769960495475E-6</v>
      </c>
      <c r="Q146" s="52">
        <f t="shared" si="26"/>
        <v>2.311129217957756E-6</v>
      </c>
    </row>
    <row r="147" spans="1:17" ht="11.45" customHeight="1" x14ac:dyDescent="0.25">
      <c r="A147" s="53" t="s">
        <v>58</v>
      </c>
      <c r="B147" s="52">
        <f t="shared" ref="B147:Q147" si="27">IF(B29=0,0,B29/B$17)</f>
        <v>5.7731722657093053E-2</v>
      </c>
      <c r="C147" s="52">
        <f t="shared" si="27"/>
        <v>5.6755777930707553E-2</v>
      </c>
      <c r="D147" s="52">
        <f t="shared" si="27"/>
        <v>5.4968178344512737E-2</v>
      </c>
      <c r="E147" s="52">
        <f t="shared" si="27"/>
        <v>5.0778366712708328E-2</v>
      </c>
      <c r="F147" s="52">
        <f t="shared" si="27"/>
        <v>4.8336928146933501E-2</v>
      </c>
      <c r="G147" s="52">
        <f t="shared" si="27"/>
        <v>3.0539349987268694E-2</v>
      </c>
      <c r="H147" s="52">
        <f t="shared" si="27"/>
        <v>3.0241021386649101E-2</v>
      </c>
      <c r="I147" s="52">
        <f t="shared" si="27"/>
        <v>3.1215536971781289E-2</v>
      </c>
      <c r="J147" s="52">
        <f t="shared" si="27"/>
        <v>3.104797152579658E-2</v>
      </c>
      <c r="K147" s="52">
        <f t="shared" si="27"/>
        <v>3.1237277654339569E-2</v>
      </c>
      <c r="L147" s="52">
        <f t="shared" si="27"/>
        <v>3.1793775756173738E-2</v>
      </c>
      <c r="M147" s="52">
        <f t="shared" si="27"/>
        <v>3.4036344084855827E-2</v>
      </c>
      <c r="N147" s="52">
        <f t="shared" si="27"/>
        <v>2.8984484178873369E-2</v>
      </c>
      <c r="O147" s="52">
        <f t="shared" si="27"/>
        <v>2.8238471430269484E-2</v>
      </c>
      <c r="P147" s="52">
        <f t="shared" si="27"/>
        <v>3.4215985557756338E-2</v>
      </c>
      <c r="Q147" s="52">
        <f t="shared" si="27"/>
        <v>3.3596257988709397E-2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3.1486588309044859E-6</v>
      </c>
      <c r="M148" s="52">
        <f t="shared" si="28"/>
        <v>3.5023291529294046E-6</v>
      </c>
      <c r="N148" s="52">
        <f t="shared" si="28"/>
        <v>3.8829465571000337E-6</v>
      </c>
      <c r="O148" s="52">
        <f t="shared" si="28"/>
        <v>3.8993265827814058E-6</v>
      </c>
      <c r="P148" s="52">
        <f t="shared" si="28"/>
        <v>5.115348895460774E-6</v>
      </c>
      <c r="Q148" s="52">
        <f t="shared" si="28"/>
        <v>5.2782841649819954E-6</v>
      </c>
    </row>
    <row r="149" spans="1:17" ht="11.45" customHeight="1" x14ac:dyDescent="0.25">
      <c r="A149" s="53" t="s">
        <v>56</v>
      </c>
      <c r="B149" s="52">
        <f t="shared" ref="B149:Q149" si="29">IF(B31=0,0,B31/B$17)</f>
        <v>1.5273313939751841E-4</v>
      </c>
      <c r="C149" s="52">
        <f t="shared" si="29"/>
        <v>6.0308460702497969E-4</v>
      </c>
      <c r="D149" s="52">
        <f t="shared" si="29"/>
        <v>8.9804755246758385E-4</v>
      </c>
      <c r="E149" s="52">
        <f t="shared" si="29"/>
        <v>1.1051526060685355E-3</v>
      </c>
      <c r="F149" s="52">
        <f t="shared" si="29"/>
        <v>1.1213474572373786E-3</v>
      </c>
      <c r="G149" s="52">
        <f t="shared" si="29"/>
        <v>1.3827646581048179E-3</v>
      </c>
      <c r="H149" s="52">
        <f t="shared" si="29"/>
        <v>1.2985255462454092E-3</v>
      </c>
      <c r="I149" s="52">
        <f t="shared" si="29"/>
        <v>1.4758074185543153E-3</v>
      </c>
      <c r="J149" s="52">
        <f t="shared" si="29"/>
        <v>1.5353746055385773E-3</v>
      </c>
      <c r="K149" s="52">
        <f t="shared" si="29"/>
        <v>1.5719951654513495E-3</v>
      </c>
      <c r="L149" s="52">
        <f t="shared" si="29"/>
        <v>1.6658583519777565E-3</v>
      </c>
      <c r="M149" s="52">
        <f t="shared" si="29"/>
        <v>1.7963580596294434E-3</v>
      </c>
      <c r="N149" s="52">
        <f t="shared" si="29"/>
        <v>1.8528800921693233E-3</v>
      </c>
      <c r="O149" s="52">
        <f t="shared" si="29"/>
        <v>1.9394219215460094E-3</v>
      </c>
      <c r="P149" s="52">
        <f t="shared" si="29"/>
        <v>1.8704439844161541E-3</v>
      </c>
      <c r="Q149" s="52">
        <f t="shared" si="29"/>
        <v>2.0096709851303387E-3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0.36408726359436872</v>
      </c>
      <c r="C151" s="56">
        <f t="shared" si="31"/>
        <v>0.38089937000532609</v>
      </c>
      <c r="D151" s="56">
        <f t="shared" si="31"/>
        <v>0.35964950753880515</v>
      </c>
      <c r="E151" s="56">
        <f t="shared" si="31"/>
        <v>0.37064626048189214</v>
      </c>
      <c r="F151" s="56">
        <f t="shared" si="31"/>
        <v>0.37395202594303978</v>
      </c>
      <c r="G151" s="56">
        <f t="shared" si="31"/>
        <v>0.37048998840221825</v>
      </c>
      <c r="H151" s="56">
        <f t="shared" si="31"/>
        <v>0.37281945767006935</v>
      </c>
      <c r="I151" s="56">
        <f t="shared" si="31"/>
        <v>0.36744884556858781</v>
      </c>
      <c r="J151" s="56">
        <f t="shared" si="31"/>
        <v>0.36254718449726281</v>
      </c>
      <c r="K151" s="56">
        <f t="shared" si="31"/>
        <v>0.34903373553013062</v>
      </c>
      <c r="L151" s="56">
        <f t="shared" si="31"/>
        <v>0.34501928673305332</v>
      </c>
      <c r="M151" s="56">
        <f t="shared" si="31"/>
        <v>0.32636010460700093</v>
      </c>
      <c r="N151" s="56">
        <f t="shared" si="31"/>
        <v>0.33930841946066548</v>
      </c>
      <c r="O151" s="56">
        <f t="shared" si="31"/>
        <v>0.33427745596085368</v>
      </c>
      <c r="P151" s="56">
        <f t="shared" si="31"/>
        <v>0.31860439567128268</v>
      </c>
      <c r="Q151" s="56">
        <f t="shared" si="31"/>
        <v>0.337744128808457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0.22679492111463545</v>
      </c>
      <c r="C152" s="54">
        <f t="shared" si="32"/>
        <v>0.22543376096040083</v>
      </c>
      <c r="D152" s="54">
        <f t="shared" si="32"/>
        <v>0.22076005408584246</v>
      </c>
      <c r="E152" s="54">
        <f t="shared" si="32"/>
        <v>0.20518591338897574</v>
      </c>
      <c r="F152" s="54">
        <f t="shared" si="32"/>
        <v>0.18842467271629706</v>
      </c>
      <c r="G152" s="54">
        <f t="shared" si="32"/>
        <v>0.18726285530327094</v>
      </c>
      <c r="H152" s="54">
        <f t="shared" si="32"/>
        <v>0.18546796568264817</v>
      </c>
      <c r="I152" s="54">
        <f t="shared" si="32"/>
        <v>0.17963917254347986</v>
      </c>
      <c r="J152" s="54">
        <f t="shared" si="32"/>
        <v>0.17924932879311736</v>
      </c>
      <c r="K152" s="54">
        <f t="shared" si="32"/>
        <v>0.1815792323867898</v>
      </c>
      <c r="L152" s="54">
        <f t="shared" si="32"/>
        <v>0.17565818491187815</v>
      </c>
      <c r="M152" s="54">
        <f t="shared" si="32"/>
        <v>0.16545380535813239</v>
      </c>
      <c r="N152" s="54">
        <f t="shared" si="32"/>
        <v>0.15280324308817794</v>
      </c>
      <c r="O152" s="54">
        <f t="shared" si="32"/>
        <v>0.14708024361246314</v>
      </c>
      <c r="P152" s="54">
        <f t="shared" si="32"/>
        <v>0.15441008218513921</v>
      </c>
      <c r="Q152" s="54">
        <f t="shared" si="32"/>
        <v>0.1515123572982302</v>
      </c>
    </row>
    <row r="153" spans="1:17" ht="11.45" customHeight="1" x14ac:dyDescent="0.25">
      <c r="A153" s="53" t="s">
        <v>59</v>
      </c>
      <c r="B153" s="52">
        <f t="shared" ref="B153:Q153" si="33">IF(B35=0,0,B35/B$17)</f>
        <v>2.7168019575458634E-3</v>
      </c>
      <c r="C153" s="52">
        <f t="shared" si="33"/>
        <v>2.4024349767753023E-3</v>
      </c>
      <c r="D153" s="52">
        <f t="shared" si="33"/>
        <v>2.302064655032542E-3</v>
      </c>
      <c r="E153" s="52">
        <f t="shared" si="33"/>
        <v>2.3969613114506517E-3</v>
      </c>
      <c r="F153" s="52">
        <f t="shared" si="33"/>
        <v>2.0354855730093852E-3</v>
      </c>
      <c r="G153" s="52">
        <f t="shared" si="33"/>
        <v>1.9578651372871188E-3</v>
      </c>
      <c r="H153" s="52">
        <f t="shared" si="33"/>
        <v>1.9219399146301632E-3</v>
      </c>
      <c r="I153" s="52">
        <f t="shared" si="33"/>
        <v>1.8171011195874131E-3</v>
      </c>
      <c r="J153" s="52">
        <f t="shared" si="33"/>
        <v>1.776029561051478E-3</v>
      </c>
      <c r="K153" s="52">
        <f t="shared" si="33"/>
        <v>1.7988228065613668E-3</v>
      </c>
      <c r="L153" s="52">
        <f t="shared" si="33"/>
        <v>1.7398676097433905E-3</v>
      </c>
      <c r="M153" s="52">
        <f t="shared" si="33"/>
        <v>1.4858665146578957E-3</v>
      </c>
      <c r="N153" s="52">
        <f t="shared" si="33"/>
        <v>1.3809977547044714E-3</v>
      </c>
      <c r="O153" s="52">
        <f t="shared" si="33"/>
        <v>1.2368902997578928E-3</v>
      </c>
      <c r="P153" s="52">
        <f t="shared" si="33"/>
        <v>1.1595752890080527E-3</v>
      </c>
      <c r="Q153" s="52">
        <f t="shared" si="33"/>
        <v>1.256760133023696E-3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0.22392248018195995</v>
      </c>
      <c r="C154" s="52">
        <f t="shared" si="34"/>
        <v>0.22289014748278549</v>
      </c>
      <c r="D154" s="52">
        <f t="shared" si="34"/>
        <v>0.21831991575606102</v>
      </c>
      <c r="E154" s="52">
        <f t="shared" si="34"/>
        <v>0.20264578855623161</v>
      </c>
      <c r="F154" s="52">
        <f t="shared" si="34"/>
        <v>0.18626468271781133</v>
      </c>
      <c r="G154" s="52">
        <f t="shared" si="34"/>
        <v>0.18518172401946081</v>
      </c>
      <c r="H154" s="52">
        <f t="shared" si="34"/>
        <v>0.18342201364618088</v>
      </c>
      <c r="I154" s="52">
        <f t="shared" si="34"/>
        <v>0.17770065899700682</v>
      </c>
      <c r="J154" s="52">
        <f t="shared" si="34"/>
        <v>0.17735217362582284</v>
      </c>
      <c r="K154" s="52">
        <f t="shared" si="34"/>
        <v>0.17965530201829824</v>
      </c>
      <c r="L154" s="52">
        <f t="shared" si="34"/>
        <v>0.17379830093717114</v>
      </c>
      <c r="M154" s="52">
        <f t="shared" si="34"/>
        <v>0.16385742160809399</v>
      </c>
      <c r="N154" s="52">
        <f t="shared" si="34"/>
        <v>0.15132548182402286</v>
      </c>
      <c r="O154" s="52">
        <f t="shared" si="34"/>
        <v>0.14574682662292845</v>
      </c>
      <c r="P154" s="52">
        <f t="shared" si="34"/>
        <v>0.15315260660221067</v>
      </c>
      <c r="Q154" s="52">
        <f t="shared" si="34"/>
        <v>0.1501518791412049</v>
      </c>
    </row>
    <row r="155" spans="1:17" ht="11.45" customHeight="1" x14ac:dyDescent="0.25">
      <c r="A155" s="53" t="s">
        <v>57</v>
      </c>
      <c r="B155" s="52">
        <f t="shared" ref="B155:Q155" si="35">IF(B37=0,0,B37/B$17)</f>
        <v>1.5563897512965301E-4</v>
      </c>
      <c r="C155" s="52">
        <f t="shared" si="35"/>
        <v>1.411785008400537E-4</v>
      </c>
      <c r="D155" s="52">
        <f t="shared" si="35"/>
        <v>1.380736747488618E-4</v>
      </c>
      <c r="E155" s="52">
        <f t="shared" si="35"/>
        <v>1.4316352129349906E-4</v>
      </c>
      <c r="F155" s="52">
        <f t="shared" si="35"/>
        <v>1.2450442547633559E-4</v>
      </c>
      <c r="G155" s="52">
        <f t="shared" si="35"/>
        <v>1.2326614652302887E-4</v>
      </c>
      <c r="H155" s="52">
        <f t="shared" si="35"/>
        <v>1.2401212183712628E-4</v>
      </c>
      <c r="I155" s="52">
        <f t="shared" si="35"/>
        <v>1.2141242688560721E-4</v>
      </c>
      <c r="J155" s="52">
        <f t="shared" si="35"/>
        <v>1.2112560624304112E-4</v>
      </c>
      <c r="K155" s="52">
        <f t="shared" si="35"/>
        <v>1.2510756193019276E-4</v>
      </c>
      <c r="L155" s="52">
        <f t="shared" si="35"/>
        <v>1.2001636496359894E-4</v>
      </c>
      <c r="M155" s="52">
        <f t="shared" si="35"/>
        <v>1.1051723538050931E-4</v>
      </c>
      <c r="N155" s="52">
        <f t="shared" si="35"/>
        <v>9.6763509450591408E-5</v>
      </c>
      <c r="O155" s="52">
        <f t="shared" si="35"/>
        <v>9.6050016154552824E-5</v>
      </c>
      <c r="P155" s="52">
        <f t="shared" si="35"/>
        <v>9.6665429771892577E-5</v>
      </c>
      <c r="Q155" s="52">
        <f t="shared" si="35"/>
        <v>1.0165305980796279E-4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4.7667362220746061E-7</v>
      </c>
      <c r="P156" s="52">
        <f t="shared" si="36"/>
        <v>1.2348641485938379E-6</v>
      </c>
      <c r="Q156" s="52">
        <f t="shared" si="36"/>
        <v>2.0649641936609967E-6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0.13729234247973326</v>
      </c>
      <c r="C158" s="50">
        <f t="shared" si="38"/>
        <v>0.15546560904492526</v>
      </c>
      <c r="D158" s="50">
        <f t="shared" si="38"/>
        <v>0.13888945345296272</v>
      </c>
      <c r="E158" s="50">
        <f t="shared" si="38"/>
        <v>0.1654603470929164</v>
      </c>
      <c r="F158" s="50">
        <f t="shared" si="38"/>
        <v>0.18552735322674271</v>
      </c>
      <c r="G158" s="50">
        <f t="shared" si="38"/>
        <v>0.18322713309894731</v>
      </c>
      <c r="H158" s="50">
        <f t="shared" si="38"/>
        <v>0.18735149198742121</v>
      </c>
      <c r="I158" s="50">
        <f t="shared" si="38"/>
        <v>0.18780967302510795</v>
      </c>
      <c r="J158" s="50">
        <f t="shared" si="38"/>
        <v>0.18329785570414542</v>
      </c>
      <c r="K158" s="50">
        <f t="shared" si="38"/>
        <v>0.16745450314334082</v>
      </c>
      <c r="L158" s="50">
        <f t="shared" si="38"/>
        <v>0.16936110182117517</v>
      </c>
      <c r="M158" s="50">
        <f t="shared" si="38"/>
        <v>0.16090629924886857</v>
      </c>
      <c r="N158" s="50">
        <f t="shared" si="38"/>
        <v>0.18650517637248756</v>
      </c>
      <c r="O158" s="50">
        <f t="shared" si="38"/>
        <v>0.18719721234839051</v>
      </c>
      <c r="P158" s="50">
        <f t="shared" si="38"/>
        <v>0.16419431348614344</v>
      </c>
      <c r="Q158" s="50">
        <f t="shared" si="38"/>
        <v>0.1862317715102268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0.10957488400466887</v>
      </c>
      <c r="C159" s="52">
        <f t="shared" si="39"/>
        <v>0.126081343433951</v>
      </c>
      <c r="D159" s="52">
        <f t="shared" si="39"/>
        <v>0.11124913855139353</v>
      </c>
      <c r="E159" s="52">
        <f t="shared" si="39"/>
        <v>0.11691294485990507</v>
      </c>
      <c r="F159" s="52">
        <f t="shared" si="39"/>
        <v>0.13651117769254467</v>
      </c>
      <c r="G159" s="52">
        <f t="shared" si="39"/>
        <v>0.14117773682004628</v>
      </c>
      <c r="H159" s="52">
        <f t="shared" si="39"/>
        <v>0.14045633682744102</v>
      </c>
      <c r="I159" s="52">
        <f t="shared" si="39"/>
        <v>0.14228384728778426</v>
      </c>
      <c r="J159" s="52">
        <f t="shared" si="39"/>
        <v>0.13930208690621423</v>
      </c>
      <c r="K159" s="52">
        <f t="shared" si="39"/>
        <v>0.1223995169039702</v>
      </c>
      <c r="L159" s="52">
        <f t="shared" si="39"/>
        <v>0.1272902631865403</v>
      </c>
      <c r="M159" s="52">
        <f t="shared" si="39"/>
        <v>0.12417978598857186</v>
      </c>
      <c r="N159" s="52">
        <f t="shared" si="39"/>
        <v>0.12349133007396715</v>
      </c>
      <c r="O159" s="52">
        <f t="shared" si="39"/>
        <v>0.1147764633257481</v>
      </c>
      <c r="P159" s="52">
        <f t="shared" si="39"/>
        <v>0.1013543154432954</v>
      </c>
      <c r="Q159" s="52">
        <f t="shared" si="39"/>
        <v>0.12293613006268994</v>
      </c>
    </row>
    <row r="160" spans="1:17" ht="11.45" customHeight="1" x14ac:dyDescent="0.25">
      <c r="A160" s="47" t="s">
        <v>22</v>
      </c>
      <c r="B160" s="46">
        <f t="shared" ref="B160:Q160" si="40">IF(B42=0,0,B42/B$17)</f>
        <v>2.7717458475064381E-2</v>
      </c>
      <c r="C160" s="46">
        <f t="shared" si="40"/>
        <v>2.938426561097424E-2</v>
      </c>
      <c r="D160" s="46">
        <f t="shared" si="40"/>
        <v>2.7640314901569176E-2</v>
      </c>
      <c r="E160" s="46">
        <f t="shared" si="40"/>
        <v>4.8547402233011336E-2</v>
      </c>
      <c r="F160" s="46">
        <f t="shared" si="40"/>
        <v>4.9016175534198049E-2</v>
      </c>
      <c r="G160" s="46">
        <f t="shared" si="40"/>
        <v>4.2049396278901044E-2</v>
      </c>
      <c r="H160" s="46">
        <f t="shared" si="40"/>
        <v>4.689515515998019E-2</v>
      </c>
      <c r="I160" s="46">
        <f t="shared" si="40"/>
        <v>4.5525825737323687E-2</v>
      </c>
      <c r="J160" s="46">
        <f t="shared" si="40"/>
        <v>4.3995768797931205E-2</v>
      </c>
      <c r="K160" s="46">
        <f t="shared" si="40"/>
        <v>4.5054986239370591E-2</v>
      </c>
      <c r="L160" s="46">
        <f t="shared" si="40"/>
        <v>4.2070838634634879E-2</v>
      </c>
      <c r="M160" s="46">
        <f t="shared" si="40"/>
        <v>3.6726513260296703E-2</v>
      </c>
      <c r="N160" s="46">
        <f t="shared" si="40"/>
        <v>6.3013846298520401E-2</v>
      </c>
      <c r="O160" s="46">
        <f t="shared" si="40"/>
        <v>7.2420749022642408E-2</v>
      </c>
      <c r="P160" s="46">
        <f t="shared" si="40"/>
        <v>6.2839998042848039E-2</v>
      </c>
      <c r="Q160" s="46">
        <f t="shared" si="40"/>
        <v>6.3295641447536855E-2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5401616.1236044047</v>
      </c>
      <c r="C3" s="41">
        <f>TrRoad_act!C57</f>
        <v>5699122.9954761639</v>
      </c>
      <c r="D3" s="41">
        <f>TrRoad_act!D57</f>
        <v>5969392.5280919438</v>
      </c>
      <c r="E3" s="41">
        <f>TrRoad_act!E57</f>
        <v>5945900.7229960356</v>
      </c>
      <c r="F3" s="41">
        <f>TrRoad_act!F57</f>
        <v>6076567.7271033917</v>
      </c>
      <c r="G3" s="41">
        <f>TrRoad_act!G57</f>
        <v>6188697.521364091</v>
      </c>
      <c r="H3" s="41">
        <f>TrRoad_act!H57</f>
        <v>6266768.051555966</v>
      </c>
      <c r="I3" s="41">
        <f>TrRoad_act!I57</f>
        <v>6353716.224817099</v>
      </c>
      <c r="J3" s="41">
        <f>TrRoad_act!J57</f>
        <v>6388173.2356502106</v>
      </c>
      <c r="K3" s="41">
        <f>TrRoad_act!K57</f>
        <v>6439683.4819480395</v>
      </c>
      <c r="L3" s="41">
        <f>TrRoad_act!L57</f>
        <v>6638406.7289805021</v>
      </c>
      <c r="M3" s="41">
        <f>TrRoad_act!M57</f>
        <v>6636749.0123320911</v>
      </c>
      <c r="N3" s="41">
        <f>TrRoad_act!N57</f>
        <v>6010869.7202860154</v>
      </c>
      <c r="O3" s="41">
        <f>TrRoad_act!O57</f>
        <v>6057829.506141698</v>
      </c>
      <c r="P3" s="41">
        <f>TrRoad_act!P57</f>
        <v>6537223.1565373531</v>
      </c>
      <c r="Q3" s="41">
        <f>TrRoad_act!Q57</f>
        <v>6540903.3667866038</v>
      </c>
    </row>
    <row r="4" spans="1:17" ht="11.45" customHeight="1" x14ac:dyDescent="0.25">
      <c r="A4" s="25" t="s">
        <v>39</v>
      </c>
      <c r="B4" s="40">
        <f>TrRoad_act!B58</f>
        <v>3999848</v>
      </c>
      <c r="C4" s="40">
        <f>TrRoad_act!C58</f>
        <v>4161243</v>
      </c>
      <c r="D4" s="40">
        <f>TrRoad_act!D58</f>
        <v>4469344</v>
      </c>
      <c r="E4" s="40">
        <f>TrRoad_act!E58</f>
        <v>4559007</v>
      </c>
      <c r="F4" s="40">
        <f>TrRoad_act!F58</f>
        <v>4701874</v>
      </c>
      <c r="G4" s="40">
        <f>TrRoad_act!G58</f>
        <v>4803094</v>
      </c>
      <c r="H4" s="40">
        <f>TrRoad_act!H58</f>
        <v>4863720</v>
      </c>
      <c r="I4" s="40">
        <f>TrRoad_act!I58</f>
        <v>4930745</v>
      </c>
      <c r="J4" s="40">
        <f>TrRoad_act!J58</f>
        <v>4958400</v>
      </c>
      <c r="K4" s="40">
        <f>TrRoad_act!K58</f>
        <v>5005770</v>
      </c>
      <c r="L4" s="40">
        <f>TrRoad_act!L58</f>
        <v>5205758</v>
      </c>
      <c r="M4" s="40">
        <f>TrRoad_act!M58</f>
        <v>5224710</v>
      </c>
      <c r="N4" s="40">
        <f>TrRoad_act!N58</f>
        <v>4764184</v>
      </c>
      <c r="O4" s="40">
        <f>TrRoad_act!O58</f>
        <v>4824936</v>
      </c>
      <c r="P4" s="40">
        <f>TrRoad_act!P58</f>
        <v>5200919</v>
      </c>
      <c r="Q4" s="40">
        <f>TrRoad_act!Q58</f>
        <v>5239557</v>
      </c>
    </row>
    <row r="5" spans="1:17" ht="11.45" customHeight="1" x14ac:dyDescent="0.25">
      <c r="A5" s="23" t="s">
        <v>30</v>
      </c>
      <c r="B5" s="39">
        <f>TrRoad_act!B59</f>
        <v>537068</v>
      </c>
      <c r="C5" s="39">
        <f>TrRoad_act!C59</f>
        <v>551483</v>
      </c>
      <c r="D5" s="39">
        <f>TrRoad_act!D59</f>
        <v>562957</v>
      </c>
      <c r="E5" s="39">
        <f>TrRoad_act!E59</f>
        <v>571354</v>
      </c>
      <c r="F5" s="39">
        <f>TrRoad_act!F59</f>
        <v>580074</v>
      </c>
      <c r="G5" s="39">
        <f>TrRoad_act!G59</f>
        <v>588420</v>
      </c>
      <c r="H5" s="39">
        <f>TrRoad_act!H59</f>
        <v>558720</v>
      </c>
      <c r="I5" s="39">
        <f>TrRoad_act!I59</f>
        <v>536645</v>
      </c>
      <c r="J5" s="39">
        <f>TrRoad_act!J59</f>
        <v>535000</v>
      </c>
      <c r="K5" s="39">
        <f>TrRoad_act!K59</f>
        <v>533270</v>
      </c>
      <c r="L5" s="39">
        <f>TrRoad_act!L59</f>
        <v>498000</v>
      </c>
      <c r="M5" s="39">
        <f>TrRoad_act!M59</f>
        <v>497000</v>
      </c>
      <c r="N5" s="39">
        <f>TrRoad_act!N59</f>
        <v>492500</v>
      </c>
      <c r="O5" s="39">
        <f>TrRoad_act!O59</f>
        <v>485000</v>
      </c>
      <c r="P5" s="39">
        <f>TrRoad_act!P59</f>
        <v>486000</v>
      </c>
      <c r="Q5" s="39">
        <f>TrRoad_act!Q59</f>
        <v>501500</v>
      </c>
    </row>
    <row r="6" spans="1:17" ht="11.45" customHeight="1" x14ac:dyDescent="0.25">
      <c r="A6" s="19" t="s">
        <v>29</v>
      </c>
      <c r="B6" s="38">
        <f>TrRoad_act!B60</f>
        <v>3443000</v>
      </c>
      <c r="C6" s="38">
        <f>TrRoad_act!C60</f>
        <v>3589000</v>
      </c>
      <c r="D6" s="38">
        <f>TrRoad_act!D60</f>
        <v>3885000</v>
      </c>
      <c r="E6" s="38">
        <f>TrRoad_act!E60</f>
        <v>3966000</v>
      </c>
      <c r="F6" s="38">
        <f>TrRoad_act!F60</f>
        <v>4100000</v>
      </c>
      <c r="G6" s="38">
        <f>TrRoad_act!G60</f>
        <v>4200000</v>
      </c>
      <c r="H6" s="38">
        <f>TrRoad_act!H60</f>
        <v>4290000</v>
      </c>
      <c r="I6" s="38">
        <f>TrRoad_act!I60</f>
        <v>4379000</v>
      </c>
      <c r="J6" s="38">
        <f>TrRoad_act!J60</f>
        <v>4408000</v>
      </c>
      <c r="K6" s="38">
        <f>TrRoad_act!K60</f>
        <v>4457000</v>
      </c>
      <c r="L6" s="38">
        <f>TrRoad_act!L60</f>
        <v>4692000</v>
      </c>
      <c r="M6" s="38">
        <f>TrRoad_act!M60</f>
        <v>4712200</v>
      </c>
      <c r="N6" s="38">
        <f>TrRoad_act!N60</f>
        <v>4259000</v>
      </c>
      <c r="O6" s="38">
        <f>TrRoad_act!O60</f>
        <v>4327478</v>
      </c>
      <c r="P6" s="38">
        <f>TrRoad_act!P60</f>
        <v>4699645</v>
      </c>
      <c r="Q6" s="38">
        <f>TrRoad_act!Q60</f>
        <v>4722963</v>
      </c>
    </row>
    <row r="7" spans="1:17" ht="11.45" customHeight="1" x14ac:dyDescent="0.25">
      <c r="A7" s="62" t="s">
        <v>59</v>
      </c>
      <c r="B7" s="42">
        <f>TrRoad_act!B61</f>
        <v>2348800</v>
      </c>
      <c r="C7" s="42">
        <f>TrRoad_act!C61</f>
        <v>2464048</v>
      </c>
      <c r="D7" s="42">
        <f>TrRoad_act!D61</f>
        <v>2653389</v>
      </c>
      <c r="E7" s="42">
        <f>TrRoad_act!E61</f>
        <v>2652347</v>
      </c>
      <c r="F7" s="42">
        <f>TrRoad_act!F61</f>
        <v>2696207</v>
      </c>
      <c r="G7" s="42">
        <f>TrRoad_act!G61</f>
        <v>2673683</v>
      </c>
      <c r="H7" s="42">
        <f>TrRoad_act!H61</f>
        <v>2651564</v>
      </c>
      <c r="I7" s="42">
        <f>TrRoad_act!I61</f>
        <v>2613214</v>
      </c>
      <c r="J7" s="42">
        <f>TrRoad_act!J61</f>
        <v>2533458</v>
      </c>
      <c r="K7" s="42">
        <f>TrRoad_act!K61</f>
        <v>2479232</v>
      </c>
      <c r="L7" s="42">
        <f>TrRoad_act!L61</f>
        <v>2580012</v>
      </c>
      <c r="M7" s="42">
        <f>TrRoad_act!M61</f>
        <v>2508847</v>
      </c>
      <c r="N7" s="42">
        <f>TrRoad_act!N61</f>
        <v>2169611</v>
      </c>
      <c r="O7" s="42">
        <f>TrRoad_act!O61</f>
        <v>2164878</v>
      </c>
      <c r="P7" s="42">
        <f>TrRoad_act!P61</f>
        <v>2283643</v>
      </c>
      <c r="Q7" s="42">
        <f>TrRoad_act!Q61</f>
        <v>2197053</v>
      </c>
    </row>
    <row r="8" spans="1:17" ht="11.45" customHeight="1" x14ac:dyDescent="0.25">
      <c r="A8" s="62" t="s">
        <v>58</v>
      </c>
      <c r="B8" s="42">
        <f>TrRoad_act!B62</f>
        <v>1077200</v>
      </c>
      <c r="C8" s="42">
        <f>TrRoad_act!C62</f>
        <v>1108213</v>
      </c>
      <c r="D8" s="42">
        <f>TrRoad_act!D62</f>
        <v>1216066</v>
      </c>
      <c r="E8" s="42">
        <f>TrRoad_act!E62</f>
        <v>1296664</v>
      </c>
      <c r="F8" s="42">
        <f>TrRoad_act!F62</f>
        <v>1386493</v>
      </c>
      <c r="G8" s="42">
        <f>TrRoad_act!G62</f>
        <v>1506310</v>
      </c>
      <c r="H8" s="42">
        <f>TrRoad_act!H62</f>
        <v>1620992</v>
      </c>
      <c r="I8" s="42">
        <f>TrRoad_act!I62</f>
        <v>1748571</v>
      </c>
      <c r="J8" s="42">
        <f>TrRoad_act!J62</f>
        <v>1853402</v>
      </c>
      <c r="K8" s="42">
        <f>TrRoad_act!K62</f>
        <v>1945817</v>
      </c>
      <c r="L8" s="42">
        <f>TrRoad_act!L62</f>
        <v>2079267</v>
      </c>
      <c r="M8" s="42">
        <f>TrRoad_act!M62</f>
        <v>2171467</v>
      </c>
      <c r="N8" s="42">
        <f>TrRoad_act!N62</f>
        <v>2051449</v>
      </c>
      <c r="O8" s="42">
        <f>TrRoad_act!O62</f>
        <v>2121006</v>
      </c>
      <c r="P8" s="42">
        <f>TrRoad_act!P62</f>
        <v>2367630</v>
      </c>
      <c r="Q8" s="42">
        <f>TrRoad_act!Q62</f>
        <v>2475258</v>
      </c>
    </row>
    <row r="9" spans="1:17" ht="11.45" customHeight="1" x14ac:dyDescent="0.25">
      <c r="A9" s="62" t="s">
        <v>57</v>
      </c>
      <c r="B9" s="42">
        <f>TrRoad_act!B63</f>
        <v>17000</v>
      </c>
      <c r="C9" s="42">
        <f>TrRoad_act!C63</f>
        <v>16739</v>
      </c>
      <c r="D9" s="42">
        <f>TrRoad_act!D63</f>
        <v>15545</v>
      </c>
      <c r="E9" s="42">
        <f>TrRoad_act!E63</f>
        <v>16989</v>
      </c>
      <c r="F9" s="42">
        <f>TrRoad_act!F63</f>
        <v>17300</v>
      </c>
      <c r="G9" s="42">
        <f>TrRoad_act!G63</f>
        <v>20007</v>
      </c>
      <c r="H9" s="42">
        <f>TrRoad_act!H63</f>
        <v>17444</v>
      </c>
      <c r="I9" s="42">
        <f>TrRoad_act!I63</f>
        <v>17215</v>
      </c>
      <c r="J9" s="42">
        <f>TrRoad_act!J63</f>
        <v>21140</v>
      </c>
      <c r="K9" s="42">
        <f>TrRoad_act!K63</f>
        <v>31951</v>
      </c>
      <c r="L9" s="42">
        <f>TrRoad_act!L63</f>
        <v>32000</v>
      </c>
      <c r="M9" s="42">
        <f>TrRoad_act!M63</f>
        <v>31000</v>
      </c>
      <c r="N9" s="42">
        <f>TrRoad_act!N63</f>
        <v>37000</v>
      </c>
      <c r="O9" s="42">
        <f>TrRoad_act!O63</f>
        <v>40443</v>
      </c>
      <c r="P9" s="42">
        <f>TrRoad_act!P63</f>
        <v>46955</v>
      </c>
      <c r="Q9" s="42">
        <f>TrRoad_act!Q63</f>
        <v>48062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2</v>
      </c>
      <c r="M10" s="42">
        <f>TrRoad_act!M64</f>
        <v>2</v>
      </c>
      <c r="N10" s="42">
        <f>TrRoad_act!N64</f>
        <v>7</v>
      </c>
      <c r="O10" s="42">
        <f>TrRoad_act!O64</f>
        <v>23</v>
      </c>
      <c r="P10" s="42">
        <f>TrRoad_act!P64</f>
        <v>26</v>
      </c>
      <c r="Q10" s="42">
        <f>TrRoad_act!Q64</f>
        <v>33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41</v>
      </c>
      <c r="P11" s="42">
        <f>TrRoad_act!P65</f>
        <v>132</v>
      </c>
      <c r="Q11" s="42">
        <f>TrRoad_act!Q65</f>
        <v>657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719</v>
      </c>
      <c r="M12" s="42">
        <f>TrRoad_act!M66</f>
        <v>884</v>
      </c>
      <c r="N12" s="42">
        <f>TrRoad_act!N66</f>
        <v>933</v>
      </c>
      <c r="O12" s="42">
        <f>TrRoad_act!O66</f>
        <v>1087</v>
      </c>
      <c r="P12" s="42">
        <f>TrRoad_act!P66</f>
        <v>1259</v>
      </c>
      <c r="Q12" s="42">
        <f>TrRoad_act!Q66</f>
        <v>1900</v>
      </c>
    </row>
    <row r="13" spans="1:17" ht="11.45" customHeight="1" x14ac:dyDescent="0.25">
      <c r="A13" s="19" t="s">
        <v>28</v>
      </c>
      <c r="B13" s="38">
        <f>TrRoad_act!B67</f>
        <v>19780</v>
      </c>
      <c r="C13" s="38">
        <f>TrRoad_act!C67</f>
        <v>20760</v>
      </c>
      <c r="D13" s="38">
        <f>TrRoad_act!D67</f>
        <v>21387</v>
      </c>
      <c r="E13" s="38">
        <f>TrRoad_act!E67</f>
        <v>21653</v>
      </c>
      <c r="F13" s="38">
        <f>TrRoad_act!F67</f>
        <v>21800</v>
      </c>
      <c r="G13" s="38">
        <f>TrRoad_act!G67</f>
        <v>14674</v>
      </c>
      <c r="H13" s="38">
        <f>TrRoad_act!H67</f>
        <v>15000</v>
      </c>
      <c r="I13" s="38">
        <f>TrRoad_act!I67</f>
        <v>15100</v>
      </c>
      <c r="J13" s="38">
        <f>TrRoad_act!J67</f>
        <v>15400</v>
      </c>
      <c r="K13" s="38">
        <f>TrRoad_act!K67</f>
        <v>15500</v>
      </c>
      <c r="L13" s="38">
        <f>TrRoad_act!L67</f>
        <v>15758</v>
      </c>
      <c r="M13" s="38">
        <f>TrRoad_act!M67</f>
        <v>15510</v>
      </c>
      <c r="N13" s="38">
        <f>TrRoad_act!N67</f>
        <v>12684</v>
      </c>
      <c r="O13" s="38">
        <f>TrRoad_act!O67</f>
        <v>12458</v>
      </c>
      <c r="P13" s="38">
        <f>TrRoad_act!P67</f>
        <v>15274</v>
      </c>
      <c r="Q13" s="38">
        <f>TrRoad_act!Q67</f>
        <v>15094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6</v>
      </c>
      <c r="M14" s="37">
        <f>TrRoad_act!M68</f>
        <v>6</v>
      </c>
      <c r="N14" s="37">
        <f>TrRoad_act!N68</f>
        <v>6</v>
      </c>
      <c r="O14" s="37">
        <f>TrRoad_act!O68</f>
        <v>7</v>
      </c>
      <c r="P14" s="37">
        <f>TrRoad_act!P68</f>
        <v>7</v>
      </c>
      <c r="Q14" s="37">
        <f>TrRoad_act!Q68</f>
        <v>8</v>
      </c>
    </row>
    <row r="15" spans="1:17" ht="11.45" customHeight="1" x14ac:dyDescent="0.25">
      <c r="A15" s="62" t="s">
        <v>58</v>
      </c>
      <c r="B15" s="37">
        <f>TrRoad_act!B69</f>
        <v>19739</v>
      </c>
      <c r="C15" s="37">
        <f>TrRoad_act!C69</f>
        <v>20567</v>
      </c>
      <c r="D15" s="37">
        <f>TrRoad_act!D69</f>
        <v>21080</v>
      </c>
      <c r="E15" s="37">
        <f>TrRoad_act!E69</f>
        <v>21236</v>
      </c>
      <c r="F15" s="37">
        <f>TrRoad_act!F69</f>
        <v>21348</v>
      </c>
      <c r="G15" s="37">
        <f>TrRoad_act!G69</f>
        <v>14105</v>
      </c>
      <c r="H15" s="37">
        <f>TrRoad_act!H69</f>
        <v>14448</v>
      </c>
      <c r="I15" s="37">
        <f>TrRoad_act!I69</f>
        <v>14495</v>
      </c>
      <c r="J15" s="37">
        <f>TrRoad_act!J69</f>
        <v>14751</v>
      </c>
      <c r="K15" s="37">
        <f>TrRoad_act!K69</f>
        <v>14854</v>
      </c>
      <c r="L15" s="37">
        <f>TrRoad_act!L69</f>
        <v>15064</v>
      </c>
      <c r="M15" s="37">
        <f>TrRoad_act!M69</f>
        <v>14822</v>
      </c>
      <c r="N15" s="37">
        <f>TrRoad_act!N69</f>
        <v>12030</v>
      </c>
      <c r="O15" s="37">
        <f>TrRoad_act!O69</f>
        <v>11759</v>
      </c>
      <c r="P15" s="37">
        <f>TrRoad_act!P69</f>
        <v>14569</v>
      </c>
      <c r="Q15" s="37">
        <f>TrRoad_act!Q69</f>
        <v>14345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3</v>
      </c>
      <c r="M16" s="37">
        <f>TrRoad_act!M70</f>
        <v>3</v>
      </c>
      <c r="N16" s="37">
        <f>TrRoad_act!N70</f>
        <v>3</v>
      </c>
      <c r="O16" s="37">
        <f>TrRoad_act!O70</f>
        <v>3</v>
      </c>
      <c r="P16" s="37">
        <f>TrRoad_act!P70</f>
        <v>4</v>
      </c>
      <c r="Q16" s="37">
        <f>TrRoad_act!Q70</f>
        <v>4</v>
      </c>
    </row>
    <row r="17" spans="1:17" ht="11.45" customHeight="1" x14ac:dyDescent="0.25">
      <c r="A17" s="62" t="s">
        <v>56</v>
      </c>
      <c r="B17" s="37">
        <f>TrRoad_act!B71</f>
        <v>41</v>
      </c>
      <c r="C17" s="37">
        <f>TrRoad_act!C71</f>
        <v>193</v>
      </c>
      <c r="D17" s="37">
        <f>TrRoad_act!D71</f>
        <v>307</v>
      </c>
      <c r="E17" s="37">
        <f>TrRoad_act!E71</f>
        <v>417</v>
      </c>
      <c r="F17" s="37">
        <f>TrRoad_act!F71</f>
        <v>452</v>
      </c>
      <c r="G17" s="37">
        <f>TrRoad_act!G71</f>
        <v>569</v>
      </c>
      <c r="H17" s="37">
        <f>TrRoad_act!H71</f>
        <v>552</v>
      </c>
      <c r="I17" s="37">
        <f>TrRoad_act!I71</f>
        <v>605</v>
      </c>
      <c r="J17" s="37">
        <f>TrRoad_act!J71</f>
        <v>649</v>
      </c>
      <c r="K17" s="37">
        <f>TrRoad_act!K71</f>
        <v>646</v>
      </c>
      <c r="L17" s="37">
        <f>TrRoad_act!L71</f>
        <v>672</v>
      </c>
      <c r="M17" s="37">
        <f>TrRoad_act!M71</f>
        <v>666</v>
      </c>
      <c r="N17" s="37">
        <f>TrRoad_act!N71</f>
        <v>632</v>
      </c>
      <c r="O17" s="37">
        <f>TrRoad_act!O71</f>
        <v>676</v>
      </c>
      <c r="P17" s="37">
        <f>TrRoad_act!P71</f>
        <v>681</v>
      </c>
      <c r="Q17" s="37">
        <f>TrRoad_act!Q71</f>
        <v>725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13</v>
      </c>
      <c r="M18" s="37">
        <f>TrRoad_act!M72</f>
        <v>13</v>
      </c>
      <c r="N18" s="37">
        <f>TrRoad_act!N72</f>
        <v>13</v>
      </c>
      <c r="O18" s="37">
        <f>TrRoad_act!O72</f>
        <v>13</v>
      </c>
      <c r="P18" s="37">
        <f>TrRoad_act!P72</f>
        <v>13</v>
      </c>
      <c r="Q18" s="37">
        <f>TrRoad_act!Q72</f>
        <v>12</v>
      </c>
    </row>
    <row r="19" spans="1:17" ht="11.45" customHeight="1" x14ac:dyDescent="0.25">
      <c r="A19" s="25" t="s">
        <v>18</v>
      </c>
      <c r="B19" s="40">
        <f>TrRoad_act!B73</f>
        <v>1401768.1236044045</v>
      </c>
      <c r="C19" s="40">
        <f>TrRoad_act!C73</f>
        <v>1537879.9954761635</v>
      </c>
      <c r="D19" s="40">
        <f>TrRoad_act!D73</f>
        <v>1500048.5280919438</v>
      </c>
      <c r="E19" s="40">
        <f>TrRoad_act!E73</f>
        <v>1386893.7229960358</v>
      </c>
      <c r="F19" s="40">
        <f>TrRoad_act!F73</f>
        <v>1374693.7271033917</v>
      </c>
      <c r="G19" s="40">
        <f>TrRoad_act!G73</f>
        <v>1385603.5213640912</v>
      </c>
      <c r="H19" s="40">
        <f>TrRoad_act!H73</f>
        <v>1403048.051555966</v>
      </c>
      <c r="I19" s="40">
        <f>TrRoad_act!I73</f>
        <v>1422971.2248170995</v>
      </c>
      <c r="J19" s="40">
        <f>TrRoad_act!J73</f>
        <v>1429773.2356502106</v>
      </c>
      <c r="K19" s="40">
        <f>TrRoad_act!K73</f>
        <v>1433913.4819480395</v>
      </c>
      <c r="L19" s="40">
        <f>TrRoad_act!L73</f>
        <v>1432648.7289805021</v>
      </c>
      <c r="M19" s="40">
        <f>TrRoad_act!M73</f>
        <v>1412039.0123320911</v>
      </c>
      <c r="N19" s="40">
        <f>TrRoad_act!N73</f>
        <v>1246685.7202860154</v>
      </c>
      <c r="O19" s="40">
        <f>TrRoad_act!O73</f>
        <v>1232893.5061416975</v>
      </c>
      <c r="P19" s="40">
        <f>TrRoad_act!P73</f>
        <v>1336304.1565373533</v>
      </c>
      <c r="Q19" s="40">
        <f>TrRoad_act!Q73</f>
        <v>1301346.3667866038</v>
      </c>
    </row>
    <row r="20" spans="1:17" ht="11.45" customHeight="1" x14ac:dyDescent="0.25">
      <c r="A20" s="23" t="s">
        <v>27</v>
      </c>
      <c r="B20" s="39">
        <f>TrRoad_act!B74</f>
        <v>1301857</v>
      </c>
      <c r="C20" s="39">
        <f>TrRoad_act!C74</f>
        <v>1435008</v>
      </c>
      <c r="D20" s="39">
        <f>TrRoad_act!D74</f>
        <v>1398347</v>
      </c>
      <c r="E20" s="39">
        <f>TrRoad_act!E74</f>
        <v>1288947</v>
      </c>
      <c r="F20" s="39">
        <f>TrRoad_act!F74</f>
        <v>1282243</v>
      </c>
      <c r="G20" s="39">
        <f>TrRoad_act!G74</f>
        <v>1294098</v>
      </c>
      <c r="H20" s="39">
        <f>TrRoad_act!H74</f>
        <v>1311947</v>
      </c>
      <c r="I20" s="39">
        <f>TrRoad_act!I74</f>
        <v>1331376</v>
      </c>
      <c r="J20" s="39">
        <f>TrRoad_act!J74</f>
        <v>1334373</v>
      </c>
      <c r="K20" s="39">
        <f>TrRoad_act!K74</f>
        <v>1337373</v>
      </c>
      <c r="L20" s="39">
        <f>TrRoad_act!L74</f>
        <v>1337373</v>
      </c>
      <c r="M20" s="39">
        <f>TrRoad_act!M74</f>
        <v>1321711</v>
      </c>
      <c r="N20" s="39">
        <f>TrRoad_act!N74</f>
        <v>1172906</v>
      </c>
      <c r="O20" s="39">
        <f>TrRoad_act!O74</f>
        <v>1164962</v>
      </c>
      <c r="P20" s="39">
        <f>TrRoad_act!P74</f>
        <v>1259725</v>
      </c>
      <c r="Q20" s="39">
        <f>TrRoad_act!Q74</f>
        <v>1224823</v>
      </c>
    </row>
    <row r="21" spans="1:17" ht="11.45" customHeight="1" x14ac:dyDescent="0.25">
      <c r="A21" s="62" t="s">
        <v>59</v>
      </c>
      <c r="B21" s="42">
        <f>TrRoad_act!B75</f>
        <v>22987</v>
      </c>
      <c r="C21" s="42">
        <f>TrRoad_act!C75</f>
        <v>22668</v>
      </c>
      <c r="D21" s="42">
        <f>TrRoad_act!D75</f>
        <v>21402</v>
      </c>
      <c r="E21" s="42">
        <f>TrRoad_act!E75</f>
        <v>22001</v>
      </c>
      <c r="F21" s="42">
        <f>TrRoad_act!F75</f>
        <v>20340</v>
      </c>
      <c r="G21" s="42">
        <f>TrRoad_act!G75</f>
        <v>19986</v>
      </c>
      <c r="H21" s="42">
        <f>TrRoad_act!H75</f>
        <v>19726</v>
      </c>
      <c r="I21" s="42">
        <f>TrRoad_act!I75</f>
        <v>19489</v>
      </c>
      <c r="J21" s="42">
        <f>TrRoad_act!J75</f>
        <v>19016</v>
      </c>
      <c r="K21" s="42">
        <f>TrRoad_act!K75</f>
        <v>18555</v>
      </c>
      <c r="L21" s="42">
        <f>TrRoad_act!L75</f>
        <v>18056</v>
      </c>
      <c r="M21" s="42">
        <f>TrRoad_act!M75</f>
        <v>16120</v>
      </c>
      <c r="N21" s="42">
        <f>TrRoad_act!N75</f>
        <v>14099</v>
      </c>
      <c r="O21" s="42">
        <f>TrRoad_act!O75</f>
        <v>12902</v>
      </c>
      <c r="P21" s="42">
        <f>TrRoad_act!P75</f>
        <v>12056</v>
      </c>
      <c r="Q21" s="42">
        <f>TrRoad_act!Q75</f>
        <v>12685</v>
      </c>
    </row>
    <row r="22" spans="1:17" ht="11.45" customHeight="1" x14ac:dyDescent="0.25">
      <c r="A22" s="62" t="s">
        <v>58</v>
      </c>
      <c r="B22" s="42">
        <f>TrRoad_act!B76</f>
        <v>1278014</v>
      </c>
      <c r="C22" s="42">
        <f>TrRoad_act!C76</f>
        <v>1411487</v>
      </c>
      <c r="D22" s="42">
        <f>TrRoad_act!D76</f>
        <v>1376115</v>
      </c>
      <c r="E22" s="42">
        <f>TrRoad_act!E76</f>
        <v>1266085</v>
      </c>
      <c r="F22" s="42">
        <f>TrRoad_act!F76</f>
        <v>1261095</v>
      </c>
      <c r="G22" s="42">
        <f>TrRoad_act!G76</f>
        <v>1273305</v>
      </c>
      <c r="H22" s="42">
        <f>TrRoad_act!H76</f>
        <v>1291412</v>
      </c>
      <c r="I22" s="42">
        <f>TrRoad_act!I76</f>
        <v>1311075</v>
      </c>
      <c r="J22" s="42">
        <f>TrRoad_act!J76</f>
        <v>1314552</v>
      </c>
      <c r="K22" s="42">
        <f>TrRoad_act!K76</f>
        <v>1318019</v>
      </c>
      <c r="L22" s="42">
        <f>TrRoad_act!L76</f>
        <v>1318551</v>
      </c>
      <c r="M22" s="42">
        <f>TrRoad_act!M76</f>
        <v>1304860</v>
      </c>
      <c r="N22" s="42">
        <f>TrRoad_act!N76</f>
        <v>1158179</v>
      </c>
      <c r="O22" s="42">
        <f>TrRoad_act!O76</f>
        <v>1151388</v>
      </c>
      <c r="P22" s="42">
        <f>TrRoad_act!P76</f>
        <v>1246948</v>
      </c>
      <c r="Q22" s="42">
        <f>TrRoad_act!Q76</f>
        <v>1211336</v>
      </c>
    </row>
    <row r="23" spans="1:17" ht="11.45" customHeight="1" x14ac:dyDescent="0.25">
      <c r="A23" s="62" t="s">
        <v>57</v>
      </c>
      <c r="B23" s="42">
        <f>TrRoad_act!B77</f>
        <v>856</v>
      </c>
      <c r="C23" s="42">
        <f>TrRoad_act!C77</f>
        <v>853</v>
      </c>
      <c r="D23" s="42">
        <f>TrRoad_act!D77</f>
        <v>830</v>
      </c>
      <c r="E23" s="42">
        <f>TrRoad_act!E77</f>
        <v>861</v>
      </c>
      <c r="F23" s="42">
        <f>TrRoad_act!F77</f>
        <v>808</v>
      </c>
      <c r="G23" s="42">
        <f>TrRoad_act!G77</f>
        <v>807</v>
      </c>
      <c r="H23" s="42">
        <f>TrRoad_act!H77</f>
        <v>809</v>
      </c>
      <c r="I23" s="42">
        <f>TrRoad_act!I77</f>
        <v>812</v>
      </c>
      <c r="J23" s="42">
        <f>TrRoad_act!J77</f>
        <v>805</v>
      </c>
      <c r="K23" s="42">
        <f>TrRoad_act!K77</f>
        <v>799</v>
      </c>
      <c r="L23" s="42">
        <f>TrRoad_act!L77</f>
        <v>764</v>
      </c>
      <c r="M23" s="42">
        <f>TrRoad_act!M77</f>
        <v>729</v>
      </c>
      <c r="N23" s="42">
        <f>TrRoad_act!N77</f>
        <v>610</v>
      </c>
      <c r="O23" s="42">
        <f>TrRoad_act!O77</f>
        <v>616</v>
      </c>
      <c r="P23" s="42">
        <f>TrRoad_act!P77</f>
        <v>632</v>
      </c>
      <c r="Q23" s="42">
        <f>TrRoad_act!Q77</f>
        <v>650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5</v>
      </c>
      <c r="P24" s="42">
        <f>TrRoad_act!P78</f>
        <v>13</v>
      </c>
      <c r="Q24" s="42">
        <f>TrRoad_act!Q78</f>
        <v>19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2</v>
      </c>
      <c r="M25" s="42">
        <f>TrRoad_act!M79</f>
        <v>2</v>
      </c>
      <c r="N25" s="42">
        <f>TrRoad_act!N79</f>
        <v>18</v>
      </c>
      <c r="O25" s="42">
        <f>TrRoad_act!O79</f>
        <v>51</v>
      </c>
      <c r="P25" s="42">
        <f>TrRoad_act!P79</f>
        <v>76</v>
      </c>
      <c r="Q25" s="42">
        <f>TrRoad_act!Q79</f>
        <v>133</v>
      </c>
    </row>
    <row r="26" spans="1:17" ht="11.45" customHeight="1" x14ac:dyDescent="0.25">
      <c r="A26" s="19" t="s">
        <v>24</v>
      </c>
      <c r="B26" s="38">
        <f>TrRoad_act!B80</f>
        <v>99911.123604404522</v>
      </c>
      <c r="C26" s="38">
        <f>TrRoad_act!C80</f>
        <v>102871.99547616339</v>
      </c>
      <c r="D26" s="38">
        <f>TrRoad_act!D80</f>
        <v>101701.52809194391</v>
      </c>
      <c r="E26" s="38">
        <f>TrRoad_act!E80</f>
        <v>97946.722996035838</v>
      </c>
      <c r="F26" s="38">
        <f>TrRoad_act!F80</f>
        <v>92450.727103391662</v>
      </c>
      <c r="G26" s="38">
        <f>TrRoad_act!G80</f>
        <v>91505.521364091197</v>
      </c>
      <c r="H26" s="38">
        <f>TrRoad_act!H80</f>
        <v>91101.051555966071</v>
      </c>
      <c r="I26" s="38">
        <f>TrRoad_act!I80</f>
        <v>91595.224817099574</v>
      </c>
      <c r="J26" s="38">
        <f>TrRoad_act!J80</f>
        <v>95400.23565021067</v>
      </c>
      <c r="K26" s="38">
        <f>TrRoad_act!K80</f>
        <v>96540.481948039436</v>
      </c>
      <c r="L26" s="38">
        <f>TrRoad_act!L80</f>
        <v>95275.728980502041</v>
      </c>
      <c r="M26" s="38">
        <f>TrRoad_act!M80</f>
        <v>90328.012332091195</v>
      </c>
      <c r="N26" s="38">
        <f>TrRoad_act!N80</f>
        <v>73779.720286015508</v>
      </c>
      <c r="O26" s="38">
        <f>TrRoad_act!O80</f>
        <v>67931.506141697406</v>
      </c>
      <c r="P26" s="38">
        <f>TrRoad_act!P80</f>
        <v>76579.156537353381</v>
      </c>
      <c r="Q26" s="38">
        <f>TrRoad_act!Q80</f>
        <v>76523.366786603845</v>
      </c>
    </row>
    <row r="27" spans="1:17" ht="11.45" customHeight="1" x14ac:dyDescent="0.25">
      <c r="A27" s="17" t="s">
        <v>23</v>
      </c>
      <c r="B27" s="37">
        <f>TrRoad_act!B81</f>
        <v>95914</v>
      </c>
      <c r="C27" s="37">
        <f>TrRoad_act!C81</f>
        <v>98621</v>
      </c>
      <c r="D27" s="37">
        <f>TrRoad_act!D81</f>
        <v>97246</v>
      </c>
      <c r="E27" s="37">
        <f>TrRoad_act!E81</f>
        <v>93405</v>
      </c>
      <c r="F27" s="37">
        <f>TrRoad_act!F81</f>
        <v>87157</v>
      </c>
      <c r="G27" s="37">
        <f>TrRoad_act!G81</f>
        <v>86045</v>
      </c>
      <c r="H27" s="37">
        <f>TrRoad_act!H81</f>
        <v>85282</v>
      </c>
      <c r="I27" s="37">
        <f>TrRoad_act!I81</f>
        <v>85227</v>
      </c>
      <c r="J27" s="37">
        <f>TrRoad_act!J81</f>
        <v>89801</v>
      </c>
      <c r="K27" s="37">
        <f>TrRoad_act!K81</f>
        <v>90928</v>
      </c>
      <c r="L27" s="37">
        <f>TrRoad_act!L81</f>
        <v>90199</v>
      </c>
      <c r="M27" s="37">
        <f>TrRoad_act!M81</f>
        <v>84969</v>
      </c>
      <c r="N27" s="37">
        <f>TrRoad_act!N81</f>
        <v>69333</v>
      </c>
      <c r="O27" s="37">
        <f>TrRoad_act!O81</f>
        <v>62897</v>
      </c>
      <c r="P27" s="37">
        <f>TrRoad_act!P81</f>
        <v>71392</v>
      </c>
      <c r="Q27" s="37">
        <f>TrRoad_act!Q81</f>
        <v>71845</v>
      </c>
    </row>
    <row r="28" spans="1:17" ht="11.45" customHeight="1" x14ac:dyDescent="0.25">
      <c r="A28" s="15" t="s">
        <v>22</v>
      </c>
      <c r="B28" s="36">
        <f>TrRoad_act!B82</f>
        <v>3997.1236044045181</v>
      </c>
      <c r="C28" s="36">
        <f>TrRoad_act!C82</f>
        <v>4250.9954761633799</v>
      </c>
      <c r="D28" s="36">
        <f>TrRoad_act!D82</f>
        <v>4455.5280919439037</v>
      </c>
      <c r="E28" s="36">
        <f>TrRoad_act!E82</f>
        <v>4541.7229960358391</v>
      </c>
      <c r="F28" s="36">
        <f>TrRoad_act!F82</f>
        <v>5293.7271033916668</v>
      </c>
      <c r="G28" s="36">
        <f>TrRoad_act!G82</f>
        <v>5460.5213640912034</v>
      </c>
      <c r="H28" s="36">
        <f>TrRoad_act!H82</f>
        <v>5819.0515559660716</v>
      </c>
      <c r="I28" s="36">
        <f>TrRoad_act!I82</f>
        <v>6368.2248170995799</v>
      </c>
      <c r="J28" s="36">
        <f>TrRoad_act!J82</f>
        <v>5599.2356502106695</v>
      </c>
      <c r="K28" s="36">
        <f>TrRoad_act!K82</f>
        <v>5612.4819480394381</v>
      </c>
      <c r="L28" s="36">
        <f>TrRoad_act!L82</f>
        <v>5076.7289805020418</v>
      </c>
      <c r="M28" s="36">
        <f>TrRoad_act!M82</f>
        <v>5359.0123320912007</v>
      </c>
      <c r="N28" s="36">
        <f>TrRoad_act!N82</f>
        <v>4446.720286015503</v>
      </c>
      <c r="O28" s="36">
        <f>TrRoad_act!O82</f>
        <v>5034.5061416973995</v>
      </c>
      <c r="P28" s="36">
        <f>TrRoad_act!P82</f>
        <v>5187.1565373533804</v>
      </c>
      <c r="Q28" s="36">
        <f>TrRoad_act!Q82</f>
        <v>4678.3667866038495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628830</v>
      </c>
      <c r="D30" s="41">
        <f>TrRoad_act!D111</f>
        <v>601676</v>
      </c>
      <c r="E30" s="41">
        <f>TrRoad_act!E111</f>
        <v>320248</v>
      </c>
      <c r="F30" s="41">
        <f>TrRoad_act!F111</f>
        <v>389387</v>
      </c>
      <c r="G30" s="41">
        <f>TrRoad_act!G111</f>
        <v>455868</v>
      </c>
      <c r="H30" s="41">
        <f>TrRoad_act!H111</f>
        <v>439947</v>
      </c>
      <c r="I30" s="41">
        <f>TrRoad_act!I111</f>
        <v>457938</v>
      </c>
      <c r="J30" s="41">
        <f>TrRoad_act!J111</f>
        <v>458609</v>
      </c>
      <c r="K30" s="41">
        <f>TrRoad_act!K111</f>
        <v>387397</v>
      </c>
      <c r="L30" s="41">
        <f>TrRoad_act!L111</f>
        <v>667993</v>
      </c>
      <c r="M30" s="41">
        <f>TrRoad_act!M111</f>
        <v>362948</v>
      </c>
      <c r="N30" s="41">
        <f>TrRoad_act!N111</f>
        <v>188414</v>
      </c>
      <c r="O30" s="41">
        <f>TrRoad_act!O111</f>
        <v>229925</v>
      </c>
      <c r="P30" s="41">
        <f>TrRoad_act!P111</f>
        <v>609413</v>
      </c>
      <c r="Q30" s="41">
        <f>TrRoad_act!Q111</f>
        <v>379156</v>
      </c>
    </row>
    <row r="31" spans="1:17" ht="11.45" customHeight="1" x14ac:dyDescent="0.25">
      <c r="A31" s="25" t="s">
        <v>39</v>
      </c>
      <c r="B31" s="40"/>
      <c r="C31" s="40">
        <f>TrRoad_act!C112</f>
        <v>424528</v>
      </c>
      <c r="D31" s="40">
        <f>TrRoad_act!D112</f>
        <v>561314</v>
      </c>
      <c r="E31" s="40">
        <f>TrRoad_act!E112</f>
        <v>316070</v>
      </c>
      <c r="F31" s="40">
        <f>TrRoad_act!F112</f>
        <v>328624</v>
      </c>
      <c r="G31" s="40">
        <f>TrRoad_act!G112</f>
        <v>341443</v>
      </c>
      <c r="H31" s="40">
        <f>TrRoad_act!H112</f>
        <v>313355</v>
      </c>
      <c r="I31" s="40">
        <f>TrRoad_act!I112</f>
        <v>325035</v>
      </c>
      <c r="J31" s="40">
        <f>TrRoad_act!J112</f>
        <v>340252</v>
      </c>
      <c r="K31" s="40">
        <f>TrRoad_act!K112</f>
        <v>266404</v>
      </c>
      <c r="L31" s="40">
        <f>TrRoad_act!L112</f>
        <v>550246</v>
      </c>
      <c r="M31" s="40">
        <f>TrRoad_act!M112</f>
        <v>264904</v>
      </c>
      <c r="N31" s="40">
        <f>TrRoad_act!N112</f>
        <v>174359</v>
      </c>
      <c r="O31" s="40">
        <f>TrRoad_act!O112</f>
        <v>185045</v>
      </c>
      <c r="P31" s="40">
        <f>TrRoad_act!P112</f>
        <v>402613</v>
      </c>
      <c r="Q31" s="40">
        <f>TrRoad_act!Q112</f>
        <v>309467</v>
      </c>
    </row>
    <row r="32" spans="1:17" ht="11.45" customHeight="1" x14ac:dyDescent="0.25">
      <c r="A32" s="23" t="s">
        <v>30</v>
      </c>
      <c r="B32" s="39"/>
      <c r="C32" s="39">
        <f>TrRoad_act!C113</f>
        <v>40448</v>
      </c>
      <c r="D32" s="39">
        <f>TrRoad_act!D113</f>
        <v>35545</v>
      </c>
      <c r="E32" s="39">
        <f>TrRoad_act!E113</f>
        <v>30316</v>
      </c>
      <c r="F32" s="39">
        <f>TrRoad_act!F113</f>
        <v>31122</v>
      </c>
      <c r="G32" s="39">
        <f>TrRoad_act!G113</f>
        <v>30685</v>
      </c>
      <c r="H32" s="39">
        <f>TrRoad_act!H113</f>
        <v>20583</v>
      </c>
      <c r="I32" s="39">
        <f>TrRoad_act!I113</f>
        <v>21584</v>
      </c>
      <c r="J32" s="39">
        <f>TrRoad_act!J113</f>
        <v>19372</v>
      </c>
      <c r="K32" s="39">
        <f>TrRoad_act!K113</f>
        <v>24255</v>
      </c>
      <c r="L32" s="39">
        <f>TrRoad_act!L113</f>
        <v>34013</v>
      </c>
      <c r="M32" s="39">
        <f>TrRoad_act!M113</f>
        <v>34087</v>
      </c>
      <c r="N32" s="39">
        <f>TrRoad_act!N113</f>
        <v>30845</v>
      </c>
      <c r="O32" s="39">
        <f>TrRoad_act!O113</f>
        <v>26118</v>
      </c>
      <c r="P32" s="39">
        <f>TrRoad_act!P113</f>
        <v>27603</v>
      </c>
      <c r="Q32" s="39">
        <f>TrRoad_act!Q113</f>
        <v>41022</v>
      </c>
    </row>
    <row r="33" spans="1:17" ht="11.45" customHeight="1" x14ac:dyDescent="0.25">
      <c r="A33" s="19" t="s">
        <v>29</v>
      </c>
      <c r="B33" s="38"/>
      <c r="C33" s="38">
        <f>TrRoad_act!C114</f>
        <v>382815</v>
      </c>
      <c r="D33" s="38">
        <f>TrRoad_act!D114</f>
        <v>524753</v>
      </c>
      <c r="E33" s="38">
        <f>TrRoad_act!E114</f>
        <v>284688</v>
      </c>
      <c r="F33" s="38">
        <f>TrRoad_act!F114</f>
        <v>296468</v>
      </c>
      <c r="G33" s="38">
        <f>TrRoad_act!G114</f>
        <v>309732</v>
      </c>
      <c r="H33" s="38">
        <f>TrRoad_act!H114</f>
        <v>292053</v>
      </c>
      <c r="I33" s="38">
        <f>TrRoad_act!I114</f>
        <v>302724</v>
      </c>
      <c r="J33" s="38">
        <f>TrRoad_act!J114</f>
        <v>320084</v>
      </c>
      <c r="K33" s="38">
        <f>TrRoad_act!K114</f>
        <v>241520</v>
      </c>
      <c r="L33" s="38">
        <f>TrRoad_act!L114</f>
        <v>515196</v>
      </c>
      <c r="M33" s="38">
        <f>TrRoad_act!M114</f>
        <v>230106</v>
      </c>
      <c r="N33" s="38">
        <f>TrRoad_act!N114</f>
        <v>142935</v>
      </c>
      <c r="O33" s="38">
        <f>TrRoad_act!O114</f>
        <v>158882</v>
      </c>
      <c r="P33" s="38">
        <f>TrRoad_act!P114</f>
        <v>372194</v>
      </c>
      <c r="Q33" s="38">
        <f>TrRoad_act!Q114</f>
        <v>267755</v>
      </c>
    </row>
    <row r="34" spans="1:17" ht="11.45" customHeight="1" x14ac:dyDescent="0.25">
      <c r="A34" s="62" t="s">
        <v>59</v>
      </c>
      <c r="B34" s="42"/>
      <c r="C34" s="42">
        <f>TrRoad_act!C115</f>
        <v>273942</v>
      </c>
      <c r="D34" s="42">
        <f>TrRoad_act!D115</f>
        <v>343189</v>
      </c>
      <c r="E34" s="42">
        <f>TrRoad_act!E115</f>
        <v>155391</v>
      </c>
      <c r="F34" s="42">
        <f>TrRoad_act!F115</f>
        <v>128356</v>
      </c>
      <c r="G34" s="42">
        <f>TrRoad_act!G115</f>
        <v>110996</v>
      </c>
      <c r="H34" s="42">
        <f>TrRoad_act!H115</f>
        <v>101605</v>
      </c>
      <c r="I34" s="42">
        <f>TrRoad_act!I115</f>
        <v>92936</v>
      </c>
      <c r="J34" s="42">
        <f>TrRoad_act!J115</f>
        <v>97254</v>
      </c>
      <c r="K34" s="42">
        <f>TrRoad_act!K115</f>
        <v>69881</v>
      </c>
      <c r="L34" s="42">
        <f>TrRoad_act!L115</f>
        <v>283769</v>
      </c>
      <c r="M34" s="42">
        <f>TrRoad_act!M115</f>
        <v>69091</v>
      </c>
      <c r="N34" s="42">
        <f>TrRoad_act!N115</f>
        <v>35848</v>
      </c>
      <c r="O34" s="42">
        <f>TrRoad_act!O115</f>
        <v>39704</v>
      </c>
      <c r="P34" s="42">
        <f>TrRoad_act!P115</f>
        <v>118765</v>
      </c>
      <c r="Q34" s="42">
        <f>TrRoad_act!Q115</f>
        <v>81230</v>
      </c>
    </row>
    <row r="35" spans="1:17" ht="11.45" customHeight="1" x14ac:dyDescent="0.25">
      <c r="A35" s="62" t="s">
        <v>58</v>
      </c>
      <c r="B35" s="42"/>
      <c r="C35" s="42">
        <f>TrRoad_act!C116</f>
        <v>108873</v>
      </c>
      <c r="D35" s="42">
        <f>TrRoad_act!D116</f>
        <v>181564</v>
      </c>
      <c r="E35" s="42">
        <f>TrRoad_act!E116</f>
        <v>127853</v>
      </c>
      <c r="F35" s="42">
        <f>TrRoad_act!F116</f>
        <v>167801</v>
      </c>
      <c r="G35" s="42">
        <f>TrRoad_act!G116</f>
        <v>196029</v>
      </c>
      <c r="H35" s="42">
        <f>TrRoad_act!H116</f>
        <v>190448</v>
      </c>
      <c r="I35" s="42">
        <f>TrRoad_act!I116</f>
        <v>209788</v>
      </c>
      <c r="J35" s="42">
        <f>TrRoad_act!J116</f>
        <v>218905</v>
      </c>
      <c r="K35" s="42">
        <f>TrRoad_act!K116</f>
        <v>160828</v>
      </c>
      <c r="L35" s="42">
        <f>TrRoad_act!L116</f>
        <v>229782</v>
      </c>
      <c r="M35" s="42">
        <f>TrRoad_act!M116</f>
        <v>160039</v>
      </c>
      <c r="N35" s="42">
        <f>TrRoad_act!N116</f>
        <v>101018</v>
      </c>
      <c r="O35" s="42">
        <f>TrRoad_act!O116</f>
        <v>115512</v>
      </c>
      <c r="P35" s="42">
        <f>TrRoad_act!P116</f>
        <v>246624</v>
      </c>
      <c r="Q35" s="42">
        <f>TrRoad_act!Q116</f>
        <v>184208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1444</v>
      </c>
      <c r="F36" s="42">
        <f>TrRoad_act!F117</f>
        <v>311</v>
      </c>
      <c r="G36" s="42">
        <f>TrRoad_act!G117</f>
        <v>2707</v>
      </c>
      <c r="H36" s="42">
        <f>TrRoad_act!H117</f>
        <v>0</v>
      </c>
      <c r="I36" s="42">
        <f>TrRoad_act!I117</f>
        <v>0</v>
      </c>
      <c r="J36" s="42">
        <f>TrRoad_act!J117</f>
        <v>3925</v>
      </c>
      <c r="K36" s="42">
        <f>TrRoad_act!K117</f>
        <v>10811</v>
      </c>
      <c r="L36" s="42">
        <f>TrRoad_act!L117</f>
        <v>924</v>
      </c>
      <c r="M36" s="42">
        <f>TrRoad_act!M117</f>
        <v>773</v>
      </c>
      <c r="N36" s="42">
        <f>TrRoad_act!N117</f>
        <v>6000</v>
      </c>
      <c r="O36" s="42">
        <f>TrRoad_act!O117</f>
        <v>3443</v>
      </c>
      <c r="P36" s="42">
        <f>TrRoad_act!P117</f>
        <v>6512</v>
      </c>
      <c r="Q36" s="42">
        <f>TrRoad_act!Q117</f>
        <v>1107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2</v>
      </c>
      <c r="M37" s="42">
        <f>TrRoad_act!M118</f>
        <v>0</v>
      </c>
      <c r="N37" s="42">
        <f>TrRoad_act!N118</f>
        <v>5</v>
      </c>
      <c r="O37" s="42">
        <f>TrRoad_act!O118</f>
        <v>16</v>
      </c>
      <c r="P37" s="42">
        <f>TrRoad_act!P118</f>
        <v>4</v>
      </c>
      <c r="Q37" s="42">
        <f>TrRoad_act!Q118</f>
        <v>7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41</v>
      </c>
      <c r="P38" s="42">
        <f>TrRoad_act!P119</f>
        <v>93</v>
      </c>
      <c r="Q38" s="42">
        <f>TrRoad_act!Q119</f>
        <v>531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719</v>
      </c>
      <c r="M39" s="42">
        <f>TrRoad_act!M120</f>
        <v>203</v>
      </c>
      <c r="N39" s="42">
        <f>TrRoad_act!N120</f>
        <v>64</v>
      </c>
      <c r="O39" s="42">
        <f>TrRoad_act!O120</f>
        <v>166</v>
      </c>
      <c r="P39" s="42">
        <f>TrRoad_act!P120</f>
        <v>196</v>
      </c>
      <c r="Q39" s="42">
        <f>TrRoad_act!Q120</f>
        <v>672</v>
      </c>
    </row>
    <row r="40" spans="1:17" ht="11.45" customHeight="1" x14ac:dyDescent="0.25">
      <c r="A40" s="19" t="s">
        <v>28</v>
      </c>
      <c r="B40" s="38"/>
      <c r="C40" s="38">
        <f>TrRoad_act!C121</f>
        <v>1265</v>
      </c>
      <c r="D40" s="38">
        <f>TrRoad_act!D121</f>
        <v>1016</v>
      </c>
      <c r="E40" s="38">
        <f>TrRoad_act!E121</f>
        <v>1066</v>
      </c>
      <c r="F40" s="38">
        <f>TrRoad_act!F121</f>
        <v>1034</v>
      </c>
      <c r="G40" s="38">
        <f>TrRoad_act!G121</f>
        <v>1026</v>
      </c>
      <c r="H40" s="38">
        <f>TrRoad_act!H121</f>
        <v>719</v>
      </c>
      <c r="I40" s="38">
        <f>TrRoad_act!I121</f>
        <v>727</v>
      </c>
      <c r="J40" s="38">
        <f>TrRoad_act!J121</f>
        <v>796</v>
      </c>
      <c r="K40" s="38">
        <f>TrRoad_act!K121</f>
        <v>629</v>
      </c>
      <c r="L40" s="38">
        <f>TrRoad_act!L121</f>
        <v>1037</v>
      </c>
      <c r="M40" s="38">
        <f>TrRoad_act!M121</f>
        <v>711</v>
      </c>
      <c r="N40" s="38">
        <f>TrRoad_act!N121</f>
        <v>579</v>
      </c>
      <c r="O40" s="38">
        <f>TrRoad_act!O121</f>
        <v>45</v>
      </c>
      <c r="P40" s="38">
        <f>TrRoad_act!P121</f>
        <v>2816</v>
      </c>
      <c r="Q40" s="38">
        <f>TrRoad_act!Q121</f>
        <v>690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6</v>
      </c>
      <c r="M41" s="37">
        <f>TrRoad_act!M122</f>
        <v>0</v>
      </c>
      <c r="N41" s="37">
        <f>TrRoad_act!N122</f>
        <v>0</v>
      </c>
      <c r="O41" s="37">
        <f>TrRoad_act!O122</f>
        <v>1</v>
      </c>
      <c r="P41" s="37">
        <f>TrRoad_act!P122</f>
        <v>0</v>
      </c>
      <c r="Q41" s="37">
        <f>TrRoad_act!Q122</f>
        <v>1</v>
      </c>
    </row>
    <row r="42" spans="1:17" ht="11.45" customHeight="1" x14ac:dyDescent="0.25">
      <c r="A42" s="62" t="s">
        <v>58</v>
      </c>
      <c r="B42" s="37"/>
      <c r="C42" s="37">
        <f>TrRoad_act!C123</f>
        <v>1113</v>
      </c>
      <c r="D42" s="37">
        <f>TrRoad_act!D123</f>
        <v>902</v>
      </c>
      <c r="E42" s="37">
        <f>TrRoad_act!E123</f>
        <v>956</v>
      </c>
      <c r="F42" s="37">
        <f>TrRoad_act!F123</f>
        <v>999</v>
      </c>
      <c r="G42" s="37">
        <f>TrRoad_act!G123</f>
        <v>909</v>
      </c>
      <c r="H42" s="37">
        <f>TrRoad_act!H123</f>
        <v>719</v>
      </c>
      <c r="I42" s="37">
        <f>TrRoad_act!I123</f>
        <v>674</v>
      </c>
      <c r="J42" s="37">
        <f>TrRoad_act!J123</f>
        <v>752</v>
      </c>
      <c r="K42" s="37">
        <f>TrRoad_act!K123</f>
        <v>629</v>
      </c>
      <c r="L42" s="37">
        <f>TrRoad_act!L123</f>
        <v>989</v>
      </c>
      <c r="M42" s="37">
        <f>TrRoad_act!M123</f>
        <v>711</v>
      </c>
      <c r="N42" s="37">
        <f>TrRoad_act!N123</f>
        <v>579</v>
      </c>
      <c r="O42" s="37">
        <f>TrRoad_act!O123</f>
        <v>0</v>
      </c>
      <c r="P42" s="37">
        <f>TrRoad_act!P123</f>
        <v>2810</v>
      </c>
      <c r="Q42" s="37">
        <f>TrRoad_act!Q123</f>
        <v>645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3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1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152</v>
      </c>
      <c r="D44" s="37">
        <f>TrRoad_act!D125</f>
        <v>114</v>
      </c>
      <c r="E44" s="37">
        <f>TrRoad_act!E125</f>
        <v>110</v>
      </c>
      <c r="F44" s="37">
        <f>TrRoad_act!F125</f>
        <v>35</v>
      </c>
      <c r="G44" s="37">
        <f>TrRoad_act!G125</f>
        <v>117</v>
      </c>
      <c r="H44" s="37">
        <f>TrRoad_act!H125</f>
        <v>0</v>
      </c>
      <c r="I44" s="37">
        <f>TrRoad_act!I125</f>
        <v>53</v>
      </c>
      <c r="J44" s="37">
        <f>TrRoad_act!J125</f>
        <v>44</v>
      </c>
      <c r="K44" s="37">
        <f>TrRoad_act!K125</f>
        <v>0</v>
      </c>
      <c r="L44" s="37">
        <f>TrRoad_act!L125</f>
        <v>26</v>
      </c>
      <c r="M44" s="37">
        <f>TrRoad_act!M125</f>
        <v>0</v>
      </c>
      <c r="N44" s="37">
        <f>TrRoad_act!N125</f>
        <v>0</v>
      </c>
      <c r="O44" s="37">
        <f>TrRoad_act!O125</f>
        <v>44</v>
      </c>
      <c r="P44" s="37">
        <f>TrRoad_act!P125</f>
        <v>5</v>
      </c>
      <c r="Q44" s="37">
        <f>TrRoad_act!Q125</f>
        <v>44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13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204302</v>
      </c>
      <c r="D46" s="40">
        <f>TrRoad_act!D127</f>
        <v>40362</v>
      </c>
      <c r="E46" s="40">
        <f>TrRoad_act!E127</f>
        <v>4178</v>
      </c>
      <c r="F46" s="40">
        <f>TrRoad_act!F127</f>
        <v>60763</v>
      </c>
      <c r="G46" s="40">
        <f>TrRoad_act!G127</f>
        <v>114425</v>
      </c>
      <c r="H46" s="40">
        <f>TrRoad_act!H127</f>
        <v>126592</v>
      </c>
      <c r="I46" s="40">
        <f>TrRoad_act!I127</f>
        <v>132903</v>
      </c>
      <c r="J46" s="40">
        <f>TrRoad_act!J127</f>
        <v>118357</v>
      </c>
      <c r="K46" s="40">
        <f>TrRoad_act!K127</f>
        <v>120993</v>
      </c>
      <c r="L46" s="40">
        <f>TrRoad_act!L127</f>
        <v>117747</v>
      </c>
      <c r="M46" s="40">
        <f>TrRoad_act!M127</f>
        <v>98044</v>
      </c>
      <c r="N46" s="40">
        <f>TrRoad_act!N127</f>
        <v>14055</v>
      </c>
      <c r="O46" s="40">
        <f>TrRoad_act!O127</f>
        <v>44880</v>
      </c>
      <c r="P46" s="40">
        <f>TrRoad_act!P127</f>
        <v>206800</v>
      </c>
      <c r="Q46" s="40">
        <f>TrRoad_act!Q127</f>
        <v>69689</v>
      </c>
    </row>
    <row r="47" spans="1:17" ht="11.45" customHeight="1" x14ac:dyDescent="0.25">
      <c r="A47" s="23" t="s">
        <v>27</v>
      </c>
      <c r="B47" s="39"/>
      <c r="C47" s="39">
        <f>TrRoad_act!C128</f>
        <v>196092</v>
      </c>
      <c r="D47" s="39">
        <f>TrRoad_act!D128</f>
        <v>35629</v>
      </c>
      <c r="E47" s="39">
        <f>TrRoad_act!E128</f>
        <v>2092</v>
      </c>
      <c r="F47" s="39">
        <f>TrRoad_act!F128</f>
        <v>52576</v>
      </c>
      <c r="G47" s="39">
        <f>TrRoad_act!G128</f>
        <v>107592</v>
      </c>
      <c r="H47" s="39">
        <f>TrRoad_act!H128</f>
        <v>119012</v>
      </c>
      <c r="I47" s="39">
        <f>TrRoad_act!I128</f>
        <v>124659</v>
      </c>
      <c r="J47" s="39">
        <f>TrRoad_act!J128</f>
        <v>111033</v>
      </c>
      <c r="K47" s="39">
        <f>TrRoad_act!K128</f>
        <v>112563</v>
      </c>
      <c r="L47" s="39">
        <f>TrRoad_act!L128</f>
        <v>109854</v>
      </c>
      <c r="M47" s="39">
        <f>TrRoad_act!M128</f>
        <v>93629</v>
      </c>
      <c r="N47" s="39">
        <f>TrRoad_act!N128</f>
        <v>12922</v>
      </c>
      <c r="O47" s="39">
        <f>TrRoad_act!O128</f>
        <v>42497</v>
      </c>
      <c r="P47" s="39">
        <f>TrRoad_act!P128</f>
        <v>195906</v>
      </c>
      <c r="Q47" s="39">
        <f>TrRoad_act!Q128</f>
        <v>63147</v>
      </c>
    </row>
    <row r="48" spans="1:17" ht="11.45" customHeight="1" x14ac:dyDescent="0.25">
      <c r="A48" s="62" t="s">
        <v>59</v>
      </c>
      <c r="B48" s="42"/>
      <c r="C48" s="42">
        <f>TrRoad_act!C129</f>
        <v>792</v>
      </c>
      <c r="D48" s="42">
        <f>TrRoad_act!D129</f>
        <v>3</v>
      </c>
      <c r="E48" s="42">
        <f>TrRoad_act!E129</f>
        <v>2009</v>
      </c>
      <c r="F48" s="42">
        <f>TrRoad_act!F129</f>
        <v>0</v>
      </c>
      <c r="G48" s="42">
        <f>TrRoad_act!G129</f>
        <v>1157</v>
      </c>
      <c r="H48" s="42">
        <f>TrRoad_act!H129</f>
        <v>1453</v>
      </c>
      <c r="I48" s="42">
        <f>TrRoad_act!I129</f>
        <v>1527</v>
      </c>
      <c r="J48" s="42">
        <f>TrRoad_act!J129</f>
        <v>1315</v>
      </c>
      <c r="K48" s="42">
        <f>TrRoad_act!K129</f>
        <v>1326</v>
      </c>
      <c r="L48" s="42">
        <f>TrRoad_act!L129</f>
        <v>1261</v>
      </c>
      <c r="M48" s="42">
        <f>TrRoad_act!M129</f>
        <v>0</v>
      </c>
      <c r="N48" s="42">
        <f>TrRoad_act!N129</f>
        <v>2</v>
      </c>
      <c r="O48" s="42">
        <f>TrRoad_act!O129</f>
        <v>0</v>
      </c>
      <c r="P48" s="42">
        <f>TrRoad_act!P129</f>
        <v>370</v>
      </c>
      <c r="Q48" s="42">
        <f>TrRoad_act!Q129</f>
        <v>1978</v>
      </c>
    </row>
    <row r="49" spans="1:18" ht="11.45" customHeight="1" x14ac:dyDescent="0.25">
      <c r="A49" s="62" t="s">
        <v>58</v>
      </c>
      <c r="B49" s="42"/>
      <c r="C49" s="42">
        <f>TrRoad_act!C130</f>
        <v>195262</v>
      </c>
      <c r="D49" s="42">
        <f>TrRoad_act!D130</f>
        <v>35601</v>
      </c>
      <c r="E49" s="42">
        <f>TrRoad_act!E130</f>
        <v>0</v>
      </c>
      <c r="F49" s="42">
        <f>TrRoad_act!F130</f>
        <v>52571</v>
      </c>
      <c r="G49" s="42">
        <f>TrRoad_act!G130</f>
        <v>106375</v>
      </c>
      <c r="H49" s="42">
        <f>TrRoad_act!H130</f>
        <v>117492</v>
      </c>
      <c r="I49" s="42">
        <f>TrRoad_act!I130</f>
        <v>123061</v>
      </c>
      <c r="J49" s="42">
        <f>TrRoad_act!J130</f>
        <v>109657</v>
      </c>
      <c r="K49" s="42">
        <f>TrRoad_act!K130</f>
        <v>111174</v>
      </c>
      <c r="L49" s="42">
        <f>TrRoad_act!L130</f>
        <v>108557</v>
      </c>
      <c r="M49" s="42">
        <f>TrRoad_act!M130</f>
        <v>93596</v>
      </c>
      <c r="N49" s="42">
        <f>TrRoad_act!N130</f>
        <v>12900</v>
      </c>
      <c r="O49" s="42">
        <f>TrRoad_act!O130</f>
        <v>42446</v>
      </c>
      <c r="P49" s="42">
        <f>TrRoad_act!P130</f>
        <v>195426</v>
      </c>
      <c r="Q49" s="42">
        <f>TrRoad_act!Q130</f>
        <v>61029</v>
      </c>
    </row>
    <row r="50" spans="1:18" ht="11.45" customHeight="1" x14ac:dyDescent="0.25">
      <c r="A50" s="62" t="s">
        <v>57</v>
      </c>
      <c r="B50" s="42"/>
      <c r="C50" s="42">
        <f>TrRoad_act!C131</f>
        <v>38</v>
      </c>
      <c r="D50" s="42">
        <f>TrRoad_act!D131</f>
        <v>25</v>
      </c>
      <c r="E50" s="42">
        <f>TrRoad_act!E131</f>
        <v>83</v>
      </c>
      <c r="F50" s="42">
        <f>TrRoad_act!F131</f>
        <v>5</v>
      </c>
      <c r="G50" s="42">
        <f>TrRoad_act!G131</f>
        <v>60</v>
      </c>
      <c r="H50" s="42">
        <f>TrRoad_act!H131</f>
        <v>67</v>
      </c>
      <c r="I50" s="42">
        <f>TrRoad_act!I131</f>
        <v>71</v>
      </c>
      <c r="J50" s="42">
        <f>TrRoad_act!J131</f>
        <v>61</v>
      </c>
      <c r="K50" s="42">
        <f>TrRoad_act!K131</f>
        <v>63</v>
      </c>
      <c r="L50" s="42">
        <f>TrRoad_act!L131</f>
        <v>34</v>
      </c>
      <c r="M50" s="42">
        <f>TrRoad_act!M131</f>
        <v>33</v>
      </c>
      <c r="N50" s="42">
        <f>TrRoad_act!N131</f>
        <v>4</v>
      </c>
      <c r="O50" s="42">
        <f>TrRoad_act!O131</f>
        <v>13</v>
      </c>
      <c r="P50" s="42">
        <f>TrRoad_act!P131</f>
        <v>76</v>
      </c>
      <c r="Q50" s="42">
        <f>TrRoad_act!Q131</f>
        <v>75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5</v>
      </c>
      <c r="P51" s="42">
        <f>TrRoad_act!P132</f>
        <v>8</v>
      </c>
      <c r="Q51" s="42">
        <f>TrRoad_act!Q132</f>
        <v>7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2</v>
      </c>
      <c r="M52" s="42">
        <f>TrRoad_act!M133</f>
        <v>0</v>
      </c>
      <c r="N52" s="42">
        <f>TrRoad_act!N133</f>
        <v>16</v>
      </c>
      <c r="O52" s="42">
        <f>TrRoad_act!O133</f>
        <v>33</v>
      </c>
      <c r="P52" s="42">
        <f>TrRoad_act!P133</f>
        <v>26</v>
      </c>
      <c r="Q52" s="42">
        <f>TrRoad_act!Q133</f>
        <v>58</v>
      </c>
    </row>
    <row r="53" spans="1:18" ht="11.45" customHeight="1" x14ac:dyDescent="0.25">
      <c r="A53" s="19" t="s">
        <v>24</v>
      </c>
      <c r="B53" s="38"/>
      <c r="C53" s="38">
        <f>TrRoad_act!C134</f>
        <v>8210</v>
      </c>
      <c r="D53" s="38">
        <f>TrRoad_act!D134</f>
        <v>4733</v>
      </c>
      <c r="E53" s="38">
        <f>TrRoad_act!E134</f>
        <v>2086</v>
      </c>
      <c r="F53" s="38">
        <f>TrRoad_act!F134</f>
        <v>8187</v>
      </c>
      <c r="G53" s="38">
        <f>TrRoad_act!G134</f>
        <v>6833</v>
      </c>
      <c r="H53" s="38">
        <f>TrRoad_act!H134</f>
        <v>7580</v>
      </c>
      <c r="I53" s="38">
        <f>TrRoad_act!I134</f>
        <v>8244</v>
      </c>
      <c r="J53" s="38">
        <f>TrRoad_act!J134</f>
        <v>7324</v>
      </c>
      <c r="K53" s="38">
        <f>TrRoad_act!K134</f>
        <v>8430</v>
      </c>
      <c r="L53" s="38">
        <f>TrRoad_act!L134</f>
        <v>7893</v>
      </c>
      <c r="M53" s="38">
        <f>TrRoad_act!M134</f>
        <v>4415</v>
      </c>
      <c r="N53" s="38">
        <f>TrRoad_act!N134</f>
        <v>1133</v>
      </c>
      <c r="O53" s="38">
        <f>TrRoad_act!O134</f>
        <v>2383</v>
      </c>
      <c r="P53" s="38">
        <f>TrRoad_act!P134</f>
        <v>10894</v>
      </c>
      <c r="Q53" s="38">
        <f>TrRoad_act!Q134</f>
        <v>6542</v>
      </c>
    </row>
    <row r="54" spans="1:18" ht="11.45" customHeight="1" x14ac:dyDescent="0.25">
      <c r="A54" s="17" t="s">
        <v>23</v>
      </c>
      <c r="B54" s="37"/>
      <c r="C54" s="37">
        <f>TrRoad_act!C135</f>
        <v>6739</v>
      </c>
      <c r="D54" s="37">
        <f>TrRoad_act!D135</f>
        <v>3385</v>
      </c>
      <c r="E54" s="37">
        <f>TrRoad_act!E135</f>
        <v>972</v>
      </c>
      <c r="F54" s="37">
        <f>TrRoad_act!F135</f>
        <v>6501</v>
      </c>
      <c r="G54" s="37">
        <f>TrRoad_act!G135</f>
        <v>5711</v>
      </c>
      <c r="H54" s="37">
        <f>TrRoad_act!H135</f>
        <v>6191</v>
      </c>
      <c r="I54" s="37">
        <f>TrRoad_act!I135</f>
        <v>6548</v>
      </c>
      <c r="J54" s="37">
        <f>TrRoad_act!J135</f>
        <v>6825</v>
      </c>
      <c r="K54" s="37">
        <f>TrRoad_act!K135</f>
        <v>7130</v>
      </c>
      <c r="L54" s="37">
        <f>TrRoad_act!L135</f>
        <v>7145</v>
      </c>
      <c r="M54" s="37">
        <f>TrRoad_act!M135</f>
        <v>2907</v>
      </c>
      <c r="N54" s="37">
        <f>TrRoad_act!N135</f>
        <v>850</v>
      </c>
      <c r="O54" s="37">
        <f>TrRoad_act!O135</f>
        <v>693</v>
      </c>
      <c r="P54" s="37">
        <f>TrRoad_act!P135</f>
        <v>9662</v>
      </c>
      <c r="Q54" s="37">
        <f>TrRoad_act!Q135</f>
        <v>5975</v>
      </c>
    </row>
    <row r="55" spans="1:18" ht="11.45" customHeight="1" x14ac:dyDescent="0.25">
      <c r="A55" s="15" t="s">
        <v>22</v>
      </c>
      <c r="B55" s="36"/>
      <c r="C55" s="36">
        <f>TrRoad_act!C136</f>
        <v>1471</v>
      </c>
      <c r="D55" s="36">
        <f>TrRoad_act!D136</f>
        <v>1348</v>
      </c>
      <c r="E55" s="36">
        <f>TrRoad_act!E136</f>
        <v>1114</v>
      </c>
      <c r="F55" s="36">
        <f>TrRoad_act!F136</f>
        <v>1686</v>
      </c>
      <c r="G55" s="36">
        <f>TrRoad_act!G136</f>
        <v>1122</v>
      </c>
      <c r="H55" s="36">
        <f>TrRoad_act!H136</f>
        <v>1389</v>
      </c>
      <c r="I55" s="36">
        <f>TrRoad_act!I136</f>
        <v>1696</v>
      </c>
      <c r="J55" s="36">
        <f>TrRoad_act!J136</f>
        <v>499</v>
      </c>
      <c r="K55" s="36">
        <f>TrRoad_act!K136</f>
        <v>1300</v>
      </c>
      <c r="L55" s="36">
        <f>TrRoad_act!L136</f>
        <v>748</v>
      </c>
      <c r="M55" s="36">
        <f>TrRoad_act!M136</f>
        <v>1508</v>
      </c>
      <c r="N55" s="36">
        <f>TrRoad_act!N136</f>
        <v>283</v>
      </c>
      <c r="O55" s="36">
        <f>TrRoad_act!O136</f>
        <v>1690</v>
      </c>
      <c r="P55" s="36">
        <f>TrRoad_act!P136</f>
        <v>1232</v>
      </c>
      <c r="Q55" s="36">
        <f>TrRoad_act!Q136</f>
        <v>567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550997</v>
      </c>
      <c r="C59" s="41">
        <f t="shared" ref="C59:Q59" si="1">C60+C75</f>
        <v>368773</v>
      </c>
      <c r="D59" s="41">
        <f t="shared" si="1"/>
        <v>419192.15653735341</v>
      </c>
      <c r="E59" s="41">
        <f t="shared" si="1"/>
        <v>288905</v>
      </c>
      <c r="F59" s="41">
        <f t="shared" si="1"/>
        <v>356115.21024925046</v>
      </c>
      <c r="G59" s="41">
        <f t="shared" si="1"/>
        <v>426464</v>
      </c>
      <c r="H59" s="41">
        <f t="shared" si="1"/>
        <v>420018</v>
      </c>
      <c r="I59" s="41">
        <f t="shared" si="1"/>
        <v>443913</v>
      </c>
      <c r="J59" s="41">
        <f t="shared" si="1"/>
        <v>451059</v>
      </c>
      <c r="K59" s="41">
        <f t="shared" si="1"/>
        <v>382973</v>
      </c>
      <c r="L59" s="41">
        <f t="shared" si="1"/>
        <v>664956</v>
      </c>
      <c r="M59" s="41">
        <f t="shared" si="1"/>
        <v>361555</v>
      </c>
      <c r="N59" s="41">
        <f t="shared" si="1"/>
        <v>188189</v>
      </c>
      <c r="O59" s="41">
        <f t="shared" si="1"/>
        <v>229520</v>
      </c>
      <c r="P59" s="41">
        <f t="shared" si="1"/>
        <v>609118</v>
      </c>
      <c r="Q59" s="41">
        <f t="shared" si="1"/>
        <v>379156</v>
      </c>
    </row>
    <row r="60" spans="1:18" ht="11.45" customHeight="1" x14ac:dyDescent="0.25">
      <c r="A60" s="25" t="s">
        <v>39</v>
      </c>
      <c r="B60" s="40">
        <f t="shared" ref="B60" si="2">B61+B62+B69</f>
        <v>547927</v>
      </c>
      <c r="C60" s="40">
        <f t="shared" ref="C60:Q60" si="3">C61+C62+C69</f>
        <v>275894</v>
      </c>
      <c r="D60" s="40">
        <f t="shared" si="3"/>
        <v>397329</v>
      </c>
      <c r="E60" s="40">
        <f t="shared" si="3"/>
        <v>286206</v>
      </c>
      <c r="F60" s="40">
        <f t="shared" si="3"/>
        <v>303643</v>
      </c>
      <c r="G60" s="40">
        <f t="shared" si="3"/>
        <v>322755</v>
      </c>
      <c r="H60" s="40">
        <f t="shared" si="3"/>
        <v>302353</v>
      </c>
      <c r="I60" s="40">
        <f t="shared" si="3"/>
        <v>317989</v>
      </c>
      <c r="J60" s="40">
        <f t="shared" si="3"/>
        <v>336216</v>
      </c>
      <c r="K60" s="40">
        <f t="shared" si="3"/>
        <v>264899</v>
      </c>
      <c r="L60" s="40">
        <f t="shared" si="3"/>
        <v>548749</v>
      </c>
      <c r="M60" s="40">
        <f t="shared" si="3"/>
        <v>264528</v>
      </c>
      <c r="N60" s="40">
        <f t="shared" si="3"/>
        <v>174242</v>
      </c>
      <c r="O60" s="40">
        <f t="shared" si="3"/>
        <v>184956</v>
      </c>
      <c r="P60" s="40">
        <f t="shared" si="3"/>
        <v>402404</v>
      </c>
      <c r="Q60" s="40">
        <f t="shared" si="3"/>
        <v>309467</v>
      </c>
    </row>
    <row r="61" spans="1:18" ht="11.45" customHeight="1" x14ac:dyDescent="0.25">
      <c r="A61" s="23" t="s">
        <v>30</v>
      </c>
      <c r="B61" s="39">
        <v>72627</v>
      </c>
      <c r="C61" s="39">
        <v>32155</v>
      </c>
      <c r="D61" s="39">
        <v>30017</v>
      </c>
      <c r="E61" s="39">
        <v>28548</v>
      </c>
      <c r="F61" s="39">
        <v>29821</v>
      </c>
      <c r="G61" s="39">
        <v>29799</v>
      </c>
      <c r="H61" s="39">
        <v>20189</v>
      </c>
      <c r="I61" s="39">
        <v>21319</v>
      </c>
      <c r="J61" s="39">
        <v>19232</v>
      </c>
      <c r="K61" s="39">
        <v>24178</v>
      </c>
      <c r="L61" s="39">
        <v>33965</v>
      </c>
      <c r="M61" s="39">
        <v>34068</v>
      </c>
      <c r="N61" s="39">
        <v>30840</v>
      </c>
      <c r="O61" s="39">
        <v>26117</v>
      </c>
      <c r="P61" s="39">
        <v>27603</v>
      </c>
      <c r="Q61" s="39">
        <v>41022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473785</v>
      </c>
      <c r="C62" s="38">
        <f t="shared" ref="C62:Q62" si="5">SUM(C63:C68)</f>
        <v>242733</v>
      </c>
      <c r="D62" s="38">
        <f t="shared" si="5"/>
        <v>366460</v>
      </c>
      <c r="E62" s="38">
        <f t="shared" si="5"/>
        <v>256651</v>
      </c>
      <c r="F62" s="38">
        <f t="shared" si="5"/>
        <v>272829</v>
      </c>
      <c r="G62" s="38">
        <f t="shared" si="5"/>
        <v>291955</v>
      </c>
      <c r="H62" s="38">
        <f t="shared" si="5"/>
        <v>281458</v>
      </c>
      <c r="I62" s="38">
        <f t="shared" si="5"/>
        <v>295950</v>
      </c>
      <c r="J62" s="38">
        <f t="shared" si="5"/>
        <v>316192</v>
      </c>
      <c r="K62" s="38">
        <f t="shared" si="5"/>
        <v>240093</v>
      </c>
      <c r="L62" s="38">
        <f t="shared" si="5"/>
        <v>513750</v>
      </c>
      <c r="M62" s="38">
        <f t="shared" si="5"/>
        <v>229750</v>
      </c>
      <c r="N62" s="38">
        <f t="shared" si="5"/>
        <v>142823</v>
      </c>
      <c r="O62" s="38">
        <f t="shared" si="5"/>
        <v>158794</v>
      </c>
      <c r="P62" s="38">
        <f t="shared" si="5"/>
        <v>371985</v>
      </c>
      <c r="Q62" s="38">
        <f t="shared" si="5"/>
        <v>267755</v>
      </c>
      <c r="R62" s="112"/>
    </row>
    <row r="63" spans="1:18" ht="11.45" customHeight="1" x14ac:dyDescent="0.25">
      <c r="A63" s="62" t="s">
        <v>59</v>
      </c>
      <c r="B63" s="42">
        <v>422051</v>
      </c>
      <c r="C63" s="42">
        <v>172240</v>
      </c>
      <c r="D63" s="42">
        <v>232313</v>
      </c>
      <c r="E63" s="42">
        <v>149334</v>
      </c>
      <c r="F63" s="42">
        <v>124978</v>
      </c>
      <c r="G63" s="42">
        <v>109116</v>
      </c>
      <c r="H63" s="42">
        <v>100554</v>
      </c>
      <c r="I63" s="42">
        <v>92371</v>
      </c>
      <c r="J63" s="42">
        <v>96903</v>
      </c>
      <c r="K63" s="42">
        <v>69755</v>
      </c>
      <c r="L63" s="42">
        <v>283262</v>
      </c>
      <c r="M63" s="42">
        <v>68968</v>
      </c>
      <c r="N63" s="42">
        <v>35784</v>
      </c>
      <c r="O63" s="42">
        <v>39635</v>
      </c>
      <c r="P63" s="42">
        <v>118559</v>
      </c>
      <c r="Q63" s="42">
        <v>81230</v>
      </c>
      <c r="R63" s="112"/>
    </row>
    <row r="64" spans="1:18" ht="11.45" customHeight="1" x14ac:dyDescent="0.25">
      <c r="A64" s="62" t="s">
        <v>58</v>
      </c>
      <c r="B64" s="42">
        <v>41610</v>
      </c>
      <c r="C64" s="42">
        <v>70493</v>
      </c>
      <c r="D64" s="42">
        <v>134147</v>
      </c>
      <c r="E64" s="42">
        <v>105875</v>
      </c>
      <c r="F64" s="42">
        <v>147540</v>
      </c>
      <c r="G64" s="42">
        <v>180136</v>
      </c>
      <c r="H64" s="42">
        <v>180904</v>
      </c>
      <c r="I64" s="42">
        <v>203579</v>
      </c>
      <c r="J64" s="42">
        <v>215367</v>
      </c>
      <c r="K64" s="42">
        <v>159536</v>
      </c>
      <c r="L64" s="42">
        <v>228958</v>
      </c>
      <c r="M64" s="42">
        <v>159813</v>
      </c>
      <c r="N64" s="42">
        <v>100970</v>
      </c>
      <c r="O64" s="42">
        <v>115500</v>
      </c>
      <c r="P64" s="42">
        <v>246622</v>
      </c>
      <c r="Q64" s="42">
        <v>184208</v>
      </c>
      <c r="R64" s="112"/>
    </row>
    <row r="65" spans="1:18" ht="11.45" customHeight="1" x14ac:dyDescent="0.25">
      <c r="A65" s="62" t="s">
        <v>57</v>
      </c>
      <c r="B65" s="42">
        <v>10124</v>
      </c>
      <c r="C65" s="42">
        <v>0</v>
      </c>
      <c r="D65" s="42">
        <v>0</v>
      </c>
      <c r="E65" s="42">
        <v>1442</v>
      </c>
      <c r="F65" s="42">
        <v>311</v>
      </c>
      <c r="G65" s="42">
        <v>2703</v>
      </c>
      <c r="H65" s="42">
        <v>0</v>
      </c>
      <c r="I65" s="42">
        <v>0</v>
      </c>
      <c r="J65" s="42">
        <v>3922</v>
      </c>
      <c r="K65" s="42">
        <v>10802</v>
      </c>
      <c r="L65" s="42">
        <v>923</v>
      </c>
      <c r="M65" s="42">
        <v>773</v>
      </c>
      <c r="N65" s="42">
        <v>6000</v>
      </c>
      <c r="O65" s="42">
        <v>3443</v>
      </c>
      <c r="P65" s="42">
        <v>6512</v>
      </c>
      <c r="Q65" s="42">
        <v>1107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1</v>
      </c>
      <c r="M66" s="42">
        <v>0</v>
      </c>
      <c r="N66" s="42">
        <v>5</v>
      </c>
      <c r="O66" s="42">
        <v>16</v>
      </c>
      <c r="P66" s="42">
        <v>4</v>
      </c>
      <c r="Q66" s="42">
        <v>7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34</v>
      </c>
      <c r="P67" s="42">
        <v>92</v>
      </c>
      <c r="Q67" s="42">
        <v>531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606</v>
      </c>
      <c r="M68" s="42">
        <v>196</v>
      </c>
      <c r="N68" s="42">
        <v>64</v>
      </c>
      <c r="O68" s="42">
        <v>166</v>
      </c>
      <c r="P68" s="42">
        <v>196</v>
      </c>
      <c r="Q68" s="42">
        <v>672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1515</v>
      </c>
      <c r="C69" s="38">
        <f t="shared" ref="C69:Q69" si="7">SUM(C70:C74)</f>
        <v>1006</v>
      </c>
      <c r="D69" s="38">
        <f t="shared" si="7"/>
        <v>852</v>
      </c>
      <c r="E69" s="38">
        <f t="shared" si="7"/>
        <v>1007</v>
      </c>
      <c r="F69" s="38">
        <f t="shared" si="7"/>
        <v>993</v>
      </c>
      <c r="G69" s="38">
        <f t="shared" si="7"/>
        <v>1001</v>
      </c>
      <c r="H69" s="38">
        <f t="shared" si="7"/>
        <v>706</v>
      </c>
      <c r="I69" s="38">
        <f t="shared" si="7"/>
        <v>720</v>
      </c>
      <c r="J69" s="38">
        <f t="shared" si="7"/>
        <v>792</v>
      </c>
      <c r="K69" s="38">
        <f t="shared" si="7"/>
        <v>628</v>
      </c>
      <c r="L69" s="38">
        <f t="shared" si="7"/>
        <v>1034</v>
      </c>
      <c r="M69" s="38">
        <f t="shared" si="7"/>
        <v>710</v>
      </c>
      <c r="N69" s="38">
        <f t="shared" si="7"/>
        <v>579</v>
      </c>
      <c r="O69" s="38">
        <f t="shared" si="7"/>
        <v>45</v>
      </c>
      <c r="P69" s="38">
        <f t="shared" si="7"/>
        <v>2816</v>
      </c>
      <c r="Q69" s="38">
        <f t="shared" si="7"/>
        <v>690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6</v>
      </c>
      <c r="M70" s="37">
        <v>0</v>
      </c>
      <c r="N70" s="37">
        <v>0</v>
      </c>
      <c r="O70" s="37">
        <v>1</v>
      </c>
      <c r="P70" s="37">
        <v>0</v>
      </c>
      <c r="Q70" s="37">
        <v>1</v>
      </c>
      <c r="R70" s="112"/>
    </row>
    <row r="71" spans="1:18" ht="11.45" customHeight="1" x14ac:dyDescent="0.25">
      <c r="A71" s="62" t="s">
        <v>58</v>
      </c>
      <c r="B71" s="37">
        <v>1492</v>
      </c>
      <c r="C71" s="37">
        <v>880</v>
      </c>
      <c r="D71" s="37">
        <v>754</v>
      </c>
      <c r="E71" s="37">
        <v>897</v>
      </c>
      <c r="F71" s="37">
        <v>958</v>
      </c>
      <c r="G71" s="37">
        <v>884</v>
      </c>
      <c r="H71" s="37">
        <v>706</v>
      </c>
      <c r="I71" s="37">
        <v>667</v>
      </c>
      <c r="J71" s="37">
        <v>748</v>
      </c>
      <c r="K71" s="37">
        <v>628</v>
      </c>
      <c r="L71" s="37">
        <v>987</v>
      </c>
      <c r="M71" s="37">
        <v>710</v>
      </c>
      <c r="N71" s="37">
        <v>579</v>
      </c>
      <c r="O71" s="37">
        <v>0</v>
      </c>
      <c r="P71" s="37">
        <v>2810</v>
      </c>
      <c r="Q71" s="37">
        <v>645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3</v>
      </c>
      <c r="M72" s="37">
        <v>0</v>
      </c>
      <c r="N72" s="37">
        <v>0</v>
      </c>
      <c r="O72" s="37">
        <v>0</v>
      </c>
      <c r="P72" s="37">
        <v>1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23</v>
      </c>
      <c r="C73" s="37">
        <v>126</v>
      </c>
      <c r="D73" s="37">
        <v>98</v>
      </c>
      <c r="E73" s="37">
        <v>110</v>
      </c>
      <c r="F73" s="37">
        <v>35</v>
      </c>
      <c r="G73" s="37">
        <v>117</v>
      </c>
      <c r="H73" s="37">
        <v>0</v>
      </c>
      <c r="I73" s="37">
        <v>53</v>
      </c>
      <c r="J73" s="37">
        <v>44</v>
      </c>
      <c r="K73" s="37">
        <v>0</v>
      </c>
      <c r="L73" s="37">
        <v>26</v>
      </c>
      <c r="M73" s="37">
        <v>0</v>
      </c>
      <c r="N73" s="37">
        <v>0</v>
      </c>
      <c r="O73" s="37">
        <v>44</v>
      </c>
      <c r="P73" s="37">
        <v>5</v>
      </c>
      <c r="Q73" s="37">
        <v>44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12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3070</v>
      </c>
      <c r="C75" s="40">
        <f t="shared" ref="C75:Q75" si="9">C76+C82</f>
        <v>92879</v>
      </c>
      <c r="D75" s="40">
        <f t="shared" si="9"/>
        <v>21863.156537353381</v>
      </c>
      <c r="E75" s="40">
        <f t="shared" si="9"/>
        <v>2699</v>
      </c>
      <c r="F75" s="40">
        <f t="shared" si="9"/>
        <v>52472.210249250471</v>
      </c>
      <c r="G75" s="40">
        <f t="shared" si="9"/>
        <v>103709</v>
      </c>
      <c r="H75" s="40">
        <f t="shared" si="9"/>
        <v>117665</v>
      </c>
      <c r="I75" s="40">
        <f t="shared" si="9"/>
        <v>125924</v>
      </c>
      <c r="J75" s="40">
        <f t="shared" si="9"/>
        <v>114843</v>
      </c>
      <c r="K75" s="40">
        <f t="shared" si="9"/>
        <v>118074</v>
      </c>
      <c r="L75" s="40">
        <f t="shared" si="9"/>
        <v>116207</v>
      </c>
      <c r="M75" s="40">
        <f t="shared" si="9"/>
        <v>97027</v>
      </c>
      <c r="N75" s="40">
        <f t="shared" si="9"/>
        <v>13947</v>
      </c>
      <c r="O75" s="40">
        <f t="shared" si="9"/>
        <v>44564</v>
      </c>
      <c r="P75" s="40">
        <f t="shared" si="9"/>
        <v>206714</v>
      </c>
      <c r="Q75" s="40">
        <f t="shared" si="9"/>
        <v>69689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409</v>
      </c>
      <c r="C76" s="39">
        <f t="shared" ref="C76:Q76" si="11">SUM(C77:C81)</f>
        <v>90357</v>
      </c>
      <c r="D76" s="39">
        <f t="shared" si="11"/>
        <v>20330</v>
      </c>
      <c r="E76" s="39">
        <f t="shared" si="11"/>
        <v>1831</v>
      </c>
      <c r="F76" s="39">
        <f t="shared" si="11"/>
        <v>46544</v>
      </c>
      <c r="G76" s="39">
        <f t="shared" si="11"/>
        <v>98387</v>
      </c>
      <c r="H76" s="39">
        <f t="shared" si="11"/>
        <v>111771</v>
      </c>
      <c r="I76" s="39">
        <f t="shared" si="11"/>
        <v>119544</v>
      </c>
      <c r="J76" s="39">
        <f t="shared" si="11"/>
        <v>108133</v>
      </c>
      <c r="K76" s="39">
        <f t="shared" si="11"/>
        <v>110798</v>
      </c>
      <c r="L76" s="39">
        <f t="shared" si="11"/>
        <v>108880</v>
      </c>
      <c r="M76" s="39">
        <f t="shared" si="11"/>
        <v>93387</v>
      </c>
      <c r="N76" s="39">
        <f t="shared" si="11"/>
        <v>12911</v>
      </c>
      <c r="O76" s="39">
        <f t="shared" si="11"/>
        <v>42490</v>
      </c>
      <c r="P76" s="39">
        <f t="shared" si="11"/>
        <v>195904</v>
      </c>
      <c r="Q76" s="39">
        <f t="shared" si="11"/>
        <v>63147</v>
      </c>
      <c r="R76" s="112"/>
    </row>
    <row r="77" spans="1:18" ht="11.45" customHeight="1" x14ac:dyDescent="0.25">
      <c r="A77" s="62" t="s">
        <v>59</v>
      </c>
      <c r="B77" s="42">
        <v>409</v>
      </c>
      <c r="C77" s="42">
        <v>398</v>
      </c>
      <c r="D77" s="42">
        <v>2</v>
      </c>
      <c r="E77" s="42">
        <v>1758</v>
      </c>
      <c r="F77" s="42">
        <v>0</v>
      </c>
      <c r="G77" s="42">
        <v>1074</v>
      </c>
      <c r="H77" s="42">
        <v>1378</v>
      </c>
      <c r="I77" s="42">
        <v>1472</v>
      </c>
      <c r="J77" s="42">
        <v>1286</v>
      </c>
      <c r="K77" s="42">
        <v>1308</v>
      </c>
      <c r="L77" s="42">
        <v>1250</v>
      </c>
      <c r="M77" s="42">
        <v>0</v>
      </c>
      <c r="N77" s="42">
        <v>2</v>
      </c>
      <c r="O77" s="42">
        <v>0</v>
      </c>
      <c r="P77" s="42">
        <v>370</v>
      </c>
      <c r="Q77" s="42">
        <v>1978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89948</v>
      </c>
      <c r="D78" s="42">
        <v>20313</v>
      </c>
      <c r="E78" s="42">
        <v>0</v>
      </c>
      <c r="F78" s="42">
        <v>46539</v>
      </c>
      <c r="G78" s="42">
        <v>97257</v>
      </c>
      <c r="H78" s="42">
        <v>110330</v>
      </c>
      <c r="I78" s="42">
        <v>118003</v>
      </c>
      <c r="J78" s="42">
        <v>106787</v>
      </c>
      <c r="K78" s="42">
        <v>109427</v>
      </c>
      <c r="L78" s="42">
        <v>107596</v>
      </c>
      <c r="M78" s="42">
        <v>93354</v>
      </c>
      <c r="N78" s="42">
        <v>12889</v>
      </c>
      <c r="O78" s="42">
        <v>42440</v>
      </c>
      <c r="P78" s="42">
        <v>195424</v>
      </c>
      <c r="Q78" s="42">
        <v>61029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11</v>
      </c>
      <c r="D79" s="42">
        <v>15</v>
      </c>
      <c r="E79" s="42">
        <v>73</v>
      </c>
      <c r="F79" s="42">
        <v>5</v>
      </c>
      <c r="G79" s="42">
        <v>56</v>
      </c>
      <c r="H79" s="42">
        <v>63</v>
      </c>
      <c r="I79" s="42">
        <v>69</v>
      </c>
      <c r="J79" s="42">
        <v>60</v>
      </c>
      <c r="K79" s="42">
        <v>63</v>
      </c>
      <c r="L79" s="42">
        <v>34</v>
      </c>
      <c r="M79" s="42">
        <v>33</v>
      </c>
      <c r="N79" s="42">
        <v>4</v>
      </c>
      <c r="O79" s="42">
        <v>13</v>
      </c>
      <c r="P79" s="42">
        <v>76</v>
      </c>
      <c r="Q79" s="42">
        <v>75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4</v>
      </c>
      <c r="P80" s="42">
        <v>8</v>
      </c>
      <c r="Q80" s="42">
        <v>7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16</v>
      </c>
      <c r="O81" s="42">
        <v>33</v>
      </c>
      <c r="P81" s="42">
        <v>26</v>
      </c>
      <c r="Q81" s="42">
        <v>58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2661</v>
      </c>
      <c r="C82" s="38">
        <f t="shared" ref="C82:Q82" si="13">SUM(C83:C84)</f>
        <v>2522</v>
      </c>
      <c r="D82" s="38">
        <f t="shared" si="13"/>
        <v>1533.1565373533804</v>
      </c>
      <c r="E82" s="38">
        <f t="shared" si="13"/>
        <v>868</v>
      </c>
      <c r="F82" s="38">
        <f t="shared" si="13"/>
        <v>5928.2102492504691</v>
      </c>
      <c r="G82" s="38">
        <f t="shared" si="13"/>
        <v>5322</v>
      </c>
      <c r="H82" s="38">
        <f t="shared" si="13"/>
        <v>5894</v>
      </c>
      <c r="I82" s="38">
        <f t="shared" si="13"/>
        <v>6380</v>
      </c>
      <c r="J82" s="38">
        <f t="shared" si="13"/>
        <v>6710</v>
      </c>
      <c r="K82" s="38">
        <f t="shared" si="13"/>
        <v>7276</v>
      </c>
      <c r="L82" s="38">
        <f t="shared" si="13"/>
        <v>7327</v>
      </c>
      <c r="M82" s="38">
        <f t="shared" si="13"/>
        <v>3640</v>
      </c>
      <c r="N82" s="38">
        <f t="shared" si="13"/>
        <v>1036</v>
      </c>
      <c r="O82" s="38">
        <f t="shared" si="13"/>
        <v>2074</v>
      </c>
      <c r="P82" s="38">
        <f t="shared" si="13"/>
        <v>10810</v>
      </c>
      <c r="Q82" s="38">
        <f t="shared" si="13"/>
        <v>6542</v>
      </c>
      <c r="R82" s="112"/>
    </row>
    <row r="83" spans="1:18" ht="11.45" customHeight="1" x14ac:dyDescent="0.25">
      <c r="A83" s="17" t="s">
        <v>23</v>
      </c>
      <c r="B83" s="37">
        <v>2661</v>
      </c>
      <c r="C83" s="37">
        <v>2522</v>
      </c>
      <c r="D83" s="37">
        <v>1533</v>
      </c>
      <c r="E83" s="37">
        <v>868</v>
      </c>
      <c r="F83" s="37">
        <v>5927</v>
      </c>
      <c r="G83" s="37">
        <v>5319</v>
      </c>
      <c r="H83" s="37">
        <v>5876</v>
      </c>
      <c r="I83" s="37">
        <v>6313</v>
      </c>
      <c r="J83" s="37">
        <v>6662</v>
      </c>
      <c r="K83" s="37">
        <v>7022</v>
      </c>
      <c r="L83" s="37">
        <v>7078</v>
      </c>
      <c r="M83" s="37">
        <v>2889</v>
      </c>
      <c r="N83" s="37">
        <v>847</v>
      </c>
      <c r="O83" s="37">
        <v>691</v>
      </c>
      <c r="P83" s="37">
        <v>9662</v>
      </c>
      <c r="Q83" s="37">
        <v>5975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0.15653735338037222</v>
      </c>
      <c r="E84" s="36">
        <v>0</v>
      </c>
      <c r="F84" s="36">
        <v>1.2102492504691327</v>
      </c>
      <c r="G84" s="36">
        <v>3</v>
      </c>
      <c r="H84" s="36">
        <v>18</v>
      </c>
      <c r="I84" s="36">
        <v>67</v>
      </c>
      <c r="J84" s="36">
        <v>48</v>
      </c>
      <c r="K84" s="36">
        <v>254</v>
      </c>
      <c r="L84" s="36">
        <v>249</v>
      </c>
      <c r="M84" s="36">
        <v>751</v>
      </c>
      <c r="N84" s="36">
        <v>189</v>
      </c>
      <c r="O84" s="36">
        <v>1383</v>
      </c>
      <c r="P84" s="36">
        <v>1148</v>
      </c>
      <c r="Q84" s="36">
        <v>567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3.7717805237918833</v>
      </c>
      <c r="C90" s="22">
        <v>3.7416936677680521</v>
      </c>
      <c r="D90" s="22">
        <v>3.7143151587525933</v>
      </c>
      <c r="E90" s="22">
        <v>3.692788055587521</v>
      </c>
      <c r="F90" s="22">
        <v>3.6684360270398546</v>
      </c>
      <c r="G90" s="22">
        <v>3.6425363016864756</v>
      </c>
      <c r="H90" s="22">
        <v>3.6120911905387647</v>
      </c>
      <c r="I90" s="22">
        <v>3.5770557317360505</v>
      </c>
      <c r="J90" s="22">
        <v>3.5559659430098471</v>
      </c>
      <c r="K90" s="22">
        <v>3.5173707225233977</v>
      </c>
      <c r="L90" s="22">
        <v>3.4207131193328459</v>
      </c>
      <c r="M90" s="22">
        <v>3.340992242777173</v>
      </c>
      <c r="N90" s="22">
        <v>3.2584819643352141</v>
      </c>
      <c r="O90" s="22">
        <v>3.1765586789260385</v>
      </c>
      <c r="P90" s="22">
        <v>3.0979124884984719</v>
      </c>
      <c r="Q90" s="22">
        <v>2.9977882556726447</v>
      </c>
    </row>
    <row r="91" spans="1:18" ht="11.45" customHeight="1" x14ac:dyDescent="0.25">
      <c r="A91" s="19" t="s">
        <v>29</v>
      </c>
      <c r="B91" s="21">
        <v>6.0849268262301761</v>
      </c>
      <c r="C91" s="21">
        <v>5.9526919516019179</v>
      </c>
      <c r="D91" s="21">
        <v>5.862509698266142</v>
      </c>
      <c r="E91" s="21">
        <v>5.8009259994559175</v>
      </c>
      <c r="F91" s="21">
        <v>5.7412702971442382</v>
      </c>
      <c r="G91" s="21">
        <v>5.6678734150684758</v>
      </c>
      <c r="H91" s="21">
        <v>5.606058197082052</v>
      </c>
      <c r="I91" s="21">
        <v>5.5363388763973784</v>
      </c>
      <c r="J91" s="21">
        <v>5.4438475733775045</v>
      </c>
      <c r="K91" s="21">
        <v>5.3770044340954328</v>
      </c>
      <c r="L91" s="21">
        <v>5.2617007733603405</v>
      </c>
      <c r="M91" s="21">
        <v>5.1820974399347666</v>
      </c>
      <c r="N91" s="21">
        <v>5.0465369386911982</v>
      </c>
      <c r="O91" s="21">
        <v>4.9990408302958143</v>
      </c>
      <c r="P91" s="21">
        <v>4.9259963143340979</v>
      </c>
      <c r="Q91" s="21">
        <v>4.8259185984465125</v>
      </c>
    </row>
    <row r="92" spans="1:18" ht="11.45" customHeight="1" x14ac:dyDescent="0.25">
      <c r="A92" s="62" t="s">
        <v>59</v>
      </c>
      <c r="B92" s="70">
        <v>6.2863008729864731</v>
      </c>
      <c r="C92" s="70">
        <v>6.1531462490120363</v>
      </c>
      <c r="D92" s="70">
        <v>6.0802484781865767</v>
      </c>
      <c r="E92" s="70">
        <v>6.0477198269602326</v>
      </c>
      <c r="F92" s="70">
        <v>6.0279265479001047</v>
      </c>
      <c r="G92" s="70">
        <v>5.9993247784737918</v>
      </c>
      <c r="H92" s="70">
        <v>5.9760852568994052</v>
      </c>
      <c r="I92" s="70">
        <v>5.9479451355442556</v>
      </c>
      <c r="J92" s="70">
        <v>5.9026810476918339</v>
      </c>
      <c r="K92" s="70">
        <v>5.8796565609654188</v>
      </c>
      <c r="L92" s="70">
        <v>5.7618352708025524</v>
      </c>
      <c r="M92" s="70">
        <v>5.7086989249497222</v>
      </c>
      <c r="N92" s="70">
        <v>5.5869272250252378</v>
      </c>
      <c r="O92" s="70">
        <v>5.5707249787130344</v>
      </c>
      <c r="P92" s="70">
        <v>5.5232352026040754</v>
      </c>
      <c r="Q92" s="70">
        <v>5.4462276027234591</v>
      </c>
    </row>
    <row r="93" spans="1:18" ht="11.45" customHeight="1" x14ac:dyDescent="0.25">
      <c r="A93" s="62" t="s">
        <v>58</v>
      </c>
      <c r="B93" s="70">
        <v>5.6446111060066961</v>
      </c>
      <c r="C93" s="70">
        <v>5.5470828226117863</v>
      </c>
      <c r="D93" s="70">
        <v>5.4611159653433408</v>
      </c>
      <c r="E93" s="70">
        <v>5.4015583844358428</v>
      </c>
      <c r="F93" s="70">
        <v>5.3164798856902378</v>
      </c>
      <c r="G93" s="70">
        <v>5.230095239570578</v>
      </c>
      <c r="H93" s="70">
        <v>5.1671050056682626</v>
      </c>
      <c r="I93" s="70">
        <v>5.0966943504754196</v>
      </c>
      <c r="J93" s="70">
        <v>4.9963358057657477</v>
      </c>
      <c r="K93" s="70">
        <v>4.9280888164902974</v>
      </c>
      <c r="L93" s="70">
        <v>4.8293110644987101</v>
      </c>
      <c r="M93" s="70">
        <v>4.767077180121686</v>
      </c>
      <c r="N93" s="70">
        <v>4.6572115042029223</v>
      </c>
      <c r="O93" s="70">
        <v>4.6102737601034729</v>
      </c>
      <c r="P93" s="70">
        <v>4.5474420092029026</v>
      </c>
      <c r="Q93" s="70">
        <v>4.4679410667794643</v>
      </c>
    </row>
    <row r="94" spans="1:18" ht="11.45" customHeight="1" x14ac:dyDescent="0.25">
      <c r="A94" s="62" t="s">
        <v>57</v>
      </c>
      <c r="B94" s="70">
        <v>6.1626169911446489</v>
      </c>
      <c r="C94" s="70">
        <v>6.1780235336225093</v>
      </c>
      <c r="D94" s="70">
        <v>6.1934685924565658</v>
      </c>
      <c r="E94" s="70">
        <v>6.1429200395664321</v>
      </c>
      <c r="F94" s="70">
        <v>6.1438383476917684</v>
      </c>
      <c r="G94" s="70">
        <v>6.0430299210793601</v>
      </c>
      <c r="H94" s="70">
        <v>6.029326418115625</v>
      </c>
      <c r="I94" s="70">
        <v>6.0413817592377628</v>
      </c>
      <c r="J94" s="70">
        <v>5.8569636575511037</v>
      </c>
      <c r="K94" s="70">
        <v>5.5307350144475462</v>
      </c>
      <c r="L94" s="70">
        <v>5.4999744330680862</v>
      </c>
      <c r="M94" s="70">
        <v>5.4366553574395207</v>
      </c>
      <c r="N94" s="70">
        <v>5.3731810631143215</v>
      </c>
      <c r="O94" s="70">
        <v>5.3280302339076382</v>
      </c>
      <c r="P94" s="70">
        <v>5.2348641941370992</v>
      </c>
      <c r="Q94" s="70">
        <v>5.2312095238524963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 t="s">
        <v>183</v>
      </c>
      <c r="H95" s="70" t="s">
        <v>183</v>
      </c>
      <c r="I95" s="70" t="s">
        <v>183</v>
      </c>
      <c r="J95" s="70" t="s">
        <v>183</v>
      </c>
      <c r="K95" s="70" t="s">
        <v>183</v>
      </c>
      <c r="L95" s="70">
        <v>6.5565540250685146</v>
      </c>
      <c r="M95" s="70">
        <v>6.5729454101311857</v>
      </c>
      <c r="N95" s="70">
        <v>5.3799136537111343</v>
      </c>
      <c r="O95" s="70">
        <v>4.9974811500413807</v>
      </c>
      <c r="P95" s="70">
        <v>4.8092698407596668</v>
      </c>
      <c r="Q95" s="70">
        <v>4.5623646627997383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2.7362145437002798</v>
      </c>
      <c r="P96" s="70">
        <v>2.7000460999077993</v>
      </c>
      <c r="Q96" s="70">
        <v>2.6856752977003979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2.1589328106220336</v>
      </c>
      <c r="M97" s="70">
        <v>2.1581329797447948</v>
      </c>
      <c r="N97" s="70">
        <v>2.1601661270222494</v>
      </c>
      <c r="O97" s="70">
        <v>2.1546800731899882</v>
      </c>
      <c r="P97" s="70">
        <v>2.146298239835859</v>
      </c>
      <c r="Q97" s="70">
        <v>2.1163080864974773</v>
      </c>
    </row>
    <row r="98" spans="1:17" ht="11.45" customHeight="1" x14ac:dyDescent="0.25">
      <c r="A98" s="19" t="s">
        <v>28</v>
      </c>
      <c r="B98" s="21">
        <v>56.961265204166281</v>
      </c>
      <c r="C98" s="21">
        <v>55.795548330626389</v>
      </c>
      <c r="D98" s="21">
        <v>55.458518146867</v>
      </c>
      <c r="E98" s="21">
        <v>55.08615251562518</v>
      </c>
      <c r="F98" s="21">
        <v>54.741743328747916</v>
      </c>
      <c r="G98" s="21">
        <v>52.720452381924737</v>
      </c>
      <c r="H98" s="21">
        <v>52.438566046422089</v>
      </c>
      <c r="I98" s="21">
        <v>52.032148420648504</v>
      </c>
      <c r="J98" s="21">
        <v>51.652118143112062</v>
      </c>
      <c r="K98" s="21">
        <v>51.323750701937712</v>
      </c>
      <c r="L98" s="21">
        <v>50.672280298149289</v>
      </c>
      <c r="M98" s="21">
        <v>50.08746552196461</v>
      </c>
      <c r="N98" s="21">
        <v>47.916181969428401</v>
      </c>
      <c r="O98" s="21">
        <v>47.972541466652345</v>
      </c>
      <c r="P98" s="21">
        <v>47.245384549579477</v>
      </c>
      <c r="Q98" s="21">
        <v>46.573829476673275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>
        <v>11.249150053874482</v>
      </c>
      <c r="M99" s="20">
        <v>11.277272929009166</v>
      </c>
      <c r="N99" s="20">
        <v>11.30546611133169</v>
      </c>
      <c r="O99" s="20">
        <v>11.130861638238544</v>
      </c>
      <c r="P99" s="20">
        <v>11.158688792334143</v>
      </c>
      <c r="Q99" s="20">
        <v>10.96255871668858</v>
      </c>
    </row>
    <row r="100" spans="1:17" ht="11.45" customHeight="1" x14ac:dyDescent="0.25">
      <c r="A100" s="62" t="s">
        <v>58</v>
      </c>
      <c r="B100" s="20">
        <v>56.993065667656822</v>
      </c>
      <c r="C100" s="20">
        <v>55.943739398545816</v>
      </c>
      <c r="D100" s="20">
        <v>55.686055724236809</v>
      </c>
      <c r="E100" s="20">
        <v>55.386553809027298</v>
      </c>
      <c r="F100" s="20">
        <v>55.057335501937395</v>
      </c>
      <c r="G100" s="20">
        <v>53.243356965845869</v>
      </c>
      <c r="H100" s="20">
        <v>52.920632411527734</v>
      </c>
      <c r="I100" s="20">
        <v>52.541935085851264</v>
      </c>
      <c r="J100" s="20">
        <v>52.172341886321391</v>
      </c>
      <c r="K100" s="20">
        <v>51.819584696972974</v>
      </c>
      <c r="L100" s="20">
        <v>51.195106454130318</v>
      </c>
      <c r="M100" s="20">
        <v>50.583093107874014</v>
      </c>
      <c r="N100" s="20">
        <v>48.377746514603302</v>
      </c>
      <c r="O100" s="20">
        <v>48.488588800171662</v>
      </c>
      <c r="P100" s="20">
        <v>47.626821994524398</v>
      </c>
      <c r="Q100" s="20">
        <v>46.956658495888483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>
        <v>37.683377743311368</v>
      </c>
      <c r="M101" s="20">
        <v>37.777586187669648</v>
      </c>
      <c r="N101" s="20">
        <v>37.872030153138816</v>
      </c>
      <c r="O101" s="20">
        <v>37.966710228521656</v>
      </c>
      <c r="P101" s="20">
        <v>37.611493877606669</v>
      </c>
      <c r="Q101" s="20">
        <v>37.705522612300683</v>
      </c>
    </row>
    <row r="102" spans="1:17" ht="11.45" customHeight="1" x14ac:dyDescent="0.25">
      <c r="A102" s="62" t="s">
        <v>56</v>
      </c>
      <c r="B102" s="20">
        <v>41.651281086124584</v>
      </c>
      <c r="C102" s="20">
        <v>40.003601730115186</v>
      </c>
      <c r="D102" s="20">
        <v>39.834765277304527</v>
      </c>
      <c r="E102" s="20">
        <v>39.788018542754095</v>
      </c>
      <c r="F102" s="20">
        <v>39.836297060497913</v>
      </c>
      <c r="G102" s="20">
        <v>39.758116430769071</v>
      </c>
      <c r="H102" s="20">
        <v>39.821002924961313</v>
      </c>
      <c r="I102" s="20">
        <v>39.818334020459993</v>
      </c>
      <c r="J102" s="20">
        <v>39.82804967457453</v>
      </c>
      <c r="K102" s="20">
        <v>39.922638995662474</v>
      </c>
      <c r="L102" s="20">
        <v>39.931945944199477</v>
      </c>
      <c r="M102" s="20">
        <v>40.024626813739246</v>
      </c>
      <c r="N102" s="20">
        <v>40.072523465004664</v>
      </c>
      <c r="O102" s="20">
        <v>39.933163788624313</v>
      </c>
      <c r="P102" s="20">
        <v>40.00530284934441</v>
      </c>
      <c r="Q102" s="20">
        <v>39.856165887587849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>
        <v>21.222815781708341</v>
      </c>
      <c r="M103" s="20">
        <v>21.275872821162615</v>
      </c>
      <c r="N103" s="20">
        <v>21.329062503215518</v>
      </c>
      <c r="O103" s="20">
        <v>21.382385159473554</v>
      </c>
      <c r="P103" s="20">
        <v>21.435841122372242</v>
      </c>
      <c r="Q103" s="20">
        <v>21.48943072517817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7.4950144765740792</v>
      </c>
      <c r="C105" s="102">
        <v>7.4156734906399313</v>
      </c>
      <c r="D105" s="102">
        <v>7.4110059624448068</v>
      </c>
      <c r="E105" s="102">
        <v>7.419515588056842</v>
      </c>
      <c r="F105" s="102">
        <v>7.3944473301558133</v>
      </c>
      <c r="G105" s="102">
        <v>7.3213808157360472</v>
      </c>
      <c r="H105" s="102">
        <v>7.2364843963525276</v>
      </c>
      <c r="I105" s="102">
        <v>7.141179384887006</v>
      </c>
      <c r="J105" s="102">
        <v>7.0332509012104216</v>
      </c>
      <c r="K105" s="102">
        <v>6.9111581278106007</v>
      </c>
      <c r="L105" s="102">
        <v>6.7867343433741079</v>
      </c>
      <c r="M105" s="102">
        <v>6.6742093880262949</v>
      </c>
      <c r="N105" s="102">
        <v>6.5430914541497005</v>
      </c>
      <c r="O105" s="102">
        <v>6.473697686597732</v>
      </c>
      <c r="P105" s="102">
        <v>6.2480904532130745</v>
      </c>
      <c r="Q105" s="102">
        <v>6.1109014178794387</v>
      </c>
    </row>
    <row r="106" spans="1:17" ht="11.45" customHeight="1" x14ac:dyDescent="0.25">
      <c r="A106" s="62" t="s">
        <v>59</v>
      </c>
      <c r="B106" s="70">
        <v>7.6234159806037303</v>
      </c>
      <c r="C106" s="70">
        <v>7.6190679814176674</v>
      </c>
      <c r="D106" s="70">
        <v>7.6366850073286399</v>
      </c>
      <c r="E106" s="70">
        <v>7.5799437623031274</v>
      </c>
      <c r="F106" s="70">
        <v>7.5911728287034093</v>
      </c>
      <c r="G106" s="70">
        <v>7.5487028218195595</v>
      </c>
      <c r="H106" s="70">
        <v>7.4816166270387079</v>
      </c>
      <c r="I106" s="70">
        <v>7.3990749900297708</v>
      </c>
      <c r="J106" s="70">
        <v>7.3210806715988186</v>
      </c>
      <c r="K106" s="70">
        <v>7.2292100193949596</v>
      </c>
      <c r="L106" s="70">
        <v>7.1270186774860296</v>
      </c>
      <c r="M106" s="70">
        <v>7.0650148033324767</v>
      </c>
      <c r="N106" s="70">
        <v>6.9788684529505431</v>
      </c>
      <c r="O106" s="70">
        <v>6.9223527330942138</v>
      </c>
      <c r="P106" s="70">
        <v>6.8168511992300269</v>
      </c>
      <c r="Q106" s="70">
        <v>6.5242697985598523</v>
      </c>
    </row>
    <row r="107" spans="1:17" ht="11.45" customHeight="1" x14ac:dyDescent="0.25">
      <c r="A107" s="62" t="s">
        <v>58</v>
      </c>
      <c r="B107" s="70">
        <v>7.4899844761511121</v>
      </c>
      <c r="C107" s="70">
        <v>7.4099124123328775</v>
      </c>
      <c r="D107" s="70">
        <v>7.4050065331631947</v>
      </c>
      <c r="E107" s="70">
        <v>7.4139867019831591</v>
      </c>
      <c r="F107" s="70">
        <v>7.3886704119531981</v>
      </c>
      <c r="G107" s="70">
        <v>7.3152462629554558</v>
      </c>
      <c r="H107" s="70">
        <v>7.2302213261589774</v>
      </c>
      <c r="I107" s="70">
        <v>7.1348823457848898</v>
      </c>
      <c r="J107" s="70">
        <v>7.0266788181624378</v>
      </c>
      <c r="K107" s="70">
        <v>6.9043292311414497</v>
      </c>
      <c r="L107" s="70">
        <v>6.7798360049517301</v>
      </c>
      <c r="M107" s="70">
        <v>6.6672359488495392</v>
      </c>
      <c r="N107" s="70">
        <v>6.5358714888133935</v>
      </c>
      <c r="O107" s="70">
        <v>6.4667970176075613</v>
      </c>
      <c r="P107" s="70">
        <v>6.2409184474950381</v>
      </c>
      <c r="Q107" s="70">
        <v>6.1050149344211402</v>
      </c>
    </row>
    <row r="108" spans="1:17" ht="11.45" customHeight="1" x14ac:dyDescent="0.25">
      <c r="A108" s="62" t="s">
        <v>57</v>
      </c>
      <c r="B108" s="70">
        <v>11.55674997590722</v>
      </c>
      <c r="C108" s="70">
        <v>11.543622868647624</v>
      </c>
      <c r="D108" s="70">
        <v>11.538622477218336</v>
      </c>
      <c r="E108" s="70">
        <v>11.450246671688438</v>
      </c>
      <c r="F108" s="70">
        <v>11.458613196826729</v>
      </c>
      <c r="G108" s="70">
        <v>11.370822097898708</v>
      </c>
      <c r="H108" s="70">
        <v>11.257158836743422</v>
      </c>
      <c r="I108" s="70">
        <v>11.118720138802464</v>
      </c>
      <c r="J108" s="70">
        <v>10.966137859207446</v>
      </c>
      <c r="K108" s="70">
        <v>10.789960018463413</v>
      </c>
      <c r="L108" s="70">
        <v>10.659422509203047</v>
      </c>
      <c r="M108" s="70">
        <v>10.523913061265592</v>
      </c>
      <c r="N108" s="70">
        <v>10.278297141480289</v>
      </c>
      <c r="O108" s="70">
        <v>10.257477470412409</v>
      </c>
      <c r="P108" s="70">
        <v>9.939817638031295</v>
      </c>
      <c r="Q108" s="70">
        <v>9.6344062615844912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>
        <v>5.4779866962693795</v>
      </c>
      <c r="P109" s="70">
        <v>5.3773622594960298</v>
      </c>
      <c r="Q109" s="70">
        <v>5.8120192594240656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>
        <v>3.2383992159330499</v>
      </c>
      <c r="M110" s="70">
        <v>3.2464952139728824</v>
      </c>
      <c r="N110" s="70">
        <v>3.1829168915884072</v>
      </c>
      <c r="O110" s="70">
        <v>3.1593891665841825</v>
      </c>
      <c r="P110" s="70">
        <v>3.1465972667087656</v>
      </c>
      <c r="Q110" s="70">
        <v>3.1209166818893967</v>
      </c>
    </row>
    <row r="111" spans="1:17" ht="11.45" customHeight="1" x14ac:dyDescent="0.25">
      <c r="A111" s="19" t="s">
        <v>24</v>
      </c>
      <c r="B111" s="21">
        <v>37.964667620282036</v>
      </c>
      <c r="C111" s="21">
        <v>37.867056610939187</v>
      </c>
      <c r="D111" s="21">
        <v>37.85727648957797</v>
      </c>
      <c r="E111" s="21">
        <v>37.899735380084195</v>
      </c>
      <c r="F111" s="21">
        <v>37.828227212517149</v>
      </c>
      <c r="G111" s="21">
        <v>37.748884370568021</v>
      </c>
      <c r="H111" s="21">
        <v>37.651630044327653</v>
      </c>
      <c r="I111" s="21">
        <v>37.537756648605281</v>
      </c>
      <c r="J111" s="21">
        <v>37.391300622345689</v>
      </c>
      <c r="K111" s="21">
        <v>37.223371688862855</v>
      </c>
      <c r="L111" s="21">
        <v>36.993688194180528</v>
      </c>
      <c r="M111" s="21">
        <v>36.867294344075944</v>
      </c>
      <c r="N111" s="21">
        <v>36.508391861737636</v>
      </c>
      <c r="O111" s="21">
        <v>36.380752143835544</v>
      </c>
      <c r="P111" s="21">
        <v>36.107503194139326</v>
      </c>
      <c r="Q111" s="21">
        <v>35.815679213160486</v>
      </c>
    </row>
    <row r="112" spans="1:17" ht="11.45" customHeight="1" x14ac:dyDescent="0.25">
      <c r="A112" s="17" t="s">
        <v>23</v>
      </c>
      <c r="B112" s="20">
        <v>37.632810284491988</v>
      </c>
      <c r="C112" s="20">
        <v>37.594228276941529</v>
      </c>
      <c r="D112" s="20">
        <v>37.61355450549911</v>
      </c>
      <c r="E112" s="20">
        <v>37.676183441082244</v>
      </c>
      <c r="F112" s="20">
        <v>37.574141846725574</v>
      </c>
      <c r="G112" s="20">
        <v>37.490376359838663</v>
      </c>
      <c r="H112" s="20">
        <v>37.375986623580339</v>
      </c>
      <c r="I112" s="20">
        <v>37.237617037978154</v>
      </c>
      <c r="J112" s="20">
        <v>37.133360088477872</v>
      </c>
      <c r="K112" s="20">
        <v>36.967912320691923</v>
      </c>
      <c r="L112" s="20">
        <v>36.754398571662229</v>
      </c>
      <c r="M112" s="20">
        <v>36.608207372265596</v>
      </c>
      <c r="N112" s="20">
        <v>36.226683950300568</v>
      </c>
      <c r="O112" s="20">
        <v>36.049138497594726</v>
      </c>
      <c r="P112" s="20">
        <v>35.805127528162181</v>
      </c>
      <c r="Q112" s="20">
        <v>35.5348099741773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44.196539499842991</v>
      </c>
      <c r="D113" s="69">
        <v>43.176733033143968</v>
      </c>
      <c r="E113" s="69">
        <v>42.497300859243182</v>
      </c>
      <c r="F113" s="69">
        <v>42.011540366704438</v>
      </c>
      <c r="G113" s="69">
        <v>41.822363860911338</v>
      </c>
      <c r="H113" s="69">
        <v>41.69136435190071</v>
      </c>
      <c r="I113" s="69">
        <v>41.554574416444161</v>
      </c>
      <c r="J113" s="69">
        <v>41.528172032819768</v>
      </c>
      <c r="K113" s="69">
        <v>41.362077103703548</v>
      </c>
      <c r="L113" s="69">
        <v>41.245182560813753</v>
      </c>
      <c r="M113" s="69">
        <v>40.975208180348574</v>
      </c>
      <c r="N113" s="69">
        <v>40.900764974364328</v>
      </c>
      <c r="O113" s="69">
        <v>40.523661680653923</v>
      </c>
      <c r="P113" s="69">
        <v>40.269167371803533</v>
      </c>
      <c r="Q113" s="69">
        <v>40.12894736745055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1.1275000000068984</v>
      </c>
      <c r="C117" s="111">
        <f>IF(TrRoad_act!C86=0,"",TrRoad_ene!C62/TrRoad_tech!C90)</f>
        <v>1.1277621090543768</v>
      </c>
      <c r="D117" s="111">
        <f>IF(TrRoad_act!D86=0,"",TrRoad_ene!D62/TrRoad_tech!D90)</f>
        <v>1.1282812135439444</v>
      </c>
      <c r="E117" s="111">
        <f>IF(TrRoad_act!E86=0,"",TrRoad_ene!E62/TrRoad_tech!E90)</f>
        <v>1.1290312913986265</v>
      </c>
      <c r="F117" s="111">
        <f>IF(TrRoad_act!F86=0,"",TrRoad_ene!F62/TrRoad_tech!F90)</f>
        <v>1.130155697864615</v>
      </c>
      <c r="G117" s="111">
        <f>IF(TrRoad_act!G86=0,"",TrRoad_ene!G62/TrRoad_tech!G90)</f>
        <v>1.1316598124773787</v>
      </c>
      <c r="H117" s="111">
        <f>IF(TrRoad_act!H86=0,"",TrRoad_ene!H62/TrRoad_tech!H90)</f>
        <v>1.1332960633092919</v>
      </c>
      <c r="I117" s="111">
        <f>IF(TrRoad_act!I86=0,"",TrRoad_ene!I62/TrRoad_tech!I90)</f>
        <v>1.135550966699205</v>
      </c>
      <c r="J117" s="111">
        <f>IF(TrRoad_act!J86=0,"",TrRoad_ene!J62/TrRoad_tech!J90)</f>
        <v>1.1377577807923898</v>
      </c>
      <c r="K117" s="111">
        <f>IF(TrRoad_act!K86=0,"",TrRoad_ene!K62/TrRoad_tech!K90)</f>
        <v>1.1410251320492295</v>
      </c>
      <c r="L117" s="111">
        <f>IF(TrRoad_act!L86=0,"",TrRoad_ene!L62/TrRoad_tech!L90)</f>
        <v>1.1479214096219839</v>
      </c>
      <c r="M117" s="111">
        <f>IF(TrRoad_act!M86=0,"",TrRoad_ene!M62/TrRoad_tech!M90)</f>
        <v>1.1549107900518809</v>
      </c>
      <c r="N117" s="111">
        <f>IF(TrRoad_act!N86=0,"",TrRoad_ene!N62/TrRoad_tech!N90)</f>
        <v>1.1626039095053278</v>
      </c>
      <c r="O117" s="111">
        <f>IF(TrRoad_act!O86=0,"",TrRoad_ene!O62/TrRoad_tech!O90)</f>
        <v>1.1705396367637033</v>
      </c>
      <c r="P117" s="111">
        <f>IF(TrRoad_act!P86=0,"",TrRoad_ene!P62/TrRoad_tech!P90)</f>
        <v>1.1793014170747949</v>
      </c>
      <c r="Q117" s="111">
        <f>IF(TrRoad_act!Q86=0,"",TrRoad_ene!Q62/TrRoad_tech!Q90)</f>
        <v>1.1920033852165641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1.0954116546759702</v>
      </c>
      <c r="C118" s="107">
        <f>IF(TrRoad_act!C87=0,"",TrRoad_ene!C63/TrRoad_tech!C91)</f>
        <v>1.0944378652349955</v>
      </c>
      <c r="D118" s="107">
        <f>IF(TrRoad_act!D87=0,"",TrRoad_ene!D63/TrRoad_tech!D91)</f>
        <v>1.0946829844246708</v>
      </c>
      <c r="E118" s="107">
        <f>IF(TrRoad_act!E87=0,"",TrRoad_ene!E63/TrRoad_tech!E91)</f>
        <v>1.11192562637373</v>
      </c>
      <c r="F118" s="107">
        <f>IF(TrRoad_act!F87=0,"",TrRoad_ene!F63/TrRoad_tech!F91)</f>
        <v>1.1142297421266987</v>
      </c>
      <c r="G118" s="107">
        <f>IF(TrRoad_act!G87=0,"",TrRoad_ene!G63/TrRoad_tech!G91)</f>
        <v>1.0969146695939189</v>
      </c>
      <c r="H118" s="107">
        <f>IF(TrRoad_act!H87=0,"",TrRoad_ene!H63/TrRoad_tech!H91)</f>
        <v>1.0956727990531567</v>
      </c>
      <c r="I118" s="107">
        <f>IF(TrRoad_act!I87=0,"",TrRoad_ene!I63/TrRoad_tech!I91)</f>
        <v>1.0936960192262331</v>
      </c>
      <c r="J118" s="107">
        <f>IF(TrRoad_act!J87=0,"",TrRoad_ene!J63/TrRoad_tech!J91)</f>
        <v>1.1056243656015834</v>
      </c>
      <c r="K118" s="107">
        <f>IF(TrRoad_act!K87=0,"",TrRoad_ene!K63/TrRoad_tech!K91)</f>
        <v>1.1060554034072088</v>
      </c>
      <c r="L118" s="107">
        <f>IF(TrRoad_act!L87=0,"",TrRoad_ene!L63/TrRoad_tech!L91)</f>
        <v>1.1125595568423376</v>
      </c>
      <c r="M118" s="107">
        <f>IF(TrRoad_act!M87=0,"",TrRoad_ene!M63/TrRoad_tech!M91)</f>
        <v>1.1046943222639567</v>
      </c>
      <c r="N118" s="107">
        <f>IF(TrRoad_act!N87=0,"",TrRoad_ene!N63/TrRoad_tech!N91)</f>
        <v>1.1169838762823352</v>
      </c>
      <c r="O118" s="107">
        <f>IF(TrRoad_act!O87=0,"",TrRoad_ene!O63/TrRoad_tech!O91)</f>
        <v>1.1137694942196841</v>
      </c>
      <c r="P118" s="107">
        <f>IF(TrRoad_act!P87=0,"",TrRoad_ene!P63/TrRoad_tech!P91)</f>
        <v>1.1198681438132057</v>
      </c>
      <c r="Q118" s="107">
        <f>IF(TrRoad_act!Q87=0,"",TrRoad_ene!Q63/TrRoad_tech!Q91)</f>
        <v>1.1315815749772342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1.0995753860241027</v>
      </c>
      <c r="C119" s="108">
        <f>IF(TrRoad_act!C88=0,"",TrRoad_ene!C64/TrRoad_tech!C92)</f>
        <v>1.0993351293686959</v>
      </c>
      <c r="D119" s="108">
        <f>IF(TrRoad_act!D88=0,"",TrRoad_ene!D64/TrRoad_tech!D92)</f>
        <v>1.099757611062762</v>
      </c>
      <c r="E119" s="108">
        <f>IF(TrRoad_act!E88=0,"",TrRoad_ene!E64/TrRoad_tech!E92)</f>
        <v>1.1008279262928449</v>
      </c>
      <c r="F119" s="108">
        <f>IF(TrRoad_act!F88=0,"",TrRoad_ene!F64/TrRoad_tech!F92)</f>
        <v>1.1012172051896865</v>
      </c>
      <c r="G119" s="108">
        <f>IF(TrRoad_act!G88=0,"",TrRoad_ene!G64/TrRoad_tech!G92)</f>
        <v>1.101325248672284</v>
      </c>
      <c r="H119" s="108">
        <f>IF(TrRoad_act!H88=0,"",TrRoad_ene!H64/TrRoad_tech!H92)</f>
        <v>1.1014608348353949</v>
      </c>
      <c r="I119" s="108">
        <f>IF(TrRoad_act!I88=0,"",TrRoad_ene!I64/TrRoad_tech!I92)</f>
        <v>1.1019299023004563</v>
      </c>
      <c r="J119" s="108">
        <f>IF(TrRoad_act!J88=0,"",TrRoad_ene!J64/TrRoad_tech!J92)</f>
        <v>1.1040491690486918</v>
      </c>
      <c r="K119" s="108">
        <f>IF(TrRoad_act!K88=0,"",TrRoad_ene!K64/TrRoad_tech!K92)</f>
        <v>1.106071205401544</v>
      </c>
      <c r="L119" s="108">
        <f>IF(TrRoad_act!L88=0,"",TrRoad_ene!L64/TrRoad_tech!L92)</f>
        <v>1.1107970696226921</v>
      </c>
      <c r="M119" s="108">
        <f>IF(TrRoad_act!M88=0,"",TrRoad_ene!M64/TrRoad_tech!M92)</f>
        <v>1.1133485860724006</v>
      </c>
      <c r="N119" s="108">
        <f>IF(TrRoad_act!N88=0,"",TrRoad_ene!N64/TrRoad_tech!N92)</f>
        <v>1.11712563260845</v>
      </c>
      <c r="O119" s="108">
        <f>IF(TrRoad_act!O88=0,"",TrRoad_ene!O64/TrRoad_tech!O92)</f>
        <v>1.1187714756467735</v>
      </c>
      <c r="P119" s="108">
        <f>IF(TrRoad_act!P88=0,"",TrRoad_ene!P64/TrRoad_tech!P92)</f>
        <v>1.1232437952777317</v>
      </c>
      <c r="Q119" s="108">
        <f>IF(TrRoad_act!Q88=0,"",TrRoad_ene!Q64/TrRoad_tech!Q92)</f>
        <v>1.1284233681909936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1.0999150772102047</v>
      </c>
      <c r="C120" s="108">
        <f>IF(TrRoad_act!C89=0,"",TrRoad_ene!C65/TrRoad_tech!C93)</f>
        <v>1.100042881054291</v>
      </c>
      <c r="D120" s="108">
        <f>IF(TrRoad_act!D89=0,"",TrRoad_ene!D65/TrRoad_tech!D93)</f>
        <v>1.1007641632329082</v>
      </c>
      <c r="E120" s="108">
        <f>IF(TrRoad_act!E89=0,"",TrRoad_ene!E65/TrRoad_tech!E93)</f>
        <v>1.1456327275207185</v>
      </c>
      <c r="F120" s="108">
        <f>IF(TrRoad_act!F89=0,"",TrRoad_ene!F65/TrRoad_tech!F93)</f>
        <v>1.1540928640241952</v>
      </c>
      <c r="G120" s="108">
        <f>IF(TrRoad_act!G89=0,"",TrRoad_ene!G65/TrRoad_tech!G93)</f>
        <v>1.1193395361158707</v>
      </c>
      <c r="H120" s="108">
        <f>IF(TrRoad_act!H89=0,"",TrRoad_ene!H65/TrRoad_tech!H93)</f>
        <v>1.1207033459248132</v>
      </c>
      <c r="I120" s="108">
        <f>IF(TrRoad_act!I89=0,"",TrRoad_ene!I65/TrRoad_tech!I93)</f>
        <v>1.1174457794683053</v>
      </c>
      <c r="J120" s="108">
        <f>IF(TrRoad_act!J89=0,"",TrRoad_ene!J65/TrRoad_tech!J93)</f>
        <v>1.1424352373222157</v>
      </c>
      <c r="K120" s="108">
        <f>IF(TrRoad_act!K89=0,"",TrRoad_ene!K65/TrRoad_tech!K93)</f>
        <v>1.1425483418746776</v>
      </c>
      <c r="L120" s="108">
        <f>IF(TrRoad_act!L89=0,"",TrRoad_ene!L65/TrRoad_tech!L93)</f>
        <v>1.1532776238016711</v>
      </c>
      <c r="M120" s="108">
        <f>IF(TrRoad_act!M89=0,"",TrRoad_ene!M65/TrRoad_tech!M93)</f>
        <v>1.1393941947703417</v>
      </c>
      <c r="N120" s="108">
        <f>IF(TrRoad_act!N89=0,"",TrRoad_ene!N65/TrRoad_tech!N93)</f>
        <v>1.1499273251863875</v>
      </c>
      <c r="O120" s="108">
        <f>IF(TrRoad_act!O89=0,"",TrRoad_ene!O65/TrRoad_tech!O93)</f>
        <v>1.1428941709876965</v>
      </c>
      <c r="P120" s="108">
        <f>IF(TrRoad_act!P89=0,"",TrRoad_ene!P65/TrRoad_tech!P93)</f>
        <v>1.1497789655036192</v>
      </c>
      <c r="Q120" s="108">
        <f>IF(TrRoad_act!Q89=0,"",TrRoad_ene!Q65/TrRoad_tech!Q93)</f>
        <v>1.1579886222892604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1.1722641548597601</v>
      </c>
      <c r="C121" s="108">
        <f>IF(TrRoad_act!C90=0,"",TrRoad_ene!C66/TrRoad_tech!C94)</f>
        <v>1.2514748290845337</v>
      </c>
      <c r="D121" s="108">
        <f>IF(TrRoad_act!D90=0,"",TrRoad_ene!D66/TrRoad_tech!D94)</f>
        <v>1.2819443520492657</v>
      </c>
      <c r="E121" s="108">
        <f>IF(TrRoad_act!E90=0,"",TrRoad_ene!E66/TrRoad_tech!E94)</f>
        <v>1.1269468527651296</v>
      </c>
      <c r="F121" s="108">
        <f>IF(TrRoad_act!F90=0,"",TrRoad_ene!F66/TrRoad_tech!F94)</f>
        <v>1.1311777485651073</v>
      </c>
      <c r="G121" s="108">
        <f>IF(TrRoad_act!G90=0,"",TrRoad_ene!G66/TrRoad_tech!G94)</f>
        <v>1.2064829225483491</v>
      </c>
      <c r="H121" s="108">
        <f>IF(TrRoad_act!H90=0,"",TrRoad_ene!H66/TrRoad_tech!H94)</f>
        <v>1.347539346108688</v>
      </c>
      <c r="I121" s="108">
        <f>IF(TrRoad_act!I90=0,"",TrRoad_ene!I66/TrRoad_tech!I94)</f>
        <v>1.4640419669709799</v>
      </c>
      <c r="J121" s="108">
        <f>IF(TrRoad_act!J90=0,"",TrRoad_ene!J66/TrRoad_tech!J94)</f>
        <v>1.2703199803090712</v>
      </c>
      <c r="K121" s="108">
        <f>IF(TrRoad_act!K90=0,"",TrRoad_ene!K66/TrRoad_tech!K94)</f>
        <v>1.1275459665860794</v>
      </c>
      <c r="L121" s="108">
        <f>IF(TrRoad_act!L90=0,"",TrRoad_ene!L66/TrRoad_tech!L94)</f>
        <v>1.1232804849585918</v>
      </c>
      <c r="M121" s="108">
        <f>IF(TrRoad_act!M90=0,"",TrRoad_ene!M66/TrRoad_tech!M94)</f>
        <v>1.1123813444973749</v>
      </c>
      <c r="N121" s="108">
        <f>IF(TrRoad_act!N90=0,"",TrRoad_ene!N66/TrRoad_tech!N94)</f>
        <v>1.1277218933738473</v>
      </c>
      <c r="O121" s="108">
        <f>IF(TrRoad_act!O90=0,"",TrRoad_ene!O66/TrRoad_tech!O94)</f>
        <v>1.1567180397047754</v>
      </c>
      <c r="P121" s="108">
        <f>IF(TrRoad_act!P90=0,"",TrRoad_ene!P66/TrRoad_tech!P94)</f>
        <v>1.1044825646495906</v>
      </c>
      <c r="Q121" s="108">
        <f>IF(TrRoad_act!Q90=0,"",TrRoad_ene!Q66/TrRoad_tech!Q94)</f>
        <v>1.1424184985294368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>
        <f>IF(TrRoad_act!L91=0,"",TrRoad_ene!L67/TrRoad_tech!L95)</f>
        <v>1.2000000000070941</v>
      </c>
      <c r="M122" s="108">
        <f>IF(TrRoad_act!M91=0,"",TrRoad_ene!M67/TrRoad_tech!M95)</f>
        <v>1.2000000000070941</v>
      </c>
      <c r="N122" s="108">
        <f>IF(TrRoad_act!N91=0,"",TrRoad_ene!N67/TrRoad_tech!N95)</f>
        <v>1.2234019433347343</v>
      </c>
      <c r="O122" s="108">
        <f>IF(TrRoad_act!O91=0,"",TrRoad_ene!O67/TrRoad_tech!O95)</f>
        <v>1.2452929350736226</v>
      </c>
      <c r="P122" s="108">
        <f>IF(TrRoad_act!P91=0,"",TrRoad_ene!P67/TrRoad_tech!P95)</f>
        <v>1.2519027423189419</v>
      </c>
      <c r="Q122" s="108">
        <f>IF(TrRoad_act!Q91=0,"",TrRoad_ene!Q67/TrRoad_tech!Q95)</f>
        <v>1.2599545429084003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1.2560147037312375</v>
      </c>
      <c r="P123" s="108">
        <f>IF(TrRoad_act!P92=0,"",TrRoad_ene!P68/TrRoad_tech!P96)</f>
        <v>1.2714118836680035</v>
      </c>
      <c r="Q123" s="108">
        <f>IF(TrRoad_act!Q92=0,"",TrRoad_ene!Q68/TrRoad_tech!Q96)</f>
        <v>1.294683582110411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1.2000000000070941</v>
      </c>
      <c r="M124" s="108">
        <f>IF(TrRoad_act!M93=0,"",TrRoad_ene!M69/TrRoad_tech!M97)</f>
        <v>1.2039420486731862</v>
      </c>
      <c r="N124" s="108">
        <f>IF(TrRoad_act!N93=0,"",TrRoad_ene!N69/TrRoad_tech!N97)</f>
        <v>1.206159759947941</v>
      </c>
      <c r="O124" s="108">
        <f>IF(TrRoad_act!O93=0,"",TrRoad_ene!O69/TrRoad_tech!O97)</f>
        <v>1.2136122495107533</v>
      </c>
      <c r="P124" s="108">
        <f>IF(TrRoad_act!P93=0,"",TrRoad_ene!P69/TrRoad_tech!P97)</f>
        <v>1.2234332310538605</v>
      </c>
      <c r="Q124" s="108">
        <f>IF(TrRoad_act!Q93=0,"",TrRoad_ene!Q69/TrRoad_tech!Q97)</f>
        <v>1.2500622473399028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1.099816622329675</v>
      </c>
      <c r="C125" s="107">
        <f>IF(TrRoad_act!C94=0,"",TrRoad_ene!C70/TrRoad_tech!C98)</f>
        <v>1.097835124597677</v>
      </c>
      <c r="D125" s="107">
        <f>IF(TrRoad_act!D94=0,"",TrRoad_ene!D70/TrRoad_tech!D98)</f>
        <v>1.097086407620397</v>
      </c>
      <c r="E125" s="107">
        <f>IF(TrRoad_act!E94=0,"",TrRoad_ene!E70/TrRoad_tech!E98)</f>
        <v>1.0964638009953491</v>
      </c>
      <c r="F125" s="107">
        <f>IF(TrRoad_act!F94=0,"",TrRoad_ene!F70/TrRoad_tech!F98)</f>
        <v>1.096900265440226</v>
      </c>
      <c r="G125" s="107">
        <f>IF(TrRoad_act!G94=0,"",TrRoad_ene!G70/TrRoad_tech!G98)</f>
        <v>1.0959530068851902</v>
      </c>
      <c r="H125" s="107">
        <f>IF(TrRoad_act!H94=0,"",TrRoad_ene!H70/TrRoad_tech!H98)</f>
        <v>1.0978239185130758</v>
      </c>
      <c r="I125" s="107">
        <f>IF(TrRoad_act!I94=0,"",TrRoad_ene!I70/TrRoad_tech!I98)</f>
        <v>1.0991902662529605</v>
      </c>
      <c r="J125" s="107">
        <f>IF(TrRoad_act!J94=0,"",TrRoad_ene!J70/TrRoad_tech!J98)</f>
        <v>1.1010020557367568</v>
      </c>
      <c r="K125" s="107">
        <f>IF(TrRoad_act!K94=0,"",TrRoad_ene!K70/TrRoad_tech!K98)</f>
        <v>1.1046593864291365</v>
      </c>
      <c r="L125" s="107">
        <f>IF(TrRoad_act!L94=0,"",TrRoad_ene!L70/TrRoad_tech!L98)</f>
        <v>1.1079249991433751</v>
      </c>
      <c r="M125" s="107">
        <f>IF(TrRoad_act!M94=0,"",TrRoad_ene!M70/TrRoad_tech!M98)</f>
        <v>1.1117153155669106</v>
      </c>
      <c r="N125" s="107">
        <f>IF(TrRoad_act!N94=0,"",TrRoad_ene!N70/TrRoad_tech!N98)</f>
        <v>1.1203629701684878</v>
      </c>
      <c r="O125" s="107">
        <f>IF(TrRoad_act!O94=0,"",TrRoad_ene!O70/TrRoad_tech!O98)</f>
        <v>1.1217222339882447</v>
      </c>
      <c r="P125" s="107">
        <f>IF(TrRoad_act!P94=0,"",TrRoad_ene!P70/TrRoad_tech!P98)</f>
        <v>1.1328430360333437</v>
      </c>
      <c r="Q125" s="107">
        <f>IF(TrRoad_act!Q94=0,"",TrRoad_ene!Q70/TrRoad_tech!Q98)</f>
        <v>1.1391018043823229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>
        <f>IF(TrRoad_act!L95=0,"",TrRoad_ene!L71/TrRoad_tech!L99)</f>
        <v>1.150000000013506</v>
      </c>
      <c r="M126" s="106">
        <f>IF(TrRoad_act!M95=0,"",TrRoad_ene!M71/TrRoad_tech!M99)</f>
        <v>1.150000000013506</v>
      </c>
      <c r="N126" s="106">
        <f>IF(TrRoad_act!N95=0,"",TrRoad_ene!N71/TrRoad_tech!N99)</f>
        <v>1.1500000000135058</v>
      </c>
      <c r="O126" s="106">
        <f>IF(TrRoad_act!O95=0,"",TrRoad_ene!O71/TrRoad_tech!O99)</f>
        <v>1.1535625823652476</v>
      </c>
      <c r="P126" s="106">
        <f>IF(TrRoad_act!P95=0,"",TrRoad_ene!P71/TrRoad_tech!P99)</f>
        <v>1.1535625823652473</v>
      </c>
      <c r="Q126" s="106">
        <f>IF(TrRoad_act!Q95=0,"",TrRoad_ene!Q71/TrRoad_tech!Q99)</f>
        <v>1.1585369039074829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1.1000000000133243</v>
      </c>
      <c r="C127" s="106">
        <f>IF(TrRoad_act!C96=0,"",TrRoad_ene!C72/TrRoad_tech!C100)</f>
        <v>1.1000917746316601</v>
      </c>
      <c r="D127" s="106">
        <f>IF(TrRoad_act!D96=0,"",TrRoad_ene!D72/TrRoad_tech!D100)</f>
        <v>1.1002595523105556</v>
      </c>
      <c r="E127" s="106">
        <f>IF(TrRoad_act!E96=0,"",TrRoad_ene!E72/TrRoad_tech!E100)</f>
        <v>1.1004384164428338</v>
      </c>
      <c r="F127" s="106">
        <f>IF(TrRoad_act!F96=0,"",TrRoad_ene!F72/TrRoad_tech!F100)</f>
        <v>1.1007977640356648</v>
      </c>
      <c r="G127" s="106">
        <f>IF(TrRoad_act!G96=0,"",TrRoad_ene!G72/TrRoad_tech!G100)</f>
        <v>1.1020079957060689</v>
      </c>
      <c r="H127" s="106">
        <f>IF(TrRoad_act!H96=0,"",TrRoad_ene!H72/TrRoad_tech!H100)</f>
        <v>1.1029391691663257</v>
      </c>
      <c r="I127" s="106">
        <f>IF(TrRoad_act!I96=0,"",TrRoad_ene!I72/TrRoad_tech!I100)</f>
        <v>1.1038625914400908</v>
      </c>
      <c r="J127" s="106">
        <f>IF(TrRoad_act!J96=0,"",TrRoad_ene!J72/TrRoad_tech!J100)</f>
        <v>1.1050381597622811</v>
      </c>
      <c r="K127" s="106">
        <f>IF(TrRoad_act!K96=0,"",TrRoad_ene!K72/TrRoad_tech!K100)</f>
        <v>1.1066145949036921</v>
      </c>
      <c r="L127" s="106">
        <f>IF(TrRoad_act!L96=0,"",TrRoad_ene!L72/TrRoad_tech!L100)</f>
        <v>1.1095125849088896</v>
      </c>
      <c r="M127" s="106">
        <f>IF(TrRoad_act!M96=0,"",TrRoad_ene!M72/TrRoad_tech!M100)</f>
        <v>1.1122916006979422</v>
      </c>
      <c r="N127" s="106">
        <f>IF(TrRoad_act!N96=0,"",TrRoad_ene!N72/TrRoad_tech!N100)</f>
        <v>1.1187957110213591</v>
      </c>
      <c r="O127" s="106">
        <f>IF(TrRoad_act!O96=0,"",TrRoad_ene!O72/TrRoad_tech!O100)</f>
        <v>1.1191827048809944</v>
      </c>
      <c r="P127" s="106">
        <f>IF(TrRoad_act!P96=0,"",TrRoad_ene!P72/TrRoad_tech!P100)</f>
        <v>1.130871928874039</v>
      </c>
      <c r="Q127" s="106">
        <f>IF(TrRoad_act!Q96=0,"",TrRoad_ene!Q72/TrRoad_tech!Q100)</f>
        <v>1.135711458818957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>
        <f>IF(TrRoad_act!L97=0,"",TrRoad_ene!L73/TrRoad_tech!L101)</f>
        <v>1.1500000000135062</v>
      </c>
      <c r="M128" s="106">
        <f>IF(TrRoad_act!M97=0,"",TrRoad_ene!M73/TrRoad_tech!M101)</f>
        <v>1.1500000000135058</v>
      </c>
      <c r="N128" s="106">
        <f>IF(TrRoad_act!N97=0,"",TrRoad_ene!N73/TrRoad_tech!N101)</f>
        <v>1.150000000013506</v>
      </c>
      <c r="O128" s="106">
        <f>IF(TrRoad_act!O97=0,"",TrRoad_ene!O73/TrRoad_tech!O101)</f>
        <v>1.150000000013506</v>
      </c>
      <c r="P128" s="106">
        <f>IF(TrRoad_act!P97=0,"",TrRoad_ene!P73/TrRoad_tech!P101)</f>
        <v>1.1585604662740749</v>
      </c>
      <c r="Q128" s="106">
        <f>IF(TrRoad_act!Q97=0,"",TrRoad_ene!Q73/TrRoad_tech!Q101)</f>
        <v>1.1585604662740752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1.2457659706718782</v>
      </c>
      <c r="C129" s="106">
        <f>IF(TrRoad_act!C98=0,"",TrRoad_ene!C74/TrRoad_tech!C102)</f>
        <v>1.1474110967756972</v>
      </c>
      <c r="D129" s="106">
        <f>IF(TrRoad_act!D98=0,"",TrRoad_ene!D74/TrRoad_tech!D102)</f>
        <v>1.1549637236115542</v>
      </c>
      <c r="E129" s="106">
        <f>IF(TrRoad_act!E98=0,"",TrRoad_ene!E74/TrRoad_tech!E102)</f>
        <v>1.15561244866575</v>
      </c>
      <c r="F129" s="106">
        <f>IF(TrRoad_act!F98=0,"",TrRoad_ene!F74/TrRoad_tech!F102)</f>
        <v>1.1577426476432404</v>
      </c>
      <c r="G129" s="106">
        <f>IF(TrRoad_act!G98=0,"",TrRoad_ene!G74/TrRoad_tech!G102)</f>
        <v>1.1578104127435072</v>
      </c>
      <c r="H129" s="106">
        <f>IF(TrRoad_act!H98=0,"",TrRoad_ene!H74/TrRoad_tech!H102)</f>
        <v>1.1606704141511914</v>
      </c>
      <c r="I129" s="106">
        <f>IF(TrRoad_act!I98=0,"",TrRoad_ene!I74/TrRoad_tech!I102)</f>
        <v>1.1689257276477074</v>
      </c>
      <c r="J129" s="106">
        <f>IF(TrRoad_act!J98=0,"",TrRoad_ene!J74/TrRoad_tech!J102)</f>
        <v>1.1762444506269831</v>
      </c>
      <c r="K129" s="106">
        <f>IF(TrRoad_act!K98=0,"",TrRoad_ene!K74/TrRoad_tech!K102)</f>
        <v>1.2050760908742051</v>
      </c>
      <c r="L129" s="106">
        <f>IF(TrRoad_act!L98=0,"",TrRoad_ene!L74/TrRoad_tech!L102)</f>
        <v>1.2072926015055747</v>
      </c>
      <c r="M129" s="106">
        <f>IF(TrRoad_act!M98=0,"",TrRoad_ene!M74/TrRoad_tech!M102)</f>
        <v>1.2169524452209604</v>
      </c>
      <c r="N129" s="106">
        <f>IF(TrRoad_act!N98=0,"",TrRoad_ene!N74/TrRoad_tech!N102)</f>
        <v>1.2308657032774455</v>
      </c>
      <c r="O129" s="106">
        <f>IF(TrRoad_act!O98=0,"",TrRoad_ene!O74/TrRoad_tech!O102)</f>
        <v>1.2431976247508549</v>
      </c>
      <c r="P129" s="106">
        <f>IF(TrRoad_act!P98=0,"",TrRoad_ene!P74/TrRoad_tech!P102)</f>
        <v>1.241609032125137</v>
      </c>
      <c r="Q129" s="106">
        <f>IF(TrRoad_act!Q98=0,"",TrRoad_ene!Q74/TrRoad_tech!Q102)</f>
        <v>1.2590069293294019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>
        <f>IF(TrRoad_act!L99=0,"",TrRoad_ene!L75/TrRoad_tech!L103)</f>
        <v>1.150000000013506</v>
      </c>
      <c r="M130" s="106">
        <f>IF(TrRoad_act!M99=0,"",TrRoad_ene!M75/TrRoad_tech!M103)</f>
        <v>1.150000000013506</v>
      </c>
      <c r="N130" s="106">
        <f>IF(TrRoad_act!N99=0,"",TrRoad_ene!N75/TrRoad_tech!N103)</f>
        <v>1.150000000013506</v>
      </c>
      <c r="O130" s="106">
        <f>IF(TrRoad_act!O99=0,"",TrRoad_ene!O75/TrRoad_tech!O103)</f>
        <v>1.150000000013506</v>
      </c>
      <c r="P130" s="106">
        <f>IF(TrRoad_act!P99=0,"",TrRoad_ene!P75/TrRoad_tech!P103)</f>
        <v>1.1500000000135062</v>
      </c>
      <c r="Q130" s="106">
        <f>IF(TrRoad_act!Q99=0,"",TrRoad_ene!Q75/TrRoad_tech!Q103)</f>
        <v>1.150000000013506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1.0998197112915897</v>
      </c>
      <c r="C132" s="109">
        <f>IF(TrRoad_act!C101=0,"",TrRoad_ene!C77/TrRoad_tech!C105)</f>
        <v>1.0999082502465516</v>
      </c>
      <c r="D132" s="109">
        <f>IF(TrRoad_act!D101=0,"",TrRoad_ene!D77/TrRoad_tech!D105)</f>
        <v>1.0999592028859897</v>
      </c>
      <c r="E132" s="109">
        <f>IF(TrRoad_act!E101=0,"",TrRoad_ene!E77/TrRoad_tech!E105)</f>
        <v>1.1000018492147079</v>
      </c>
      <c r="F132" s="109">
        <f>IF(TrRoad_act!F101=0,"",TrRoad_ene!F77/TrRoad_tech!F105)</f>
        <v>1.1002049177815834</v>
      </c>
      <c r="G132" s="109">
        <f>IF(TrRoad_act!G101=0,"",TrRoad_ene!G77/TrRoad_tech!G105)</f>
        <v>1.1007981159452009</v>
      </c>
      <c r="H132" s="109">
        <f>IF(TrRoad_act!H101=0,"",TrRoad_ene!H77/TrRoad_tech!H105)</f>
        <v>1.1019370657787033</v>
      </c>
      <c r="I132" s="109">
        <f>IF(TrRoad_act!I101=0,"",TrRoad_ene!I77/TrRoad_tech!I105)</f>
        <v>1.1037105676784373</v>
      </c>
      <c r="J132" s="109">
        <f>IF(TrRoad_act!J101=0,"",TrRoad_ene!J77/TrRoad_tech!J105)</f>
        <v>1.1058811046163493</v>
      </c>
      <c r="K132" s="109">
        <f>IF(TrRoad_act!K101=0,"",TrRoad_ene!K77/TrRoad_tech!K105)</f>
        <v>1.1087897118313181</v>
      </c>
      <c r="L132" s="109">
        <f>IF(TrRoad_act!L101=0,"",TrRoad_ene!L77/TrRoad_tech!L105)</f>
        <v>1.1124863080667033</v>
      </c>
      <c r="M132" s="109">
        <f>IF(TrRoad_act!M101=0,"",TrRoad_ene!M77/TrRoad_tech!M105)</f>
        <v>1.1167161053672832</v>
      </c>
      <c r="N132" s="109">
        <f>IF(TrRoad_act!N101=0,"",TrRoad_ene!N77/TrRoad_tech!N105)</f>
        <v>1.1203698378124622</v>
      </c>
      <c r="O132" s="109">
        <f>IF(TrRoad_act!O101=0,"",TrRoad_ene!O77/TrRoad_tech!O105)</f>
        <v>1.1238911593855236</v>
      </c>
      <c r="P132" s="109">
        <f>IF(TrRoad_act!P101=0,"",TrRoad_ene!P77/TrRoad_tech!P105)</f>
        <v>1.1356826313729032</v>
      </c>
      <c r="Q132" s="109">
        <f>IF(TrRoad_act!Q101=0,"",TrRoad_ene!Q77/TrRoad_tech!Q105)</f>
        <v>1.1436252992018849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1.1000002572694925</v>
      </c>
      <c r="D133" s="108">
        <f>IF(TrRoad_act!D102=0,"",TrRoad_ene!D78/TrRoad_tech!D106)</f>
        <v>1.1000002742166102</v>
      </c>
      <c r="E133" s="108">
        <f>IF(TrRoad_act!E102=0,"",TrRoad_ene!E78/TrRoad_tech!E106)</f>
        <v>1.1000029300950673</v>
      </c>
      <c r="F133" s="108">
        <f>IF(TrRoad_act!F102=0,"",TrRoad_ene!F78/TrRoad_tech!F106)</f>
        <v>1.1000031628283697</v>
      </c>
      <c r="G133" s="108">
        <f>IF(TrRoad_act!G102=0,"",TrRoad_ene!G78/TrRoad_tech!G106)</f>
        <v>1.1000066606151755</v>
      </c>
      <c r="H133" s="108">
        <f>IF(TrRoad_act!H102=0,"",TrRoad_ene!H78/TrRoad_tech!H106)</f>
        <v>1.1002714683698245</v>
      </c>
      <c r="I133" s="108">
        <f>IF(TrRoad_act!I102=0,"",TrRoad_ene!I78/TrRoad_tech!I106)</f>
        <v>1.1009259045991646</v>
      </c>
      <c r="J133" s="108">
        <f>IF(TrRoad_act!J102=0,"",TrRoad_ene!J78/TrRoad_tech!J106)</f>
        <v>1.1019473033677465</v>
      </c>
      <c r="K133" s="108">
        <f>IF(TrRoad_act!K102=0,"",TrRoad_ene!K78/TrRoad_tech!K106)</f>
        <v>1.1035465624226368</v>
      </c>
      <c r="L133" s="108">
        <f>IF(TrRoad_act!L102=0,"",TrRoad_ene!L78/TrRoad_tech!L106)</f>
        <v>1.1057638971778225</v>
      </c>
      <c r="M133" s="108">
        <f>IF(TrRoad_act!M102=0,"",TrRoad_ene!M78/TrRoad_tech!M106)</f>
        <v>1.1065197351502769</v>
      </c>
      <c r="N133" s="108">
        <f>IF(TrRoad_act!N102=0,"",TrRoad_ene!N78/TrRoad_tech!N106)</f>
        <v>1.1075687129877738</v>
      </c>
      <c r="O133" s="108">
        <f>IF(TrRoad_act!O102=0,"",TrRoad_ene!O78/TrRoad_tech!O106)</f>
        <v>1.1083431803283994</v>
      </c>
      <c r="P133" s="108">
        <f>IF(TrRoad_act!P102=0,"",TrRoad_ene!P78/TrRoad_tech!P106)</f>
        <v>1.1111930293343102</v>
      </c>
      <c r="Q133" s="108">
        <f>IF(TrRoad_act!Q102=0,"",TrRoad_ene!Q78/TrRoad_tech!Q106)</f>
        <v>1.1241410377338372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1.1001312358679074</v>
      </c>
      <c r="D134" s="108">
        <f>IF(TrRoad_act!D103=0,"",TrRoad_ene!D79/TrRoad_tech!D107)</f>
        <v>1.1001910286228112</v>
      </c>
      <c r="E134" s="108">
        <f>IF(TrRoad_act!E103=0,"",TrRoad_ene!E79/TrRoad_tech!E107)</f>
        <v>1.1002062973267435</v>
      </c>
      <c r="F134" s="108">
        <f>IF(TrRoad_act!F103=0,"",TrRoad_ene!F79/TrRoad_tech!F107)</f>
        <v>1.1004279005556845</v>
      </c>
      <c r="G134" s="108">
        <f>IF(TrRoad_act!G103=0,"",TrRoad_ene!G79/TrRoad_tech!G107)</f>
        <v>1.1010489112903867</v>
      </c>
      <c r="H134" s="108">
        <f>IF(TrRoad_act!H103=0,"",TrRoad_ene!H79/TrRoad_tech!H107)</f>
        <v>1.1022043646966118</v>
      </c>
      <c r="I134" s="108">
        <f>IF(TrRoad_act!I103=0,"",TrRoad_ene!I79/TrRoad_tech!I107)</f>
        <v>1.1039971581225647</v>
      </c>
      <c r="J134" s="108">
        <f>IF(TrRoad_act!J103=0,"",TrRoad_ene!J79/TrRoad_tech!J107)</f>
        <v>1.1061943603304374</v>
      </c>
      <c r="K134" s="108">
        <f>IF(TrRoad_act!K103=0,"",TrRoad_ene!K79/TrRoad_tech!K107)</f>
        <v>1.1091304607493901</v>
      </c>
      <c r="L134" s="108">
        <f>IF(TrRoad_act!L103=0,"",TrRoad_ene!L79/TrRoad_tech!L107)</f>
        <v>1.1128496367986527</v>
      </c>
      <c r="M134" s="108">
        <f>IF(TrRoad_act!M103=0,"",TrRoad_ene!M79/TrRoad_tech!M107)</f>
        <v>1.1171158135094803</v>
      </c>
      <c r="N134" s="108">
        <f>IF(TrRoad_act!N103=0,"",TrRoad_ene!N79/TrRoad_tech!N107)</f>
        <v>1.1208056382666782</v>
      </c>
      <c r="O134" s="108">
        <f>IF(TrRoad_act!O103=0,"",TrRoad_ene!O79/TrRoad_tech!O107)</f>
        <v>1.1243193348526985</v>
      </c>
      <c r="P134" s="108">
        <f>IF(TrRoad_act!P103=0,"",TrRoad_ene!P79/TrRoad_tech!P107)</f>
        <v>1.1361791352700159</v>
      </c>
      <c r="Q134" s="108">
        <f>IF(TrRoad_act!Q103=0,"",TrRoad_ene!Q79/TrRoad_tech!Q107)</f>
        <v>1.1440145592056408</v>
      </c>
    </row>
    <row r="135" spans="1:17" ht="11.45" customHeight="1" x14ac:dyDescent="0.25">
      <c r="A135" s="62" t="s">
        <v>57</v>
      </c>
      <c r="B135" s="108">
        <f>IF(TrRoad_act!B104=0,"",TrRoad_ene!B80/TrRoad_tech!B108)</f>
        <v>1.1000000000067305</v>
      </c>
      <c r="C135" s="108">
        <f>IF(TrRoad_act!C104=0,"",TrRoad_ene!C80/TrRoad_tech!C108)</f>
        <v>1.1000055091638834</v>
      </c>
      <c r="D135" s="108">
        <f>IF(TrRoad_act!D104=0,"",TrRoad_ene!D80/TrRoad_tech!D108)</f>
        <v>1.1000142210526469</v>
      </c>
      <c r="E135" s="108">
        <f>IF(TrRoad_act!E104=0,"",TrRoad_ene!E80/TrRoad_tech!E108)</f>
        <v>1.1000593934331113</v>
      </c>
      <c r="F135" s="108">
        <f>IF(TrRoad_act!F104=0,"",TrRoad_ene!F80/TrRoad_tech!F108)</f>
        <v>1.1000675468602166</v>
      </c>
      <c r="G135" s="108">
        <f>IF(TrRoad_act!G104=0,"",TrRoad_ene!G80/TrRoad_tech!G108)</f>
        <v>1.1001407068683493</v>
      </c>
      <c r="H135" s="108">
        <f>IF(TrRoad_act!H104=0,"",TrRoad_ene!H80/TrRoad_tech!H108)</f>
        <v>1.1005349051011992</v>
      </c>
      <c r="I135" s="108">
        <f>IF(TrRoad_act!I104=0,"",TrRoad_ene!I80/TrRoad_tech!I108)</f>
        <v>1.1013847085529893</v>
      </c>
      <c r="J135" s="108">
        <f>IF(TrRoad_act!J104=0,"",TrRoad_ene!J80/TrRoad_tech!J108)</f>
        <v>1.1025821210972182</v>
      </c>
      <c r="K135" s="108">
        <f>IF(TrRoad_act!K104=0,"",TrRoad_ene!K80/TrRoad_tech!K108)</f>
        <v>1.1044103842522106</v>
      </c>
      <c r="L135" s="108">
        <f>IF(TrRoad_act!L104=0,"",TrRoad_ene!L80/TrRoad_tech!L108)</f>
        <v>1.1060540931941432</v>
      </c>
      <c r="M135" s="108">
        <f>IF(TrRoad_act!M104=0,"",TrRoad_ene!M80/TrRoad_tech!M108)</f>
        <v>1.1083186008072652</v>
      </c>
      <c r="N135" s="108">
        <f>IF(TrRoad_act!N104=0,"",TrRoad_ene!N80/TrRoad_tech!N108)</f>
        <v>1.1108871645557443</v>
      </c>
      <c r="O135" s="108">
        <f>IF(TrRoad_act!O104=0,"",TrRoad_ene!O80/TrRoad_tech!O108)</f>
        <v>1.1121109487730123</v>
      </c>
      <c r="P135" s="108">
        <f>IF(TrRoad_act!P104=0,"",TrRoad_ene!P80/TrRoad_tech!P108)</f>
        <v>1.1210105711243383</v>
      </c>
      <c r="Q135" s="108">
        <f>IF(TrRoad_act!Q104=0,"",TrRoad_ene!Q80/TrRoad_tech!Q108)</f>
        <v>1.1310616481735234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>
        <f>IF(TrRoad_act!O105=0,"",TrRoad_ene!O81/TrRoad_tech!O109)</f>
        <v>1.2560000000062244</v>
      </c>
      <c r="P136" s="108">
        <f>IF(TrRoad_act!P105=0,"",TrRoad_ene!P81/TrRoad_tech!P109)</f>
        <v>1.2689537691719495</v>
      </c>
      <c r="Q136" s="108">
        <f>IF(TrRoad_act!Q105=0,"",TrRoad_ene!Q81/TrRoad_tech!Q109)</f>
        <v>1.2824909436387015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>
        <f>IF(TrRoad_act!L106=0,"",TrRoad_ene!L82/TrRoad_tech!L110)</f>
        <v>1.2000000000070936</v>
      </c>
      <c r="M137" s="108">
        <f>IF(TrRoad_act!M106=0,"",TrRoad_ene!M82/TrRoad_tech!M110)</f>
        <v>1.2000000000070936</v>
      </c>
      <c r="N137" s="108">
        <f>IF(TrRoad_act!N106=0,"",TrRoad_ene!N82/TrRoad_tech!N110)</f>
        <v>1.231909900814258</v>
      </c>
      <c r="O137" s="108">
        <f>IF(TrRoad_act!O106=0,"",TrRoad_ene!O82/TrRoad_tech!O110)</f>
        <v>1.2474128811739709</v>
      </c>
      <c r="P137" s="108">
        <f>IF(TrRoad_act!P106=0,"",TrRoad_ene!P82/TrRoad_tech!P110)</f>
        <v>1.2581808538155175</v>
      </c>
      <c r="Q137" s="108">
        <f>IF(TrRoad_act!Q106=0,"",TrRoad_ene!Q82/TrRoad_tech!Q110)</f>
        <v>1.276636461587447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1.0937838855277839</v>
      </c>
      <c r="C138" s="107">
        <f>IF(TrRoad_act!C107=0,"",TrRoad_ene!C83/TrRoad_tech!C111)</f>
        <v>1.1047653387242871</v>
      </c>
      <c r="D138" s="107">
        <f>IF(TrRoad_act!D107=0,"",TrRoad_ene!D83/TrRoad_tech!D111)</f>
        <v>1.081817306326986</v>
      </c>
      <c r="E138" s="107">
        <f>IF(TrRoad_act!E107=0,"",TrRoad_ene!E83/TrRoad_tech!E111)</f>
        <v>1.3859824837078745</v>
      </c>
      <c r="F138" s="107">
        <f>IF(TrRoad_act!F107=0,"",TrRoad_ene!F83/TrRoad_tech!F111)</f>
        <v>1.3066241252927431</v>
      </c>
      <c r="G138" s="107">
        <f>IF(TrRoad_act!G107=0,"",TrRoad_ene!G83/TrRoad_tech!G111)</f>
        <v>1.1915472657842052</v>
      </c>
      <c r="H138" s="107">
        <f>IF(TrRoad_act!H107=0,"",TrRoad_ene!H83/TrRoad_tech!H111)</f>
        <v>1.2266244919855658</v>
      </c>
      <c r="I138" s="107">
        <f>IF(TrRoad_act!I107=0,"",TrRoad_ene!I83/TrRoad_tech!I111)</f>
        <v>1.167555525419262</v>
      </c>
      <c r="J138" s="107">
        <f>IF(TrRoad_act!J107=0,"",TrRoad_ene!J83/TrRoad_tech!J111)</f>
        <v>1.211119640234807</v>
      </c>
      <c r="K138" s="107">
        <f>IF(TrRoad_act!K107=0,"",TrRoad_ene!K83/TrRoad_tech!K111)</f>
        <v>1.2351481339011434</v>
      </c>
      <c r="L138" s="107">
        <f>IF(TrRoad_act!L107=0,"",TrRoad_ene!L83/TrRoad_tech!L111)</f>
        <v>1.2478725708904959</v>
      </c>
      <c r="M138" s="107">
        <f>IF(TrRoad_act!M107=0,"",TrRoad_ene!M83/TrRoad_tech!M111)</f>
        <v>1.1339717341531916</v>
      </c>
      <c r="N138" s="107">
        <f>IF(TrRoad_act!N107=0,"",TrRoad_ene!N83/TrRoad_tech!N111)</f>
        <v>1.5393171433099229</v>
      </c>
      <c r="O138" s="107">
        <f>IF(TrRoad_act!O107=0,"",TrRoad_ene!O83/TrRoad_tech!O111)</f>
        <v>1.6074197524027871</v>
      </c>
      <c r="P138" s="107">
        <f>IF(TrRoad_act!P107=0,"",TrRoad_ene!P83/TrRoad_tech!P111)</f>
        <v>1.4970544123334428</v>
      </c>
      <c r="Q138" s="107">
        <f>IF(TrRoad_act!Q107=0,"",TrRoad_ene!Q83/TrRoad_tech!Q111)</f>
        <v>1.5431228445520253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1.080134974308723</v>
      </c>
      <c r="C139" s="106">
        <f>IF(TrRoad_act!C108=0,"",TrRoad_ene!C84/TrRoad_tech!C112)</f>
        <v>1.0900810870107653</v>
      </c>
      <c r="D139" s="106">
        <f>IF(TrRoad_act!D108=0,"",TrRoad_ene!D84/TrRoad_tech!D112)</f>
        <v>1.0793527662620575</v>
      </c>
      <c r="E139" s="106">
        <f>IF(TrRoad_act!E108=0,"",TrRoad_ene!E84/TrRoad_tech!E112)</f>
        <v>1.2295486207139448</v>
      </c>
      <c r="F139" s="106">
        <f>IF(TrRoad_act!F108=0,"",TrRoad_ene!F84/TrRoad_tech!F112)</f>
        <v>1.1933461549228919</v>
      </c>
      <c r="G139" s="106">
        <f>IF(TrRoad_act!G108=0,"",TrRoad_ene!G84/TrRoad_tech!G112)</f>
        <v>1.1375737406143562</v>
      </c>
      <c r="H139" s="106">
        <f>IF(TrRoad_act!H108=0,"",TrRoad_ene!H84/TrRoad_tech!H112)</f>
        <v>1.1549054673744572</v>
      </c>
      <c r="I139" s="106">
        <f>IF(TrRoad_act!I108=0,"",TrRoad_ene!I84/TrRoad_tech!I112)</f>
        <v>1.1261921804329846</v>
      </c>
      <c r="J139" s="106">
        <f>IF(TrRoad_act!J108=0,"",TrRoad_ene!J84/TrRoad_tech!J112)</f>
        <v>1.1488112948189086</v>
      </c>
      <c r="K139" s="106">
        <f>IF(TrRoad_act!K108=0,"",TrRoad_ene!K84/TrRoad_tech!K112)</f>
        <v>1.159885768266534</v>
      </c>
      <c r="L139" s="106">
        <f>IF(TrRoad_act!L108=0,"",TrRoad_ene!L84/TrRoad_tech!L112)</f>
        <v>1.1691781824619982</v>
      </c>
      <c r="M139" s="106">
        <f>IF(TrRoad_act!M108=0,"",TrRoad_ene!M84/TrRoad_tech!M112)</f>
        <v>1.1135331218495936</v>
      </c>
      <c r="N139" s="106">
        <f>IF(TrRoad_act!N108=0,"",TrRoad_ene!N84/TrRoad_tech!N112)</f>
        <v>1.3124176909754468</v>
      </c>
      <c r="O139" s="106">
        <f>IF(TrRoad_act!O108=0,"",TrRoad_ene!O84/TrRoad_tech!O112)</f>
        <v>1.3426491539771621</v>
      </c>
      <c r="P139" s="106">
        <f>IF(TrRoad_act!P108=0,"",TrRoad_ene!P84/TrRoad_tech!P112)</f>
        <v>1.2904499559451312</v>
      </c>
      <c r="Q139" s="106">
        <f>IF(TrRoad_act!Q108=0,"",TrRoad_ene!Q84/TrRoad_tech!Q112)</f>
        <v>1.3217048531311208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0.98840707766513913</v>
      </c>
      <c r="C140" s="105">
        <f>IF(TrRoad_act!C109=0,"",TrRoad_ene!C85/TrRoad_tech!C113)</f>
        <v>1.0394316328293722</v>
      </c>
      <c r="D140" s="105">
        <f>IF(TrRoad_act!D109=0,"",TrRoad_ene!D85/TrRoad_tech!D113)</f>
        <v>0.98327396922019694</v>
      </c>
      <c r="E140" s="105">
        <f>IF(TrRoad_act!E109=0,"",TrRoad_ene!E85/TrRoad_tech!E113)</f>
        <v>1.8244194032832552</v>
      </c>
      <c r="F140" s="105">
        <f>IF(TrRoad_act!F109=0,"",TrRoad_ene!F85/TrRoad_tech!F113)</f>
        <v>1.6454502638065405</v>
      </c>
      <c r="G140" s="105">
        <f>IF(TrRoad_act!G109=0,"",TrRoad_ene!G85/TrRoad_tech!G113)</f>
        <v>1.3172708164921094</v>
      </c>
      <c r="H140" s="105">
        <f>IF(TrRoad_act!H109=0,"",TrRoad_ene!H85/TrRoad_tech!H113)</f>
        <v>1.4012734099988835</v>
      </c>
      <c r="I140" s="105">
        <f>IF(TrRoad_act!I109=0,"",TrRoad_ene!I85/TrRoad_tech!I113)</f>
        <v>1.2276818623571792</v>
      </c>
      <c r="J140" s="105">
        <f>IF(TrRoad_act!J109=0,"",TrRoad_ene!J85/TrRoad_tech!J113)</f>
        <v>1.3544831759124454</v>
      </c>
      <c r="K140" s="105">
        <f>IF(TrRoad_act!K109=0,"",TrRoad_ene!K85/TrRoad_tech!K113)</f>
        <v>1.3829996601760128</v>
      </c>
      <c r="L140" s="105">
        <f>IF(TrRoad_act!L109=0,"",TrRoad_ene!L85/TrRoad_tech!L113)</f>
        <v>1.443571966128723</v>
      </c>
      <c r="M140" s="105">
        <f>IF(TrRoad_act!M109=0,"",TrRoad_ene!M85/TrRoad_tech!M113)</f>
        <v>1.1168131966675394</v>
      </c>
      <c r="N140" s="105">
        <f>IF(TrRoad_act!N109=0,"",TrRoad_ene!N85/TrRoad_tech!N113)</f>
        <v>2.1358371499652695</v>
      </c>
      <c r="O140" s="105">
        <f>IF(TrRoad_act!O109=0,"",TrRoad_ene!O85/TrRoad_tech!O113)</f>
        <v>2.1538208765078615</v>
      </c>
      <c r="P140" s="105">
        <f>IF(TrRoad_act!P109=0,"",TrRoad_ene!P85/TrRoad_tech!P113)</f>
        <v>1.8490301715325628</v>
      </c>
      <c r="Q140" s="105">
        <f>IF(TrRoad_act!Q109=0,"",TrRoad_ene!Q85/TrRoad_tech!Q113)</f>
        <v>2.0972387749094041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3.306503468794697</v>
      </c>
      <c r="C144" s="22">
        <v>3.2613804357446017</v>
      </c>
      <c r="D144" s="22">
        <v>3.2119655806575627</v>
      </c>
      <c r="E144" s="22">
        <v>3.2119655806575627</v>
      </c>
      <c r="F144" s="22">
        <v>3.1625507255705232</v>
      </c>
      <c r="G144" s="22">
        <v>3.1131358704834833</v>
      </c>
      <c r="H144" s="22">
        <v>3.0143061603094043</v>
      </c>
      <c r="I144" s="22">
        <v>3.0143061603094043</v>
      </c>
      <c r="J144" s="22">
        <v>2.9648913052223649</v>
      </c>
      <c r="K144" s="22">
        <v>2.8016951988075856</v>
      </c>
      <c r="L144" s="22">
        <v>2.6997960129298755</v>
      </c>
      <c r="M144" s="22">
        <v>2.6066147466783458</v>
      </c>
      <c r="N144" s="22">
        <v>2.5066787540082891</v>
      </c>
      <c r="O144" s="22">
        <v>2.379276673922329</v>
      </c>
      <c r="P144" s="22">
        <v>2.3200575684512277</v>
      </c>
      <c r="Q144" s="22">
        <v>2.2546490719929091</v>
      </c>
    </row>
    <row r="145" spans="1:17" ht="11.45" customHeight="1" x14ac:dyDescent="0.25">
      <c r="A145" s="19" t="s">
        <v>29</v>
      </c>
      <c r="B145" s="21">
        <v>5.3539380528981484</v>
      </c>
      <c r="C145" s="21">
        <v>5.2778324585456513</v>
      </c>
      <c r="D145" s="21">
        <v>5.1601651389426335</v>
      </c>
      <c r="E145" s="21">
        <v>5.0241647601056112</v>
      </c>
      <c r="F145" s="21">
        <v>4.8559057961648353</v>
      </c>
      <c r="G145" s="21">
        <v>4.7835837566309998</v>
      </c>
      <c r="H145" s="21">
        <v>4.7708541963461339</v>
      </c>
      <c r="I145" s="21">
        <v>4.7589623669623027</v>
      </c>
      <c r="J145" s="21">
        <v>4.559669055607225</v>
      </c>
      <c r="K145" s="21">
        <v>4.3627999191513673</v>
      </c>
      <c r="L145" s="21">
        <v>4.1928840960739198</v>
      </c>
      <c r="M145" s="21">
        <v>4.0487952204761095</v>
      </c>
      <c r="N145" s="21">
        <v>3.8730326894313563</v>
      </c>
      <c r="O145" s="21">
        <v>3.6941662140247034</v>
      </c>
      <c r="P145" s="21">
        <v>3.5879524638412801</v>
      </c>
      <c r="Q145" s="21">
        <v>3.495625377830919</v>
      </c>
    </row>
    <row r="146" spans="1:17" ht="11.45" customHeight="1" x14ac:dyDescent="0.25">
      <c r="A146" s="62" t="s">
        <v>59</v>
      </c>
      <c r="B146" s="70">
        <v>5.5108391146578288</v>
      </c>
      <c r="C146" s="70">
        <v>5.4356340595743369</v>
      </c>
      <c r="D146" s="70">
        <v>5.3532759677626043</v>
      </c>
      <c r="E146" s="70">
        <v>5.3532759677626043</v>
      </c>
      <c r="F146" s="70">
        <v>5.2709178759508726</v>
      </c>
      <c r="G146" s="70">
        <v>5.1885597841391391</v>
      </c>
      <c r="H146" s="70">
        <v>5.0238436005156739</v>
      </c>
      <c r="I146" s="70">
        <v>5.0238436005156739</v>
      </c>
      <c r="J146" s="70">
        <v>4.9414855087039413</v>
      </c>
      <c r="K146" s="70">
        <v>4.669491998012643</v>
      </c>
      <c r="L146" s="70">
        <v>4.4996600215497935</v>
      </c>
      <c r="M146" s="70">
        <v>4.3443579111305759</v>
      </c>
      <c r="N146" s="70">
        <v>4.1771232899722222</v>
      </c>
      <c r="O146" s="70">
        <v>3.9684877425435956</v>
      </c>
      <c r="P146" s="70">
        <v>3.8719829728710691</v>
      </c>
      <c r="Q146" s="70">
        <v>3.7785465855268208</v>
      </c>
    </row>
    <row r="147" spans="1:17" ht="11.45" customHeight="1" x14ac:dyDescent="0.25">
      <c r="A147" s="62" t="s">
        <v>58</v>
      </c>
      <c r="B147" s="70">
        <v>4.959149715472245</v>
      </c>
      <c r="C147" s="70">
        <v>4.8807782193035969</v>
      </c>
      <c r="D147" s="70">
        <v>4.7951505312456391</v>
      </c>
      <c r="E147" s="70">
        <v>4.6238951551297243</v>
      </c>
      <c r="F147" s="70">
        <v>4.5382674670717664</v>
      </c>
      <c r="G147" s="70">
        <v>4.5517110140968651</v>
      </c>
      <c r="H147" s="70">
        <v>4.6358830314578388</v>
      </c>
      <c r="I147" s="70">
        <v>4.6416200865577224</v>
      </c>
      <c r="J147" s="70">
        <v>4.3859358100166599</v>
      </c>
      <c r="K147" s="70">
        <v>4.2135777357284496</v>
      </c>
      <c r="L147" s="70">
        <v>4.0517283292490687</v>
      </c>
      <c r="M147" s="70">
        <v>3.9257245461791617</v>
      </c>
      <c r="N147" s="70">
        <v>3.7500510440815078</v>
      </c>
      <c r="O147" s="70">
        <v>3.5899342153468123</v>
      </c>
      <c r="P147" s="70">
        <v>3.4743814875667653</v>
      </c>
      <c r="Q147" s="70">
        <v>3.3795735615778564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5.0482299512096889</v>
      </c>
      <c r="F148" s="70">
        <v>4.9547442113724722</v>
      </c>
      <c r="G148" s="70">
        <v>4.969421472526915</v>
      </c>
      <c r="H148" s="70">
        <v>0</v>
      </c>
      <c r="I148" s="70">
        <v>0</v>
      </c>
      <c r="J148" s="70">
        <v>4.7884330802020667</v>
      </c>
      <c r="K148" s="70">
        <v>4.6002577077589253</v>
      </c>
      <c r="L148" s="70">
        <v>4.7271343338399783</v>
      </c>
      <c r="M148" s="70">
        <v>4.2859882348835141</v>
      </c>
      <c r="N148" s="70">
        <v>4.284159028646858</v>
      </c>
      <c r="O148" s="70">
        <v>4.4299065422656918</v>
      </c>
      <c r="P148" s="70">
        <v>4.4026861708462048</v>
      </c>
      <c r="Q148" s="70">
        <v>4.3712818713456381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6.5565540250685146</v>
      </c>
      <c r="M149" s="70">
        <v>0</v>
      </c>
      <c r="N149" s="70">
        <v>4.8961280057329821</v>
      </c>
      <c r="O149" s="70">
        <v>4.8242826491271167</v>
      </c>
      <c r="P149" s="70">
        <v>4.108490022202024</v>
      </c>
      <c r="Q149" s="70">
        <v>3.6006307818558092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2.7362145437002798</v>
      </c>
      <c r="P150" s="70">
        <v>2.682010075973202</v>
      </c>
      <c r="Q150" s="70">
        <v>2.681035496945996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2.1589328106220336</v>
      </c>
      <c r="M151" s="70">
        <v>2.1373434825158131</v>
      </c>
      <c r="N151" s="70">
        <v>2.1159700476906549</v>
      </c>
      <c r="O151" s="70">
        <v>2.0948103472137483</v>
      </c>
      <c r="P151" s="70">
        <v>2.0738622437416105</v>
      </c>
      <c r="Q151" s="70">
        <v>2.0531236213041946</v>
      </c>
    </row>
    <row r="152" spans="1:17" ht="11.45" customHeight="1" x14ac:dyDescent="0.25">
      <c r="A152" s="19" t="s">
        <v>28</v>
      </c>
      <c r="B152" s="21">
        <v>46.648180495929942</v>
      </c>
      <c r="C152" s="21">
        <v>46.487293842451784</v>
      </c>
      <c r="D152" s="21">
        <v>46.371821800459216</v>
      </c>
      <c r="E152" s="21">
        <v>46.442825064795635</v>
      </c>
      <c r="F152" s="21">
        <v>46.806108066491056</v>
      </c>
      <c r="G152" s="21">
        <v>45.994509095193997</v>
      </c>
      <c r="H152" s="21">
        <v>46.504426047468868</v>
      </c>
      <c r="I152" s="21">
        <v>45.939379146846257</v>
      </c>
      <c r="J152" s="21">
        <v>45.884806617448803</v>
      </c>
      <c r="K152" s="21">
        <v>45.646741696739284</v>
      </c>
      <c r="L152" s="21">
        <v>44.511901799231843</v>
      </c>
      <c r="M152" s="21">
        <v>44.819501398146265</v>
      </c>
      <c r="N152" s="21">
        <v>44.377195115511334</v>
      </c>
      <c r="O152" s="21">
        <v>35.90184348800868</v>
      </c>
      <c r="P152" s="21">
        <v>43.497861226826437</v>
      </c>
      <c r="Q152" s="21">
        <v>42.69187590010263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11.249150053874482</v>
      </c>
      <c r="M153" s="20">
        <v>0</v>
      </c>
      <c r="N153" s="20">
        <v>0</v>
      </c>
      <c r="O153" s="20">
        <v>9.9136528080097062</v>
      </c>
      <c r="P153" s="20">
        <v>0</v>
      </c>
      <c r="Q153" s="20">
        <v>9.3943711333037871</v>
      </c>
    </row>
    <row r="154" spans="1:17" ht="11.45" customHeight="1" x14ac:dyDescent="0.25">
      <c r="A154" s="62" t="s">
        <v>58</v>
      </c>
      <c r="B154" s="20">
        <v>47.601464098428103</v>
      </c>
      <c r="C154" s="20">
        <v>47.437289629498387</v>
      </c>
      <c r="D154" s="20">
        <v>47.255537561952416</v>
      </c>
      <c r="E154" s="20">
        <v>47.255537561952416</v>
      </c>
      <c r="F154" s="20">
        <v>47.071663874940924</v>
      </c>
      <c r="G154" s="20">
        <v>46.885609867530093</v>
      </c>
      <c r="H154" s="20">
        <v>46.504426047468876</v>
      </c>
      <c r="I154" s="20">
        <v>46.504426047468876</v>
      </c>
      <c r="J154" s="20">
        <v>46.311461624035395</v>
      </c>
      <c r="K154" s="20">
        <v>45.646741696739284</v>
      </c>
      <c r="L154" s="20">
        <v>45.220053291973642</v>
      </c>
      <c r="M154" s="20">
        <v>44.819501398146265</v>
      </c>
      <c r="N154" s="20">
        <v>44.377195115511334</v>
      </c>
      <c r="O154" s="20">
        <v>0</v>
      </c>
      <c r="P154" s="20">
        <v>43.513313397777353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37.683377743311368</v>
      </c>
      <c r="M155" s="20">
        <v>0</v>
      </c>
      <c r="N155" s="20">
        <v>0</v>
      </c>
      <c r="O155" s="20">
        <v>0</v>
      </c>
      <c r="P155" s="20">
        <v>36.261094498147791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39.531074691248655</v>
      </c>
      <c r="D156" s="20">
        <v>39.379614634960348</v>
      </c>
      <c r="E156" s="20">
        <v>39.379614634960348</v>
      </c>
      <c r="F156" s="20">
        <v>39.22638656245077</v>
      </c>
      <c r="G156" s="20">
        <v>39.07134155627508</v>
      </c>
      <c r="H156" s="20">
        <v>0</v>
      </c>
      <c r="I156" s="20">
        <v>38.753688372890728</v>
      </c>
      <c r="J156" s="20">
        <v>38.592884686696159</v>
      </c>
      <c r="K156" s="20">
        <v>0</v>
      </c>
      <c r="L156" s="20">
        <v>37.683377743311368</v>
      </c>
      <c r="M156" s="20">
        <v>0</v>
      </c>
      <c r="N156" s="20">
        <v>0</v>
      </c>
      <c r="O156" s="20">
        <v>36.492484185281384</v>
      </c>
      <c r="P156" s="20">
        <v>36.261094498147791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21.222815781708345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6.7960017660356851</v>
      </c>
      <c r="D159" s="22">
        <v>6.7140302441606989</v>
      </c>
      <c r="E159" s="22">
        <v>6.9823189929950251</v>
      </c>
      <c r="F159" s="22">
        <v>6.4984795315597799</v>
      </c>
      <c r="G159" s="22">
        <v>6.4384543446824845</v>
      </c>
      <c r="H159" s="22">
        <v>6.3927485760534397</v>
      </c>
      <c r="I159" s="22">
        <v>6.3117735499326475</v>
      </c>
      <c r="J159" s="22">
        <v>6.0569799684262282</v>
      </c>
      <c r="K159" s="22">
        <v>5.9126406682718349</v>
      </c>
      <c r="L159" s="22">
        <v>5.8657171371084793</v>
      </c>
      <c r="M159" s="22">
        <v>5.8970252718463456</v>
      </c>
      <c r="N159" s="22">
        <v>4.9747716459914493</v>
      </c>
      <c r="O159" s="22">
        <v>5.441751468413127</v>
      </c>
      <c r="P159" s="22">
        <v>5.4833393041902569</v>
      </c>
      <c r="Q159" s="22">
        <v>5.101503238934205</v>
      </c>
    </row>
    <row r="160" spans="1:17" ht="11.45" customHeight="1" x14ac:dyDescent="0.25">
      <c r="A160" s="62" t="s">
        <v>59</v>
      </c>
      <c r="B160" s="70">
        <v>0</v>
      </c>
      <c r="C160" s="70">
        <v>6.5918097768022781</v>
      </c>
      <c r="D160" s="70">
        <v>6.4919338710931536</v>
      </c>
      <c r="E160" s="70">
        <v>6.4919338710931536</v>
      </c>
      <c r="F160" s="70">
        <v>0</v>
      </c>
      <c r="G160" s="70">
        <v>6.2921820596749019</v>
      </c>
      <c r="H160" s="70">
        <v>6.0924302482566501</v>
      </c>
      <c r="I160" s="70">
        <v>6.0924302482566501</v>
      </c>
      <c r="J160" s="70">
        <v>5.9925543425475247</v>
      </c>
      <c r="K160" s="70">
        <v>5.6627069938571539</v>
      </c>
      <c r="L160" s="70">
        <v>5.456751245072045</v>
      </c>
      <c r="M160" s="70">
        <v>0</v>
      </c>
      <c r="N160" s="70">
        <v>5.0664281102802162</v>
      </c>
      <c r="O160" s="70">
        <v>0</v>
      </c>
      <c r="P160" s="70">
        <v>5.204587532093603</v>
      </c>
      <c r="Q160" s="70">
        <v>6.5484444962805526</v>
      </c>
    </row>
    <row r="161" spans="1:17" ht="11.45" customHeight="1" x14ac:dyDescent="0.25">
      <c r="A161" s="62" t="s">
        <v>58</v>
      </c>
      <c r="B161" s="70">
        <v>0</v>
      </c>
      <c r="C161" s="70">
        <v>6.4764343207308714</v>
      </c>
      <c r="D161" s="70">
        <v>6.362812665981207</v>
      </c>
      <c r="E161" s="70">
        <v>0</v>
      </c>
      <c r="F161" s="70">
        <v>6.0219477017322154</v>
      </c>
      <c r="G161" s="70">
        <v>6.0397863015279114</v>
      </c>
      <c r="H161" s="70">
        <v>6.1514763881468317</v>
      </c>
      <c r="I161" s="70">
        <v>6.1590890390150603</v>
      </c>
      <c r="J161" s="70">
        <v>5.819814777932562</v>
      </c>
      <c r="K161" s="70">
        <v>5.5911082689253737</v>
      </c>
      <c r="L161" s="70">
        <v>5.3763459904904476</v>
      </c>
      <c r="M161" s="70">
        <v>5.2091482223173022</v>
      </c>
      <c r="N161" s="70">
        <v>4.9760423840457966</v>
      </c>
      <c r="O161" s="70">
        <v>4.906404329106663</v>
      </c>
      <c r="P161" s="70">
        <v>4.7363785205468716</v>
      </c>
      <c r="Q161" s="70">
        <v>4.7743007300885028</v>
      </c>
    </row>
    <row r="162" spans="1:17" ht="11.45" customHeight="1" x14ac:dyDescent="0.25">
      <c r="A162" s="62" t="s">
        <v>57</v>
      </c>
      <c r="B162" s="70">
        <v>0</v>
      </c>
      <c r="C162" s="70">
        <v>9.9928821506092991</v>
      </c>
      <c r="D162" s="70">
        <v>9.8175684286687837</v>
      </c>
      <c r="E162" s="70">
        <v>9.4669409847877564</v>
      </c>
      <c r="F162" s="70">
        <v>9.2916272628472427</v>
      </c>
      <c r="G162" s="70">
        <v>9.3191515171919033</v>
      </c>
      <c r="H162" s="70">
        <v>9.4914849058594299</v>
      </c>
      <c r="I162" s="70">
        <v>9.5032309252294489</v>
      </c>
      <c r="J162" s="70">
        <v>8.9797441515150727</v>
      </c>
      <c r="K162" s="70">
        <v>8.6268590486320722</v>
      </c>
      <c r="L162" s="70">
        <v>8.2954893423220799</v>
      </c>
      <c r="M162" s="70">
        <v>8.0375097951735786</v>
      </c>
      <c r="N162" s="70">
        <v>8.0340794864003175</v>
      </c>
      <c r="O162" s="70">
        <v>5.6278747745199826</v>
      </c>
      <c r="P162" s="70">
        <v>6.3212780882395903</v>
      </c>
      <c r="Q162" s="70">
        <v>6.359130052839828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5.4779866962693795</v>
      </c>
      <c r="P163" s="70">
        <v>5.3059126322997647</v>
      </c>
      <c r="Q163" s="70">
        <v>6.5504718784775484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3.2383992159330499</v>
      </c>
      <c r="M164" s="70">
        <v>0</v>
      </c>
      <c r="N164" s="70">
        <v>3.1739550715359814</v>
      </c>
      <c r="O164" s="70">
        <v>3.1422155208206215</v>
      </c>
      <c r="P164" s="70">
        <v>3.1107933656124152</v>
      </c>
      <c r="Q164" s="70">
        <v>3.0796854319562912</v>
      </c>
    </row>
    <row r="165" spans="1:17" ht="11.45" customHeight="1" x14ac:dyDescent="0.25">
      <c r="A165" s="19" t="s">
        <v>24</v>
      </c>
      <c r="B165" s="21">
        <v>36.911567590514672</v>
      </c>
      <c r="C165" s="21">
        <v>36.854580863721083</v>
      </c>
      <c r="D165" s="21">
        <v>37.420635204581153</v>
      </c>
      <c r="E165" s="21">
        <v>38.822022727395058</v>
      </c>
      <c r="F165" s="21">
        <v>36.777321076855067</v>
      </c>
      <c r="G165" s="21">
        <v>36.421075662149555</v>
      </c>
      <c r="H165" s="21">
        <v>36.409691786268951</v>
      </c>
      <c r="I165" s="21">
        <v>36.403182957731531</v>
      </c>
      <c r="J165" s="21">
        <v>35.44592259763504</v>
      </c>
      <c r="K165" s="21">
        <v>35.78338534301178</v>
      </c>
      <c r="L165" s="21">
        <v>35.260401225691503</v>
      </c>
      <c r="M165" s="21">
        <v>36.491222704049804</v>
      </c>
      <c r="N165" s="21">
        <v>35.755381045249081</v>
      </c>
      <c r="O165" s="21">
        <v>38.149145874524059</v>
      </c>
      <c r="P165" s="21">
        <v>34.53193108135055</v>
      </c>
      <c r="Q165" s="21">
        <v>34.146459242305461</v>
      </c>
    </row>
    <row r="166" spans="1:17" ht="11.45" customHeight="1" x14ac:dyDescent="0.25">
      <c r="A166" s="17" t="s">
        <v>23</v>
      </c>
      <c r="B166" s="20">
        <v>0</v>
      </c>
      <c r="C166" s="20">
        <v>35.785438144258642</v>
      </c>
      <c r="D166" s="20">
        <v>35.72405660369531</v>
      </c>
      <c r="E166" s="20">
        <v>35.647625160394668</v>
      </c>
      <c r="F166" s="20">
        <v>35.556338028093698</v>
      </c>
      <c r="G166" s="20">
        <v>35.450425531839095</v>
      </c>
      <c r="H166" s="20">
        <v>35.330152671686683</v>
      </c>
      <c r="I166" s="20">
        <v>35.195817490418797</v>
      </c>
      <c r="J166" s="20">
        <v>35.04774926370817</v>
      </c>
      <c r="K166" s="20">
        <v>34.886306532591412</v>
      </c>
      <c r="L166" s="20">
        <v>34.711874999923054</v>
      </c>
      <c r="M166" s="20">
        <v>34.52486531281842</v>
      </c>
      <c r="N166" s="20">
        <v>34.325710753946268</v>
      </c>
      <c r="O166" s="20">
        <v>34.114864864799642</v>
      </c>
      <c r="P166" s="20">
        <v>33.892799023529427</v>
      </c>
      <c r="Q166" s="20">
        <v>33.659999999928573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109.43641653029219</v>
      </c>
      <c r="C171" s="78">
        <v>108.56346072410417</v>
      </c>
      <c r="D171" s="78">
        <v>107.76908631719091</v>
      </c>
      <c r="E171" s="78">
        <v>107.14448766575744</v>
      </c>
      <c r="F171" s="78">
        <v>106.4379251490125</v>
      </c>
      <c r="G171" s="78">
        <v>105.68645694615351</v>
      </c>
      <c r="H171" s="78">
        <v>104.80310653807558</v>
      </c>
      <c r="I171" s="78">
        <v>103.78656937779321</v>
      </c>
      <c r="J171" s="78">
        <v>103.17465919664184</v>
      </c>
      <c r="K171" s="78">
        <v>102.05483724555246</v>
      </c>
      <c r="L171" s="78">
        <v>99.250362897997718</v>
      </c>
      <c r="M171" s="78">
        <v>96.93729961187212</v>
      </c>
      <c r="N171" s="78">
        <v>94.54330315777122</v>
      </c>
      <c r="O171" s="78">
        <v>92.166338027107841</v>
      </c>
      <c r="P171" s="78">
        <v>89.884456247438635</v>
      </c>
      <c r="Q171" s="78">
        <v>86.979399291132097</v>
      </c>
    </row>
    <row r="172" spans="1:17" ht="11.45" customHeight="1" x14ac:dyDescent="0.25">
      <c r="A172" s="19" t="s">
        <v>29</v>
      </c>
      <c r="B172" s="76">
        <v>179.77265009622806</v>
      </c>
      <c r="C172" s="76">
        <v>175.86083399162376</v>
      </c>
      <c r="D172" s="76">
        <v>173.88602004219348</v>
      </c>
      <c r="E172" s="76">
        <v>173.05280471936999</v>
      </c>
      <c r="F172" s="76">
        <v>172.66761898115101</v>
      </c>
      <c r="G172" s="76">
        <v>171.17667252740384</v>
      </c>
      <c r="H172" s="76">
        <v>169.79602368813062</v>
      </c>
      <c r="I172" s="76">
        <v>168.15457290802112</v>
      </c>
      <c r="J172" s="76">
        <v>164.96564574933348</v>
      </c>
      <c r="K172" s="76">
        <v>162.3020118785991</v>
      </c>
      <c r="L172" s="76">
        <v>158.978264018754</v>
      </c>
      <c r="M172" s="76">
        <v>157.03270136886491</v>
      </c>
      <c r="N172" s="76">
        <v>153.24647223217687</v>
      </c>
      <c r="O172" s="76">
        <v>151.85668977156945</v>
      </c>
      <c r="P172" s="76">
        <v>149.53109968754035</v>
      </c>
      <c r="Q172" s="76">
        <v>145.98853138395376</v>
      </c>
    </row>
    <row r="173" spans="1:17" ht="11.45" customHeight="1" x14ac:dyDescent="0.25">
      <c r="A173" s="62" t="s">
        <v>59</v>
      </c>
      <c r="B173" s="77">
        <v>182.39402755048698</v>
      </c>
      <c r="C173" s="77">
        <v>178.53060951746971</v>
      </c>
      <c r="D173" s="77">
        <v>176.41551539630791</v>
      </c>
      <c r="E173" s="77">
        <v>175.47171206461351</v>
      </c>
      <c r="F173" s="77">
        <v>174.89741949428475</v>
      </c>
      <c r="G173" s="77">
        <v>174.06755276882251</v>
      </c>
      <c r="H173" s="77">
        <v>173.39326911235398</v>
      </c>
      <c r="I173" s="77">
        <v>172.57679688593205</v>
      </c>
      <c r="J173" s="77">
        <v>171.26348092259985</v>
      </c>
      <c r="K173" s="77">
        <v>170.59543639988863</v>
      </c>
      <c r="L173" s="77">
        <v>167.17690774874714</v>
      </c>
      <c r="M173" s="77">
        <v>165.63518196672797</v>
      </c>
      <c r="N173" s="77">
        <v>162.10203405674818</v>
      </c>
      <c r="O173" s="77">
        <v>161.63193359226887</v>
      </c>
      <c r="P173" s="77">
        <v>160.25404034360085</v>
      </c>
      <c r="Q173" s="77">
        <v>158.01970148868227</v>
      </c>
    </row>
    <row r="174" spans="1:17" ht="11.45" customHeight="1" x14ac:dyDescent="0.25">
      <c r="A174" s="62" t="s">
        <v>58</v>
      </c>
      <c r="B174" s="77">
        <v>175.11947613963966</v>
      </c>
      <c r="C174" s="77">
        <v>172.09374034027871</v>
      </c>
      <c r="D174" s="77">
        <v>169.42668839861329</v>
      </c>
      <c r="E174" s="77">
        <v>167.57896281171386</v>
      </c>
      <c r="F174" s="77">
        <v>164.93947147187245</v>
      </c>
      <c r="G174" s="77">
        <v>162.25945797034265</v>
      </c>
      <c r="H174" s="77">
        <v>160.30523711159324</v>
      </c>
      <c r="I174" s="77">
        <v>158.12080370768732</v>
      </c>
      <c r="J174" s="77">
        <v>155.00726134920802</v>
      </c>
      <c r="K174" s="77">
        <v>152.88995392349247</v>
      </c>
      <c r="L174" s="77">
        <v>149.82545437548811</v>
      </c>
      <c r="M174" s="77">
        <v>147.89469864660506</v>
      </c>
      <c r="N174" s="77">
        <v>144.48620526215427</v>
      </c>
      <c r="O174" s="77">
        <v>143.02999986491704</v>
      </c>
      <c r="P174" s="77">
        <v>141.08069581260858</v>
      </c>
      <c r="Q174" s="77">
        <v>138.61424362868667</v>
      </c>
    </row>
    <row r="175" spans="1:17" ht="11.45" customHeight="1" x14ac:dyDescent="0.25">
      <c r="A175" s="62" t="s">
        <v>57</v>
      </c>
      <c r="B175" s="77">
        <v>162.80837880488909</v>
      </c>
      <c r="C175" s="77">
        <v>163.21539975190126</v>
      </c>
      <c r="D175" s="77">
        <v>163.62343825128102</v>
      </c>
      <c r="E175" s="77">
        <v>162.28801079265403</v>
      </c>
      <c r="F175" s="77">
        <v>162.31227130687131</v>
      </c>
      <c r="G175" s="77">
        <v>159.64904292025869</v>
      </c>
      <c r="H175" s="77">
        <v>159.28701407688266</v>
      </c>
      <c r="I175" s="77">
        <v>159.60550061382878</v>
      </c>
      <c r="J175" s="77">
        <v>154.73341263545464</v>
      </c>
      <c r="K175" s="77">
        <v>146.11487337206552</v>
      </c>
      <c r="L175" s="77">
        <v>145.30221855469134</v>
      </c>
      <c r="M175" s="77">
        <v>143.62941038483035</v>
      </c>
      <c r="N175" s="77">
        <v>141.95250153754685</v>
      </c>
      <c r="O175" s="77">
        <v>140.75967496477764</v>
      </c>
      <c r="P175" s="77">
        <v>138.29834856456333</v>
      </c>
      <c r="Q175" s="77">
        <v>138.20179689747818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 t="s">
        <v>183</v>
      </c>
      <c r="H176" s="77" t="s">
        <v>183</v>
      </c>
      <c r="I176" s="77" t="s">
        <v>183</v>
      </c>
      <c r="J176" s="77" t="s">
        <v>183</v>
      </c>
      <c r="K176" s="77" t="s">
        <v>183</v>
      </c>
      <c r="L176" s="77">
        <v>154</v>
      </c>
      <c r="M176" s="77">
        <v>154.38499999999999</v>
      </c>
      <c r="N176" s="77">
        <v>126.36313214285714</v>
      </c>
      <c r="O176" s="77">
        <v>117.38057738315219</v>
      </c>
      <c r="P176" s="77">
        <v>112.95987993773134</v>
      </c>
      <c r="Q176" s="77">
        <v>107.1605839568778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51.96150487510107</v>
      </c>
      <c r="P177" s="77">
        <v>51.092426360421527</v>
      </c>
      <c r="Q177" s="77">
        <v>50.55168665396944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1723.3146635452142</v>
      </c>
      <c r="C179" s="76">
        <v>1688.0468903573667</v>
      </c>
      <c r="D179" s="76">
        <v>1680.7308926221915</v>
      </c>
      <c r="E179" s="76">
        <v>1672.6798371231823</v>
      </c>
      <c r="F179" s="76">
        <v>1686.6151521612378</v>
      </c>
      <c r="G179" s="76">
        <v>1597.1212845117479</v>
      </c>
      <c r="H179" s="76">
        <v>1626.863931474616</v>
      </c>
      <c r="I179" s="76">
        <v>1590.1396775222659</v>
      </c>
      <c r="J179" s="76">
        <v>1584.3674315320668</v>
      </c>
      <c r="K179" s="76">
        <v>1592.2776906420477</v>
      </c>
      <c r="L179" s="76">
        <v>1553.8437133885159</v>
      </c>
      <c r="M179" s="76">
        <v>1553.9229467969483</v>
      </c>
      <c r="N179" s="76">
        <v>1486.560637661757</v>
      </c>
      <c r="O179" s="76">
        <v>1128.4034311384335</v>
      </c>
      <c r="P179" s="76">
        <v>1465.1582624227462</v>
      </c>
      <c r="Q179" s="76">
        <v>1426.0116715229819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>
        <v>326.38873421774252</v>
      </c>
      <c r="M180" s="75">
        <v>327.20470605328671</v>
      </c>
      <c r="N180" s="75">
        <v>328.02271781842006</v>
      </c>
      <c r="O180" s="75">
        <v>322.95665214335156</v>
      </c>
      <c r="P180" s="75">
        <v>323.76404377371006</v>
      </c>
      <c r="Q180" s="75">
        <v>318.07342298677003</v>
      </c>
    </row>
    <row r="181" spans="1:17" ht="11.45" customHeight="1" x14ac:dyDescent="0.25">
      <c r="A181" s="62" t="s">
        <v>58</v>
      </c>
      <c r="B181" s="75">
        <v>1768.163583969731</v>
      </c>
      <c r="C181" s="75">
        <v>1735.6090885234926</v>
      </c>
      <c r="D181" s="75">
        <v>1727.6146617671989</v>
      </c>
      <c r="E181" s="75">
        <v>1718.3228580433788</v>
      </c>
      <c r="F181" s="75">
        <v>1708.1091273911802</v>
      </c>
      <c r="G181" s="75">
        <v>1651.8319162595121</v>
      </c>
      <c r="H181" s="75">
        <v>1641.8196490141299</v>
      </c>
      <c r="I181" s="75">
        <v>1630.0708719872459</v>
      </c>
      <c r="J181" s="75">
        <v>1618.6045430815095</v>
      </c>
      <c r="K181" s="75">
        <v>1607.6605377208127</v>
      </c>
      <c r="L181" s="75">
        <v>1588.2866073129524</v>
      </c>
      <c r="M181" s="75">
        <v>1569.2993902001879</v>
      </c>
      <c r="N181" s="75">
        <v>1500.8803028853977</v>
      </c>
      <c r="O181" s="75">
        <v>1504.3190947912203</v>
      </c>
      <c r="P181" s="75">
        <v>1477.5834794006601</v>
      </c>
      <c r="Q181" s="75">
        <v>1456.7922010282418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>
        <v>995.54615305424215</v>
      </c>
      <c r="M182" s="75">
        <v>998.03501843687775</v>
      </c>
      <c r="N182" s="75">
        <v>1000.5301059829699</v>
      </c>
      <c r="O182" s="75">
        <v>1003.0314312479271</v>
      </c>
      <c r="P182" s="75">
        <v>993.64707419627837</v>
      </c>
      <c r="Q182" s="75">
        <v>996.13119188176915</v>
      </c>
    </row>
    <row r="183" spans="1:17" ht="11.45" customHeight="1" x14ac:dyDescent="0.25">
      <c r="A183" s="62" t="s">
        <v>56</v>
      </c>
      <c r="B183" s="75">
        <v>978.30312428427783</v>
      </c>
      <c r="C183" s="75">
        <v>939.60251724965565</v>
      </c>
      <c r="D183" s="75">
        <v>935.63689542553448</v>
      </c>
      <c r="E183" s="75">
        <v>934.53891055524412</v>
      </c>
      <c r="F183" s="75">
        <v>935.67287386952796</v>
      </c>
      <c r="G183" s="75">
        <v>933.83657130384961</v>
      </c>
      <c r="H183" s="75">
        <v>935.31364600933921</v>
      </c>
      <c r="I183" s="75">
        <v>935.25095891919523</v>
      </c>
      <c r="J183" s="75">
        <v>935.47915969782343</v>
      </c>
      <c r="K183" s="75">
        <v>937.70086875289235</v>
      </c>
      <c r="L183" s="75">
        <v>937.91946987616836</v>
      </c>
      <c r="M183" s="75">
        <v>940.09635332051323</v>
      </c>
      <c r="N183" s="75">
        <v>941.2213473748094</v>
      </c>
      <c r="O183" s="75">
        <v>937.94807454269096</v>
      </c>
      <c r="P183" s="75">
        <v>939.6424730496534</v>
      </c>
      <c r="Q183" s="75">
        <v>936.13955184703741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232.49373943397097</v>
      </c>
      <c r="C186" s="78">
        <v>219.2176512230447</v>
      </c>
      <c r="D186" s="78">
        <v>217.94022964921768</v>
      </c>
      <c r="E186" s="78">
        <v>202.7575966767653</v>
      </c>
      <c r="F186" s="78">
        <v>212.59073444609271</v>
      </c>
      <c r="G186" s="78">
        <v>213.05385318046496</v>
      </c>
      <c r="H186" s="78">
        <v>215.87649775871697</v>
      </c>
      <c r="I186" s="78">
        <v>216.03022396451536</v>
      </c>
      <c r="J186" s="78">
        <v>209.60133116653193</v>
      </c>
      <c r="K186" s="78">
        <v>202.66268719056748</v>
      </c>
      <c r="L186" s="78">
        <v>192.88941527269313</v>
      </c>
      <c r="M186" s="78">
        <v>182.92877437963585</v>
      </c>
      <c r="N186" s="78">
        <v>202.81660037080383</v>
      </c>
      <c r="O186" s="78">
        <v>180.79979185965664</v>
      </c>
      <c r="P186" s="78">
        <v>167.25439040417345</v>
      </c>
      <c r="Q186" s="78">
        <v>177.08261364745678</v>
      </c>
    </row>
    <row r="187" spans="1:17" ht="11.45" customHeight="1" x14ac:dyDescent="0.25">
      <c r="A187" s="62" t="s">
        <v>59</v>
      </c>
      <c r="B187" s="77">
        <v>221.18978593121045</v>
      </c>
      <c r="C187" s="77">
        <v>221.06363080447449</v>
      </c>
      <c r="D187" s="77">
        <v>221.57478042557702</v>
      </c>
      <c r="E187" s="77">
        <v>219.9284602099944</v>
      </c>
      <c r="F187" s="77">
        <v>220.254266226563</v>
      </c>
      <c r="G187" s="77">
        <v>219.02201919255134</v>
      </c>
      <c r="H187" s="77">
        <v>217.07554518401366</v>
      </c>
      <c r="I187" s="77">
        <v>214.68063887601858</v>
      </c>
      <c r="J187" s="77">
        <v>212.41767085204006</v>
      </c>
      <c r="K187" s="77">
        <v>209.75208760877553</v>
      </c>
      <c r="L187" s="77">
        <v>206.7870544663667</v>
      </c>
      <c r="M187" s="77">
        <v>204.98804157164543</v>
      </c>
      <c r="N187" s="77">
        <v>202.48854622097645</v>
      </c>
      <c r="O187" s="77">
        <v>200.84876951082768</v>
      </c>
      <c r="P187" s="77">
        <v>197.78769272448841</v>
      </c>
      <c r="Q187" s="77">
        <v>189.29858265278997</v>
      </c>
    </row>
    <row r="188" spans="1:17" ht="11.45" customHeight="1" x14ac:dyDescent="0.25">
      <c r="A188" s="62" t="s">
        <v>58</v>
      </c>
      <c r="B188" s="77">
        <v>232.37068650519365</v>
      </c>
      <c r="C188" s="77">
        <v>229.88651574374876</v>
      </c>
      <c r="D188" s="77">
        <v>229.73431482608316</v>
      </c>
      <c r="E188" s="77">
        <v>230.01291727182553</v>
      </c>
      <c r="F188" s="77">
        <v>229.22749993047347</v>
      </c>
      <c r="G188" s="77">
        <v>226.94957532822752</v>
      </c>
      <c r="H188" s="77">
        <v>224.31174570436542</v>
      </c>
      <c r="I188" s="77">
        <v>221.35393125351143</v>
      </c>
      <c r="J188" s="77">
        <v>217.9970046702893</v>
      </c>
      <c r="K188" s="77">
        <v>214.2012080808278</v>
      </c>
      <c r="L188" s="77">
        <v>210.33890682679146</v>
      </c>
      <c r="M188" s="77">
        <v>206.84558151746651</v>
      </c>
      <c r="N188" s="77">
        <v>202.77010581278662</v>
      </c>
      <c r="O188" s="77">
        <v>200.6271264320963</v>
      </c>
      <c r="P188" s="77">
        <v>193.61942720775417</v>
      </c>
      <c r="Q188" s="77">
        <v>189.40313106828916</v>
      </c>
    </row>
    <row r="189" spans="1:17" ht="11.45" customHeight="1" x14ac:dyDescent="0.25">
      <c r="A189" s="62" t="s">
        <v>57</v>
      </c>
      <c r="B189" s="77">
        <v>305.31440304249998</v>
      </c>
      <c r="C189" s="77">
        <v>304.96760182892399</v>
      </c>
      <c r="D189" s="77">
        <v>304.83549794786791</v>
      </c>
      <c r="E189" s="77">
        <v>302.50072334730874</v>
      </c>
      <c r="F189" s="77">
        <v>302.72175613191195</v>
      </c>
      <c r="G189" s="77">
        <v>300.40242872433339</v>
      </c>
      <c r="H189" s="77">
        <v>297.39959221754418</v>
      </c>
      <c r="I189" s="77">
        <v>293.74222068074181</v>
      </c>
      <c r="J189" s="77">
        <v>289.71119399014663</v>
      </c>
      <c r="K189" s="77">
        <v>285.05680305945953</v>
      </c>
      <c r="L189" s="77">
        <v>281.60817071926266</v>
      </c>
      <c r="M189" s="77">
        <v>278.02818618296186</v>
      </c>
      <c r="N189" s="77">
        <v>271.53933091800252</v>
      </c>
      <c r="O189" s="77">
        <v>270.98930210740411</v>
      </c>
      <c r="P189" s="77">
        <v>262.59713975239856</v>
      </c>
      <c r="Q189" s="77">
        <v>254.52856577817232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>
        <v>128.666666666667</v>
      </c>
      <c r="P190" s="77">
        <v>126.30320512820525</v>
      </c>
      <c r="Q190" s="77">
        <v>136.51240614035098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1177.8229856091425</v>
      </c>
      <c r="C192" s="76">
        <v>1174.7946833044205</v>
      </c>
      <c r="D192" s="76">
        <v>1174.491262980647</v>
      </c>
      <c r="E192" s="76">
        <v>1175.8085155819838</v>
      </c>
      <c r="F192" s="76">
        <v>1173.590032747848</v>
      </c>
      <c r="G192" s="76">
        <v>1171.1284855027641</v>
      </c>
      <c r="H192" s="76">
        <v>1168.1112490016696</v>
      </c>
      <c r="I192" s="76">
        <v>1164.57841936458</v>
      </c>
      <c r="J192" s="76">
        <v>1160.0347400721696</v>
      </c>
      <c r="K192" s="76">
        <v>1154.8248812691591</v>
      </c>
      <c r="L192" s="76">
        <v>1147.6991373496371</v>
      </c>
      <c r="M192" s="76">
        <v>1143.7778707819489</v>
      </c>
      <c r="N192" s="76">
        <v>1132.6432126962186</v>
      </c>
      <c r="O192" s="76">
        <v>1128.6832940917573</v>
      </c>
      <c r="P192" s="76">
        <v>1120.205967305579</v>
      </c>
      <c r="Q192" s="76">
        <v>1111.1523652567832</v>
      </c>
    </row>
    <row r="193" spans="1:17" ht="11.45" customHeight="1" x14ac:dyDescent="0.25">
      <c r="A193" s="17" t="s">
        <v>23</v>
      </c>
      <c r="B193" s="75">
        <v>1167.5273812344128</v>
      </c>
      <c r="C193" s="75">
        <v>1166.3304057787502</v>
      </c>
      <c r="D193" s="75">
        <v>1166.9299863268513</v>
      </c>
      <c r="E193" s="75">
        <v>1168.8729981986223</v>
      </c>
      <c r="F193" s="75">
        <v>1165.7072405914814</v>
      </c>
      <c r="G193" s="75">
        <v>1163.1084843783904</v>
      </c>
      <c r="H193" s="75">
        <v>1159.5596356954416</v>
      </c>
      <c r="I193" s="75">
        <v>1155.2668316582376</v>
      </c>
      <c r="J193" s="75">
        <v>1152.0323444566343</v>
      </c>
      <c r="K193" s="75">
        <v>1146.8994618046627</v>
      </c>
      <c r="L193" s="75">
        <v>1140.2753711141806</v>
      </c>
      <c r="M193" s="75">
        <v>1135.7399078601541</v>
      </c>
      <c r="N193" s="75">
        <v>1123.9034534907075</v>
      </c>
      <c r="O193" s="75">
        <v>1118.395249987416</v>
      </c>
      <c r="P193" s="75">
        <v>1110.8250077976791</v>
      </c>
      <c r="Q193" s="75">
        <v>1102.4386251831515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1371.1617503925549</v>
      </c>
      <c r="D194" s="74">
        <v>1339.5230828460687</v>
      </c>
      <c r="E194" s="74">
        <v>1318.444251349722</v>
      </c>
      <c r="F194" s="74">
        <v>1303.3739265062272</v>
      </c>
      <c r="G194" s="74">
        <v>1297.5048790253193</v>
      </c>
      <c r="H194" s="74">
        <v>1293.4407256298659</v>
      </c>
      <c r="I194" s="74">
        <v>1289.1969289557539</v>
      </c>
      <c r="J194" s="74">
        <v>1288.3778164425428</v>
      </c>
      <c r="K194" s="74">
        <v>1283.2248561357944</v>
      </c>
      <c r="L194" s="74">
        <v>1279.5982978610075</v>
      </c>
      <c r="M194" s="74">
        <v>1271.2225619262722</v>
      </c>
      <c r="N194" s="74">
        <v>1268.9130219084941</v>
      </c>
      <c r="O194" s="74">
        <v>1257.2136984290034</v>
      </c>
      <c r="P194" s="74">
        <v>1249.3182191462988</v>
      </c>
      <c r="Q194" s="74">
        <v>1244.968007369891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1.1275000000068984</v>
      </c>
      <c r="C198" s="111">
        <f>IF(TrRoad_act!C86=0,"",TrRoad_emi!C56/TrRoad_tech!C171)</f>
        <v>1.1277621090543768</v>
      </c>
      <c r="D198" s="111">
        <f>IF(TrRoad_act!D86=0,"",TrRoad_emi!D56/TrRoad_tech!D171)</f>
        <v>1.1282812135439442</v>
      </c>
      <c r="E198" s="111">
        <f>IF(TrRoad_act!E86=0,"",TrRoad_emi!E56/TrRoad_tech!E171)</f>
        <v>1.1290312913986269</v>
      </c>
      <c r="F198" s="111">
        <f>IF(TrRoad_act!F86=0,"",TrRoad_emi!F56/TrRoad_tech!F171)</f>
        <v>1.130155697864615</v>
      </c>
      <c r="G198" s="111">
        <f>IF(TrRoad_act!G86=0,"",TrRoad_emi!G56/TrRoad_tech!G171)</f>
        <v>1.1316598124773785</v>
      </c>
      <c r="H198" s="111">
        <f>IF(TrRoad_act!H86=0,"",TrRoad_emi!H56/TrRoad_tech!H171)</f>
        <v>1.1332960633092917</v>
      </c>
      <c r="I198" s="111">
        <f>IF(TrRoad_act!I86=0,"",TrRoad_emi!I56/TrRoad_tech!I171)</f>
        <v>1.135550966699205</v>
      </c>
      <c r="J198" s="111">
        <f>IF(TrRoad_act!J86=0,"",TrRoad_emi!J56/TrRoad_tech!J171)</f>
        <v>1.13775778079239</v>
      </c>
      <c r="K198" s="111">
        <f>IF(TrRoad_act!K86=0,"",TrRoad_emi!K56/TrRoad_tech!K171)</f>
        <v>1.1410251320492295</v>
      </c>
      <c r="L198" s="111">
        <f>IF(TrRoad_act!L86=0,"",TrRoad_emi!L56/TrRoad_tech!L171)</f>
        <v>1.1479214096219841</v>
      </c>
      <c r="M198" s="111">
        <f>IF(TrRoad_act!M86=0,"",TrRoad_emi!M56/TrRoad_tech!M171)</f>
        <v>1.1549107900518807</v>
      </c>
      <c r="N198" s="111">
        <f>IF(TrRoad_act!N86=0,"",TrRoad_emi!N56/TrRoad_tech!N171)</f>
        <v>1.1612901116325611</v>
      </c>
      <c r="O198" s="111">
        <f>IF(TrRoad_act!O86=0,"",TrRoad_emi!O56/TrRoad_tech!O171)</f>
        <v>1.1684800633754364</v>
      </c>
      <c r="P198" s="111">
        <f>IF(TrRoad_act!P86=0,"",TrRoad_emi!P56/TrRoad_tech!P171)</f>
        <v>1.177213106464611</v>
      </c>
      <c r="Q198" s="111">
        <f>IF(TrRoad_act!Q86=0,"",TrRoad_emi!Q56/TrRoad_tech!Q171)</f>
        <v>1.1683920159323289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1.0996920725005732</v>
      </c>
      <c r="C199" s="107">
        <f>IF(TrRoad_act!C87=0,"",TrRoad_emi!C57/TrRoad_tech!C172)</f>
        <v>1.1010597185012196</v>
      </c>
      <c r="D199" s="107">
        <f>IF(TrRoad_act!D87=0,"",TrRoad_emi!D57/TrRoad_tech!D172)</f>
        <v>1.0985760799132209</v>
      </c>
      <c r="E199" s="107">
        <f>IF(TrRoad_act!E87=0,"",TrRoad_emi!E57/TrRoad_tech!E172)</f>
        <v>1.1128628008781649</v>
      </c>
      <c r="F199" s="107">
        <f>IF(TrRoad_act!F87=0,"",TrRoad_emi!F57/TrRoad_tech!F172)</f>
        <v>1.1088803241096203</v>
      </c>
      <c r="G199" s="107">
        <f>IF(TrRoad_act!G87=0,"",TrRoad_emi!G57/TrRoad_tech!G172)</f>
        <v>1.0891493984885512</v>
      </c>
      <c r="H199" s="107">
        <f>IF(TrRoad_act!H87=0,"",TrRoad_emi!H57/TrRoad_tech!H172)</f>
        <v>1.0782127087495204</v>
      </c>
      <c r="I199" s="107">
        <f>IF(TrRoad_act!I87=0,"",TrRoad_emi!I57/TrRoad_tech!I172)</f>
        <v>1.0674126730387867</v>
      </c>
      <c r="J199" s="107">
        <f>IF(TrRoad_act!J87=0,"",TrRoad_emi!J57/TrRoad_tech!J172)</f>
        <v>1.0827806856752373</v>
      </c>
      <c r="K199" s="107">
        <f>IF(TrRoad_act!K87=0,"",TrRoad_emi!K57/TrRoad_tech!K172)</f>
        <v>1.0752971497134565</v>
      </c>
      <c r="L199" s="107">
        <f>IF(TrRoad_act!L87=0,"",TrRoad_emi!L57/TrRoad_tech!L172)</f>
        <v>1.0659410099089781</v>
      </c>
      <c r="M199" s="107">
        <f>IF(TrRoad_act!M87=0,"",TrRoad_emi!M57/TrRoad_tech!M172)</f>
        <v>1.0551148570672104</v>
      </c>
      <c r="N199" s="107">
        <f>IF(TrRoad_act!N87=0,"",TrRoad_emi!N57/TrRoad_tech!N172)</f>
        <v>1.063871340900219</v>
      </c>
      <c r="O199" s="107">
        <f>IF(TrRoad_act!O87=0,"",TrRoad_emi!O57/TrRoad_tech!O172)</f>
        <v>1.0618249875937691</v>
      </c>
      <c r="P199" s="107">
        <f>IF(TrRoad_act!P87=0,"",TrRoad_emi!P57/TrRoad_tech!P172)</f>
        <v>1.0693366170970906</v>
      </c>
      <c r="Q199" s="107">
        <f>IF(TrRoad_act!Q87=0,"",TrRoad_emi!Q57/TrRoad_tech!Q172)</f>
        <v>1.0703688797816602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1.0995753860241029</v>
      </c>
      <c r="C200" s="108">
        <f>IF(TrRoad_act!C88=0,"",TrRoad_emi!C58/TrRoad_tech!C173)</f>
        <v>1.0993351293686957</v>
      </c>
      <c r="D200" s="108">
        <f>IF(TrRoad_act!D88=0,"",TrRoad_emi!D58/TrRoad_tech!D173)</f>
        <v>1.099757611062762</v>
      </c>
      <c r="E200" s="108">
        <f>IF(TrRoad_act!E88=0,"",TrRoad_emi!E58/TrRoad_tech!E173)</f>
        <v>1.1008279262928446</v>
      </c>
      <c r="F200" s="108">
        <f>IF(TrRoad_act!F88=0,"",TrRoad_emi!F58/TrRoad_tech!F173)</f>
        <v>1.1012172051896867</v>
      </c>
      <c r="G200" s="108">
        <f>IF(TrRoad_act!G88=0,"",TrRoad_emi!G58/TrRoad_tech!G173)</f>
        <v>1.101325248672284</v>
      </c>
      <c r="H200" s="108">
        <f>IF(TrRoad_act!H88=0,"",TrRoad_emi!H58/TrRoad_tech!H173)</f>
        <v>1.1014608348353947</v>
      </c>
      <c r="I200" s="108">
        <f>IF(TrRoad_act!I88=0,"",TrRoad_emi!I58/TrRoad_tech!I173)</f>
        <v>1.1019299023004563</v>
      </c>
      <c r="J200" s="108">
        <f>IF(TrRoad_act!J88=0,"",TrRoad_emi!J58/TrRoad_tech!J173)</f>
        <v>1.1040491690486918</v>
      </c>
      <c r="K200" s="108">
        <f>IF(TrRoad_act!K88=0,"",TrRoad_emi!K58/TrRoad_tech!K173)</f>
        <v>1.1060712054015438</v>
      </c>
      <c r="L200" s="108">
        <f>IF(TrRoad_act!L88=0,"",TrRoad_emi!L58/TrRoad_tech!L173)</f>
        <v>1.1107970696226919</v>
      </c>
      <c r="M200" s="108">
        <f>IF(TrRoad_act!M88=0,"",TrRoad_emi!M58/TrRoad_tech!M173)</f>
        <v>1.1133485860724004</v>
      </c>
      <c r="N200" s="108">
        <f>IF(TrRoad_act!N88=0,"",TrRoad_emi!N58/TrRoad_tech!N173)</f>
        <v>1.1158550431939922</v>
      </c>
      <c r="O200" s="108">
        <f>IF(TrRoad_act!O88=0,"",TrRoad_emi!O58/TrRoad_tech!O173)</f>
        <v>1.1167914285434308</v>
      </c>
      <c r="P200" s="108">
        <f>IF(TrRoad_act!P88=0,"",TrRoad_emi!P58/TrRoad_tech!P173)</f>
        <v>1.1212435913412044</v>
      </c>
      <c r="Q200" s="108">
        <f>IF(TrRoad_act!Q88=0,"",TrRoad_emi!Q58/TrRoad_tech!Q173)</f>
        <v>1.1059323311554099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1.0999150772102049</v>
      </c>
      <c r="C201" s="108">
        <f>IF(TrRoad_act!C89=0,"",TrRoad_emi!C59/TrRoad_tech!C174)</f>
        <v>1.1000428810542913</v>
      </c>
      <c r="D201" s="108">
        <f>IF(TrRoad_act!D89=0,"",TrRoad_emi!D59/TrRoad_tech!D174)</f>
        <v>1.1007641632329082</v>
      </c>
      <c r="E201" s="108">
        <f>IF(TrRoad_act!E89=0,"",TrRoad_emi!E59/TrRoad_tech!E174)</f>
        <v>1.1456327275207185</v>
      </c>
      <c r="F201" s="108">
        <f>IF(TrRoad_act!F89=0,"",TrRoad_emi!F59/TrRoad_tech!F174)</f>
        <v>1.1540928640241954</v>
      </c>
      <c r="G201" s="108">
        <f>IF(TrRoad_act!G89=0,"",TrRoad_emi!G59/TrRoad_tech!G174)</f>
        <v>1.1193395361158707</v>
      </c>
      <c r="H201" s="108">
        <f>IF(TrRoad_act!H89=0,"",TrRoad_emi!H59/TrRoad_tech!H174)</f>
        <v>1.1028298849298406</v>
      </c>
      <c r="I201" s="108">
        <f>IF(TrRoad_act!I89=0,"",TrRoad_emi!I59/TrRoad_tech!I174)</f>
        <v>1.086731480962208</v>
      </c>
      <c r="J201" s="108">
        <f>IF(TrRoad_act!J89=0,"",TrRoad_emi!J59/TrRoad_tech!J174)</f>
        <v>1.1109105428266239</v>
      </c>
      <c r="K201" s="108">
        <f>IF(TrRoad_act!K89=0,"",TrRoad_emi!K59/TrRoad_tech!K174)</f>
        <v>1.0901772129598046</v>
      </c>
      <c r="L201" s="108">
        <f>IF(TrRoad_act!L89=0,"",TrRoad_emi!L59/TrRoad_tech!L174)</f>
        <v>1.0760103420064078</v>
      </c>
      <c r="M201" s="108">
        <f>IF(TrRoad_act!M89=0,"",TrRoad_emi!M59/TrRoad_tech!M174)</f>
        <v>1.0627547742344403</v>
      </c>
      <c r="N201" s="108">
        <f>IF(TrRoad_act!N89=0,"",TrRoad_emi!N59/TrRoad_tech!N174)</f>
        <v>1.072516583259056</v>
      </c>
      <c r="O201" s="108">
        <f>IF(TrRoad_act!O89=0,"",TrRoad_emi!O59/TrRoad_tech!O174)</f>
        <v>1.0685917014331874</v>
      </c>
      <c r="P201" s="108">
        <f>IF(TrRoad_act!P89=0,"",TrRoad_emi!P59/TrRoad_tech!P174)</f>
        <v>1.0764530717867311</v>
      </c>
      <c r="Q201" s="108">
        <f>IF(TrRoad_act!Q89=0,"",TrRoad_emi!Q59/TrRoad_tech!Q174)</f>
        <v>1.0731063678476198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1.1722641548597601</v>
      </c>
      <c r="C202" s="108">
        <f>IF(TrRoad_act!C90=0,"",TrRoad_emi!C60/TrRoad_tech!C175)</f>
        <v>1.2514748290845337</v>
      </c>
      <c r="D202" s="108">
        <f>IF(TrRoad_act!D90=0,"",TrRoad_emi!D60/TrRoad_tech!D175)</f>
        <v>1.2819443520492659</v>
      </c>
      <c r="E202" s="108">
        <f>IF(TrRoad_act!E90=0,"",TrRoad_emi!E60/TrRoad_tech!E175)</f>
        <v>1.1269468527651296</v>
      </c>
      <c r="F202" s="108">
        <f>IF(TrRoad_act!F90=0,"",TrRoad_emi!F60/TrRoad_tech!F175)</f>
        <v>1.1311777485651071</v>
      </c>
      <c r="G202" s="108">
        <f>IF(TrRoad_act!G90=0,"",TrRoad_emi!G60/TrRoad_tech!G175)</f>
        <v>1.2064829225483491</v>
      </c>
      <c r="H202" s="108">
        <f>IF(TrRoad_act!H90=0,"",TrRoad_emi!H60/TrRoad_tech!H175)</f>
        <v>1.3475393461086878</v>
      </c>
      <c r="I202" s="108">
        <f>IF(TrRoad_act!I90=0,"",TrRoad_emi!I60/TrRoad_tech!I175)</f>
        <v>1.4640419669709801</v>
      </c>
      <c r="J202" s="108">
        <f>IF(TrRoad_act!J90=0,"",TrRoad_emi!J60/TrRoad_tech!J175)</f>
        <v>1.270319980309071</v>
      </c>
      <c r="K202" s="108">
        <f>IF(TrRoad_act!K90=0,"",TrRoad_emi!K60/TrRoad_tech!K175)</f>
        <v>1.1275459665860796</v>
      </c>
      <c r="L202" s="108">
        <f>IF(TrRoad_act!L90=0,"",TrRoad_emi!L60/TrRoad_tech!L175)</f>
        <v>1.123280484958592</v>
      </c>
      <c r="M202" s="108">
        <f>IF(TrRoad_act!M90=0,"",TrRoad_emi!M60/TrRoad_tech!M175)</f>
        <v>1.1123813444973751</v>
      </c>
      <c r="N202" s="108">
        <f>IF(TrRoad_act!N90=0,"",TrRoad_emi!N60/TrRoad_tech!N175)</f>
        <v>1.1277218933738473</v>
      </c>
      <c r="O202" s="108">
        <f>IF(TrRoad_act!O90=0,"",TrRoad_emi!O60/TrRoad_tech!O175)</f>
        <v>1.1567180397047752</v>
      </c>
      <c r="P202" s="108">
        <f>IF(TrRoad_act!P90=0,"",TrRoad_emi!P60/TrRoad_tech!P175)</f>
        <v>1.104482564649591</v>
      </c>
      <c r="Q202" s="108">
        <f>IF(TrRoad_act!Q90=0,"",TrRoad_emi!Q60/TrRoad_tech!Q175)</f>
        <v>1.1424184985294368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>
        <f>IF(TrRoad_act!L91=0,"",TrRoad_emi!L61/TrRoad_tech!L176)</f>
        <v>1.2000000000070941</v>
      </c>
      <c r="M203" s="108">
        <f>IF(TrRoad_act!M91=0,"",TrRoad_emi!M61/TrRoad_tech!M176)</f>
        <v>1.2000000000070943</v>
      </c>
      <c r="N203" s="108">
        <f>IF(TrRoad_act!N91=0,"",TrRoad_emi!N61/TrRoad_tech!N176)</f>
        <v>1.2234019433347345</v>
      </c>
      <c r="O203" s="108">
        <f>IF(TrRoad_act!O91=0,"",TrRoad_emi!O61/TrRoad_tech!O176)</f>
        <v>1.2452929350736224</v>
      </c>
      <c r="P203" s="108">
        <f>IF(TrRoad_act!P91=0,"",TrRoad_emi!P61/TrRoad_tech!P176)</f>
        <v>1.2519027423189417</v>
      </c>
      <c r="Q203" s="108">
        <f>IF(TrRoad_act!Q91=0,"",TrRoad_emi!Q61/TrRoad_tech!Q176)</f>
        <v>1.2599545429084003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1.2537995057880797</v>
      </c>
      <c r="P204" s="108">
        <f>IF(TrRoad_act!P92=0,"",TrRoad_emi!P62/TrRoad_tech!P177)</f>
        <v>1.269404419086787</v>
      </c>
      <c r="Q204" s="108">
        <f>IF(TrRoad_act!Q92=0,"",TrRoad_emi!Q62/TrRoad_tech!Q177)</f>
        <v>1.268980997811892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1.1268554927552803</v>
      </c>
      <c r="C206" s="107">
        <f>IF(TrRoad_act!C94=0,"",TrRoad_emi!C64/TrRoad_tech!C179)</f>
        <v>1.1219924636601475</v>
      </c>
      <c r="D206" s="107">
        <f>IF(TrRoad_act!D94=0,"",TrRoad_emi!D64/TrRoad_tech!D179)</f>
        <v>1.1173188199146777</v>
      </c>
      <c r="E206" s="107">
        <f>IF(TrRoad_act!E94=0,"",TrRoad_emi!E64/TrRoad_tech!E179)</f>
        <v>1.112669748707549</v>
      </c>
      <c r="F206" s="107">
        <f>IF(TrRoad_act!F94=0,"",TrRoad_emi!F64/TrRoad_tech!F179)</f>
        <v>1.0965344892980944</v>
      </c>
      <c r="G206" s="107">
        <f>IF(TrRoad_act!G94=0,"",TrRoad_emi!G64/TrRoad_tech!G179)</f>
        <v>1.1069783548932117</v>
      </c>
      <c r="H206" s="107">
        <f>IF(TrRoad_act!H94=0,"",TrRoad_emi!H64/TrRoad_tech!H179)</f>
        <v>1.067143849240572</v>
      </c>
      <c r="I206" s="107">
        <f>IF(TrRoad_act!I94=0,"",TrRoad_emi!I64/TrRoad_tech!I179)</f>
        <v>1.071426301379663</v>
      </c>
      <c r="J206" s="107">
        <f>IF(TrRoad_act!J94=0,"",TrRoad_emi!J64/TrRoad_tech!J179)</f>
        <v>1.0685298380138342</v>
      </c>
      <c r="K206" s="107">
        <f>IF(TrRoad_act!K94=0,"",TrRoad_emi!K64/TrRoad_tech!K179)</f>
        <v>1.0410407686744367</v>
      </c>
      <c r="L206" s="107">
        <f>IF(TrRoad_act!L94=0,"",TrRoad_emi!L64/TrRoad_tech!L179)</f>
        <v>1.0332353969522718</v>
      </c>
      <c r="M206" s="107">
        <f>IF(TrRoad_act!M94=0,"",TrRoad_emi!M64/TrRoad_tech!M179)</f>
        <v>1.0243925175115827</v>
      </c>
      <c r="N206" s="107">
        <f>IF(TrRoad_act!N94=0,"",TrRoad_emi!N64/TrRoad_tech!N179)</f>
        <v>1.0297914445027565</v>
      </c>
      <c r="O206" s="107">
        <f>IF(TrRoad_act!O94=0,"",TrRoad_emi!O64/TrRoad_tech!O179)</f>
        <v>1.3616465404875364</v>
      </c>
      <c r="P206" s="107">
        <f>IF(TrRoad_act!P94=0,"",TrRoad_emi!P64/TrRoad_tech!P179)</f>
        <v>1.0474729633466031</v>
      </c>
      <c r="Q206" s="107">
        <f>IF(TrRoad_act!Q94=0,"",TrRoad_emi!Q64/TrRoad_tech!Q179)</f>
        <v>1.0555909887875423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>
        <f>IF(TrRoad_act!L95=0,"",TrRoad_emi!L65/TrRoad_tech!L180)</f>
        <v>1.1500000000135058</v>
      </c>
      <c r="M207" s="106">
        <f>IF(TrRoad_act!M95=0,"",TrRoad_emi!M65/TrRoad_tech!M180)</f>
        <v>1.1500000000135064</v>
      </c>
      <c r="N207" s="106">
        <f>IF(TrRoad_act!N95=0,"",TrRoad_emi!N65/TrRoad_tech!N180)</f>
        <v>1.1500000000135058</v>
      </c>
      <c r="O207" s="106">
        <f>IF(TrRoad_act!O95=0,"",TrRoad_emi!O65/TrRoad_tech!O180)</f>
        <v>1.1535625823652478</v>
      </c>
      <c r="P207" s="106">
        <f>IF(TrRoad_act!P95=0,"",TrRoad_emi!P65/TrRoad_tech!P180)</f>
        <v>1.1535625823652473</v>
      </c>
      <c r="Q207" s="106">
        <f>IF(TrRoad_act!Q95=0,"",TrRoad_emi!Q65/TrRoad_tech!Q180)</f>
        <v>1.1585369039074829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1.1000000000133241</v>
      </c>
      <c r="C208" s="106">
        <f>IF(TrRoad_act!C96=0,"",TrRoad_emi!C66/TrRoad_tech!C181)</f>
        <v>1.1000917746316601</v>
      </c>
      <c r="D208" s="106">
        <f>IF(TrRoad_act!D96=0,"",TrRoad_emi!D66/TrRoad_tech!D181)</f>
        <v>1.1002595523105558</v>
      </c>
      <c r="E208" s="106">
        <f>IF(TrRoad_act!E96=0,"",TrRoad_emi!E66/TrRoad_tech!E181)</f>
        <v>1.100438416442834</v>
      </c>
      <c r="F208" s="106">
        <f>IF(TrRoad_act!F96=0,"",TrRoad_emi!F66/TrRoad_tech!F181)</f>
        <v>1.1007977640356648</v>
      </c>
      <c r="G208" s="106">
        <f>IF(TrRoad_act!G96=0,"",TrRoad_emi!G66/TrRoad_tech!G181)</f>
        <v>1.1020079957060687</v>
      </c>
      <c r="H208" s="106">
        <f>IF(TrRoad_act!H96=0,"",TrRoad_emi!H66/TrRoad_tech!H181)</f>
        <v>1.0853490189346831</v>
      </c>
      <c r="I208" s="106">
        <f>IF(TrRoad_act!I96=0,"",TrRoad_emi!I66/TrRoad_tech!I181)</f>
        <v>1.0735216426744716</v>
      </c>
      <c r="J208" s="106">
        <f>IF(TrRoad_act!J96=0,"",TrRoad_emi!J66/TrRoad_tech!J181)</f>
        <v>1.0745454112419099</v>
      </c>
      <c r="K208" s="106">
        <f>IF(TrRoad_act!K96=0,"",TrRoad_emi!K66/TrRoad_tech!K181)</f>
        <v>1.0558905655696769</v>
      </c>
      <c r="L208" s="106">
        <f>IF(TrRoad_act!L96=0,"",TrRoad_emi!L66/TrRoad_tech!L181)</f>
        <v>1.0351774727171275</v>
      </c>
      <c r="M208" s="106">
        <f>IF(TrRoad_act!M96=0,"",TrRoad_emi!M66/TrRoad_tech!M181)</f>
        <v>1.0374751902442951</v>
      </c>
      <c r="N208" s="106">
        <f>IF(TrRoad_act!N96=0,"",TrRoad_emi!N66/TrRoad_tech!N181)</f>
        <v>1.0434806853163721</v>
      </c>
      <c r="O208" s="106">
        <f>IF(TrRoad_act!O96=0,"",TrRoad_emi!O66/TrRoad_tech!O181)</f>
        <v>1.0464217783085126</v>
      </c>
      <c r="P208" s="106">
        <f>IF(TrRoad_act!P96=0,"",TrRoad_emi!P66/TrRoad_tech!P181)</f>
        <v>1.0587518107018394</v>
      </c>
      <c r="Q208" s="106">
        <f>IF(TrRoad_act!Q96=0,"",TrRoad_emi!Q66/TrRoad_tech!Q181)</f>
        <v>1.0524621529413412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>
        <f>IF(TrRoad_act!L97=0,"",TrRoad_emi!L67/TrRoad_tech!L182)</f>
        <v>1.1500000000135062</v>
      </c>
      <c r="M209" s="106">
        <f>IF(TrRoad_act!M97=0,"",TrRoad_emi!M67/TrRoad_tech!M182)</f>
        <v>1.1500000000135058</v>
      </c>
      <c r="N209" s="106">
        <f>IF(TrRoad_act!N97=0,"",TrRoad_emi!N67/TrRoad_tech!N182)</f>
        <v>1.150000000013506</v>
      </c>
      <c r="O209" s="106">
        <f>IF(TrRoad_act!O97=0,"",TrRoad_emi!O67/TrRoad_tech!O182)</f>
        <v>1.150000000013506</v>
      </c>
      <c r="P209" s="106">
        <f>IF(TrRoad_act!P97=0,"",TrRoad_emi!P67/TrRoad_tech!P182)</f>
        <v>1.1585604662740752</v>
      </c>
      <c r="Q209" s="106">
        <f>IF(TrRoad_act!Q97=0,"",TrRoad_emi!Q67/TrRoad_tech!Q182)</f>
        <v>1.1585604662740749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1.2457659706718782</v>
      </c>
      <c r="C210" s="106">
        <f>IF(TrRoad_act!C98=0,"",TrRoad_emi!C68/TrRoad_tech!C183)</f>
        <v>1.1474110967756972</v>
      </c>
      <c r="D210" s="106">
        <f>IF(TrRoad_act!D98=0,"",TrRoad_emi!D68/TrRoad_tech!D183)</f>
        <v>1.154963723611554</v>
      </c>
      <c r="E210" s="106">
        <f>IF(TrRoad_act!E98=0,"",TrRoad_emi!E68/TrRoad_tech!E183)</f>
        <v>1.15561244866575</v>
      </c>
      <c r="F210" s="106">
        <f>IF(TrRoad_act!F98=0,"",TrRoad_emi!F68/TrRoad_tech!F183)</f>
        <v>1.1577426476432404</v>
      </c>
      <c r="G210" s="106">
        <f>IF(TrRoad_act!G98=0,"",TrRoad_emi!G68/TrRoad_tech!G183)</f>
        <v>1.1578104127435074</v>
      </c>
      <c r="H210" s="106">
        <f>IF(TrRoad_act!H98=0,"",TrRoad_emi!H68/TrRoad_tech!H183)</f>
        <v>1.1606704141511914</v>
      </c>
      <c r="I210" s="106">
        <f>IF(TrRoad_act!I98=0,"",TrRoad_emi!I68/TrRoad_tech!I183)</f>
        <v>1.1689257276477076</v>
      </c>
      <c r="J210" s="106">
        <f>IF(TrRoad_act!J98=0,"",TrRoad_emi!J68/TrRoad_tech!J183)</f>
        <v>1.1762444506269834</v>
      </c>
      <c r="K210" s="106">
        <f>IF(TrRoad_act!K98=0,"",TrRoad_emi!K68/TrRoad_tech!K183)</f>
        <v>1.2050760908742053</v>
      </c>
      <c r="L210" s="106">
        <f>IF(TrRoad_act!L98=0,"",TrRoad_emi!L68/TrRoad_tech!L183)</f>
        <v>1.2072926015055745</v>
      </c>
      <c r="M210" s="106">
        <f>IF(TrRoad_act!M98=0,"",TrRoad_emi!M68/TrRoad_tech!M183)</f>
        <v>1.2169524452209604</v>
      </c>
      <c r="N210" s="106">
        <f>IF(TrRoad_act!N98=0,"",TrRoad_emi!N68/TrRoad_tech!N183)</f>
        <v>1.2308657032774455</v>
      </c>
      <c r="O210" s="106">
        <f>IF(TrRoad_act!O98=0,"",TrRoad_emi!O68/TrRoad_tech!O183)</f>
        <v>1.2431976247508547</v>
      </c>
      <c r="P210" s="106">
        <f>IF(TrRoad_act!P98=0,"",TrRoad_emi!P68/TrRoad_tech!P183)</f>
        <v>1.2416090321251372</v>
      </c>
      <c r="Q210" s="106">
        <f>IF(TrRoad_act!Q98=0,"",TrRoad_emi!Q68/TrRoad_tech!Q183)</f>
        <v>1.2590069293294017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1.0989325366090983</v>
      </c>
      <c r="C213" s="109">
        <f>IF(TrRoad_act!C101=0,"",TrRoad_emi!C71/TrRoad_tech!C186)</f>
        <v>1.1533580039987277</v>
      </c>
      <c r="D213" s="109">
        <f>IF(TrRoad_act!D101=0,"",TrRoad_emi!D71/TrRoad_tech!D186)</f>
        <v>1.1594602808539978</v>
      </c>
      <c r="E213" s="109">
        <f>IF(TrRoad_act!E101=0,"",TrRoad_emi!E71/TrRoad_tech!E186)</f>
        <v>1.247636914877531</v>
      </c>
      <c r="F213" s="109">
        <f>IF(TrRoad_act!F101=0,"",TrRoad_emi!F71/TrRoad_tech!F186)</f>
        <v>1.186207250579028</v>
      </c>
      <c r="G213" s="109">
        <f>IF(TrRoad_act!G101=0,"",TrRoad_emi!G71/TrRoad_tech!G186)</f>
        <v>1.1725936015228255</v>
      </c>
      <c r="H213" s="109">
        <f>IF(TrRoad_act!H101=0,"",TrRoad_emi!H71/TrRoad_tech!H186)</f>
        <v>1.1269827615589343</v>
      </c>
      <c r="I213" s="109">
        <f>IF(TrRoad_act!I101=0,"",TrRoad_emi!I71/TrRoad_tech!I186)</f>
        <v>1.1002465901601091</v>
      </c>
      <c r="J213" s="109">
        <f>IF(TrRoad_act!J101=0,"",TrRoad_emi!J71/TrRoad_tech!J186)</f>
        <v>1.1189373039407906</v>
      </c>
      <c r="K213" s="109">
        <f>IF(TrRoad_act!K101=0,"",TrRoad_emi!K71/TrRoad_tech!K186)</f>
        <v>1.1189894422051656</v>
      </c>
      <c r="L213" s="109">
        <f>IF(TrRoad_act!L101=0,"",TrRoad_emi!L71/TrRoad_tech!L186)</f>
        <v>1.1329526582805116</v>
      </c>
      <c r="M213" s="109">
        <f>IF(TrRoad_act!M101=0,"",TrRoad_emi!M71/TrRoad_tech!M186)</f>
        <v>1.1789694394431509</v>
      </c>
      <c r="N213" s="109">
        <f>IF(TrRoad_act!N101=0,"",TrRoad_emi!N71/TrRoad_tech!N186)</f>
        <v>1.0458200022963258</v>
      </c>
      <c r="O213" s="109">
        <f>IF(TrRoad_act!O101=0,"",TrRoad_emi!O71/TrRoad_tech!O186)</f>
        <v>1.1672135728930699</v>
      </c>
      <c r="P213" s="109">
        <f>IF(TrRoad_act!P101=0,"",TrRoad_emi!P71/TrRoad_tech!P186)</f>
        <v>1.232157234143318</v>
      </c>
      <c r="Q213" s="109">
        <f>IF(TrRoad_act!Q101=0,"",TrRoad_emi!Q71/TrRoad_tech!Q186)</f>
        <v>1.1345907735687701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1.1000000000067305</v>
      </c>
      <c r="C214" s="108">
        <f>IF(TrRoad_act!C102=0,"",TrRoad_emi!C72/TrRoad_tech!C187)</f>
        <v>1.1000002572694925</v>
      </c>
      <c r="D214" s="108">
        <f>IF(TrRoad_act!D102=0,"",TrRoad_emi!D72/TrRoad_tech!D187)</f>
        <v>1.10000027421661</v>
      </c>
      <c r="E214" s="108">
        <f>IF(TrRoad_act!E102=0,"",TrRoad_emi!E72/TrRoad_tech!E187)</f>
        <v>1.1000029300950673</v>
      </c>
      <c r="F214" s="108">
        <f>IF(TrRoad_act!F102=0,"",TrRoad_emi!F72/TrRoad_tech!F187)</f>
        <v>1.1000031628283695</v>
      </c>
      <c r="G214" s="108">
        <f>IF(TrRoad_act!G102=0,"",TrRoad_emi!G72/TrRoad_tech!G187)</f>
        <v>1.1000066606151753</v>
      </c>
      <c r="H214" s="108">
        <f>IF(TrRoad_act!H102=0,"",TrRoad_emi!H72/TrRoad_tech!H187)</f>
        <v>1.1002714683698245</v>
      </c>
      <c r="I214" s="108">
        <f>IF(TrRoad_act!I102=0,"",TrRoad_emi!I72/TrRoad_tech!I187)</f>
        <v>1.1009259045991646</v>
      </c>
      <c r="J214" s="108">
        <f>IF(TrRoad_act!J102=0,"",TrRoad_emi!J72/TrRoad_tech!J187)</f>
        <v>1.1019473033677467</v>
      </c>
      <c r="K214" s="108">
        <f>IF(TrRoad_act!K102=0,"",TrRoad_emi!K72/TrRoad_tech!K187)</f>
        <v>1.103546562422637</v>
      </c>
      <c r="L214" s="108">
        <f>IF(TrRoad_act!L102=0,"",TrRoad_emi!L72/TrRoad_tech!L187)</f>
        <v>1.1057638971778223</v>
      </c>
      <c r="M214" s="108">
        <f>IF(TrRoad_act!M102=0,"",TrRoad_emi!M72/TrRoad_tech!M187)</f>
        <v>1.1065197351502769</v>
      </c>
      <c r="N214" s="108">
        <f>IF(TrRoad_act!N102=0,"",TrRoad_emi!N72/TrRoad_tech!N187)</f>
        <v>1.1075687129877736</v>
      </c>
      <c r="O214" s="108">
        <f>IF(TrRoad_act!O102=0,"",TrRoad_emi!O72/TrRoad_tech!O187)</f>
        <v>1.1083431803283994</v>
      </c>
      <c r="P214" s="108">
        <f>IF(TrRoad_act!P102=0,"",TrRoad_emi!P72/TrRoad_tech!P187)</f>
        <v>1.11119302933431</v>
      </c>
      <c r="Q214" s="108">
        <f>IF(TrRoad_act!Q102=0,"",TrRoad_emi!Q72/TrRoad_tech!Q187)</f>
        <v>1.1241410377338374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</v>
      </c>
      <c r="C215" s="108">
        <f>IF(TrRoad_act!C103=0,"",TrRoad_emi!C73/TrRoad_tech!C188)</f>
        <v>1.1001312358679074</v>
      </c>
      <c r="D215" s="108">
        <f>IF(TrRoad_act!D103=0,"",TrRoad_emi!D73/TrRoad_tech!D188)</f>
        <v>1.1001910286228116</v>
      </c>
      <c r="E215" s="108">
        <f>IF(TrRoad_act!E103=0,"",TrRoad_emi!E73/TrRoad_tech!E188)</f>
        <v>1.1002062973267435</v>
      </c>
      <c r="F215" s="108">
        <f>IF(TrRoad_act!F103=0,"",TrRoad_emi!F73/TrRoad_tech!F188)</f>
        <v>1.1004279005556845</v>
      </c>
      <c r="G215" s="108">
        <f>IF(TrRoad_act!G103=0,"",TrRoad_emi!G73/TrRoad_tech!G188)</f>
        <v>1.1010489112903867</v>
      </c>
      <c r="H215" s="108">
        <f>IF(TrRoad_act!H103=0,"",TrRoad_emi!H73/TrRoad_tech!H188)</f>
        <v>1.0846259334440158</v>
      </c>
      <c r="I215" s="108">
        <f>IF(TrRoad_act!I103=0,"",TrRoad_emi!I73/TrRoad_tech!I188)</f>
        <v>1.0736525106349759</v>
      </c>
      <c r="J215" s="108">
        <f>IF(TrRoad_act!J103=0,"",TrRoad_emi!J73/TrRoad_tech!J188)</f>
        <v>1.0756697072709762</v>
      </c>
      <c r="K215" s="108">
        <f>IF(TrRoad_act!K103=0,"",TrRoad_emi!K73/TrRoad_tech!K188)</f>
        <v>1.0582911113630773</v>
      </c>
      <c r="L215" s="108">
        <f>IF(TrRoad_act!L103=0,"",TrRoad_emi!L73/TrRoad_tech!L188)</f>
        <v>1.0382909488403875</v>
      </c>
      <c r="M215" s="108">
        <f>IF(TrRoad_act!M103=0,"",TrRoad_emi!M73/TrRoad_tech!M188)</f>
        <v>1.0419749105526108</v>
      </c>
      <c r="N215" s="108">
        <f>IF(TrRoad_act!N103=0,"",TrRoad_emi!N73/TrRoad_tech!N188)</f>
        <v>1.0453553083943128</v>
      </c>
      <c r="O215" s="108">
        <f>IF(TrRoad_act!O103=0,"",TrRoad_emi!O73/TrRoad_tech!O188)</f>
        <v>1.0512244628443452</v>
      </c>
      <c r="P215" s="108">
        <f>IF(TrRoad_act!P103=0,"",TrRoad_emi!P73/TrRoad_tech!P188)</f>
        <v>1.0637205558249974</v>
      </c>
      <c r="Q215" s="108">
        <f>IF(TrRoad_act!Q103=0,"",TrRoad_emi!Q73/TrRoad_tech!Q188)</f>
        <v>1.0601566239631839</v>
      </c>
    </row>
    <row r="216" spans="1:17" ht="11.45" customHeight="1" x14ac:dyDescent="0.25">
      <c r="A216" s="62" t="s">
        <v>57</v>
      </c>
      <c r="B216" s="108">
        <f>IF(TrRoad_act!B104=0,"",TrRoad_emi!B74/TrRoad_tech!B189)</f>
        <v>1.1000000000067303</v>
      </c>
      <c r="C216" s="108">
        <f>IF(TrRoad_act!C104=0,"",TrRoad_emi!C74/TrRoad_tech!C189)</f>
        <v>1.1000055091638836</v>
      </c>
      <c r="D216" s="108">
        <f>IF(TrRoad_act!D104=0,"",TrRoad_emi!D74/TrRoad_tech!D189)</f>
        <v>1.1000142210526469</v>
      </c>
      <c r="E216" s="108">
        <f>IF(TrRoad_act!E104=0,"",TrRoad_emi!E74/TrRoad_tech!E189)</f>
        <v>1.1000593934331115</v>
      </c>
      <c r="F216" s="108">
        <f>IF(TrRoad_act!F104=0,"",TrRoad_emi!F74/TrRoad_tech!F189)</f>
        <v>1.1000675468602166</v>
      </c>
      <c r="G216" s="108">
        <f>IF(TrRoad_act!G104=0,"",TrRoad_emi!G74/TrRoad_tech!G189)</f>
        <v>1.1001407068683493</v>
      </c>
      <c r="H216" s="108">
        <f>IF(TrRoad_act!H104=0,"",TrRoad_emi!H74/TrRoad_tech!H189)</f>
        <v>1.1005349051011992</v>
      </c>
      <c r="I216" s="108">
        <f>IF(TrRoad_act!I104=0,"",TrRoad_emi!I74/TrRoad_tech!I189)</f>
        <v>1.1013847085529893</v>
      </c>
      <c r="J216" s="108">
        <f>IF(TrRoad_act!J104=0,"",TrRoad_emi!J74/TrRoad_tech!J189)</f>
        <v>1.1025821210972182</v>
      </c>
      <c r="K216" s="108">
        <f>IF(TrRoad_act!K104=0,"",TrRoad_emi!K74/TrRoad_tech!K189)</f>
        <v>1.1044103842522108</v>
      </c>
      <c r="L216" s="108">
        <f>IF(TrRoad_act!L104=0,"",TrRoad_emi!L74/TrRoad_tech!L189)</f>
        <v>1.1060540931941432</v>
      </c>
      <c r="M216" s="108">
        <f>IF(TrRoad_act!M104=0,"",TrRoad_emi!M74/TrRoad_tech!M189)</f>
        <v>1.108318600807265</v>
      </c>
      <c r="N216" s="108">
        <f>IF(TrRoad_act!N104=0,"",TrRoad_emi!N74/TrRoad_tech!N189)</f>
        <v>1.1108871645557443</v>
      </c>
      <c r="O216" s="108">
        <f>IF(TrRoad_act!O104=0,"",TrRoad_emi!O74/TrRoad_tech!O189)</f>
        <v>1.1121109487730123</v>
      </c>
      <c r="P216" s="108">
        <f>IF(TrRoad_act!P104=0,"",TrRoad_emi!P74/TrRoad_tech!P189)</f>
        <v>1.1210105711243381</v>
      </c>
      <c r="Q216" s="108">
        <f>IF(TrRoad_act!Q104=0,"",TrRoad_emi!Q74/TrRoad_tech!Q189)</f>
        <v>1.1310616481735234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>
        <f>IF(TrRoad_act!O105=0,"",TrRoad_emi!O75/TrRoad_tech!O190)</f>
        <v>1.2560000000062244</v>
      </c>
      <c r="P217" s="108">
        <f>IF(TrRoad_act!P105=0,"",TrRoad_emi!P75/TrRoad_tech!P190)</f>
        <v>1.2689537691719497</v>
      </c>
      <c r="Q217" s="108">
        <f>IF(TrRoad_act!Q105=0,"",TrRoad_emi!Q75/TrRoad_tech!Q190)</f>
        <v>1.2824909436387015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1.0937838855277839</v>
      </c>
      <c r="C219" s="107">
        <f>IF(TrRoad_act!C107=0,"",TrRoad_emi!C77/TrRoad_tech!C192)</f>
        <v>1.1047653387242871</v>
      </c>
      <c r="D219" s="107">
        <f>IF(TrRoad_act!D107=0,"",TrRoad_emi!D77/TrRoad_tech!D192)</f>
        <v>1.0818173063269862</v>
      </c>
      <c r="E219" s="107">
        <f>IF(TrRoad_act!E107=0,"",TrRoad_emi!E77/TrRoad_tech!E192)</f>
        <v>1.385982483707874</v>
      </c>
      <c r="F219" s="107">
        <f>IF(TrRoad_act!F107=0,"",TrRoad_emi!F77/TrRoad_tech!F192)</f>
        <v>1.3066241252927433</v>
      </c>
      <c r="G219" s="107">
        <f>IF(TrRoad_act!G107=0,"",TrRoad_emi!G77/TrRoad_tech!G192)</f>
        <v>1.1915472657842054</v>
      </c>
      <c r="H219" s="107">
        <f>IF(TrRoad_act!H107=0,"",TrRoad_emi!H77/TrRoad_tech!H192)</f>
        <v>1.2070617548056475</v>
      </c>
      <c r="I219" s="107">
        <f>IF(TrRoad_act!I107=0,"",TrRoad_emi!I77/TrRoad_tech!I192)</f>
        <v>1.1354639021932715</v>
      </c>
      <c r="J219" s="107">
        <f>IF(TrRoad_act!J107=0,"",TrRoad_emi!J77/TrRoad_tech!J192)</f>
        <v>1.1776996480910904</v>
      </c>
      <c r="K219" s="107">
        <f>IF(TrRoad_act!K107=0,"",TrRoad_emi!K77/TrRoad_tech!K192)</f>
        <v>1.1785324969265483</v>
      </c>
      <c r="L219" s="107">
        <f>IF(TrRoad_act!L107=0,"",TrRoad_emi!L77/TrRoad_tech!L192)</f>
        <v>1.1642676178508826</v>
      </c>
      <c r="M219" s="107">
        <f>IF(TrRoad_act!M107=0,"",TrRoad_emi!M77/TrRoad_tech!M192)</f>
        <v>1.0576970462458086</v>
      </c>
      <c r="N219" s="107">
        <f>IF(TrRoad_act!N107=0,"",TrRoad_emi!N77/TrRoad_tech!N192)</f>
        <v>1.4356934798703509</v>
      </c>
      <c r="O219" s="107">
        <f>IF(TrRoad_act!O107=0,"",TrRoad_emi!O77/TrRoad_tech!O192)</f>
        <v>1.5029172881798671</v>
      </c>
      <c r="P219" s="107">
        <f>IF(TrRoad_act!P107=0,"",TrRoad_emi!P77/TrRoad_tech!P192)</f>
        <v>1.4015814075032678</v>
      </c>
      <c r="Q219" s="107">
        <f>IF(TrRoad_act!Q107=0,"",TrRoad_emi!Q77/TrRoad_tech!Q192)</f>
        <v>1.4300096900660786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1.080134974308723</v>
      </c>
      <c r="C220" s="106">
        <f>IF(TrRoad_act!C108=0,"",TrRoad_emi!C78/TrRoad_tech!C193)</f>
        <v>1.0900810870107651</v>
      </c>
      <c r="D220" s="106">
        <f>IF(TrRoad_act!D108=0,"",TrRoad_emi!D78/TrRoad_tech!D193)</f>
        <v>1.0793527662620575</v>
      </c>
      <c r="E220" s="106">
        <f>IF(TrRoad_act!E108=0,"",TrRoad_emi!E78/TrRoad_tech!E193)</f>
        <v>1.229548620713945</v>
      </c>
      <c r="F220" s="106">
        <f>IF(TrRoad_act!F108=0,"",TrRoad_emi!F78/TrRoad_tech!F193)</f>
        <v>1.1933461549228919</v>
      </c>
      <c r="G220" s="106">
        <f>IF(TrRoad_act!G108=0,"",TrRoad_emi!G78/TrRoad_tech!G193)</f>
        <v>1.1375737406143565</v>
      </c>
      <c r="H220" s="106">
        <f>IF(TrRoad_act!H108=0,"",TrRoad_emi!H78/TrRoad_tech!H193)</f>
        <v>1.1364865361746364</v>
      </c>
      <c r="I220" s="106">
        <f>IF(TrRoad_act!I108=0,"",TrRoad_emi!I78/TrRoad_tech!I193)</f>
        <v>1.0952374769112532</v>
      </c>
      <c r="J220" s="106">
        <f>IF(TrRoad_act!J108=0,"",TrRoad_emi!J78/TrRoad_tech!J193)</f>
        <v>1.1171106575143914</v>
      </c>
      <c r="K220" s="106">
        <f>IF(TrRoad_act!K108=0,"",TrRoad_emi!K78/TrRoad_tech!K193)</f>
        <v>1.1067199416051035</v>
      </c>
      <c r="L220" s="106">
        <f>IF(TrRoad_act!L108=0,"",TrRoad_emi!L78/TrRoad_tech!L193)</f>
        <v>1.090845595209182</v>
      </c>
      <c r="M220" s="106">
        <f>IF(TrRoad_act!M108=0,"",TrRoad_emi!M78/TrRoad_tech!M193)</f>
        <v>1.0386332025786449</v>
      </c>
      <c r="N220" s="106">
        <f>IF(TrRoad_act!N108=0,"",TrRoad_emi!N78/TrRoad_tech!N193)</f>
        <v>1.2240684318946633</v>
      </c>
      <c r="O220" s="106">
        <f>IF(TrRoad_act!O108=0,"",TrRoad_emi!O78/TrRoad_tech!O193)</f>
        <v>1.2553601027086967</v>
      </c>
      <c r="P220" s="106">
        <f>IF(TrRoad_act!P108=0,"",TrRoad_emi!P78/TrRoad_tech!P193)</f>
        <v>1.2081529239454631</v>
      </c>
      <c r="Q220" s="106">
        <f>IF(TrRoad_act!Q108=0,"",TrRoad_emi!Q78/TrRoad_tech!Q193)</f>
        <v>1.2248219602591368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0.98840707766513924</v>
      </c>
      <c r="C221" s="105">
        <f>IF(TrRoad_act!C109=0,"",TrRoad_emi!C79/TrRoad_tech!C194)</f>
        <v>1.0394316328293725</v>
      </c>
      <c r="D221" s="105">
        <f>IF(TrRoad_act!D109=0,"",TrRoad_emi!D79/TrRoad_tech!D194)</f>
        <v>0.98327396922019705</v>
      </c>
      <c r="E221" s="105">
        <f>IF(TrRoad_act!E109=0,"",TrRoad_emi!E79/TrRoad_tech!E194)</f>
        <v>1.8244194032832552</v>
      </c>
      <c r="F221" s="105">
        <f>IF(TrRoad_act!F109=0,"",TrRoad_emi!F79/TrRoad_tech!F194)</f>
        <v>1.6454502638065407</v>
      </c>
      <c r="G221" s="105">
        <f>IF(TrRoad_act!G109=0,"",TrRoad_emi!G79/TrRoad_tech!G194)</f>
        <v>1.3172708164921094</v>
      </c>
      <c r="H221" s="105">
        <f>IF(TrRoad_act!H109=0,"",TrRoad_emi!H79/TrRoad_tech!H194)</f>
        <v>1.3789252964432486</v>
      </c>
      <c r="I221" s="105">
        <f>IF(TrRoad_act!I109=0,"",TrRoad_emi!I79/TrRoad_tech!I194)</f>
        <v>1.1939375967437718</v>
      </c>
      <c r="J221" s="105">
        <f>IF(TrRoad_act!J109=0,"",TrRoad_emi!J79/TrRoad_tech!J194)</f>
        <v>1.317107168130907</v>
      </c>
      <c r="K221" s="105">
        <f>IF(TrRoad_act!K109=0,"",TrRoad_emi!K79/TrRoad_tech!K194)</f>
        <v>1.3196069346013002</v>
      </c>
      <c r="L221" s="105">
        <f>IF(TrRoad_act!L109=0,"",TrRoad_emi!L79/TrRoad_tech!L194)</f>
        <v>1.3468555471185921</v>
      </c>
      <c r="M221" s="105">
        <f>IF(TrRoad_act!M109=0,"",TrRoad_emi!M79/TrRoad_tech!M194)</f>
        <v>1.041692648719952</v>
      </c>
      <c r="N221" s="105">
        <f>IF(TrRoad_act!N109=0,"",TrRoad_emi!N79/TrRoad_tech!N194)</f>
        <v>1.9920569868249867</v>
      </c>
      <c r="O221" s="105">
        <f>IF(TrRoad_act!O109=0,"",TrRoad_emi!O79/TrRoad_tech!O194)</f>
        <v>2.0137954794369417</v>
      </c>
      <c r="P221" s="105">
        <f>IF(TrRoad_act!P109=0,"",TrRoad_emi!P79/TrRoad_tech!P194)</f>
        <v>1.7311102983178621</v>
      </c>
      <c r="Q221" s="105">
        <f>IF(TrRoad_act!Q109=0,"",TrRoad_emi!Q79/TrRoad_tech!Q194)</f>
        <v>1.9435081147887501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95.936624251427006</v>
      </c>
      <c r="C225" s="78">
        <v>94.627400926042213</v>
      </c>
      <c r="D225" s="78">
        <v>93.193652427162775</v>
      </c>
      <c r="E225" s="78">
        <v>93.193652427162775</v>
      </c>
      <c r="F225" s="78">
        <v>91.75990392828335</v>
      </c>
      <c r="G225" s="78">
        <v>90.32615542940394</v>
      </c>
      <c r="H225" s="78">
        <v>87.458658431645077</v>
      </c>
      <c r="I225" s="78">
        <v>87.458658431645077</v>
      </c>
      <c r="J225" s="78">
        <v>86.024909932765624</v>
      </c>
      <c r="K225" s="78">
        <v>81.28985258648747</v>
      </c>
      <c r="L225" s="78">
        <v>78.333296212258176</v>
      </c>
      <c r="M225" s="78">
        <v>75.629686126252793</v>
      </c>
      <c r="N225" s="78">
        <v>72.730090868463606</v>
      </c>
      <c r="O225" s="78">
        <v>69.033580158159594</v>
      </c>
      <c r="P225" s="78">
        <v>67.315366001209782</v>
      </c>
      <c r="Q225" s="78">
        <v>65.41756961091599</v>
      </c>
    </row>
    <row r="226" spans="1:17" ht="11.45" customHeight="1" x14ac:dyDescent="0.25">
      <c r="A226" s="19" t="s">
        <v>29</v>
      </c>
      <c r="B226" s="76">
        <v>158.17636919996232</v>
      </c>
      <c r="C226" s="76">
        <v>155.92340832925578</v>
      </c>
      <c r="D226" s="76">
        <v>153.05400331134305</v>
      </c>
      <c r="E226" s="76">
        <v>149.88051962566738</v>
      </c>
      <c r="F226" s="76">
        <v>146.04044896433621</v>
      </c>
      <c r="G226" s="76">
        <v>144.47004903802005</v>
      </c>
      <c r="H226" s="76">
        <v>144.49940468992051</v>
      </c>
      <c r="I226" s="76">
        <v>144.54340714465559</v>
      </c>
      <c r="J226" s="76">
        <v>138.17226511631037</v>
      </c>
      <c r="K226" s="76">
        <v>131.68878935863808</v>
      </c>
      <c r="L226" s="76">
        <v>126.68478568764569</v>
      </c>
      <c r="M226" s="76">
        <v>122.69033111209038</v>
      </c>
      <c r="N226" s="76">
        <v>117.61106749159855</v>
      </c>
      <c r="O226" s="76">
        <v>112.21829782385811</v>
      </c>
      <c r="P226" s="76">
        <v>108.91410454035888</v>
      </c>
      <c r="Q226" s="76">
        <v>105.74592272283442</v>
      </c>
    </row>
    <row r="227" spans="1:17" ht="11.45" customHeight="1" x14ac:dyDescent="0.25">
      <c r="A227" s="62" t="s">
        <v>59</v>
      </c>
      <c r="B227" s="77">
        <v>159.89437375237833</v>
      </c>
      <c r="C227" s="77">
        <v>157.71233487673703</v>
      </c>
      <c r="D227" s="77">
        <v>155.32275404527132</v>
      </c>
      <c r="E227" s="77">
        <v>155.32275404527132</v>
      </c>
      <c r="F227" s="77">
        <v>152.93317321380562</v>
      </c>
      <c r="G227" s="77">
        <v>150.54359238233985</v>
      </c>
      <c r="H227" s="77">
        <v>145.76443071940844</v>
      </c>
      <c r="I227" s="77">
        <v>145.76443071940844</v>
      </c>
      <c r="J227" s="77">
        <v>143.37484988794273</v>
      </c>
      <c r="K227" s="77">
        <v>135.4830876441458</v>
      </c>
      <c r="L227" s="77">
        <v>130.555493687097</v>
      </c>
      <c r="M227" s="77">
        <v>126.049476877088</v>
      </c>
      <c r="N227" s="77">
        <v>121.197243947858</v>
      </c>
      <c r="O227" s="77">
        <v>115.14378284973699</v>
      </c>
      <c r="P227" s="77">
        <v>112.343742893959</v>
      </c>
      <c r="Q227" s="77">
        <v>109.632730590886</v>
      </c>
    </row>
    <row r="228" spans="1:17" ht="11.45" customHeight="1" x14ac:dyDescent="0.25">
      <c r="A228" s="62" t="s">
        <v>58</v>
      </c>
      <c r="B228" s="77">
        <v>153.85359309295742</v>
      </c>
      <c r="C228" s="77">
        <v>151.42218106198001</v>
      </c>
      <c r="D228" s="77">
        <v>148.76565156966458</v>
      </c>
      <c r="E228" s="77">
        <v>143.45259258503373</v>
      </c>
      <c r="F228" s="77">
        <v>140.7960630927183</v>
      </c>
      <c r="G228" s="77">
        <v>141.21313822301181</v>
      </c>
      <c r="H228" s="77">
        <v>143.8245067139579</v>
      </c>
      <c r="I228" s="77">
        <v>144.00249418994306</v>
      </c>
      <c r="J228" s="77">
        <v>136.07009712588913</v>
      </c>
      <c r="K228" s="77">
        <v>130.72282782585373</v>
      </c>
      <c r="L228" s="77">
        <v>125.701581411549</v>
      </c>
      <c r="M228" s="77">
        <v>121.792416356877</v>
      </c>
      <c r="N228" s="77">
        <v>116.342288601181</v>
      </c>
      <c r="O228" s="77">
        <v>111.374794004552</v>
      </c>
      <c r="P228" s="77">
        <v>107.789864453991</v>
      </c>
      <c r="Q228" s="77">
        <v>104.848525534221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133.36771299786304</v>
      </c>
      <c r="F229" s="77">
        <v>130.89794053493964</v>
      </c>
      <c r="G229" s="77">
        <v>131.28569481161861</v>
      </c>
      <c r="H229" s="77">
        <v>0</v>
      </c>
      <c r="I229" s="77">
        <v>0</v>
      </c>
      <c r="J229" s="77">
        <v>126.50421532339901</v>
      </c>
      <c r="K229" s="77">
        <v>121.53286510603239</v>
      </c>
      <c r="L229" s="77">
        <v>124.88478164249292</v>
      </c>
      <c r="M229" s="77">
        <v>113.23027166882299</v>
      </c>
      <c r="N229" s="77">
        <v>113.181946403385</v>
      </c>
      <c r="O229" s="77">
        <v>117.03240740740701</v>
      </c>
      <c r="P229" s="77">
        <v>116.313280363224</v>
      </c>
      <c r="Q229" s="77">
        <v>115.483619344774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154</v>
      </c>
      <c r="M230" s="77">
        <v>0</v>
      </c>
      <c r="N230" s="77">
        <v>115</v>
      </c>
      <c r="O230" s="77">
        <v>113.3125</v>
      </c>
      <c r="P230" s="77">
        <v>96.5</v>
      </c>
      <c r="Q230" s="77">
        <v>84.571428571428598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49</v>
      </c>
      <c r="P231" s="77">
        <v>47.731182795698899</v>
      </c>
      <c r="Q231" s="77">
        <v>48.003766478342797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1411.3010514812099</v>
      </c>
      <c r="C233" s="76">
        <v>1406.433562528606</v>
      </c>
      <c r="D233" s="76">
        <v>1405.3486470879673</v>
      </c>
      <c r="E233" s="76">
        <v>1410.2269539134679</v>
      </c>
      <c r="F233" s="76">
        <v>1442.1150346737743</v>
      </c>
      <c r="G233" s="76">
        <v>1393.3645507144574</v>
      </c>
      <c r="H233" s="76">
        <v>1442.7620565287714</v>
      </c>
      <c r="I233" s="76">
        <v>1403.9402899832971</v>
      </c>
      <c r="J233" s="76">
        <v>1407.4619942091851</v>
      </c>
      <c r="K233" s="76">
        <v>1416.1530959870786</v>
      </c>
      <c r="L233" s="76">
        <v>1364.9383523841432</v>
      </c>
      <c r="M233" s="76">
        <v>1390.4886374423527</v>
      </c>
      <c r="N233" s="76">
        <v>1376.7664441763054</v>
      </c>
      <c r="O233" s="76">
        <v>844.47815641006616</v>
      </c>
      <c r="P233" s="76">
        <v>1348.941306792052</v>
      </c>
      <c r="Q233" s="76">
        <v>1307.1528366214477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326.38873421774252</v>
      </c>
      <c r="M234" s="75">
        <v>0</v>
      </c>
      <c r="N234" s="75">
        <v>0</v>
      </c>
      <c r="O234" s="75">
        <v>287.63991732566501</v>
      </c>
      <c r="P234" s="75">
        <v>0</v>
      </c>
      <c r="Q234" s="75">
        <v>272.57320671214995</v>
      </c>
    </row>
    <row r="235" spans="1:17" ht="11.45" customHeight="1" x14ac:dyDescent="0.25">
      <c r="A235" s="62" t="s">
        <v>58</v>
      </c>
      <c r="B235" s="75">
        <v>1476.796771264884</v>
      </c>
      <c r="C235" s="75">
        <v>1471.7033916760086</v>
      </c>
      <c r="D235" s="75">
        <v>1466.0646813630733</v>
      </c>
      <c r="E235" s="75">
        <v>1466.0646813630733</v>
      </c>
      <c r="F235" s="75">
        <v>1460.3601495289759</v>
      </c>
      <c r="G235" s="75">
        <v>1454.5879750249089</v>
      </c>
      <c r="H235" s="75">
        <v>1442.7620565287714</v>
      </c>
      <c r="I235" s="75">
        <v>1442.7620565287714</v>
      </c>
      <c r="J235" s="75">
        <v>1436.7754919788595</v>
      </c>
      <c r="K235" s="75">
        <v>1416.1530959870786</v>
      </c>
      <c r="L235" s="75">
        <v>1402.9154347002091</v>
      </c>
      <c r="M235" s="75">
        <v>1390.4886374423527</v>
      </c>
      <c r="N235" s="75">
        <v>1376.7664441763054</v>
      </c>
      <c r="O235" s="75">
        <v>0</v>
      </c>
      <c r="P235" s="75">
        <v>1349.9652153555635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995.54615305424227</v>
      </c>
      <c r="M236" s="75">
        <v>0</v>
      </c>
      <c r="N236" s="75">
        <v>0</v>
      </c>
      <c r="O236" s="75">
        <v>0</v>
      </c>
      <c r="P236" s="75">
        <v>957.97126730697312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928.50382673216461</v>
      </c>
      <c r="D237" s="75">
        <v>924.94634080598769</v>
      </c>
      <c r="E237" s="75">
        <v>924.94634080598769</v>
      </c>
      <c r="F237" s="75">
        <v>921.34732780674256</v>
      </c>
      <c r="G237" s="75">
        <v>917.70563876402832</v>
      </c>
      <c r="H237" s="75">
        <v>0</v>
      </c>
      <c r="I237" s="75">
        <v>910.24461731066208</v>
      </c>
      <c r="J237" s="75">
        <v>906.4676686911157</v>
      </c>
      <c r="K237" s="75">
        <v>0</v>
      </c>
      <c r="L237" s="75">
        <v>885.10521689925486</v>
      </c>
      <c r="M237" s="75">
        <v>0</v>
      </c>
      <c r="N237" s="75">
        <v>0</v>
      </c>
      <c r="O237" s="75">
        <v>857.13357093471166</v>
      </c>
      <c r="P237" s="75">
        <v>851.69870199558147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200.89929077088382</v>
      </c>
      <c r="D240" s="78">
        <v>197.44381541442775</v>
      </c>
      <c r="E240" s="78">
        <v>190.81006050166914</v>
      </c>
      <c r="F240" s="78">
        <v>186.83161495560796</v>
      </c>
      <c r="G240" s="78">
        <v>187.36049130415336</v>
      </c>
      <c r="H240" s="78">
        <v>190.70643948960048</v>
      </c>
      <c r="I240" s="78">
        <v>190.93958856304926</v>
      </c>
      <c r="J240" s="78">
        <v>180.50700622846634</v>
      </c>
      <c r="K240" s="78">
        <v>173.38217764144915</v>
      </c>
      <c r="L240" s="78">
        <v>166.71269147826456</v>
      </c>
      <c r="M240" s="78">
        <v>161.62747416943057</v>
      </c>
      <c r="N240" s="78">
        <v>154.20329670329707</v>
      </c>
      <c r="O240" s="78">
        <v>151.97922122281682</v>
      </c>
      <c r="P240" s="78">
        <v>146.78285782978091</v>
      </c>
      <c r="Q240" s="78">
        <v>147.83212251441003</v>
      </c>
    </row>
    <row r="241" spans="1:17" ht="11.45" customHeight="1" x14ac:dyDescent="0.25">
      <c r="A241" s="62" t="s">
        <v>59</v>
      </c>
      <c r="B241" s="77">
        <v>0</v>
      </c>
      <c r="C241" s="77">
        <v>191.25822297246435</v>
      </c>
      <c r="D241" s="77">
        <v>188.36037110924522</v>
      </c>
      <c r="E241" s="77">
        <v>188.36037110924522</v>
      </c>
      <c r="F241" s="77">
        <v>0</v>
      </c>
      <c r="G241" s="77">
        <v>182.56466738280687</v>
      </c>
      <c r="H241" s="77">
        <v>176.76896365636856</v>
      </c>
      <c r="I241" s="77">
        <v>176.76896365636856</v>
      </c>
      <c r="J241" s="77">
        <v>173.8711117931494</v>
      </c>
      <c r="K241" s="77">
        <v>164.30074797823625</v>
      </c>
      <c r="L241" s="77">
        <v>158.32503996217275</v>
      </c>
      <c r="M241" s="77">
        <v>0</v>
      </c>
      <c r="N241" s="77">
        <v>147</v>
      </c>
      <c r="O241" s="77">
        <v>0</v>
      </c>
      <c r="P241" s="77">
        <v>151.00862986003062</v>
      </c>
      <c r="Q241" s="77">
        <v>190</v>
      </c>
    </row>
    <row r="242" spans="1:17" ht="11.45" customHeight="1" x14ac:dyDescent="0.25">
      <c r="A242" s="62" t="s">
        <v>58</v>
      </c>
      <c r="B242" s="77">
        <v>0</v>
      </c>
      <c r="C242" s="77">
        <v>200.92611593600688</v>
      </c>
      <c r="D242" s="77">
        <v>197.40109635818217</v>
      </c>
      <c r="E242" s="77">
        <v>0</v>
      </c>
      <c r="F242" s="77">
        <v>186.82603762470819</v>
      </c>
      <c r="G242" s="77">
        <v>187.37946569842663</v>
      </c>
      <c r="H242" s="77">
        <v>190.84455994342827</v>
      </c>
      <c r="I242" s="77">
        <v>191.08073625514257</v>
      </c>
      <c r="J242" s="77">
        <v>180.55502779575806</v>
      </c>
      <c r="K242" s="77">
        <v>173.45959406349536</v>
      </c>
      <c r="L242" s="77">
        <v>166.79676876202188</v>
      </c>
      <c r="M242" s="77">
        <v>161.60959376903782</v>
      </c>
      <c r="N242" s="77">
        <v>154.37767441860501</v>
      </c>
      <c r="O242" s="77">
        <v>152.217210310219</v>
      </c>
      <c r="P242" s="77">
        <v>146.94229766060801</v>
      </c>
      <c r="Q242" s="77">
        <v>148.118803418803</v>
      </c>
    </row>
    <row r="243" spans="1:17" ht="11.45" customHeight="1" x14ac:dyDescent="0.25">
      <c r="A243" s="62" t="s">
        <v>57</v>
      </c>
      <c r="B243" s="77">
        <v>0</v>
      </c>
      <c r="C243" s="77">
        <v>263.99903561535916</v>
      </c>
      <c r="D243" s="77">
        <v>259.36747358701945</v>
      </c>
      <c r="E243" s="77">
        <v>250.10434953034022</v>
      </c>
      <c r="F243" s="77">
        <v>245.47278750200061</v>
      </c>
      <c r="G243" s="77">
        <v>246.1999427404499</v>
      </c>
      <c r="H243" s="77">
        <v>250.75276821430782</v>
      </c>
      <c r="I243" s="77">
        <v>251.06308287020667</v>
      </c>
      <c r="J243" s="77">
        <v>237.23323865358446</v>
      </c>
      <c r="K243" s="77">
        <v>227.91047016296852</v>
      </c>
      <c r="L243" s="77">
        <v>219.15611065191911</v>
      </c>
      <c r="M243" s="77">
        <v>212.34062432583062</v>
      </c>
      <c r="N243" s="77">
        <v>212.25</v>
      </c>
      <c r="O243" s="77">
        <v>148.68118032860929</v>
      </c>
      <c r="P243" s="77">
        <v>167</v>
      </c>
      <c r="Q243" s="77">
        <v>168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128.666666666667</v>
      </c>
      <c r="P244" s="77">
        <v>124.625</v>
      </c>
      <c r="Q244" s="77">
        <v>153.857142857143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1145.1514123028342</v>
      </c>
      <c r="C246" s="76">
        <v>1143.3834453772854</v>
      </c>
      <c r="D246" s="76">
        <v>1160.9448216663443</v>
      </c>
      <c r="E246" s="76">
        <v>1204.4217316349773</v>
      </c>
      <c r="F246" s="76">
        <v>1140.9865232247141</v>
      </c>
      <c r="G246" s="76">
        <v>1129.9342985047524</v>
      </c>
      <c r="H246" s="76">
        <v>1129.5811229992639</v>
      </c>
      <c r="I246" s="76">
        <v>1129.3791918790589</v>
      </c>
      <c r="J246" s="76">
        <v>1099.6809665024778</v>
      </c>
      <c r="K246" s="76">
        <v>1110.1504741580422</v>
      </c>
      <c r="L246" s="76">
        <v>1093.9253165812836</v>
      </c>
      <c r="M246" s="76">
        <v>1132.1105535203096</v>
      </c>
      <c r="N246" s="76">
        <v>1109.281663559444</v>
      </c>
      <c r="O246" s="76">
        <v>1183.546273650659</v>
      </c>
      <c r="P246" s="76">
        <v>1071.3251218708629</v>
      </c>
      <c r="Q246" s="76">
        <v>1059.3661710676224</v>
      </c>
    </row>
    <row r="247" spans="1:17" ht="11.45" customHeight="1" x14ac:dyDescent="0.25">
      <c r="A247" s="17" t="s">
        <v>23</v>
      </c>
      <c r="B247" s="75">
        <v>0</v>
      </c>
      <c r="C247" s="75">
        <v>1110.2141606498512</v>
      </c>
      <c r="D247" s="75">
        <v>1108.3098481956847</v>
      </c>
      <c r="E247" s="75">
        <v>1105.9386247296143</v>
      </c>
      <c r="F247" s="75">
        <v>1103.1065155751282</v>
      </c>
      <c r="G247" s="75">
        <v>1099.820666379776</v>
      </c>
      <c r="H247" s="75">
        <v>1096.0892985551097</v>
      </c>
      <c r="I247" s="75">
        <v>1091.9216586364412</v>
      </c>
      <c r="J247" s="75">
        <v>1087.3279621341439</v>
      </c>
      <c r="K247" s="75">
        <v>1082.3193324927443</v>
      </c>
      <c r="L247" s="75">
        <v>1076.9077358301129</v>
      </c>
      <c r="M247" s="75">
        <v>1071.1059121395576</v>
      </c>
      <c r="N247" s="75">
        <v>1064.9273036640507</v>
      </c>
      <c r="O247" s="75">
        <v>1058.3859811601385</v>
      </c>
      <c r="P247" s="75">
        <v>1051.4965687521935</v>
      </c>
      <c r="Q247" s="75">
        <v>1044.274168077784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4562</v>
      </c>
      <c r="C4" s="40">
        <f t="shared" ref="C4:Q4" si="1">SUM(C5,C6,C9)</f>
        <v>4537</v>
      </c>
      <c r="D4" s="40">
        <f t="shared" si="1"/>
        <v>4475</v>
      </c>
      <c r="E4" s="40">
        <f t="shared" si="1"/>
        <v>4523</v>
      </c>
      <c r="F4" s="40">
        <f t="shared" si="1"/>
        <v>4599</v>
      </c>
      <c r="G4" s="40">
        <f t="shared" si="1"/>
        <v>4656.7160000000003</v>
      </c>
      <c r="H4" s="40">
        <f t="shared" si="1"/>
        <v>4863.8</v>
      </c>
      <c r="I4" s="40">
        <f t="shared" si="1"/>
        <v>5036.8900000000003</v>
      </c>
      <c r="J4" s="40">
        <f t="shared" si="1"/>
        <v>5307.7610000000004</v>
      </c>
      <c r="K4" s="40">
        <f t="shared" si="1"/>
        <v>5303.1840000000002</v>
      </c>
      <c r="L4" s="40">
        <f t="shared" si="1"/>
        <v>5244.2330000000002</v>
      </c>
      <c r="M4" s="40">
        <f t="shared" si="1"/>
        <v>5385</v>
      </c>
      <c r="N4" s="40">
        <f t="shared" si="1"/>
        <v>4831.0689999999995</v>
      </c>
      <c r="O4" s="40">
        <f t="shared" si="1"/>
        <v>4590.2960000000003</v>
      </c>
      <c r="P4" s="40">
        <f t="shared" si="1"/>
        <v>4818.5609999999997</v>
      </c>
      <c r="Q4" s="40">
        <f t="shared" si="1"/>
        <v>4965.652</v>
      </c>
    </row>
    <row r="5" spans="1:17" ht="11.45" customHeight="1" x14ac:dyDescent="0.25">
      <c r="A5" s="91" t="s">
        <v>21</v>
      </c>
      <c r="B5" s="121">
        <v>530</v>
      </c>
      <c r="C5" s="121">
        <v>545</v>
      </c>
      <c r="D5" s="121">
        <v>550</v>
      </c>
      <c r="E5" s="121">
        <v>770</v>
      </c>
      <c r="F5" s="121">
        <v>847</v>
      </c>
      <c r="G5" s="121">
        <v>847.71600000000001</v>
      </c>
      <c r="H5" s="121">
        <v>987.8</v>
      </c>
      <c r="I5" s="121">
        <v>1049.8900000000001</v>
      </c>
      <c r="J5" s="121">
        <v>1094.7610000000002</v>
      </c>
      <c r="K5" s="121">
        <v>1090.184</v>
      </c>
      <c r="L5" s="121">
        <v>1133.2329999999999</v>
      </c>
      <c r="M5" s="121">
        <v>1148</v>
      </c>
      <c r="N5" s="121">
        <v>1028.069</v>
      </c>
      <c r="O5" s="121">
        <v>941.29599999999994</v>
      </c>
      <c r="P5" s="121">
        <v>966.56100000000004</v>
      </c>
      <c r="Q5" s="121">
        <v>1008.6520000000002</v>
      </c>
    </row>
    <row r="6" spans="1:17" ht="11.45" customHeight="1" x14ac:dyDescent="0.25">
      <c r="A6" s="19" t="s">
        <v>20</v>
      </c>
      <c r="B6" s="38">
        <f t="shared" ref="B6" si="2">SUM(B7:B8)</f>
        <v>4032</v>
      </c>
      <c r="C6" s="38">
        <f t="shared" ref="C6:Q6" si="3">SUM(C7:C8)</f>
        <v>3992</v>
      </c>
      <c r="D6" s="38">
        <f t="shared" si="3"/>
        <v>3925</v>
      </c>
      <c r="E6" s="38">
        <f t="shared" si="3"/>
        <v>3753</v>
      </c>
      <c r="F6" s="38">
        <f t="shared" si="3"/>
        <v>3316</v>
      </c>
      <c r="G6" s="38">
        <f t="shared" si="3"/>
        <v>3319</v>
      </c>
      <c r="H6" s="38">
        <f t="shared" si="3"/>
        <v>3368</v>
      </c>
      <c r="I6" s="38">
        <f t="shared" si="3"/>
        <v>3481</v>
      </c>
      <c r="J6" s="38">
        <f t="shared" si="3"/>
        <v>3688</v>
      </c>
      <c r="K6" s="38">
        <f t="shared" si="3"/>
        <v>3684</v>
      </c>
      <c r="L6" s="38">
        <f t="shared" si="3"/>
        <v>3591.7406019999999</v>
      </c>
      <c r="M6" s="38">
        <f t="shared" si="3"/>
        <v>3771</v>
      </c>
      <c r="N6" s="38">
        <f t="shared" si="3"/>
        <v>3341</v>
      </c>
      <c r="O6" s="38">
        <f t="shared" si="3"/>
        <v>3184</v>
      </c>
      <c r="P6" s="38">
        <f t="shared" si="3"/>
        <v>3314</v>
      </c>
      <c r="Q6" s="38">
        <f t="shared" si="3"/>
        <v>3388</v>
      </c>
    </row>
    <row r="7" spans="1:17" ht="11.45" customHeight="1" x14ac:dyDescent="0.25">
      <c r="A7" s="62" t="s">
        <v>116</v>
      </c>
      <c r="B7" s="42">
        <v>1750.1491981798399</v>
      </c>
      <c r="C7" s="42">
        <v>1547.9395333109769</v>
      </c>
      <c r="D7" s="42">
        <v>1310.1996242348687</v>
      </c>
      <c r="E7" s="42">
        <v>1117.2625261499616</v>
      </c>
      <c r="F7" s="42">
        <v>963.87191532029897</v>
      </c>
      <c r="G7" s="42">
        <v>910.04525676854371</v>
      </c>
      <c r="H7" s="42">
        <v>851.81551980381983</v>
      </c>
      <c r="I7" s="42">
        <v>885.6358550245543</v>
      </c>
      <c r="J7" s="42">
        <v>905.22607414397351</v>
      </c>
      <c r="K7" s="42">
        <v>787.21568863834932</v>
      </c>
      <c r="L7" s="42">
        <v>714.31595874739469</v>
      </c>
      <c r="M7" s="42">
        <v>779.47059302260891</v>
      </c>
      <c r="N7" s="42">
        <v>588.05237801565318</v>
      </c>
      <c r="O7" s="42">
        <v>644.34133483446419</v>
      </c>
      <c r="P7" s="42">
        <v>673.56791310217625</v>
      </c>
      <c r="Q7" s="42">
        <v>682.19963248935846</v>
      </c>
    </row>
    <row r="8" spans="1:17" ht="11.45" customHeight="1" x14ac:dyDescent="0.25">
      <c r="A8" s="62" t="s">
        <v>16</v>
      </c>
      <c r="B8" s="42">
        <v>2281.8508018201601</v>
      </c>
      <c r="C8" s="42">
        <v>2444.0604666890231</v>
      </c>
      <c r="D8" s="42">
        <v>2614.8003757651313</v>
      </c>
      <c r="E8" s="42">
        <v>2635.7374738500384</v>
      </c>
      <c r="F8" s="42">
        <v>2352.1280846797008</v>
      </c>
      <c r="G8" s="42">
        <v>2408.9547432314562</v>
      </c>
      <c r="H8" s="42">
        <v>2516.1844801961802</v>
      </c>
      <c r="I8" s="42">
        <v>2595.3641449754459</v>
      </c>
      <c r="J8" s="42">
        <v>2782.7739258560264</v>
      </c>
      <c r="K8" s="42">
        <v>2896.7843113616509</v>
      </c>
      <c r="L8" s="42">
        <v>2877.4246432526052</v>
      </c>
      <c r="M8" s="42">
        <v>2991.5294069773909</v>
      </c>
      <c r="N8" s="42">
        <v>2752.9476219843468</v>
      </c>
      <c r="O8" s="42">
        <v>2539.6586651655357</v>
      </c>
      <c r="P8" s="42">
        <v>2640.4320868978239</v>
      </c>
      <c r="Q8" s="42">
        <v>2705.8003675106415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436</v>
      </c>
      <c r="G9" s="120">
        <v>490</v>
      </c>
      <c r="H9" s="120">
        <v>508</v>
      </c>
      <c r="I9" s="120">
        <v>506</v>
      </c>
      <c r="J9" s="120">
        <v>525</v>
      </c>
      <c r="K9" s="120">
        <v>529</v>
      </c>
      <c r="L9" s="120">
        <v>519.25939800000003</v>
      </c>
      <c r="M9" s="120">
        <v>466</v>
      </c>
      <c r="N9" s="120">
        <v>462</v>
      </c>
      <c r="O9" s="120">
        <v>465</v>
      </c>
      <c r="P9" s="120">
        <v>538</v>
      </c>
      <c r="Q9" s="120">
        <v>569</v>
      </c>
    </row>
    <row r="10" spans="1:17" ht="11.45" customHeight="1" x14ac:dyDescent="0.25">
      <c r="A10" s="25" t="s">
        <v>51</v>
      </c>
      <c r="B10" s="40">
        <f t="shared" ref="B10" si="4">SUM(B11:B12)</f>
        <v>2183</v>
      </c>
      <c r="C10" s="40">
        <f t="shared" ref="C10:Q10" si="5">SUM(C11:C12)</f>
        <v>2138</v>
      </c>
      <c r="D10" s="40">
        <f t="shared" si="5"/>
        <v>2193</v>
      </c>
      <c r="E10" s="40">
        <f t="shared" si="5"/>
        <v>2073</v>
      </c>
      <c r="F10" s="40">
        <f t="shared" si="5"/>
        <v>2282</v>
      </c>
      <c r="G10" s="40">
        <f t="shared" si="5"/>
        <v>2422</v>
      </c>
      <c r="H10" s="40">
        <f t="shared" si="5"/>
        <v>2430</v>
      </c>
      <c r="I10" s="40">
        <f t="shared" si="5"/>
        <v>2586</v>
      </c>
      <c r="J10" s="40">
        <f t="shared" si="5"/>
        <v>2549</v>
      </c>
      <c r="K10" s="40">
        <f t="shared" si="5"/>
        <v>2174</v>
      </c>
      <c r="L10" s="40">
        <f t="shared" si="5"/>
        <v>2313</v>
      </c>
      <c r="M10" s="40">
        <f t="shared" si="5"/>
        <v>2322</v>
      </c>
      <c r="N10" s="40">
        <f t="shared" si="5"/>
        <v>2421</v>
      </c>
      <c r="O10" s="40">
        <f t="shared" si="5"/>
        <v>2290</v>
      </c>
      <c r="P10" s="40">
        <f t="shared" si="5"/>
        <v>2434</v>
      </c>
      <c r="Q10" s="40">
        <f t="shared" si="5"/>
        <v>2688</v>
      </c>
    </row>
    <row r="11" spans="1:17" ht="11.45" customHeight="1" x14ac:dyDescent="0.25">
      <c r="A11" s="116" t="s">
        <v>116</v>
      </c>
      <c r="B11" s="42">
        <v>1056.2485552218948</v>
      </c>
      <c r="C11" s="42">
        <v>932.87604449208038</v>
      </c>
      <c r="D11" s="42">
        <v>832.93221738053978</v>
      </c>
      <c r="E11" s="42">
        <v>707.46621662918096</v>
      </c>
      <c r="F11" s="42">
        <v>708.56929434492304</v>
      </c>
      <c r="G11" s="42">
        <v>712.53412183494913</v>
      </c>
      <c r="H11" s="42">
        <v>666.1129797204693</v>
      </c>
      <c r="I11" s="42">
        <v>710.85496068310704</v>
      </c>
      <c r="J11" s="42">
        <v>678.59110911696962</v>
      </c>
      <c r="K11" s="42">
        <v>505.66461015552755</v>
      </c>
      <c r="L11" s="42">
        <v>501.97171130757351</v>
      </c>
      <c r="M11" s="42">
        <v>525.44681094143402</v>
      </c>
      <c r="N11" s="42">
        <v>467.89939338515097</v>
      </c>
      <c r="O11" s="42">
        <v>506.40726435396425</v>
      </c>
      <c r="P11" s="42">
        <v>534.70125332333305</v>
      </c>
      <c r="Q11" s="42">
        <v>583.60866174620935</v>
      </c>
    </row>
    <row r="12" spans="1:17" ht="11.45" customHeight="1" x14ac:dyDescent="0.25">
      <c r="A12" s="93" t="s">
        <v>16</v>
      </c>
      <c r="B12" s="36">
        <v>1126.7514447781052</v>
      </c>
      <c r="C12" s="36">
        <v>1205.1239555079196</v>
      </c>
      <c r="D12" s="36">
        <v>1360.0677826194601</v>
      </c>
      <c r="E12" s="36">
        <v>1365.533783370819</v>
      </c>
      <c r="F12" s="36">
        <v>1573.430705655077</v>
      </c>
      <c r="G12" s="36">
        <v>1709.465878165051</v>
      </c>
      <c r="H12" s="36">
        <v>1763.8870202795306</v>
      </c>
      <c r="I12" s="36">
        <v>1875.145039316893</v>
      </c>
      <c r="J12" s="36">
        <v>1870.4088908830304</v>
      </c>
      <c r="K12" s="36">
        <v>1668.3353898444725</v>
      </c>
      <c r="L12" s="36">
        <v>1811.0282886924265</v>
      </c>
      <c r="M12" s="36">
        <v>1796.553189058566</v>
      </c>
      <c r="N12" s="36">
        <v>1953.1006066148491</v>
      </c>
      <c r="O12" s="36">
        <v>1783.5927356460356</v>
      </c>
      <c r="P12" s="36">
        <v>1899.298746676667</v>
      </c>
      <c r="Q12" s="36">
        <v>2104.3913382537908</v>
      </c>
    </row>
    <row r="14" spans="1:17" ht="11.45" customHeight="1" x14ac:dyDescent="0.25">
      <c r="A14" s="27" t="s">
        <v>115</v>
      </c>
      <c r="B14" s="68">
        <f t="shared" ref="B14" si="6">B15+B21</f>
        <v>38.844643302315703</v>
      </c>
      <c r="C14" s="68">
        <f t="shared" ref="C14:Q14" si="7">C15+C21</f>
        <v>36.826909332800241</v>
      </c>
      <c r="D14" s="68">
        <f t="shared" si="7"/>
        <v>38.324305039494838</v>
      </c>
      <c r="E14" s="68">
        <f t="shared" si="7"/>
        <v>40.469379019073372</v>
      </c>
      <c r="F14" s="68">
        <f t="shared" si="7"/>
        <v>41.094049198866173</v>
      </c>
      <c r="G14" s="68">
        <f t="shared" si="7"/>
        <v>43.170522885623392</v>
      </c>
      <c r="H14" s="68">
        <f t="shared" si="7"/>
        <v>47.018481528067348</v>
      </c>
      <c r="I14" s="68">
        <f t="shared" si="7"/>
        <v>47.270519206925592</v>
      </c>
      <c r="J14" s="68">
        <f t="shared" si="7"/>
        <v>50.15701170045557</v>
      </c>
      <c r="K14" s="68">
        <f t="shared" si="7"/>
        <v>47.575518417082726</v>
      </c>
      <c r="L14" s="68">
        <f t="shared" si="7"/>
        <v>47.733544245284392</v>
      </c>
      <c r="M14" s="68">
        <f t="shared" si="7"/>
        <v>45.283710906732615</v>
      </c>
      <c r="N14" s="68">
        <f t="shared" si="7"/>
        <v>44.005355389749539</v>
      </c>
      <c r="O14" s="68">
        <f t="shared" si="7"/>
        <v>41.8548657192934</v>
      </c>
      <c r="P14" s="68">
        <f t="shared" si="7"/>
        <v>41.998870431311289</v>
      </c>
      <c r="Q14" s="68">
        <f t="shared" si="7"/>
        <v>43.828750617454126</v>
      </c>
    </row>
    <row r="15" spans="1:17" ht="11.45" customHeight="1" x14ac:dyDescent="0.25">
      <c r="A15" s="25" t="s">
        <v>39</v>
      </c>
      <c r="B15" s="79">
        <f t="shared" ref="B15" si="8">SUM(B16,B17,B20)</f>
        <v>33.673596949214136</v>
      </c>
      <c r="C15" s="79">
        <f t="shared" ref="C15:Q15" si="9">SUM(C16,C17,C20)</f>
        <v>31.762458071723213</v>
      </c>
      <c r="D15" s="79">
        <f t="shared" si="9"/>
        <v>32.480229119249437</v>
      </c>
      <c r="E15" s="79">
        <f t="shared" si="9"/>
        <v>34.576802331956806</v>
      </c>
      <c r="F15" s="79">
        <f t="shared" si="9"/>
        <v>34.607382532199509</v>
      </c>
      <c r="G15" s="79">
        <f t="shared" si="9"/>
        <v>38.054522885623392</v>
      </c>
      <c r="H15" s="79">
        <f t="shared" si="9"/>
        <v>42.299814861400684</v>
      </c>
      <c r="I15" s="79">
        <f t="shared" si="9"/>
        <v>41.91718587359226</v>
      </c>
      <c r="J15" s="79">
        <f t="shared" si="9"/>
        <v>44.616345033788903</v>
      </c>
      <c r="K15" s="79">
        <f t="shared" si="9"/>
        <v>43.015518417082724</v>
      </c>
      <c r="L15" s="79">
        <f t="shared" si="9"/>
        <v>42.728210911951059</v>
      </c>
      <c r="M15" s="79">
        <f t="shared" si="9"/>
        <v>40.83437757339928</v>
      </c>
      <c r="N15" s="79">
        <f t="shared" si="9"/>
        <v>38.568688723082872</v>
      </c>
      <c r="O15" s="79">
        <f t="shared" si="9"/>
        <v>38.67753238596007</v>
      </c>
      <c r="P15" s="79">
        <f t="shared" si="9"/>
        <v>38.425537097977958</v>
      </c>
      <c r="Q15" s="79">
        <f t="shared" si="9"/>
        <v>39.484750617454125</v>
      </c>
    </row>
    <row r="16" spans="1:17" ht="11.45" customHeight="1" x14ac:dyDescent="0.25">
      <c r="A16" s="91" t="s">
        <v>21</v>
      </c>
      <c r="B16" s="123">
        <v>6.1937417019282561</v>
      </c>
      <c r="C16" s="123">
        <v>6.3690362783979237</v>
      </c>
      <c r="D16" s="123">
        <v>6.4274678038878124</v>
      </c>
      <c r="E16" s="123">
        <v>8.9984549254429371</v>
      </c>
      <c r="F16" s="123">
        <v>9.5972885798782084</v>
      </c>
      <c r="G16" s="123">
        <v>9.9846030854473504</v>
      </c>
      <c r="H16" s="123">
        <v>12.030706034830819</v>
      </c>
      <c r="I16" s="123">
        <v>12.478792989965852</v>
      </c>
      <c r="J16" s="123">
        <v>13.058479115309407</v>
      </c>
      <c r="K16" s="123">
        <v>12.857919504854697</v>
      </c>
      <c r="L16" s="123">
        <v>13.359156317526706</v>
      </c>
      <c r="M16" s="123">
        <v>13.224400353936097</v>
      </c>
      <c r="N16" s="123">
        <v>12.046335243973534</v>
      </c>
      <c r="O16" s="123">
        <v>11.239029499291151</v>
      </c>
      <c r="P16" s="123">
        <v>11.350117395587841</v>
      </c>
      <c r="Q16" s="123">
        <v>11.828281354867862</v>
      </c>
    </row>
    <row r="17" spans="1:17" ht="11.45" customHeight="1" x14ac:dyDescent="0.25">
      <c r="A17" s="19" t="s">
        <v>20</v>
      </c>
      <c r="B17" s="76">
        <f t="shared" ref="B17" si="10">SUM(B18:B19)</f>
        <v>27.479855247285883</v>
      </c>
      <c r="C17" s="76">
        <f t="shared" ref="C17:Q17" si="11">SUM(C18:C19)</f>
        <v>25.393421793325288</v>
      </c>
      <c r="D17" s="76">
        <f t="shared" si="11"/>
        <v>26.052761315361622</v>
      </c>
      <c r="E17" s="76">
        <f t="shared" si="11"/>
        <v>25.578347406513867</v>
      </c>
      <c r="F17" s="76">
        <f t="shared" si="11"/>
        <v>23.500563713927754</v>
      </c>
      <c r="G17" s="76">
        <f t="shared" si="11"/>
        <v>26.306455430080355</v>
      </c>
      <c r="H17" s="76">
        <f t="shared" si="11"/>
        <v>28.378611837676623</v>
      </c>
      <c r="I17" s="76">
        <f t="shared" si="11"/>
        <v>27.600714603516909</v>
      </c>
      <c r="J17" s="76">
        <f t="shared" si="11"/>
        <v>29.64439102175389</v>
      </c>
      <c r="K17" s="76">
        <f t="shared" si="11"/>
        <v>28.251186946736432</v>
      </c>
      <c r="L17" s="76">
        <f t="shared" si="11"/>
        <v>27.49865513309226</v>
      </c>
      <c r="M17" s="76">
        <f t="shared" si="11"/>
        <v>25.969726633558317</v>
      </c>
      <c r="N17" s="76">
        <f t="shared" si="11"/>
        <v>24.868241749312091</v>
      </c>
      <c r="O17" s="76">
        <f t="shared" si="11"/>
        <v>25.742034640027107</v>
      </c>
      <c r="P17" s="76">
        <f t="shared" si="11"/>
        <v>25.145036428681436</v>
      </c>
      <c r="Q17" s="76">
        <f t="shared" si="11"/>
        <v>25.617631151035241</v>
      </c>
    </row>
    <row r="18" spans="1:17" ht="11.45" customHeight="1" x14ac:dyDescent="0.25">
      <c r="A18" s="62" t="s">
        <v>17</v>
      </c>
      <c r="B18" s="77">
        <v>12.873465516696976</v>
      </c>
      <c r="C18" s="77">
        <v>10.944756268853686</v>
      </c>
      <c r="D18" s="77">
        <v>9.3173555585287513</v>
      </c>
      <c r="E18" s="77">
        <v>8.3387130161464462</v>
      </c>
      <c r="F18" s="77">
        <v>7.3525147794405061</v>
      </c>
      <c r="G18" s="77">
        <v>7.7775347740257352</v>
      </c>
      <c r="H18" s="77">
        <v>7.7568621141592242</v>
      </c>
      <c r="I18" s="77">
        <v>7.5879120866616327</v>
      </c>
      <c r="J18" s="77">
        <v>7.8701052240023976</v>
      </c>
      <c r="K18" s="77">
        <v>6.5520538157408845</v>
      </c>
      <c r="L18" s="77">
        <v>5.9451390064895024</v>
      </c>
      <c r="M18" s="77">
        <v>5.8305097759009357</v>
      </c>
      <c r="N18" s="77">
        <v>4.7701352750527155</v>
      </c>
      <c r="O18" s="77">
        <v>5.6609091244922158</v>
      </c>
      <c r="P18" s="77">
        <v>5.5531572645228566</v>
      </c>
      <c r="Q18" s="77">
        <v>5.6060263815949156</v>
      </c>
    </row>
    <row r="19" spans="1:17" ht="11.45" customHeight="1" x14ac:dyDescent="0.25">
      <c r="A19" s="62" t="s">
        <v>16</v>
      </c>
      <c r="B19" s="77">
        <v>14.606389730588907</v>
      </c>
      <c r="C19" s="77">
        <v>14.448665524471604</v>
      </c>
      <c r="D19" s="77">
        <v>16.735405756832868</v>
      </c>
      <c r="E19" s="77">
        <v>17.239634390367421</v>
      </c>
      <c r="F19" s="77">
        <v>16.14804893448725</v>
      </c>
      <c r="G19" s="77">
        <v>18.52892065605462</v>
      </c>
      <c r="H19" s="77">
        <v>20.621749723517397</v>
      </c>
      <c r="I19" s="77">
        <v>20.012802516855277</v>
      </c>
      <c r="J19" s="77">
        <v>21.774285797751492</v>
      </c>
      <c r="K19" s="77">
        <v>21.699133130995548</v>
      </c>
      <c r="L19" s="77">
        <v>21.553516126602759</v>
      </c>
      <c r="M19" s="77">
        <v>20.139216857657381</v>
      </c>
      <c r="N19" s="77">
        <v>20.098106474259374</v>
      </c>
      <c r="O19" s="77">
        <v>20.081125515534893</v>
      </c>
      <c r="P19" s="77">
        <v>19.591879164158581</v>
      </c>
      <c r="Q19" s="77">
        <v>20.011604769440325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1.5095302383935423</v>
      </c>
      <c r="G20" s="122">
        <v>1.7634643700956858</v>
      </c>
      <c r="H20" s="122">
        <v>1.8904969888932375</v>
      </c>
      <c r="I20" s="122">
        <v>1.8376782801095017</v>
      </c>
      <c r="J20" s="122">
        <v>1.9134748967256023</v>
      </c>
      <c r="K20" s="122">
        <v>1.9064119654915925</v>
      </c>
      <c r="L20" s="122">
        <v>1.8703994613320909</v>
      </c>
      <c r="M20" s="122">
        <v>1.6402505859048695</v>
      </c>
      <c r="N20" s="122">
        <v>1.6541117297972516</v>
      </c>
      <c r="O20" s="122">
        <v>1.6964682466418119</v>
      </c>
      <c r="P20" s="122">
        <v>1.9303832737086786</v>
      </c>
      <c r="Q20" s="122">
        <v>2.0388381115510255</v>
      </c>
    </row>
    <row r="21" spans="1:17" ht="11.45" customHeight="1" x14ac:dyDescent="0.25">
      <c r="A21" s="25" t="s">
        <v>18</v>
      </c>
      <c r="B21" s="79">
        <f t="shared" ref="B21" si="12">SUM(B22:B23)</f>
        <v>5.1710463531015689</v>
      </c>
      <c r="C21" s="79">
        <f t="shared" ref="C21:Q21" si="13">SUM(C22:C23)</f>
        <v>5.0644512610770285</v>
      </c>
      <c r="D21" s="79">
        <f t="shared" si="13"/>
        <v>5.8440759202454</v>
      </c>
      <c r="E21" s="79">
        <f t="shared" si="13"/>
        <v>5.8925766871165646</v>
      </c>
      <c r="F21" s="79">
        <f t="shared" si="13"/>
        <v>6.4866666666666672</v>
      </c>
      <c r="G21" s="79">
        <f t="shared" si="13"/>
        <v>5.1160000000000005</v>
      </c>
      <c r="H21" s="79">
        <f t="shared" si="13"/>
        <v>4.7186666666666666</v>
      </c>
      <c r="I21" s="79">
        <f t="shared" si="13"/>
        <v>5.3533333333333326</v>
      </c>
      <c r="J21" s="79">
        <f t="shared" si="13"/>
        <v>5.5406666666666657</v>
      </c>
      <c r="K21" s="79">
        <f t="shared" si="13"/>
        <v>4.5600000000000005</v>
      </c>
      <c r="L21" s="79">
        <f t="shared" si="13"/>
        <v>5.0053333333333327</v>
      </c>
      <c r="M21" s="79">
        <f t="shared" si="13"/>
        <v>4.4493333333333336</v>
      </c>
      <c r="N21" s="79">
        <f t="shared" si="13"/>
        <v>5.4366666666666665</v>
      </c>
      <c r="O21" s="79">
        <f t="shared" si="13"/>
        <v>3.1773333333333329</v>
      </c>
      <c r="P21" s="79">
        <f t="shared" si="13"/>
        <v>3.5733333333333333</v>
      </c>
      <c r="Q21" s="79">
        <f t="shared" si="13"/>
        <v>4.3439999999999994</v>
      </c>
    </row>
    <row r="22" spans="1:17" ht="11.45" customHeight="1" x14ac:dyDescent="0.25">
      <c r="A22" s="116" t="s">
        <v>17</v>
      </c>
      <c r="B22" s="77">
        <v>2.8550608752745199</v>
      </c>
      <c r="C22" s="77">
        <v>2.5102391835955107</v>
      </c>
      <c r="D22" s="77">
        <v>2.2293768188676881</v>
      </c>
      <c r="E22" s="77">
        <v>1.8867156484669869</v>
      </c>
      <c r="F22" s="77">
        <v>1.8842174674451162</v>
      </c>
      <c r="G22" s="77">
        <v>1.4058618038782249</v>
      </c>
      <c r="H22" s="77">
        <v>1.2059464158954436</v>
      </c>
      <c r="I22" s="77">
        <v>1.3720654969698907</v>
      </c>
      <c r="J22" s="77">
        <v>1.3741925983546259</v>
      </c>
      <c r="K22" s="77">
        <v>0.9850468151227757</v>
      </c>
      <c r="L22" s="77">
        <v>1.0073905974988564</v>
      </c>
      <c r="M22" s="77">
        <v>0.93453642200314668</v>
      </c>
      <c r="N22" s="77">
        <v>0.97229035412089038</v>
      </c>
      <c r="O22" s="77">
        <v>0.65186000210997375</v>
      </c>
      <c r="P22" s="77">
        <v>0.72816954077988527</v>
      </c>
      <c r="Q22" s="77">
        <v>0.87467630320032441</v>
      </c>
    </row>
    <row r="23" spans="1:17" ht="11.45" customHeight="1" x14ac:dyDescent="0.25">
      <c r="A23" s="93" t="s">
        <v>16</v>
      </c>
      <c r="B23" s="74">
        <v>2.315985477827049</v>
      </c>
      <c r="C23" s="74">
        <v>2.5542120774815178</v>
      </c>
      <c r="D23" s="74">
        <v>3.6146991013777119</v>
      </c>
      <c r="E23" s="74">
        <v>4.0058610386495772</v>
      </c>
      <c r="F23" s="74">
        <v>4.6024491992215513</v>
      </c>
      <c r="G23" s="74">
        <v>3.7101381961217754</v>
      </c>
      <c r="H23" s="74">
        <v>3.5127202507712232</v>
      </c>
      <c r="I23" s="74">
        <v>3.9812678363634419</v>
      </c>
      <c r="J23" s="74">
        <v>4.1664740683120396</v>
      </c>
      <c r="K23" s="74">
        <v>3.5749531848772249</v>
      </c>
      <c r="L23" s="74">
        <v>3.9979427358344761</v>
      </c>
      <c r="M23" s="74">
        <v>3.5147969113301869</v>
      </c>
      <c r="N23" s="74">
        <v>4.4643763125457765</v>
      </c>
      <c r="O23" s="74">
        <v>2.5254733312233593</v>
      </c>
      <c r="P23" s="74">
        <v>2.8451637925534481</v>
      </c>
      <c r="Q23" s="74">
        <v>3.469323696799675</v>
      </c>
    </row>
    <row r="25" spans="1:17" ht="11.45" customHeight="1" x14ac:dyDescent="0.25">
      <c r="A25" s="27" t="s">
        <v>114</v>
      </c>
      <c r="B25" s="68">
        <f t="shared" ref="B25:Q25" si="14">B26+B32</f>
        <v>200</v>
      </c>
      <c r="C25" s="68">
        <f t="shared" si="14"/>
        <v>198</v>
      </c>
      <c r="D25" s="68">
        <f t="shared" si="14"/>
        <v>206.5</v>
      </c>
      <c r="E25" s="68">
        <f t="shared" si="14"/>
        <v>229.5</v>
      </c>
      <c r="F25" s="68">
        <f t="shared" si="14"/>
        <v>239</v>
      </c>
      <c r="G25" s="68">
        <f t="shared" si="14"/>
        <v>244</v>
      </c>
      <c r="H25" s="68">
        <f t="shared" si="14"/>
        <v>270</v>
      </c>
      <c r="I25" s="68">
        <f t="shared" si="14"/>
        <v>275.5</v>
      </c>
      <c r="J25" s="68">
        <f t="shared" si="14"/>
        <v>283.5</v>
      </c>
      <c r="K25" s="68">
        <f t="shared" si="14"/>
        <v>280.5</v>
      </c>
      <c r="L25" s="68">
        <f t="shared" si="14"/>
        <v>284.5</v>
      </c>
      <c r="M25" s="68">
        <f t="shared" si="14"/>
        <v>294</v>
      </c>
      <c r="N25" s="68">
        <f t="shared" si="14"/>
        <v>287.5</v>
      </c>
      <c r="O25" s="68">
        <f t="shared" si="14"/>
        <v>285.5</v>
      </c>
      <c r="P25" s="68">
        <f t="shared" si="14"/>
        <v>283.5</v>
      </c>
      <c r="Q25" s="68">
        <f t="shared" si="14"/>
        <v>283.5</v>
      </c>
    </row>
    <row r="26" spans="1:17" ht="11.45" customHeight="1" x14ac:dyDescent="0.25">
      <c r="A26" s="25" t="s">
        <v>39</v>
      </c>
      <c r="B26" s="79">
        <f t="shared" ref="B26:Q26" si="15">SUM(B27,B28,B31)</f>
        <v>156.5</v>
      </c>
      <c r="C26" s="79">
        <f t="shared" si="15"/>
        <v>156</v>
      </c>
      <c r="D26" s="79">
        <f t="shared" si="15"/>
        <v>159.5</v>
      </c>
      <c r="E26" s="79">
        <f t="shared" si="15"/>
        <v>181.5</v>
      </c>
      <c r="F26" s="79">
        <f t="shared" si="15"/>
        <v>187.5</v>
      </c>
      <c r="G26" s="79">
        <f t="shared" si="15"/>
        <v>195.5</v>
      </c>
      <c r="H26" s="79">
        <f t="shared" si="15"/>
        <v>222</v>
      </c>
      <c r="I26" s="79">
        <f t="shared" si="15"/>
        <v>227.5</v>
      </c>
      <c r="J26" s="79">
        <f t="shared" si="15"/>
        <v>235.5</v>
      </c>
      <c r="K26" s="79">
        <f t="shared" si="15"/>
        <v>236</v>
      </c>
      <c r="L26" s="79">
        <f t="shared" si="15"/>
        <v>240</v>
      </c>
      <c r="M26" s="79">
        <f t="shared" si="15"/>
        <v>248</v>
      </c>
      <c r="N26" s="79">
        <f t="shared" si="15"/>
        <v>241.5</v>
      </c>
      <c r="O26" s="79">
        <f t="shared" si="15"/>
        <v>246</v>
      </c>
      <c r="P26" s="79">
        <f t="shared" si="15"/>
        <v>244</v>
      </c>
      <c r="Q26" s="79">
        <f t="shared" si="15"/>
        <v>244</v>
      </c>
    </row>
    <row r="27" spans="1:17" ht="11.45" customHeight="1" x14ac:dyDescent="0.25">
      <c r="A27" s="91" t="s">
        <v>21</v>
      </c>
      <c r="B27" s="123">
        <v>54.5</v>
      </c>
      <c r="C27" s="123">
        <v>56</v>
      </c>
      <c r="D27" s="123">
        <v>56.5</v>
      </c>
      <c r="E27" s="123">
        <v>79.5</v>
      </c>
      <c r="F27" s="123">
        <v>84.5</v>
      </c>
      <c r="G27" s="123">
        <v>88</v>
      </c>
      <c r="H27" s="123">
        <v>106</v>
      </c>
      <c r="I27" s="123">
        <v>110</v>
      </c>
      <c r="J27" s="123">
        <v>115</v>
      </c>
      <c r="K27" s="123">
        <v>115.5</v>
      </c>
      <c r="L27" s="123">
        <v>117.5</v>
      </c>
      <c r="M27" s="123">
        <v>118</v>
      </c>
      <c r="N27" s="123">
        <v>112</v>
      </c>
      <c r="O27" s="123">
        <v>109</v>
      </c>
      <c r="P27" s="123">
        <v>109</v>
      </c>
      <c r="Q27" s="123">
        <v>109</v>
      </c>
    </row>
    <row r="28" spans="1:17" ht="11.45" customHeight="1" x14ac:dyDescent="0.25">
      <c r="A28" s="19" t="s">
        <v>20</v>
      </c>
      <c r="B28" s="76">
        <f t="shared" ref="B28:Q28" si="16">SUM(B29:B30)</f>
        <v>102</v>
      </c>
      <c r="C28" s="76">
        <f t="shared" si="16"/>
        <v>100</v>
      </c>
      <c r="D28" s="76">
        <f t="shared" si="16"/>
        <v>103</v>
      </c>
      <c r="E28" s="76">
        <f t="shared" si="16"/>
        <v>102</v>
      </c>
      <c r="F28" s="76">
        <f t="shared" si="16"/>
        <v>100</v>
      </c>
      <c r="G28" s="76">
        <f t="shared" si="16"/>
        <v>104.5</v>
      </c>
      <c r="H28" s="76">
        <f t="shared" si="16"/>
        <v>112.5</v>
      </c>
      <c r="I28" s="76">
        <f t="shared" si="16"/>
        <v>114</v>
      </c>
      <c r="J28" s="76">
        <f t="shared" si="16"/>
        <v>117</v>
      </c>
      <c r="K28" s="76">
        <f t="shared" si="16"/>
        <v>117</v>
      </c>
      <c r="L28" s="76">
        <f t="shared" si="16"/>
        <v>119</v>
      </c>
      <c r="M28" s="76">
        <f t="shared" si="16"/>
        <v>126.5</v>
      </c>
      <c r="N28" s="76">
        <f t="shared" si="16"/>
        <v>126</v>
      </c>
      <c r="O28" s="76">
        <f t="shared" si="16"/>
        <v>133.5</v>
      </c>
      <c r="P28" s="76">
        <f t="shared" si="16"/>
        <v>131.5</v>
      </c>
      <c r="Q28" s="76">
        <f t="shared" si="16"/>
        <v>131.5</v>
      </c>
    </row>
    <row r="29" spans="1:17" ht="11.45" customHeight="1" x14ac:dyDescent="0.25">
      <c r="A29" s="62" t="s">
        <v>17</v>
      </c>
      <c r="B29" s="77">
        <v>47.5</v>
      </c>
      <c r="C29" s="77">
        <v>45</v>
      </c>
      <c r="D29" s="77">
        <v>40.5</v>
      </c>
      <c r="E29" s="77">
        <v>38</v>
      </c>
      <c r="F29" s="77">
        <v>35.5</v>
      </c>
      <c r="G29" s="77">
        <v>35.5</v>
      </c>
      <c r="H29" s="77">
        <v>35.5</v>
      </c>
      <c r="I29" s="77">
        <v>36</v>
      </c>
      <c r="J29" s="77">
        <v>36</v>
      </c>
      <c r="K29" s="77">
        <v>35.5</v>
      </c>
      <c r="L29" s="77">
        <v>36</v>
      </c>
      <c r="M29" s="77">
        <v>37.5</v>
      </c>
      <c r="N29" s="77">
        <v>35.5</v>
      </c>
      <c r="O29" s="77">
        <v>35.5</v>
      </c>
      <c r="P29" s="77">
        <v>35</v>
      </c>
      <c r="Q29" s="77">
        <v>35</v>
      </c>
    </row>
    <row r="30" spans="1:17" ht="11.45" customHeight="1" x14ac:dyDescent="0.25">
      <c r="A30" s="62" t="s">
        <v>16</v>
      </c>
      <c r="B30" s="77">
        <v>54.5</v>
      </c>
      <c r="C30" s="77">
        <v>55</v>
      </c>
      <c r="D30" s="77">
        <v>62.5</v>
      </c>
      <c r="E30" s="77">
        <v>64</v>
      </c>
      <c r="F30" s="77">
        <v>64.5</v>
      </c>
      <c r="G30" s="77">
        <v>69</v>
      </c>
      <c r="H30" s="77">
        <v>77</v>
      </c>
      <c r="I30" s="77">
        <v>78</v>
      </c>
      <c r="J30" s="77">
        <v>81</v>
      </c>
      <c r="K30" s="77">
        <v>81.5</v>
      </c>
      <c r="L30" s="77">
        <v>83</v>
      </c>
      <c r="M30" s="77">
        <v>89</v>
      </c>
      <c r="N30" s="77">
        <v>90.5</v>
      </c>
      <c r="O30" s="77">
        <v>98</v>
      </c>
      <c r="P30" s="77">
        <v>96.5</v>
      </c>
      <c r="Q30" s="77">
        <v>96.5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3</v>
      </c>
      <c r="G31" s="122">
        <v>3</v>
      </c>
      <c r="H31" s="122">
        <v>3.5</v>
      </c>
      <c r="I31" s="122">
        <v>3.5</v>
      </c>
      <c r="J31" s="122">
        <v>3.5</v>
      </c>
      <c r="K31" s="122">
        <v>3.5</v>
      </c>
      <c r="L31" s="122">
        <v>3.5</v>
      </c>
      <c r="M31" s="122">
        <v>3.5</v>
      </c>
      <c r="N31" s="122">
        <v>3.5</v>
      </c>
      <c r="O31" s="122">
        <v>3.5</v>
      </c>
      <c r="P31" s="122">
        <v>3.5</v>
      </c>
      <c r="Q31" s="122">
        <v>3.5</v>
      </c>
    </row>
    <row r="32" spans="1:17" ht="11.45" customHeight="1" x14ac:dyDescent="0.25">
      <c r="A32" s="25" t="s">
        <v>18</v>
      </c>
      <c r="B32" s="79">
        <f t="shared" ref="B32:Q32" si="17">SUM(B33:B34)</f>
        <v>43.5</v>
      </c>
      <c r="C32" s="79">
        <f t="shared" si="17"/>
        <v>42</v>
      </c>
      <c r="D32" s="79">
        <f t="shared" si="17"/>
        <v>47</v>
      </c>
      <c r="E32" s="79">
        <f t="shared" si="17"/>
        <v>48</v>
      </c>
      <c r="F32" s="79">
        <f t="shared" si="17"/>
        <v>51.5</v>
      </c>
      <c r="G32" s="79">
        <f t="shared" si="17"/>
        <v>48.5</v>
      </c>
      <c r="H32" s="79">
        <f t="shared" si="17"/>
        <v>48</v>
      </c>
      <c r="I32" s="79">
        <f t="shared" si="17"/>
        <v>48</v>
      </c>
      <c r="J32" s="79">
        <f t="shared" si="17"/>
        <v>48</v>
      </c>
      <c r="K32" s="79">
        <f t="shared" si="17"/>
        <v>44.5</v>
      </c>
      <c r="L32" s="79">
        <f t="shared" si="17"/>
        <v>44.5</v>
      </c>
      <c r="M32" s="79">
        <f t="shared" si="17"/>
        <v>46</v>
      </c>
      <c r="N32" s="79">
        <f t="shared" si="17"/>
        <v>46</v>
      </c>
      <c r="O32" s="79">
        <f t="shared" si="17"/>
        <v>39.5</v>
      </c>
      <c r="P32" s="79">
        <f t="shared" si="17"/>
        <v>39.5</v>
      </c>
      <c r="Q32" s="79">
        <f t="shared" si="17"/>
        <v>39.5</v>
      </c>
    </row>
    <row r="33" spans="1:17" ht="11.45" customHeight="1" x14ac:dyDescent="0.25">
      <c r="A33" s="116" t="s">
        <v>17</v>
      </c>
      <c r="B33" s="77">
        <v>29.5</v>
      </c>
      <c r="C33" s="77">
        <v>26.5</v>
      </c>
      <c r="D33" s="77">
        <v>25.5</v>
      </c>
      <c r="E33" s="77">
        <v>24</v>
      </c>
      <c r="F33" s="77">
        <v>24</v>
      </c>
      <c r="G33" s="77">
        <v>20.5</v>
      </c>
      <c r="H33" s="77">
        <v>20</v>
      </c>
      <c r="I33" s="77">
        <v>20</v>
      </c>
      <c r="J33" s="77">
        <v>20</v>
      </c>
      <c r="K33" s="77">
        <v>16.5</v>
      </c>
      <c r="L33" s="77">
        <v>16.5</v>
      </c>
      <c r="M33" s="77">
        <v>16.5</v>
      </c>
      <c r="N33" s="77">
        <v>16.5</v>
      </c>
      <c r="O33" s="77">
        <v>15.5</v>
      </c>
      <c r="P33" s="77">
        <v>15.5</v>
      </c>
      <c r="Q33" s="77">
        <v>15.5</v>
      </c>
    </row>
    <row r="34" spans="1:17" ht="11.45" customHeight="1" x14ac:dyDescent="0.25">
      <c r="A34" s="93" t="s">
        <v>16</v>
      </c>
      <c r="B34" s="74">
        <v>14</v>
      </c>
      <c r="C34" s="74">
        <v>15.5</v>
      </c>
      <c r="D34" s="74">
        <v>21.5</v>
      </c>
      <c r="E34" s="74">
        <v>24</v>
      </c>
      <c r="F34" s="74">
        <v>27.5</v>
      </c>
      <c r="G34" s="74">
        <v>28</v>
      </c>
      <c r="H34" s="74">
        <v>28</v>
      </c>
      <c r="I34" s="74">
        <v>28</v>
      </c>
      <c r="J34" s="74">
        <v>28</v>
      </c>
      <c r="K34" s="74">
        <v>28</v>
      </c>
      <c r="L34" s="74">
        <v>28</v>
      </c>
      <c r="M34" s="74">
        <v>29.5</v>
      </c>
      <c r="N34" s="74">
        <v>29.5</v>
      </c>
      <c r="O34" s="74">
        <v>24</v>
      </c>
      <c r="P34" s="74">
        <v>24</v>
      </c>
      <c r="Q34" s="74">
        <v>24</v>
      </c>
    </row>
    <row r="36" spans="1:17" ht="11.45" customHeight="1" x14ac:dyDescent="0.25">
      <c r="A36" s="27" t="s">
        <v>113</v>
      </c>
      <c r="B36" s="68">
        <f t="shared" ref="B36:Q36" si="18">B37+B43</f>
        <v>200</v>
      </c>
      <c r="C36" s="68">
        <f t="shared" si="18"/>
        <v>198</v>
      </c>
      <c r="D36" s="68">
        <f t="shared" si="18"/>
        <v>206.5</v>
      </c>
      <c r="E36" s="68">
        <f t="shared" si="18"/>
        <v>229.5</v>
      </c>
      <c r="F36" s="68">
        <f t="shared" si="18"/>
        <v>239</v>
      </c>
      <c r="G36" s="68">
        <f t="shared" si="18"/>
        <v>244</v>
      </c>
      <c r="H36" s="68">
        <f t="shared" si="18"/>
        <v>270</v>
      </c>
      <c r="I36" s="68">
        <f t="shared" si="18"/>
        <v>275.5</v>
      </c>
      <c r="J36" s="68">
        <f t="shared" si="18"/>
        <v>283.5</v>
      </c>
      <c r="K36" s="68">
        <f t="shared" si="18"/>
        <v>280.5</v>
      </c>
      <c r="L36" s="68">
        <f t="shared" si="18"/>
        <v>284.5</v>
      </c>
      <c r="M36" s="68">
        <f t="shared" si="18"/>
        <v>294</v>
      </c>
      <c r="N36" s="68">
        <f t="shared" si="18"/>
        <v>287.5</v>
      </c>
      <c r="O36" s="68">
        <f t="shared" si="18"/>
        <v>285.5</v>
      </c>
      <c r="P36" s="68">
        <f t="shared" si="18"/>
        <v>283.5</v>
      </c>
      <c r="Q36" s="68">
        <f t="shared" si="18"/>
        <v>283.5</v>
      </c>
    </row>
    <row r="37" spans="1:17" ht="11.45" customHeight="1" x14ac:dyDescent="0.25">
      <c r="A37" s="25" t="s">
        <v>39</v>
      </c>
      <c r="B37" s="79">
        <f t="shared" ref="B37:Q37" si="19">SUM(B38,B39,B42)</f>
        <v>156.5</v>
      </c>
      <c r="C37" s="79">
        <f t="shared" si="19"/>
        <v>156</v>
      </c>
      <c r="D37" s="79">
        <f t="shared" si="19"/>
        <v>159.5</v>
      </c>
      <c r="E37" s="79">
        <f t="shared" si="19"/>
        <v>181.5</v>
      </c>
      <c r="F37" s="79">
        <f t="shared" si="19"/>
        <v>187.5</v>
      </c>
      <c r="G37" s="79">
        <f t="shared" si="19"/>
        <v>195.5</v>
      </c>
      <c r="H37" s="79">
        <f t="shared" si="19"/>
        <v>222</v>
      </c>
      <c r="I37" s="79">
        <f t="shared" si="19"/>
        <v>227.5</v>
      </c>
      <c r="J37" s="79">
        <f t="shared" si="19"/>
        <v>235.5</v>
      </c>
      <c r="K37" s="79">
        <f t="shared" si="19"/>
        <v>236</v>
      </c>
      <c r="L37" s="79">
        <f t="shared" si="19"/>
        <v>240</v>
      </c>
      <c r="M37" s="79">
        <f t="shared" si="19"/>
        <v>248</v>
      </c>
      <c r="N37" s="79">
        <f t="shared" si="19"/>
        <v>241.5</v>
      </c>
      <c r="O37" s="79">
        <f t="shared" si="19"/>
        <v>246</v>
      </c>
      <c r="P37" s="79">
        <f t="shared" si="19"/>
        <v>244</v>
      </c>
      <c r="Q37" s="79">
        <f t="shared" si="19"/>
        <v>244</v>
      </c>
    </row>
    <row r="38" spans="1:17" ht="11.45" customHeight="1" x14ac:dyDescent="0.25">
      <c r="A38" s="91" t="s">
        <v>21</v>
      </c>
      <c r="B38" s="123">
        <v>54.5</v>
      </c>
      <c r="C38" s="123">
        <v>56</v>
      </c>
      <c r="D38" s="123">
        <v>56.5</v>
      </c>
      <c r="E38" s="123">
        <v>79.5</v>
      </c>
      <c r="F38" s="123">
        <v>84.5</v>
      </c>
      <c r="G38" s="123">
        <v>88</v>
      </c>
      <c r="H38" s="123">
        <v>106</v>
      </c>
      <c r="I38" s="123">
        <v>110</v>
      </c>
      <c r="J38" s="123">
        <v>115</v>
      </c>
      <c r="K38" s="123">
        <v>115.5</v>
      </c>
      <c r="L38" s="123">
        <v>117.5</v>
      </c>
      <c r="M38" s="123">
        <v>118</v>
      </c>
      <c r="N38" s="123">
        <v>112</v>
      </c>
      <c r="O38" s="123">
        <v>109</v>
      </c>
      <c r="P38" s="123">
        <v>109</v>
      </c>
      <c r="Q38" s="123">
        <v>109</v>
      </c>
    </row>
    <row r="39" spans="1:17" ht="11.45" customHeight="1" x14ac:dyDescent="0.25">
      <c r="A39" s="19" t="s">
        <v>20</v>
      </c>
      <c r="B39" s="76">
        <f t="shared" ref="B39:Q39" si="20">SUM(B40:B41)</f>
        <v>102</v>
      </c>
      <c r="C39" s="76">
        <f t="shared" si="20"/>
        <v>100</v>
      </c>
      <c r="D39" s="76">
        <f t="shared" si="20"/>
        <v>103</v>
      </c>
      <c r="E39" s="76">
        <f t="shared" si="20"/>
        <v>102</v>
      </c>
      <c r="F39" s="76">
        <f t="shared" si="20"/>
        <v>100</v>
      </c>
      <c r="G39" s="76">
        <f t="shared" si="20"/>
        <v>104.5</v>
      </c>
      <c r="H39" s="76">
        <f t="shared" si="20"/>
        <v>112.5</v>
      </c>
      <c r="I39" s="76">
        <f t="shared" si="20"/>
        <v>114</v>
      </c>
      <c r="J39" s="76">
        <f t="shared" si="20"/>
        <v>117</v>
      </c>
      <c r="K39" s="76">
        <f t="shared" si="20"/>
        <v>117</v>
      </c>
      <c r="L39" s="76">
        <f t="shared" si="20"/>
        <v>119</v>
      </c>
      <c r="M39" s="76">
        <f t="shared" si="20"/>
        <v>126.5</v>
      </c>
      <c r="N39" s="76">
        <f t="shared" si="20"/>
        <v>126</v>
      </c>
      <c r="O39" s="76">
        <f t="shared" si="20"/>
        <v>133.5</v>
      </c>
      <c r="P39" s="76">
        <f t="shared" si="20"/>
        <v>131.5</v>
      </c>
      <c r="Q39" s="76">
        <f t="shared" si="20"/>
        <v>131.5</v>
      </c>
    </row>
    <row r="40" spans="1:17" ht="11.45" customHeight="1" x14ac:dyDescent="0.25">
      <c r="A40" s="62" t="s">
        <v>17</v>
      </c>
      <c r="B40" s="77">
        <v>47.5</v>
      </c>
      <c r="C40" s="77">
        <v>45</v>
      </c>
      <c r="D40" s="77">
        <v>40.5</v>
      </c>
      <c r="E40" s="77">
        <v>38</v>
      </c>
      <c r="F40" s="77">
        <v>35.5</v>
      </c>
      <c r="G40" s="77">
        <v>35.5</v>
      </c>
      <c r="H40" s="77">
        <v>35.5</v>
      </c>
      <c r="I40" s="77">
        <v>36</v>
      </c>
      <c r="J40" s="77">
        <v>36</v>
      </c>
      <c r="K40" s="77">
        <v>35.5</v>
      </c>
      <c r="L40" s="77">
        <v>36</v>
      </c>
      <c r="M40" s="77">
        <v>37.5</v>
      </c>
      <c r="N40" s="77">
        <v>35.5</v>
      </c>
      <c r="O40" s="77">
        <v>35.5</v>
      </c>
      <c r="P40" s="77">
        <v>35</v>
      </c>
      <c r="Q40" s="77">
        <v>35</v>
      </c>
    </row>
    <row r="41" spans="1:17" ht="11.45" customHeight="1" x14ac:dyDescent="0.25">
      <c r="A41" s="62" t="s">
        <v>16</v>
      </c>
      <c r="B41" s="77">
        <v>54.5</v>
      </c>
      <c r="C41" s="77">
        <v>55</v>
      </c>
      <c r="D41" s="77">
        <v>62.5</v>
      </c>
      <c r="E41" s="77">
        <v>64</v>
      </c>
      <c r="F41" s="77">
        <v>64.5</v>
      </c>
      <c r="G41" s="77">
        <v>69</v>
      </c>
      <c r="H41" s="77">
        <v>77</v>
      </c>
      <c r="I41" s="77">
        <v>78</v>
      </c>
      <c r="J41" s="77">
        <v>81</v>
      </c>
      <c r="K41" s="77">
        <v>81.5</v>
      </c>
      <c r="L41" s="77">
        <v>83</v>
      </c>
      <c r="M41" s="77">
        <v>89</v>
      </c>
      <c r="N41" s="77">
        <v>90.5</v>
      </c>
      <c r="O41" s="77">
        <v>98</v>
      </c>
      <c r="P41" s="77">
        <v>96.5</v>
      </c>
      <c r="Q41" s="77">
        <v>96.5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3</v>
      </c>
      <c r="G42" s="122">
        <v>3</v>
      </c>
      <c r="H42" s="122">
        <v>3.5</v>
      </c>
      <c r="I42" s="122">
        <v>3.5</v>
      </c>
      <c r="J42" s="122">
        <v>3.5</v>
      </c>
      <c r="K42" s="122">
        <v>3.5</v>
      </c>
      <c r="L42" s="122">
        <v>3.5</v>
      </c>
      <c r="M42" s="122">
        <v>3.5</v>
      </c>
      <c r="N42" s="122">
        <v>3.5</v>
      </c>
      <c r="O42" s="122">
        <v>3.5</v>
      </c>
      <c r="P42" s="122">
        <v>3.5</v>
      </c>
      <c r="Q42" s="122">
        <v>3.5</v>
      </c>
    </row>
    <row r="43" spans="1:17" ht="11.45" customHeight="1" x14ac:dyDescent="0.25">
      <c r="A43" s="25" t="s">
        <v>18</v>
      </c>
      <c r="B43" s="79">
        <f t="shared" ref="B43:Q43" si="21">SUM(B44:B45)</f>
        <v>43.5</v>
      </c>
      <c r="C43" s="79">
        <f t="shared" si="21"/>
        <v>42</v>
      </c>
      <c r="D43" s="79">
        <f t="shared" si="21"/>
        <v>47</v>
      </c>
      <c r="E43" s="79">
        <f t="shared" si="21"/>
        <v>48</v>
      </c>
      <c r="F43" s="79">
        <f t="shared" si="21"/>
        <v>51.5</v>
      </c>
      <c r="G43" s="79">
        <f t="shared" si="21"/>
        <v>48.5</v>
      </c>
      <c r="H43" s="79">
        <f t="shared" si="21"/>
        <v>48</v>
      </c>
      <c r="I43" s="79">
        <f t="shared" si="21"/>
        <v>48</v>
      </c>
      <c r="J43" s="79">
        <f t="shared" si="21"/>
        <v>48</v>
      </c>
      <c r="K43" s="79">
        <f t="shared" si="21"/>
        <v>44.5</v>
      </c>
      <c r="L43" s="79">
        <f t="shared" si="21"/>
        <v>44.5</v>
      </c>
      <c r="M43" s="79">
        <f t="shared" si="21"/>
        <v>46</v>
      </c>
      <c r="N43" s="79">
        <f t="shared" si="21"/>
        <v>46</v>
      </c>
      <c r="O43" s="79">
        <f t="shared" si="21"/>
        <v>39.5</v>
      </c>
      <c r="P43" s="79">
        <f t="shared" si="21"/>
        <v>39.5</v>
      </c>
      <c r="Q43" s="79">
        <f t="shared" si="21"/>
        <v>39.5</v>
      </c>
    </row>
    <row r="44" spans="1:17" ht="11.45" customHeight="1" x14ac:dyDescent="0.25">
      <c r="A44" s="116" t="s">
        <v>17</v>
      </c>
      <c r="B44" s="77">
        <v>29.5</v>
      </c>
      <c r="C44" s="77">
        <v>26.5</v>
      </c>
      <c r="D44" s="77">
        <v>25.5</v>
      </c>
      <c r="E44" s="77">
        <v>24</v>
      </c>
      <c r="F44" s="77">
        <v>24</v>
      </c>
      <c r="G44" s="77">
        <v>20.5</v>
      </c>
      <c r="H44" s="77">
        <v>20</v>
      </c>
      <c r="I44" s="77">
        <v>20</v>
      </c>
      <c r="J44" s="77">
        <v>20</v>
      </c>
      <c r="K44" s="77">
        <v>16.5</v>
      </c>
      <c r="L44" s="77">
        <v>16.5</v>
      </c>
      <c r="M44" s="77">
        <v>16.5</v>
      </c>
      <c r="N44" s="77">
        <v>16.5</v>
      </c>
      <c r="O44" s="77">
        <v>15.5</v>
      </c>
      <c r="P44" s="77">
        <v>15.5</v>
      </c>
      <c r="Q44" s="77">
        <v>15.5</v>
      </c>
    </row>
    <row r="45" spans="1:17" ht="11.45" customHeight="1" x14ac:dyDescent="0.25">
      <c r="A45" s="93" t="s">
        <v>16</v>
      </c>
      <c r="B45" s="74">
        <v>14</v>
      </c>
      <c r="C45" s="74">
        <v>15.5</v>
      </c>
      <c r="D45" s="74">
        <v>21.5</v>
      </c>
      <c r="E45" s="74">
        <v>24</v>
      </c>
      <c r="F45" s="74">
        <v>27.5</v>
      </c>
      <c r="G45" s="74">
        <v>28</v>
      </c>
      <c r="H45" s="74">
        <v>28</v>
      </c>
      <c r="I45" s="74">
        <v>28</v>
      </c>
      <c r="J45" s="74">
        <v>28</v>
      </c>
      <c r="K45" s="74">
        <v>28</v>
      </c>
      <c r="L45" s="74">
        <v>28</v>
      </c>
      <c r="M45" s="74">
        <v>29.5</v>
      </c>
      <c r="N45" s="74">
        <v>29.5</v>
      </c>
      <c r="O45" s="74">
        <v>24</v>
      </c>
      <c r="P45" s="74">
        <v>24</v>
      </c>
      <c r="Q45" s="74">
        <v>24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3.5</v>
      </c>
      <c r="D47" s="68">
        <f t="shared" si="22"/>
        <v>14</v>
      </c>
      <c r="E47" s="68">
        <f t="shared" si="22"/>
        <v>27</v>
      </c>
      <c r="F47" s="68">
        <f t="shared" si="22"/>
        <v>12</v>
      </c>
      <c r="G47" s="68">
        <f t="shared" si="22"/>
        <v>8.5</v>
      </c>
      <c r="H47" s="68">
        <f t="shared" si="22"/>
        <v>26.5</v>
      </c>
      <c r="I47" s="68">
        <f t="shared" si="22"/>
        <v>5.5</v>
      </c>
      <c r="J47" s="68">
        <f t="shared" si="22"/>
        <v>8</v>
      </c>
      <c r="K47" s="68">
        <f t="shared" si="22"/>
        <v>1</v>
      </c>
      <c r="L47" s="68">
        <f t="shared" si="22"/>
        <v>4</v>
      </c>
      <c r="M47" s="68">
        <f t="shared" si="22"/>
        <v>9.5</v>
      </c>
      <c r="N47" s="68">
        <f t="shared" si="22"/>
        <v>1.5</v>
      </c>
      <c r="O47" s="68">
        <f t="shared" si="22"/>
        <v>7.5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2</v>
      </c>
      <c r="D48" s="79">
        <f t="shared" si="23"/>
        <v>8</v>
      </c>
      <c r="E48" s="79">
        <f t="shared" si="23"/>
        <v>24.5</v>
      </c>
      <c r="F48" s="79">
        <f t="shared" si="23"/>
        <v>8.5</v>
      </c>
      <c r="G48" s="79">
        <f t="shared" si="23"/>
        <v>8</v>
      </c>
      <c r="H48" s="79">
        <f t="shared" si="23"/>
        <v>26.5</v>
      </c>
      <c r="I48" s="79">
        <f t="shared" si="23"/>
        <v>5.5</v>
      </c>
      <c r="J48" s="79">
        <f t="shared" si="23"/>
        <v>8</v>
      </c>
      <c r="K48" s="79">
        <f t="shared" si="23"/>
        <v>1</v>
      </c>
      <c r="L48" s="79">
        <f t="shared" si="23"/>
        <v>4</v>
      </c>
      <c r="M48" s="79">
        <f t="shared" si="23"/>
        <v>8</v>
      </c>
      <c r="N48" s="79">
        <f t="shared" si="23"/>
        <v>1.5</v>
      </c>
      <c r="O48" s="79">
        <f t="shared" si="23"/>
        <v>7.5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1.5</v>
      </c>
      <c r="D49" s="123">
        <v>0.5</v>
      </c>
      <c r="E49" s="123">
        <v>23</v>
      </c>
      <c r="F49" s="123">
        <v>5</v>
      </c>
      <c r="G49" s="123">
        <v>3.5</v>
      </c>
      <c r="H49" s="123">
        <v>18</v>
      </c>
      <c r="I49" s="123">
        <v>4</v>
      </c>
      <c r="J49" s="123">
        <v>5</v>
      </c>
      <c r="K49" s="123">
        <v>0.5</v>
      </c>
      <c r="L49" s="123">
        <v>2</v>
      </c>
      <c r="M49" s="123">
        <v>0.5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0.5</v>
      </c>
      <c r="D50" s="76">
        <f t="shared" si="24"/>
        <v>7.5</v>
      </c>
      <c r="E50" s="76">
        <f t="shared" si="24"/>
        <v>1.5</v>
      </c>
      <c r="F50" s="76">
        <f t="shared" si="24"/>
        <v>0.5</v>
      </c>
      <c r="G50" s="76">
        <f t="shared" si="24"/>
        <v>4.5</v>
      </c>
      <c r="H50" s="76">
        <f t="shared" si="24"/>
        <v>8</v>
      </c>
      <c r="I50" s="76">
        <f t="shared" si="24"/>
        <v>1.5</v>
      </c>
      <c r="J50" s="76">
        <f t="shared" si="24"/>
        <v>3</v>
      </c>
      <c r="K50" s="76">
        <f t="shared" si="24"/>
        <v>0.5</v>
      </c>
      <c r="L50" s="76">
        <f t="shared" si="24"/>
        <v>2</v>
      </c>
      <c r="M50" s="76">
        <f t="shared" si="24"/>
        <v>7.5</v>
      </c>
      <c r="N50" s="76">
        <f t="shared" si="24"/>
        <v>1.5</v>
      </c>
      <c r="O50" s="76">
        <f t="shared" si="24"/>
        <v>7.5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0.5</v>
      </c>
      <c r="J51" s="77">
        <v>0</v>
      </c>
      <c r="K51" s="77">
        <v>0</v>
      </c>
      <c r="L51" s="77">
        <v>0.5</v>
      </c>
      <c r="M51" s="77">
        <v>1.5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0.5</v>
      </c>
      <c r="D52" s="77">
        <v>7.5</v>
      </c>
      <c r="E52" s="77">
        <v>1.5</v>
      </c>
      <c r="F52" s="77">
        <v>0.5</v>
      </c>
      <c r="G52" s="77">
        <v>4.5</v>
      </c>
      <c r="H52" s="77">
        <v>8</v>
      </c>
      <c r="I52" s="77">
        <v>1</v>
      </c>
      <c r="J52" s="77">
        <v>3</v>
      </c>
      <c r="K52" s="77">
        <v>0.5</v>
      </c>
      <c r="L52" s="77">
        <v>1.5</v>
      </c>
      <c r="M52" s="77">
        <v>6</v>
      </c>
      <c r="N52" s="77">
        <v>1.5</v>
      </c>
      <c r="O52" s="77">
        <v>7.5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3</v>
      </c>
      <c r="G53" s="122">
        <v>0</v>
      </c>
      <c r="H53" s="122">
        <v>0.5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1.5</v>
      </c>
      <c r="D54" s="79">
        <f t="shared" si="25"/>
        <v>6</v>
      </c>
      <c r="E54" s="79">
        <f t="shared" si="25"/>
        <v>2.5</v>
      </c>
      <c r="F54" s="79">
        <f t="shared" si="25"/>
        <v>3.5</v>
      </c>
      <c r="G54" s="79">
        <f t="shared" si="25"/>
        <v>0.5</v>
      </c>
      <c r="H54" s="79">
        <f t="shared" si="25"/>
        <v>0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1.5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1.5</v>
      </c>
      <c r="D56" s="74">
        <v>6</v>
      </c>
      <c r="E56" s="74">
        <v>2.5</v>
      </c>
      <c r="F56" s="74">
        <v>3.5</v>
      </c>
      <c r="G56" s="74">
        <v>0.5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1.5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135.47706254488702</v>
      </c>
      <c r="C61" s="79">
        <f t="shared" si="26"/>
        <v>142.84158958210799</v>
      </c>
      <c r="D61" s="79">
        <f t="shared" si="26"/>
        <v>137.77612170068983</v>
      </c>
      <c r="E61" s="79">
        <f t="shared" si="26"/>
        <v>130.81024545233097</v>
      </c>
      <c r="F61" s="79">
        <f t="shared" si="26"/>
        <v>132.89072051955921</v>
      </c>
      <c r="G61" s="79">
        <f t="shared" si="26"/>
        <v>122.36958045686758</v>
      </c>
      <c r="H61" s="79">
        <f t="shared" si="26"/>
        <v>114.9839547983058</v>
      </c>
      <c r="I61" s="79">
        <f t="shared" si="26"/>
        <v>120.1628853422918</v>
      </c>
      <c r="J61" s="79">
        <f t="shared" si="26"/>
        <v>118.96449599312361</v>
      </c>
      <c r="K61" s="79">
        <f t="shared" si="26"/>
        <v>123.28536758710666</v>
      </c>
      <c r="L61" s="79">
        <f t="shared" si="26"/>
        <v>122.73467313683361</v>
      </c>
      <c r="M61" s="79">
        <f t="shared" si="26"/>
        <v>131.87417857222215</v>
      </c>
      <c r="N61" s="79">
        <f t="shared" si="26"/>
        <v>125.258834561017</v>
      </c>
      <c r="O61" s="79">
        <f t="shared" si="26"/>
        <v>118.68120112197944</v>
      </c>
      <c r="P61" s="79">
        <f t="shared" si="26"/>
        <v>125.39996481281621</v>
      </c>
      <c r="Q61" s="79">
        <f t="shared" si="26"/>
        <v>125.76126029285207</v>
      </c>
    </row>
    <row r="62" spans="1:17" ht="11.45" customHeight="1" x14ac:dyDescent="0.25">
      <c r="A62" s="91" t="s">
        <v>21</v>
      </c>
      <c r="B62" s="123">
        <f t="shared" ref="B62:Q62" si="27">IF(B5=0,0,B5/B16)</f>
        <v>85.570245823295906</v>
      </c>
      <c r="C62" s="123">
        <f t="shared" si="27"/>
        <v>85.570245823295906</v>
      </c>
      <c r="D62" s="123">
        <f t="shared" si="27"/>
        <v>85.570245823295906</v>
      </c>
      <c r="E62" s="123">
        <f t="shared" si="27"/>
        <v>85.570245823295906</v>
      </c>
      <c r="F62" s="123">
        <f t="shared" si="27"/>
        <v>88.254093117073765</v>
      </c>
      <c r="G62" s="123">
        <f t="shared" si="27"/>
        <v>84.902323381843161</v>
      </c>
      <c r="H62" s="123">
        <f t="shared" si="27"/>
        <v>82.106569401676083</v>
      </c>
      <c r="I62" s="123">
        <f t="shared" si="27"/>
        <v>84.133938341970449</v>
      </c>
      <c r="J62" s="123">
        <f t="shared" si="27"/>
        <v>83.835260625146773</v>
      </c>
      <c r="K62" s="123">
        <f t="shared" si="27"/>
        <v>84.786967253013586</v>
      </c>
      <c r="L62" s="123">
        <f t="shared" si="27"/>
        <v>84.828186231584198</v>
      </c>
      <c r="M62" s="123">
        <f t="shared" si="27"/>
        <v>86.809229097356422</v>
      </c>
      <c r="N62" s="123">
        <f t="shared" si="27"/>
        <v>85.342884717932449</v>
      </c>
      <c r="O62" s="123">
        <f t="shared" si="27"/>
        <v>83.752427205513413</v>
      </c>
      <c r="P62" s="123">
        <f t="shared" si="27"/>
        <v>85.158678656110965</v>
      </c>
      <c r="Q62" s="123">
        <f t="shared" si="27"/>
        <v>85.274603278260301</v>
      </c>
    </row>
    <row r="63" spans="1:17" ht="11.45" customHeight="1" x14ac:dyDescent="0.25">
      <c r="A63" s="19" t="s">
        <v>20</v>
      </c>
      <c r="B63" s="76">
        <f t="shared" ref="B63:Q63" si="28">IF(B6=0,0,B6/B17)</f>
        <v>146.72566371681418</v>
      </c>
      <c r="C63" s="76">
        <f t="shared" si="28"/>
        <v>157.2060682680152</v>
      </c>
      <c r="D63" s="76">
        <f t="shared" si="28"/>
        <v>150.65581542351453</v>
      </c>
      <c r="E63" s="76">
        <f t="shared" si="28"/>
        <v>146.72566371681418</v>
      </c>
      <c r="F63" s="76">
        <f t="shared" si="28"/>
        <v>141.10299822445333</v>
      </c>
      <c r="G63" s="76">
        <f t="shared" si="28"/>
        <v>126.16675054613627</v>
      </c>
      <c r="H63" s="76">
        <f t="shared" si="28"/>
        <v>118.68092841414122</v>
      </c>
      <c r="I63" s="76">
        <f t="shared" si="28"/>
        <v>126.11992298041615</v>
      </c>
      <c r="J63" s="76">
        <f t="shared" si="28"/>
        <v>124.40802029947729</v>
      </c>
      <c r="K63" s="76">
        <f t="shared" si="28"/>
        <v>130.40160071665855</v>
      </c>
      <c r="L63" s="76">
        <f t="shared" si="28"/>
        <v>130.61513679909567</v>
      </c>
      <c r="M63" s="76">
        <f t="shared" si="28"/>
        <v>145.2075354203798</v>
      </c>
      <c r="N63" s="76">
        <f t="shared" si="28"/>
        <v>134.34805860741719</v>
      </c>
      <c r="O63" s="76">
        <f t="shared" si="28"/>
        <v>123.6887466171418</v>
      </c>
      <c r="P63" s="76">
        <f t="shared" si="28"/>
        <v>131.7953946656414</v>
      </c>
      <c r="Q63" s="76">
        <f t="shared" si="28"/>
        <v>132.25266536258513</v>
      </c>
    </row>
    <row r="64" spans="1:17" ht="11.45" customHeight="1" x14ac:dyDescent="0.25">
      <c r="A64" s="62" t="s">
        <v>17</v>
      </c>
      <c r="B64" s="77">
        <f t="shared" ref="B64:Q64" si="29">IF(B7=0,0,B7/B18)</f>
        <v>135.95012127153205</v>
      </c>
      <c r="C64" s="77">
        <f t="shared" si="29"/>
        <v>141.43206986856936</v>
      </c>
      <c r="D64" s="77">
        <f t="shared" si="29"/>
        <v>140.61925790044171</v>
      </c>
      <c r="E64" s="77">
        <f t="shared" si="29"/>
        <v>133.98500751693695</v>
      </c>
      <c r="F64" s="77">
        <f t="shared" si="29"/>
        <v>131.09418263469922</v>
      </c>
      <c r="G64" s="77">
        <f t="shared" si="29"/>
        <v>117.00947449412618</v>
      </c>
      <c r="H64" s="77">
        <f t="shared" si="29"/>
        <v>109.81444652070486</v>
      </c>
      <c r="I64" s="77">
        <f t="shared" si="29"/>
        <v>116.71667316512064</v>
      </c>
      <c r="J64" s="77">
        <f t="shared" si="29"/>
        <v>115.02083496713585</v>
      </c>
      <c r="K64" s="77">
        <f t="shared" si="29"/>
        <v>120.1479277760379</v>
      </c>
      <c r="L64" s="77">
        <f t="shared" si="29"/>
        <v>120.15126273206947</v>
      </c>
      <c r="M64" s="77">
        <f t="shared" si="29"/>
        <v>133.68824047673678</v>
      </c>
      <c r="N64" s="77">
        <f t="shared" si="29"/>
        <v>123.27792486118845</v>
      </c>
      <c r="O64" s="77">
        <f t="shared" si="29"/>
        <v>113.82294268718925</v>
      </c>
      <c r="P64" s="77">
        <f t="shared" si="29"/>
        <v>121.29458630774995</v>
      </c>
      <c r="Q64" s="77">
        <f t="shared" si="29"/>
        <v>121.69040708211446</v>
      </c>
    </row>
    <row r="65" spans="1:17" ht="11.45" customHeight="1" x14ac:dyDescent="0.25">
      <c r="A65" s="62" t="s">
        <v>16</v>
      </c>
      <c r="B65" s="77">
        <f t="shared" ref="B65:Q65" si="30">IF(B8=0,0,B8/B19)</f>
        <v>156.22277947585337</v>
      </c>
      <c r="C65" s="77">
        <f t="shared" si="30"/>
        <v>169.15475429544236</v>
      </c>
      <c r="D65" s="77">
        <f t="shared" si="30"/>
        <v>156.24361988937969</v>
      </c>
      <c r="E65" s="77">
        <f t="shared" si="30"/>
        <v>152.88824659313812</v>
      </c>
      <c r="F65" s="77">
        <f t="shared" si="30"/>
        <v>145.66020292744352</v>
      </c>
      <c r="G65" s="77">
        <f t="shared" si="30"/>
        <v>130.01052721569573</v>
      </c>
      <c r="H65" s="77">
        <f t="shared" si="30"/>
        <v>122.01605168967211</v>
      </c>
      <c r="I65" s="77">
        <f t="shared" si="30"/>
        <v>129.68519240568961</v>
      </c>
      <c r="J65" s="77">
        <f t="shared" si="30"/>
        <v>127.80092774126203</v>
      </c>
      <c r="K65" s="77">
        <f t="shared" si="30"/>
        <v>133.49769752893107</v>
      </c>
      <c r="L65" s="77">
        <f t="shared" si="30"/>
        <v>133.50140303563276</v>
      </c>
      <c r="M65" s="77">
        <f t="shared" si="30"/>
        <v>148.54248941859646</v>
      </c>
      <c r="N65" s="77">
        <f t="shared" si="30"/>
        <v>136.97547206798717</v>
      </c>
      <c r="O65" s="77">
        <f t="shared" si="30"/>
        <v>126.46993631909919</v>
      </c>
      <c r="P65" s="77">
        <f t="shared" si="30"/>
        <v>134.77176256416664</v>
      </c>
      <c r="Q65" s="77">
        <f t="shared" si="30"/>
        <v>135.21156342457166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288.83157747405954</v>
      </c>
      <c r="G66" s="122">
        <f t="shared" si="31"/>
        <v>277.86214924966845</v>
      </c>
      <c r="H66" s="122">
        <f t="shared" si="31"/>
        <v>268.71240895093985</v>
      </c>
      <c r="I66" s="122">
        <f t="shared" si="31"/>
        <v>275.34743457372144</v>
      </c>
      <c r="J66" s="122">
        <f t="shared" si="31"/>
        <v>274.36994386411669</v>
      </c>
      <c r="K66" s="122">
        <f t="shared" si="31"/>
        <v>277.48462010077168</v>
      </c>
      <c r="L66" s="122">
        <f t="shared" si="31"/>
        <v>277.6195185760937</v>
      </c>
      <c r="M66" s="122">
        <f t="shared" si="31"/>
        <v>284.10293159134824</v>
      </c>
      <c r="N66" s="122">
        <f t="shared" si="31"/>
        <v>279.3039863495971</v>
      </c>
      <c r="O66" s="122">
        <f t="shared" si="31"/>
        <v>274.09885267258937</v>
      </c>
      <c r="P66" s="122">
        <f t="shared" si="31"/>
        <v>278.70113014727229</v>
      </c>
      <c r="Q66" s="122">
        <f t="shared" si="31"/>
        <v>279.08051981976098</v>
      </c>
    </row>
    <row r="67" spans="1:17" ht="11.45" customHeight="1" x14ac:dyDescent="0.25">
      <c r="A67" s="25" t="s">
        <v>66</v>
      </c>
      <c r="B67" s="79">
        <f t="shared" ref="B67:Q67" si="32">IF(B10=0,0,B10/B21)</f>
        <v>422.15827338129486</v>
      </c>
      <c r="C67" s="79">
        <f t="shared" si="32"/>
        <v>422.15827338129492</v>
      </c>
      <c r="D67" s="79">
        <f t="shared" si="32"/>
        <v>375.25179856115102</v>
      </c>
      <c r="E67" s="79">
        <f t="shared" si="32"/>
        <v>351.79856115107913</v>
      </c>
      <c r="F67" s="79">
        <f t="shared" si="32"/>
        <v>351.79856115107913</v>
      </c>
      <c r="G67" s="79">
        <f t="shared" si="32"/>
        <v>473.41673182173565</v>
      </c>
      <c r="H67" s="79">
        <f t="shared" si="32"/>
        <v>514.97598191579539</v>
      </c>
      <c r="I67" s="79">
        <f t="shared" si="32"/>
        <v>483.06351183063521</v>
      </c>
      <c r="J67" s="79">
        <f t="shared" si="32"/>
        <v>460.05294188424989</v>
      </c>
      <c r="K67" s="79">
        <f t="shared" si="32"/>
        <v>476.75438596491222</v>
      </c>
      <c r="L67" s="79">
        <f t="shared" si="32"/>
        <v>462.10708577517318</v>
      </c>
      <c r="M67" s="79">
        <f t="shared" si="32"/>
        <v>521.87593646988307</v>
      </c>
      <c r="N67" s="79">
        <f t="shared" si="32"/>
        <v>445.3096259963213</v>
      </c>
      <c r="O67" s="79">
        <f t="shared" si="32"/>
        <v>720.7301720520353</v>
      </c>
      <c r="P67" s="79">
        <f t="shared" si="32"/>
        <v>681.1567164179105</v>
      </c>
      <c r="Q67" s="79">
        <f t="shared" si="32"/>
        <v>618.78453038674047</v>
      </c>
    </row>
    <row r="68" spans="1:17" ht="11.45" customHeight="1" x14ac:dyDescent="0.25">
      <c r="A68" s="116" t="s">
        <v>17</v>
      </c>
      <c r="B68" s="77">
        <f t="shared" ref="B68:Q68" si="33">IF(B11=0,0,B11/B22)</f>
        <v>369.95657933925293</v>
      </c>
      <c r="C68" s="77">
        <f t="shared" si="33"/>
        <v>371.6283494371587</v>
      </c>
      <c r="D68" s="77">
        <f t="shared" si="33"/>
        <v>373.61661354476195</v>
      </c>
      <c r="E68" s="77">
        <f t="shared" si="33"/>
        <v>374.97235855547098</v>
      </c>
      <c r="F68" s="77">
        <f t="shared" si="33"/>
        <v>376.05494407484701</v>
      </c>
      <c r="G68" s="77">
        <f t="shared" si="33"/>
        <v>506.83084202824568</v>
      </c>
      <c r="H68" s="77">
        <f t="shared" si="33"/>
        <v>552.35702925147359</v>
      </c>
      <c r="I68" s="77">
        <f t="shared" si="33"/>
        <v>518.09112775809888</v>
      </c>
      <c r="J68" s="77">
        <f t="shared" si="33"/>
        <v>493.81077290728609</v>
      </c>
      <c r="K68" s="77">
        <f t="shared" si="33"/>
        <v>513.34068837378231</v>
      </c>
      <c r="L68" s="77">
        <f t="shared" si="33"/>
        <v>498.28905744590628</v>
      </c>
      <c r="M68" s="77">
        <f t="shared" si="33"/>
        <v>562.25396738968914</v>
      </c>
      <c r="N68" s="77">
        <f t="shared" si="33"/>
        <v>481.23422329763685</v>
      </c>
      <c r="O68" s="77">
        <f t="shared" si="33"/>
        <v>776.8650672150452</v>
      </c>
      <c r="P68" s="77">
        <f t="shared" si="33"/>
        <v>734.30873358236943</v>
      </c>
      <c r="Q68" s="77">
        <f t="shared" si="33"/>
        <v>667.22816156201191</v>
      </c>
    </row>
    <row r="69" spans="1:17" ht="11.45" customHeight="1" x14ac:dyDescent="0.25">
      <c r="A69" s="93" t="s">
        <v>16</v>
      </c>
      <c r="B69" s="74">
        <f t="shared" ref="B69:Q69" si="34">IF(B12=0,0,B12/B23)</f>
        <v>486.51058288814005</v>
      </c>
      <c r="C69" s="74">
        <f t="shared" si="34"/>
        <v>471.81828248818931</v>
      </c>
      <c r="D69" s="74">
        <f t="shared" si="34"/>
        <v>376.26030396308278</v>
      </c>
      <c r="E69" s="74">
        <f t="shared" si="34"/>
        <v>340.88396232315552</v>
      </c>
      <c r="F69" s="74">
        <f t="shared" si="34"/>
        <v>341.8681309771336</v>
      </c>
      <c r="G69" s="74">
        <f t="shared" si="34"/>
        <v>460.75531093476883</v>
      </c>
      <c r="H69" s="74">
        <f t="shared" si="34"/>
        <v>502.14275386497587</v>
      </c>
      <c r="I69" s="74">
        <f t="shared" si="34"/>
        <v>470.99193432554449</v>
      </c>
      <c r="J69" s="74">
        <f t="shared" si="34"/>
        <v>448.91888446116928</v>
      </c>
      <c r="K69" s="74">
        <f t="shared" si="34"/>
        <v>466.67335306707474</v>
      </c>
      <c r="L69" s="74">
        <f t="shared" si="34"/>
        <v>452.99005222355117</v>
      </c>
      <c r="M69" s="74">
        <f t="shared" si="34"/>
        <v>511.13997035426274</v>
      </c>
      <c r="N69" s="74">
        <f t="shared" si="34"/>
        <v>437.48565754330605</v>
      </c>
      <c r="O69" s="74">
        <f t="shared" si="34"/>
        <v>706.24097019549572</v>
      </c>
      <c r="P69" s="74">
        <f t="shared" si="34"/>
        <v>667.55339416579034</v>
      </c>
      <c r="Q69" s="74">
        <f t="shared" si="34"/>
        <v>606.57105596546535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347.85942492012782</v>
      </c>
      <c r="C72" s="79">
        <f t="shared" ref="C72:Q72" si="35">IF(C37=0,0,(C38*C73+C39*C74+C42*C77)/C37)</f>
        <v>348.71794871794873</v>
      </c>
      <c r="D72" s="79">
        <f t="shared" si="35"/>
        <v>348.33855799373043</v>
      </c>
      <c r="E72" s="79">
        <f t="shared" si="35"/>
        <v>355.04132231404958</v>
      </c>
      <c r="F72" s="79">
        <f t="shared" si="35"/>
        <v>359.89333333333332</v>
      </c>
      <c r="G72" s="79">
        <f t="shared" si="35"/>
        <v>359.69309462915601</v>
      </c>
      <c r="H72" s="79">
        <f t="shared" si="35"/>
        <v>361.98198198198196</v>
      </c>
      <c r="I72" s="79">
        <f t="shared" si="35"/>
        <v>362.37362637362639</v>
      </c>
      <c r="J72" s="79">
        <f t="shared" si="35"/>
        <v>362.63269639065817</v>
      </c>
      <c r="K72" s="79">
        <f t="shared" si="35"/>
        <v>362.71186440677968</v>
      </c>
      <c r="L72" s="79">
        <f t="shared" si="35"/>
        <v>362.66666666666669</v>
      </c>
      <c r="M72" s="79">
        <f t="shared" si="35"/>
        <v>361.45161290322579</v>
      </c>
      <c r="N72" s="79">
        <f t="shared" si="35"/>
        <v>360.57971014492756</v>
      </c>
      <c r="O72" s="79">
        <f t="shared" si="35"/>
        <v>358.86178861788619</v>
      </c>
      <c r="P72" s="79">
        <f t="shared" si="35"/>
        <v>359.18032786885249</v>
      </c>
      <c r="Q72" s="79">
        <f t="shared" si="35"/>
        <v>359.18032786885249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0.38945922645618691</v>
      </c>
      <c r="C83" s="168">
        <f t="shared" ref="C83:Q83" si="38">IF(C61=0,0,C61/C72)</f>
        <v>0.40961926424280964</v>
      </c>
      <c r="D83" s="168">
        <f t="shared" si="38"/>
        <v>0.3955236035143993</v>
      </c>
      <c r="E83" s="168">
        <f t="shared" si="38"/>
        <v>0.36843667829916316</v>
      </c>
      <c r="F83" s="168">
        <f t="shared" si="38"/>
        <v>0.36925029782776159</v>
      </c>
      <c r="G83" s="168">
        <f t="shared" si="38"/>
        <v>0.34020553156026184</v>
      </c>
      <c r="H83" s="168">
        <f t="shared" si="38"/>
        <v>0.31765104486341328</v>
      </c>
      <c r="I83" s="168">
        <f t="shared" si="38"/>
        <v>0.33159942279683868</v>
      </c>
      <c r="J83" s="168">
        <f t="shared" si="38"/>
        <v>0.3280578314564474</v>
      </c>
      <c r="K83" s="168">
        <f t="shared" si="38"/>
        <v>0.33989891063735012</v>
      </c>
      <c r="L83" s="168">
        <f t="shared" si="38"/>
        <v>0.33842281195818086</v>
      </c>
      <c r="M83" s="168">
        <f t="shared" si="38"/>
        <v>0.36484600943675921</v>
      </c>
      <c r="N83" s="168">
        <f t="shared" si="38"/>
        <v>0.34738181610571434</v>
      </c>
      <c r="O83" s="168">
        <f t="shared" si="38"/>
        <v>0.33071562614416561</v>
      </c>
      <c r="P83" s="168">
        <f t="shared" si="38"/>
        <v>0.34912815397452251</v>
      </c>
      <c r="Q83" s="168">
        <f t="shared" si="38"/>
        <v>0.35013404280529326</v>
      </c>
    </row>
    <row r="84" spans="1:17" ht="11.45" customHeight="1" x14ac:dyDescent="0.25">
      <c r="A84" s="91" t="s">
        <v>21</v>
      </c>
      <c r="B84" s="169">
        <f t="shared" ref="B84:Q84" si="39">IF(B62=0,0,B62/B73)</f>
        <v>0.21392561455823977</v>
      </c>
      <c r="C84" s="169">
        <f t="shared" si="39"/>
        <v>0.21392561455823977</v>
      </c>
      <c r="D84" s="169">
        <f t="shared" si="39"/>
        <v>0.21392561455823977</v>
      </c>
      <c r="E84" s="169">
        <f t="shared" si="39"/>
        <v>0.21392561455823977</v>
      </c>
      <c r="F84" s="169">
        <f t="shared" si="39"/>
        <v>0.2206352327926844</v>
      </c>
      <c r="G84" s="169">
        <f t="shared" si="39"/>
        <v>0.2122558084546079</v>
      </c>
      <c r="H84" s="169">
        <f t="shared" si="39"/>
        <v>0.20526642350419022</v>
      </c>
      <c r="I84" s="169">
        <f t="shared" si="39"/>
        <v>0.21033484585492612</v>
      </c>
      <c r="J84" s="169">
        <f t="shared" si="39"/>
        <v>0.20958815156286692</v>
      </c>
      <c r="K84" s="169">
        <f t="shared" si="39"/>
        <v>0.21196741813253397</v>
      </c>
      <c r="L84" s="169">
        <f t="shared" si="39"/>
        <v>0.2120704655789605</v>
      </c>
      <c r="M84" s="169">
        <f t="shared" si="39"/>
        <v>0.21702307274339105</v>
      </c>
      <c r="N84" s="169">
        <f t="shared" si="39"/>
        <v>0.21335721179483114</v>
      </c>
      <c r="O84" s="169">
        <f t="shared" si="39"/>
        <v>0.20938106801378353</v>
      </c>
      <c r="P84" s="169">
        <f t="shared" si="39"/>
        <v>0.21289669664027741</v>
      </c>
      <c r="Q84" s="169">
        <f t="shared" si="39"/>
        <v>0.21318650819565074</v>
      </c>
    </row>
    <row r="85" spans="1:17" ht="11.45" customHeight="1" x14ac:dyDescent="0.25">
      <c r="A85" s="19" t="s">
        <v>20</v>
      </c>
      <c r="B85" s="170">
        <f t="shared" ref="B85:Q85" si="40">IF(B63=0,0,B63/B74)</f>
        <v>0.45851769911504431</v>
      </c>
      <c r="C85" s="170">
        <f t="shared" si="40"/>
        <v>0.49126896333754749</v>
      </c>
      <c r="D85" s="170">
        <f t="shared" si="40"/>
        <v>0.47079942319848289</v>
      </c>
      <c r="E85" s="170">
        <f t="shared" si="40"/>
        <v>0.45851769911504431</v>
      </c>
      <c r="F85" s="170">
        <f t="shared" si="40"/>
        <v>0.44094686945141665</v>
      </c>
      <c r="G85" s="170">
        <f t="shared" si="40"/>
        <v>0.39427109545667582</v>
      </c>
      <c r="H85" s="170">
        <f t="shared" si="40"/>
        <v>0.37087790129419129</v>
      </c>
      <c r="I85" s="170">
        <f t="shared" si="40"/>
        <v>0.39412475931380048</v>
      </c>
      <c r="J85" s="170">
        <f t="shared" si="40"/>
        <v>0.38877506343586654</v>
      </c>
      <c r="K85" s="170">
        <f t="shared" si="40"/>
        <v>0.40750500223955799</v>
      </c>
      <c r="L85" s="170">
        <f t="shared" si="40"/>
        <v>0.40817230249717396</v>
      </c>
      <c r="M85" s="170">
        <f t="shared" si="40"/>
        <v>0.45377354818868687</v>
      </c>
      <c r="N85" s="170">
        <f t="shared" si="40"/>
        <v>0.41983768314817871</v>
      </c>
      <c r="O85" s="170">
        <f t="shared" si="40"/>
        <v>0.38652733317856813</v>
      </c>
      <c r="P85" s="170">
        <f t="shared" si="40"/>
        <v>0.41186060833012939</v>
      </c>
      <c r="Q85" s="170">
        <f t="shared" si="40"/>
        <v>0.41328957925807852</v>
      </c>
    </row>
    <row r="86" spans="1:17" ht="11.45" customHeight="1" x14ac:dyDescent="0.25">
      <c r="A86" s="62" t="s">
        <v>17</v>
      </c>
      <c r="B86" s="171">
        <f t="shared" ref="B86:Q86" si="41">IF(B64=0,0,B64/B75)</f>
        <v>0.42484412897353768</v>
      </c>
      <c r="C86" s="171">
        <f t="shared" si="41"/>
        <v>0.44197521833927922</v>
      </c>
      <c r="D86" s="171">
        <f t="shared" si="41"/>
        <v>0.43943518093888034</v>
      </c>
      <c r="E86" s="171">
        <f t="shared" si="41"/>
        <v>0.41870314849042795</v>
      </c>
      <c r="F86" s="171">
        <f t="shared" si="41"/>
        <v>0.40966932073343509</v>
      </c>
      <c r="G86" s="171">
        <f t="shared" si="41"/>
        <v>0.36565460779414433</v>
      </c>
      <c r="H86" s="171">
        <f t="shared" si="41"/>
        <v>0.3431701453772027</v>
      </c>
      <c r="I86" s="171">
        <f t="shared" si="41"/>
        <v>0.364739603641002</v>
      </c>
      <c r="J86" s="171">
        <f t="shared" si="41"/>
        <v>0.35944010927229952</v>
      </c>
      <c r="K86" s="171">
        <f t="shared" si="41"/>
        <v>0.37546227430011847</v>
      </c>
      <c r="L86" s="171">
        <f t="shared" si="41"/>
        <v>0.3754726960377171</v>
      </c>
      <c r="M86" s="171">
        <f t="shared" si="41"/>
        <v>0.41777575148980245</v>
      </c>
      <c r="N86" s="171">
        <f t="shared" si="41"/>
        <v>0.38524351519121391</v>
      </c>
      <c r="O86" s="171">
        <f t="shared" si="41"/>
        <v>0.35569669589746644</v>
      </c>
      <c r="P86" s="171">
        <f t="shared" si="41"/>
        <v>0.37904558221171858</v>
      </c>
      <c r="Q86" s="171">
        <f t="shared" si="41"/>
        <v>0.38028252213160768</v>
      </c>
    </row>
    <row r="87" spans="1:17" ht="11.45" customHeight="1" x14ac:dyDescent="0.25">
      <c r="A87" s="62" t="s">
        <v>16</v>
      </c>
      <c r="B87" s="171">
        <f t="shared" ref="B87:Q87" si="42">IF(B65=0,0,B65/B76)</f>
        <v>0.48819618586204178</v>
      </c>
      <c r="C87" s="171">
        <f t="shared" si="42"/>
        <v>0.52860860717325742</v>
      </c>
      <c r="D87" s="171">
        <f t="shared" si="42"/>
        <v>0.48826131215431151</v>
      </c>
      <c r="E87" s="171">
        <f t="shared" si="42"/>
        <v>0.47777577060355664</v>
      </c>
      <c r="F87" s="171">
        <f t="shared" si="42"/>
        <v>0.45518813414826098</v>
      </c>
      <c r="G87" s="171">
        <f t="shared" si="42"/>
        <v>0.40628289754904917</v>
      </c>
      <c r="H87" s="171">
        <f t="shared" si="42"/>
        <v>0.38130016153022533</v>
      </c>
      <c r="I87" s="171">
        <f t="shared" si="42"/>
        <v>0.40526622626778003</v>
      </c>
      <c r="J87" s="171">
        <f t="shared" si="42"/>
        <v>0.39937789919144384</v>
      </c>
      <c r="K87" s="171">
        <f t="shared" si="42"/>
        <v>0.41718030477790957</v>
      </c>
      <c r="L87" s="171">
        <f t="shared" si="42"/>
        <v>0.41719188448635236</v>
      </c>
      <c r="M87" s="171">
        <f t="shared" si="42"/>
        <v>0.46419527943311395</v>
      </c>
      <c r="N87" s="171">
        <f t="shared" si="42"/>
        <v>0.4280483502124599</v>
      </c>
      <c r="O87" s="171">
        <f t="shared" si="42"/>
        <v>0.39521855099718495</v>
      </c>
      <c r="P87" s="171">
        <f t="shared" si="42"/>
        <v>0.42116175801302075</v>
      </c>
      <c r="Q87" s="171">
        <f t="shared" si="42"/>
        <v>0.42253613570178644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0.51577067406082067</v>
      </c>
      <c r="G88" s="172">
        <f t="shared" si="43"/>
        <v>0.49618240937440794</v>
      </c>
      <c r="H88" s="172">
        <f t="shared" si="43"/>
        <v>0.47984358741239258</v>
      </c>
      <c r="I88" s="172">
        <f t="shared" si="43"/>
        <v>0.49169184745307398</v>
      </c>
      <c r="J88" s="172">
        <f t="shared" si="43"/>
        <v>0.48994632832877982</v>
      </c>
      <c r="K88" s="172">
        <f t="shared" si="43"/>
        <v>0.49550825017994943</v>
      </c>
      <c r="L88" s="172">
        <f t="shared" si="43"/>
        <v>0.49574914031445305</v>
      </c>
      <c r="M88" s="172">
        <f t="shared" si="43"/>
        <v>0.507326663555979</v>
      </c>
      <c r="N88" s="172">
        <f t="shared" si="43"/>
        <v>0.4987571184814234</v>
      </c>
      <c r="O88" s="172">
        <f t="shared" si="43"/>
        <v>0.48946223691533819</v>
      </c>
      <c r="P88" s="172">
        <f t="shared" si="43"/>
        <v>0.49768058954870054</v>
      </c>
      <c r="Q88" s="172">
        <f t="shared" si="43"/>
        <v>0.49835807110671604</v>
      </c>
    </row>
    <row r="89" spans="1:17" ht="11.45" customHeight="1" x14ac:dyDescent="0.25">
      <c r="A89" s="25" t="s">
        <v>18</v>
      </c>
      <c r="B89" s="168">
        <f t="shared" ref="B89:Q89" si="44">IF(B67=0,0,B67/B78)</f>
        <v>0.20102774922918804</v>
      </c>
      <c r="C89" s="168">
        <f t="shared" si="44"/>
        <v>0.20102774922918806</v>
      </c>
      <c r="D89" s="168">
        <f t="shared" si="44"/>
        <v>0.17869133264816714</v>
      </c>
      <c r="E89" s="168">
        <f t="shared" si="44"/>
        <v>0.16752312435765673</v>
      </c>
      <c r="F89" s="168">
        <f t="shared" si="44"/>
        <v>0.16752312435765673</v>
      </c>
      <c r="G89" s="168">
        <f t="shared" si="44"/>
        <v>0.22543653896273128</v>
      </c>
      <c r="H89" s="168">
        <f t="shared" si="44"/>
        <v>0.24522665805514066</v>
      </c>
      <c r="I89" s="168">
        <f t="shared" si="44"/>
        <v>0.2300302437288739</v>
      </c>
      <c r="J89" s="168">
        <f t="shared" si="44"/>
        <v>0.21907282946869042</v>
      </c>
      <c r="K89" s="168">
        <f t="shared" si="44"/>
        <v>0.22702589807852963</v>
      </c>
      <c r="L89" s="168">
        <f t="shared" si="44"/>
        <v>0.22005099322627295</v>
      </c>
      <c r="M89" s="168">
        <f t="shared" si="44"/>
        <v>0.24851235069994432</v>
      </c>
      <c r="N89" s="168">
        <f t="shared" si="44"/>
        <v>0.21205220285539109</v>
      </c>
      <c r="O89" s="168">
        <f t="shared" si="44"/>
        <v>0.3432048438343025</v>
      </c>
      <c r="P89" s="168">
        <f t="shared" si="44"/>
        <v>0.32436034115138596</v>
      </c>
      <c r="Q89" s="168">
        <f t="shared" si="44"/>
        <v>0.29465930018416214</v>
      </c>
    </row>
    <row r="90" spans="1:17" ht="11.45" customHeight="1" x14ac:dyDescent="0.25">
      <c r="A90" s="116" t="s">
        <v>17</v>
      </c>
      <c r="B90" s="171">
        <f t="shared" ref="B90:Q90" si="45">IF(B68=0,0,B68/B79)</f>
        <v>0.17616979968535854</v>
      </c>
      <c r="C90" s="171">
        <f t="shared" si="45"/>
        <v>0.17696588068436128</v>
      </c>
      <c r="D90" s="171">
        <f t="shared" si="45"/>
        <v>0.17791267311655332</v>
      </c>
      <c r="E90" s="171">
        <f t="shared" si="45"/>
        <v>0.1785582659787957</v>
      </c>
      <c r="F90" s="171">
        <f t="shared" si="45"/>
        <v>0.17907378289278431</v>
      </c>
      <c r="G90" s="171">
        <f t="shared" si="45"/>
        <v>0.24134802001345032</v>
      </c>
      <c r="H90" s="171">
        <f t="shared" si="45"/>
        <v>0.26302715678641597</v>
      </c>
      <c r="I90" s="171">
        <f t="shared" si="45"/>
        <v>0.24671006083718994</v>
      </c>
      <c r="J90" s="171">
        <f t="shared" si="45"/>
        <v>0.23514798709870766</v>
      </c>
      <c r="K90" s="171">
        <f t="shared" si="45"/>
        <v>0.24444794684465823</v>
      </c>
      <c r="L90" s="171">
        <f t="shared" si="45"/>
        <v>0.23728050354566965</v>
      </c>
      <c r="M90" s="171">
        <f t="shared" si="45"/>
        <v>0.26773998447128056</v>
      </c>
      <c r="N90" s="171">
        <f t="shared" si="45"/>
        <v>0.22915915395125563</v>
      </c>
      <c r="O90" s="171">
        <f t="shared" si="45"/>
        <v>0.36993574629287868</v>
      </c>
      <c r="P90" s="171">
        <f t="shared" si="45"/>
        <v>0.34967082551541401</v>
      </c>
      <c r="Q90" s="171">
        <f t="shared" si="45"/>
        <v>0.31772769598191042</v>
      </c>
    </row>
    <row r="91" spans="1:17" ht="11.45" customHeight="1" x14ac:dyDescent="0.25">
      <c r="A91" s="93" t="s">
        <v>16</v>
      </c>
      <c r="B91" s="173">
        <f t="shared" ref="B91:Q91" si="46">IF(B69=0,0,B69/B80)</f>
        <v>0.23167170613720955</v>
      </c>
      <c r="C91" s="173">
        <f t="shared" si="46"/>
        <v>0.22467537261342349</v>
      </c>
      <c r="D91" s="173">
        <f t="shared" si="46"/>
        <v>0.1791715733157537</v>
      </c>
      <c r="E91" s="173">
        <f t="shared" si="46"/>
        <v>0.16232569634435978</v>
      </c>
      <c r="F91" s="173">
        <f t="shared" si="46"/>
        <v>0.16279434808434934</v>
      </c>
      <c r="G91" s="173">
        <f t="shared" si="46"/>
        <v>0.2194072909213185</v>
      </c>
      <c r="H91" s="173">
        <f t="shared" si="46"/>
        <v>0.23911559707855995</v>
      </c>
      <c r="I91" s="173">
        <f t="shared" si="46"/>
        <v>0.22428187348835452</v>
      </c>
      <c r="J91" s="173">
        <f t="shared" si="46"/>
        <v>0.21377089736246158</v>
      </c>
      <c r="K91" s="173">
        <f t="shared" si="46"/>
        <v>0.22222540622241654</v>
      </c>
      <c r="L91" s="173">
        <f t="shared" si="46"/>
        <v>0.2157095486778815</v>
      </c>
      <c r="M91" s="173">
        <f t="shared" si="46"/>
        <v>0.24339998588298226</v>
      </c>
      <c r="N91" s="173">
        <f t="shared" si="46"/>
        <v>0.20832650359205049</v>
      </c>
      <c r="O91" s="173">
        <f t="shared" si="46"/>
        <v>0.33630522390261702</v>
      </c>
      <c r="P91" s="173">
        <f t="shared" si="46"/>
        <v>0.31788256865037634</v>
      </c>
      <c r="Q91" s="173">
        <f t="shared" si="46"/>
        <v>0.28884335998355493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215166.75366909991</v>
      </c>
      <c r="C94" s="40">
        <f t="shared" si="47"/>
        <v>203605.50045976418</v>
      </c>
      <c r="D94" s="40">
        <f t="shared" si="47"/>
        <v>203637.80012068612</v>
      </c>
      <c r="E94" s="40">
        <f t="shared" si="47"/>
        <v>190505.79797221383</v>
      </c>
      <c r="F94" s="40">
        <f t="shared" si="47"/>
        <v>184572.7068383974</v>
      </c>
      <c r="G94" s="40">
        <f t="shared" si="47"/>
        <v>194652.29097505572</v>
      </c>
      <c r="H94" s="40">
        <f t="shared" si="47"/>
        <v>190539.70658288596</v>
      </c>
      <c r="I94" s="40">
        <f t="shared" si="47"/>
        <v>184251.36647732861</v>
      </c>
      <c r="J94" s="40">
        <f t="shared" si="47"/>
        <v>189453.69441099322</v>
      </c>
      <c r="K94" s="40">
        <f t="shared" si="47"/>
        <v>182269.14583509628</v>
      </c>
      <c r="L94" s="40">
        <f t="shared" si="47"/>
        <v>178034.21213312942</v>
      </c>
      <c r="M94" s="40">
        <f t="shared" si="47"/>
        <v>164654.74827983583</v>
      </c>
      <c r="N94" s="40">
        <f t="shared" si="47"/>
        <v>159704.7152094529</v>
      </c>
      <c r="O94" s="40">
        <f t="shared" si="47"/>
        <v>157225.74140634175</v>
      </c>
      <c r="P94" s="40">
        <f t="shared" si="47"/>
        <v>157481.70941794245</v>
      </c>
      <c r="Q94" s="40">
        <f t="shared" si="47"/>
        <v>161822.74843218905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113646.63673262855</v>
      </c>
      <c r="C95" s="121">
        <f t="shared" si="48"/>
        <v>113732.79068567722</v>
      </c>
      <c r="D95" s="121">
        <f t="shared" si="48"/>
        <v>113760.49210420906</v>
      </c>
      <c r="E95" s="121">
        <f t="shared" si="48"/>
        <v>113188.11226972248</v>
      </c>
      <c r="F95" s="121">
        <f t="shared" si="48"/>
        <v>113577.3796435291</v>
      </c>
      <c r="G95" s="121">
        <f t="shared" si="48"/>
        <v>113461.39869826534</v>
      </c>
      <c r="H95" s="121">
        <f t="shared" si="48"/>
        <v>113497.22674368697</v>
      </c>
      <c r="I95" s="121">
        <f t="shared" si="48"/>
        <v>113443.5726360532</v>
      </c>
      <c r="J95" s="121">
        <f t="shared" si="48"/>
        <v>113551.99230703832</v>
      </c>
      <c r="K95" s="121">
        <f t="shared" si="48"/>
        <v>111323.97839701037</v>
      </c>
      <c r="L95" s="121">
        <f t="shared" si="48"/>
        <v>113694.94738320602</v>
      </c>
      <c r="M95" s="121">
        <f t="shared" si="48"/>
        <v>112071.18944013641</v>
      </c>
      <c r="N95" s="121">
        <f t="shared" si="48"/>
        <v>107556.56467833511</v>
      </c>
      <c r="O95" s="121">
        <f t="shared" si="48"/>
        <v>103110.36237881791</v>
      </c>
      <c r="P95" s="121">
        <f t="shared" si="48"/>
        <v>104129.51739071413</v>
      </c>
      <c r="Q95" s="121">
        <f t="shared" si="48"/>
        <v>108516.34270520974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269410.34556162631</v>
      </c>
      <c r="C96" s="38">
        <f t="shared" si="49"/>
        <v>253934.21793325289</v>
      </c>
      <c r="D96" s="38">
        <f t="shared" si="49"/>
        <v>252939.43024622934</v>
      </c>
      <c r="E96" s="38">
        <f t="shared" si="49"/>
        <v>250768.11182856734</v>
      </c>
      <c r="F96" s="38">
        <f t="shared" si="49"/>
        <v>235005.63713927756</v>
      </c>
      <c r="G96" s="38">
        <f t="shared" si="49"/>
        <v>251736.41559885506</v>
      </c>
      <c r="H96" s="38">
        <f t="shared" si="49"/>
        <v>252254.32744601445</v>
      </c>
      <c r="I96" s="38">
        <f t="shared" si="49"/>
        <v>242111.53160979744</v>
      </c>
      <c r="J96" s="38">
        <f t="shared" si="49"/>
        <v>253370.86343379394</v>
      </c>
      <c r="K96" s="38">
        <f t="shared" si="49"/>
        <v>241463.1362968926</v>
      </c>
      <c r="L96" s="38">
        <f t="shared" si="49"/>
        <v>231081.13557220387</v>
      </c>
      <c r="M96" s="38">
        <f t="shared" si="49"/>
        <v>205294.28168820805</v>
      </c>
      <c r="N96" s="38">
        <f t="shared" si="49"/>
        <v>197366.9980104134</v>
      </c>
      <c r="O96" s="38">
        <f t="shared" si="49"/>
        <v>192824.22951331167</v>
      </c>
      <c r="P96" s="38">
        <f t="shared" si="49"/>
        <v>191217.00706221626</v>
      </c>
      <c r="Q96" s="38">
        <f t="shared" si="49"/>
        <v>194810.88327783451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271020.32666730473</v>
      </c>
      <c r="C97" s="42">
        <f t="shared" si="50"/>
        <v>243216.80597452636</v>
      </c>
      <c r="D97" s="42">
        <f t="shared" si="50"/>
        <v>230058.1619389815</v>
      </c>
      <c r="E97" s="42">
        <f t="shared" si="50"/>
        <v>219439.81621438017</v>
      </c>
      <c r="F97" s="42">
        <f t="shared" si="50"/>
        <v>207113.09237860583</v>
      </c>
      <c r="G97" s="42">
        <f t="shared" si="50"/>
        <v>219085.48659227422</v>
      </c>
      <c r="H97" s="42">
        <f t="shared" si="50"/>
        <v>218503.15814533026</v>
      </c>
      <c r="I97" s="42">
        <f t="shared" si="50"/>
        <v>210775.33574060092</v>
      </c>
      <c r="J97" s="42">
        <f t="shared" si="50"/>
        <v>218614.0340000666</v>
      </c>
      <c r="K97" s="42">
        <f t="shared" si="50"/>
        <v>184564.89621805309</v>
      </c>
      <c r="L97" s="42">
        <f t="shared" si="50"/>
        <v>165142.75018026395</v>
      </c>
      <c r="M97" s="42">
        <f t="shared" si="50"/>
        <v>155480.26069069162</v>
      </c>
      <c r="N97" s="42">
        <f t="shared" si="50"/>
        <v>134370.00774796383</v>
      </c>
      <c r="O97" s="42">
        <f t="shared" si="50"/>
        <v>159462.22885893565</v>
      </c>
      <c r="P97" s="42">
        <f t="shared" si="50"/>
        <v>158661.6361292245</v>
      </c>
      <c r="Q97" s="42">
        <f t="shared" si="50"/>
        <v>160172.18233128331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268007.15101997997</v>
      </c>
      <c r="C98" s="42">
        <f t="shared" si="51"/>
        <v>262703.00953584735</v>
      </c>
      <c r="D98" s="42">
        <f t="shared" si="51"/>
        <v>267766.49210932589</v>
      </c>
      <c r="E98" s="42">
        <f t="shared" si="51"/>
        <v>269369.28734949097</v>
      </c>
      <c r="F98" s="42">
        <f t="shared" si="51"/>
        <v>250357.34782150775</v>
      </c>
      <c r="G98" s="42">
        <f t="shared" si="51"/>
        <v>268535.08197180607</v>
      </c>
      <c r="H98" s="42">
        <f t="shared" si="51"/>
        <v>267814.93147425191</v>
      </c>
      <c r="I98" s="42">
        <f t="shared" si="51"/>
        <v>256574.39124173432</v>
      </c>
      <c r="J98" s="42">
        <f t="shared" si="51"/>
        <v>268818.34318211715</v>
      </c>
      <c r="K98" s="42">
        <f t="shared" si="51"/>
        <v>266247.03228215396</v>
      </c>
      <c r="L98" s="42">
        <f t="shared" si="51"/>
        <v>259680.91718798503</v>
      </c>
      <c r="M98" s="42">
        <f t="shared" si="51"/>
        <v>226283.33547929642</v>
      </c>
      <c r="N98" s="42">
        <f t="shared" si="51"/>
        <v>222078.52457745164</v>
      </c>
      <c r="O98" s="42">
        <f t="shared" si="51"/>
        <v>204909.44403607034</v>
      </c>
      <c r="P98" s="42">
        <f t="shared" si="51"/>
        <v>203024.65455086614</v>
      </c>
      <c r="Q98" s="42">
        <f t="shared" si="51"/>
        <v>207374.14268850078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503176.74613118079</v>
      </c>
      <c r="G99" s="120">
        <f t="shared" si="52"/>
        <v>587821.4566985619</v>
      </c>
      <c r="H99" s="120">
        <f t="shared" si="52"/>
        <v>540141.99682663928</v>
      </c>
      <c r="I99" s="120">
        <f t="shared" si="52"/>
        <v>525050.93717414327</v>
      </c>
      <c r="J99" s="120">
        <f t="shared" si="52"/>
        <v>546707.11335017206</v>
      </c>
      <c r="K99" s="120">
        <f t="shared" si="52"/>
        <v>544689.13299759792</v>
      </c>
      <c r="L99" s="120">
        <f t="shared" si="52"/>
        <v>534399.84609488316</v>
      </c>
      <c r="M99" s="120">
        <f t="shared" si="52"/>
        <v>468643.02454424842</v>
      </c>
      <c r="N99" s="120">
        <f t="shared" si="52"/>
        <v>472603.3513706433</v>
      </c>
      <c r="O99" s="120">
        <f t="shared" si="52"/>
        <v>484705.21332623198</v>
      </c>
      <c r="P99" s="120">
        <f t="shared" si="52"/>
        <v>551538.07820247952</v>
      </c>
      <c r="Q99" s="120">
        <f t="shared" si="52"/>
        <v>582525.17472886445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118874.62880693261</v>
      </c>
      <c r="C100" s="40">
        <f t="shared" si="53"/>
        <v>120582.17288278638</v>
      </c>
      <c r="D100" s="40">
        <f t="shared" si="53"/>
        <v>124342.04085628511</v>
      </c>
      <c r="E100" s="40">
        <f t="shared" si="53"/>
        <v>122762.01431492843</v>
      </c>
      <c r="F100" s="40">
        <f t="shared" si="53"/>
        <v>125954.69255663433</v>
      </c>
      <c r="G100" s="40">
        <f t="shared" si="53"/>
        <v>105484.53608247424</v>
      </c>
      <c r="H100" s="40">
        <f t="shared" si="53"/>
        <v>98305.555555555547</v>
      </c>
      <c r="I100" s="40">
        <f t="shared" si="53"/>
        <v>111527.77777777777</v>
      </c>
      <c r="J100" s="40">
        <f t="shared" si="53"/>
        <v>115430.55555555553</v>
      </c>
      <c r="K100" s="40">
        <f t="shared" si="53"/>
        <v>102471.91011235956</v>
      </c>
      <c r="L100" s="40">
        <f t="shared" si="53"/>
        <v>112479.40074906366</v>
      </c>
      <c r="M100" s="40">
        <f t="shared" si="53"/>
        <v>96724.637681159424</v>
      </c>
      <c r="N100" s="40">
        <f t="shared" si="53"/>
        <v>118188.40579710146</v>
      </c>
      <c r="O100" s="40">
        <f t="shared" si="53"/>
        <v>80438.818565400827</v>
      </c>
      <c r="P100" s="40">
        <f t="shared" si="53"/>
        <v>90464.135021097041</v>
      </c>
      <c r="Q100" s="40">
        <f t="shared" si="53"/>
        <v>109974.68354430379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96781.724585576943</v>
      </c>
      <c r="C101" s="42">
        <f t="shared" si="54"/>
        <v>94726.006928132469</v>
      </c>
      <c r="D101" s="42">
        <f t="shared" si="54"/>
        <v>87426.541916379923</v>
      </c>
      <c r="E101" s="42">
        <f t="shared" si="54"/>
        <v>78613.15201945779</v>
      </c>
      <c r="F101" s="42">
        <f t="shared" si="54"/>
        <v>78509.061143546511</v>
      </c>
      <c r="G101" s="42">
        <f t="shared" si="54"/>
        <v>68578.62457942561</v>
      </c>
      <c r="H101" s="42">
        <f t="shared" si="54"/>
        <v>60297.320794772182</v>
      </c>
      <c r="I101" s="42">
        <f t="shared" si="54"/>
        <v>68603.274848494533</v>
      </c>
      <c r="J101" s="42">
        <f t="shared" si="54"/>
        <v>68709.629917731305</v>
      </c>
      <c r="K101" s="42">
        <f t="shared" si="54"/>
        <v>59699.806977137923</v>
      </c>
      <c r="L101" s="42">
        <f t="shared" si="54"/>
        <v>61053.975605991298</v>
      </c>
      <c r="M101" s="42">
        <f t="shared" si="54"/>
        <v>56638.571030493738</v>
      </c>
      <c r="N101" s="42">
        <f t="shared" si="54"/>
        <v>58926.688128538808</v>
      </c>
      <c r="O101" s="42">
        <f t="shared" si="54"/>
        <v>42055.484007095081</v>
      </c>
      <c r="P101" s="42">
        <f t="shared" si="54"/>
        <v>46978.680050315175</v>
      </c>
      <c r="Q101" s="42">
        <f t="shared" si="54"/>
        <v>56430.729238730608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165427.53413050351</v>
      </c>
      <c r="C102" s="36">
        <f t="shared" si="55"/>
        <v>164787.87596654953</v>
      </c>
      <c r="D102" s="36">
        <f t="shared" si="55"/>
        <v>168125.53959896334</v>
      </c>
      <c r="E102" s="36">
        <f t="shared" si="55"/>
        <v>166910.87661039905</v>
      </c>
      <c r="F102" s="36">
        <f t="shared" si="55"/>
        <v>167361.78906260186</v>
      </c>
      <c r="G102" s="36">
        <f t="shared" si="55"/>
        <v>132504.93557577769</v>
      </c>
      <c r="H102" s="36">
        <f t="shared" si="55"/>
        <v>125454.29467040084</v>
      </c>
      <c r="I102" s="36">
        <f t="shared" si="55"/>
        <v>142188.13701298009</v>
      </c>
      <c r="J102" s="36">
        <f t="shared" si="55"/>
        <v>148802.64529685854</v>
      </c>
      <c r="K102" s="36">
        <f t="shared" si="55"/>
        <v>127676.89945990087</v>
      </c>
      <c r="L102" s="36">
        <f t="shared" si="55"/>
        <v>142783.66913694557</v>
      </c>
      <c r="M102" s="36">
        <f t="shared" si="55"/>
        <v>119145.65801119278</v>
      </c>
      <c r="N102" s="36">
        <f t="shared" si="55"/>
        <v>151334.79025578903</v>
      </c>
      <c r="O102" s="36">
        <f t="shared" si="55"/>
        <v>105228.05546763996</v>
      </c>
      <c r="P102" s="36">
        <f t="shared" si="55"/>
        <v>118548.49135639367</v>
      </c>
      <c r="Q102" s="36">
        <f t="shared" si="55"/>
        <v>144555.15403331979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29150159.744408946</v>
      </c>
      <c r="C105" s="40">
        <f t="shared" si="56"/>
        <v>29083333.333333332</v>
      </c>
      <c r="D105" s="40">
        <f t="shared" si="56"/>
        <v>28056426.332288399</v>
      </c>
      <c r="E105" s="40">
        <f t="shared" si="56"/>
        <v>24920110.192837466</v>
      </c>
      <c r="F105" s="40">
        <f t="shared" si="56"/>
        <v>24528000</v>
      </c>
      <c r="G105" s="40">
        <f t="shared" si="56"/>
        <v>23819519.181585681</v>
      </c>
      <c r="H105" s="40">
        <f t="shared" si="56"/>
        <v>21909009.009009011</v>
      </c>
      <c r="I105" s="40">
        <f t="shared" si="56"/>
        <v>22140175.824175827</v>
      </c>
      <c r="J105" s="40">
        <f t="shared" si="56"/>
        <v>22538263.269639067</v>
      </c>
      <c r="K105" s="40">
        <f t="shared" si="56"/>
        <v>22471118.644067798</v>
      </c>
      <c r="L105" s="40">
        <f t="shared" si="56"/>
        <v>21850970.833333336</v>
      </c>
      <c r="M105" s="40">
        <f t="shared" si="56"/>
        <v>21713709.677419357</v>
      </c>
      <c r="N105" s="40">
        <f t="shared" si="56"/>
        <v>20004426.501035195</v>
      </c>
      <c r="O105" s="40">
        <f t="shared" si="56"/>
        <v>18659739.837398376</v>
      </c>
      <c r="P105" s="40">
        <f t="shared" si="56"/>
        <v>19748200.819672126</v>
      </c>
      <c r="Q105" s="40">
        <f t="shared" si="56"/>
        <v>20351032.786885247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9724770.6422018334</v>
      </c>
      <c r="C106" s="121">
        <f t="shared" si="57"/>
        <v>9732142.8571428582</v>
      </c>
      <c r="D106" s="121">
        <f t="shared" si="57"/>
        <v>9734513.274336284</v>
      </c>
      <c r="E106" s="121">
        <f t="shared" si="57"/>
        <v>9685534.5911949687</v>
      </c>
      <c r="F106" s="121">
        <f t="shared" si="57"/>
        <v>10023668.639053253</v>
      </c>
      <c r="G106" s="121">
        <f t="shared" si="57"/>
        <v>9633136.3636363633</v>
      </c>
      <c r="H106" s="121">
        <f t="shared" si="57"/>
        <v>9318867.9245283026</v>
      </c>
      <c r="I106" s="121">
        <f t="shared" si="57"/>
        <v>9544454.5454545449</v>
      </c>
      <c r="J106" s="121">
        <f t="shared" si="57"/>
        <v>9519660.8695652205</v>
      </c>
      <c r="K106" s="121">
        <f t="shared" si="57"/>
        <v>9438822.5108225103</v>
      </c>
      <c r="L106" s="121">
        <f t="shared" si="57"/>
        <v>9644536.1702127643</v>
      </c>
      <c r="M106" s="121">
        <f t="shared" si="57"/>
        <v>9728813.5593220349</v>
      </c>
      <c r="N106" s="121">
        <f t="shared" si="57"/>
        <v>9179187.5</v>
      </c>
      <c r="O106" s="121">
        <f t="shared" si="57"/>
        <v>8635743.1192660537</v>
      </c>
      <c r="P106" s="121">
        <f t="shared" si="57"/>
        <v>8867532.1100917421</v>
      </c>
      <c r="Q106" s="121">
        <f t="shared" si="57"/>
        <v>9253688.073394496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39529411.764705881</v>
      </c>
      <c r="C107" s="38">
        <f t="shared" si="58"/>
        <v>39920000</v>
      </c>
      <c r="D107" s="38">
        <f t="shared" si="58"/>
        <v>38106796.116504855</v>
      </c>
      <c r="E107" s="38">
        <f t="shared" si="58"/>
        <v>36794117.64705883</v>
      </c>
      <c r="F107" s="38">
        <f t="shared" si="58"/>
        <v>33159999.999999996</v>
      </c>
      <c r="G107" s="38">
        <f t="shared" si="58"/>
        <v>31760765.550239235</v>
      </c>
      <c r="H107" s="38">
        <f t="shared" si="58"/>
        <v>29937777.77777778</v>
      </c>
      <c r="I107" s="38">
        <f t="shared" si="58"/>
        <v>30535087.719298247</v>
      </c>
      <c r="J107" s="38">
        <f t="shared" si="58"/>
        <v>31521367.521367524</v>
      </c>
      <c r="K107" s="38">
        <f t="shared" si="58"/>
        <v>31487179.487179484</v>
      </c>
      <c r="L107" s="38">
        <f t="shared" si="58"/>
        <v>30182694.134453781</v>
      </c>
      <c r="M107" s="38">
        <f t="shared" si="58"/>
        <v>29810276.679841898</v>
      </c>
      <c r="N107" s="38">
        <f t="shared" si="58"/>
        <v>26515873.015873015</v>
      </c>
      <c r="O107" s="38">
        <f t="shared" si="58"/>
        <v>23850187.265917603</v>
      </c>
      <c r="P107" s="38">
        <f t="shared" si="58"/>
        <v>25201520.912547529</v>
      </c>
      <c r="Q107" s="38">
        <f t="shared" si="58"/>
        <v>25764258.555133078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36845246.277470313</v>
      </c>
      <c r="C108" s="42">
        <f t="shared" si="59"/>
        <v>34398656.295799486</v>
      </c>
      <c r="D108" s="42">
        <f t="shared" si="59"/>
        <v>32350608.005799223</v>
      </c>
      <c r="E108" s="42">
        <f t="shared" si="59"/>
        <v>29401645.424998987</v>
      </c>
      <c r="F108" s="42">
        <f t="shared" si="59"/>
        <v>27151321.55831828</v>
      </c>
      <c r="G108" s="42">
        <f t="shared" si="59"/>
        <v>25635077.655451939</v>
      </c>
      <c r="H108" s="42">
        <f t="shared" si="59"/>
        <v>23994803.374755487</v>
      </c>
      <c r="I108" s="42">
        <f t="shared" si="59"/>
        <v>24600995.972904287</v>
      </c>
      <c r="J108" s="42">
        <f t="shared" si="59"/>
        <v>25145168.726221483</v>
      </c>
      <c r="K108" s="42">
        <f t="shared" si="59"/>
        <v>22175089.820798572</v>
      </c>
      <c r="L108" s="42">
        <f t="shared" si="59"/>
        <v>19842109.965205409</v>
      </c>
      <c r="M108" s="42">
        <f t="shared" si="59"/>
        <v>20785882.480602905</v>
      </c>
      <c r="N108" s="42">
        <f t="shared" si="59"/>
        <v>16564855.718750795</v>
      </c>
      <c r="O108" s="42">
        <f t="shared" si="59"/>
        <v>18150460.136182092</v>
      </c>
      <c r="P108" s="42">
        <f t="shared" si="59"/>
        <v>19244797.517205037</v>
      </c>
      <c r="Q108" s="42">
        <f t="shared" si="59"/>
        <v>19491418.071124528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41868822.051746055</v>
      </c>
      <c r="C109" s="42">
        <f t="shared" si="60"/>
        <v>44437463.030709513</v>
      </c>
      <c r="D109" s="42">
        <f t="shared" si="60"/>
        <v>41836806.012242101</v>
      </c>
      <c r="E109" s="42">
        <f t="shared" si="60"/>
        <v>41183398.028906852</v>
      </c>
      <c r="F109" s="42">
        <f t="shared" si="60"/>
        <v>36467102.088057376</v>
      </c>
      <c r="G109" s="42">
        <f t="shared" si="60"/>
        <v>34912387.583064586</v>
      </c>
      <c r="H109" s="42">
        <f t="shared" si="60"/>
        <v>32677720.522028316</v>
      </c>
      <c r="I109" s="42">
        <f t="shared" si="60"/>
        <v>33273899.294556998</v>
      </c>
      <c r="J109" s="42">
        <f t="shared" si="60"/>
        <v>34355233.65254353</v>
      </c>
      <c r="K109" s="42">
        <f t="shared" si="60"/>
        <v>35543365.783578537</v>
      </c>
      <c r="L109" s="42">
        <f t="shared" si="60"/>
        <v>34667766.786175966</v>
      </c>
      <c r="M109" s="42">
        <f t="shared" si="60"/>
        <v>33612689.9660381</v>
      </c>
      <c r="N109" s="42">
        <f t="shared" si="60"/>
        <v>30419310.740158528</v>
      </c>
      <c r="O109" s="42">
        <f t="shared" si="60"/>
        <v>25914884.338423833</v>
      </c>
      <c r="P109" s="42">
        <f t="shared" si="60"/>
        <v>27361990.537801284</v>
      </c>
      <c r="Q109" s="42">
        <f t="shared" si="60"/>
        <v>28039382.046742398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145333333.33333334</v>
      </c>
      <c r="G110" s="120">
        <f t="shared" si="61"/>
        <v>163333333.33333334</v>
      </c>
      <c r="H110" s="120">
        <f t="shared" si="61"/>
        <v>145142857.14285713</v>
      </c>
      <c r="I110" s="120">
        <f t="shared" si="61"/>
        <v>144571428.5714286</v>
      </c>
      <c r="J110" s="120">
        <f t="shared" si="61"/>
        <v>150000000</v>
      </c>
      <c r="K110" s="120">
        <f t="shared" si="61"/>
        <v>151142857.14285713</v>
      </c>
      <c r="L110" s="120">
        <f t="shared" si="61"/>
        <v>148359828.00000003</v>
      </c>
      <c r="M110" s="120">
        <f t="shared" si="61"/>
        <v>133142857.14285713</v>
      </c>
      <c r="N110" s="120">
        <f t="shared" si="61"/>
        <v>132000000</v>
      </c>
      <c r="O110" s="120">
        <f t="shared" si="61"/>
        <v>132857142.85714287</v>
      </c>
      <c r="P110" s="120">
        <f t="shared" si="61"/>
        <v>153714285.71428573</v>
      </c>
      <c r="Q110" s="120">
        <f t="shared" si="61"/>
        <v>162571428.5714286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50183908.045977011</v>
      </c>
      <c r="C111" s="40">
        <f t="shared" si="62"/>
        <v>50904761.904761903</v>
      </c>
      <c r="D111" s="40">
        <f t="shared" si="62"/>
        <v>46659574.468085103</v>
      </c>
      <c r="E111" s="40">
        <f t="shared" si="62"/>
        <v>43187500</v>
      </c>
      <c r="F111" s="40">
        <f t="shared" si="62"/>
        <v>44310679.611650482</v>
      </c>
      <c r="G111" s="40">
        <f t="shared" si="62"/>
        <v>49938144.329896905</v>
      </c>
      <c r="H111" s="40">
        <f t="shared" si="62"/>
        <v>50625000</v>
      </c>
      <c r="I111" s="40">
        <f t="shared" si="62"/>
        <v>53875000</v>
      </c>
      <c r="J111" s="40">
        <f t="shared" si="62"/>
        <v>53104166.666666664</v>
      </c>
      <c r="K111" s="40">
        <f t="shared" si="62"/>
        <v>48853932.584269665</v>
      </c>
      <c r="L111" s="40">
        <f t="shared" si="62"/>
        <v>51977528.089887641</v>
      </c>
      <c r="M111" s="40">
        <f t="shared" si="62"/>
        <v>50478260.869565219</v>
      </c>
      <c r="N111" s="40">
        <f t="shared" si="62"/>
        <v>52630434.782608695</v>
      </c>
      <c r="O111" s="40">
        <f t="shared" si="62"/>
        <v>57974683.544303797</v>
      </c>
      <c r="P111" s="40">
        <f t="shared" si="62"/>
        <v>61620253.164556965</v>
      </c>
      <c r="Q111" s="40">
        <f t="shared" si="62"/>
        <v>68050632.911392406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35805035.770233721</v>
      </c>
      <c r="C112" s="42">
        <f t="shared" si="63"/>
        <v>35202869.603474729</v>
      </c>
      <c r="D112" s="42">
        <f t="shared" si="63"/>
        <v>32664008.52472705</v>
      </c>
      <c r="E112" s="42">
        <f t="shared" si="63"/>
        <v>29477759.026215874</v>
      </c>
      <c r="F112" s="42">
        <f t="shared" si="63"/>
        <v>29523720.597705126</v>
      </c>
      <c r="G112" s="42">
        <f t="shared" si="63"/>
        <v>34757762.040729225</v>
      </c>
      <c r="H112" s="42">
        <f t="shared" si="63"/>
        <v>33305648.986023463</v>
      </c>
      <c r="I112" s="42">
        <f t="shared" si="63"/>
        <v>35542748.034155354</v>
      </c>
      <c r="J112" s="42">
        <f t="shared" si="63"/>
        <v>33929555.455848478</v>
      </c>
      <c r="K112" s="42">
        <f t="shared" si="63"/>
        <v>30646340.009425912</v>
      </c>
      <c r="L112" s="42">
        <f t="shared" si="63"/>
        <v>30422527.958034761</v>
      </c>
      <c r="M112" s="42">
        <f t="shared" si="63"/>
        <v>31845261.269177817</v>
      </c>
      <c r="N112" s="42">
        <f t="shared" si="63"/>
        <v>28357538.993039452</v>
      </c>
      <c r="O112" s="42">
        <f t="shared" si="63"/>
        <v>32671436.40993318</v>
      </c>
      <c r="P112" s="42">
        <f t="shared" si="63"/>
        <v>34496855.053118259</v>
      </c>
      <c r="Q112" s="42">
        <f t="shared" si="63"/>
        <v>37652171.725561894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80482246.055578947</v>
      </c>
      <c r="C113" s="36">
        <f t="shared" si="64"/>
        <v>77749932.613414168</v>
      </c>
      <c r="D113" s="36">
        <f t="shared" si="64"/>
        <v>63258966.633463256</v>
      </c>
      <c r="E113" s="36">
        <f t="shared" si="64"/>
        <v>56897240.973784126</v>
      </c>
      <c r="F113" s="36">
        <f t="shared" si="64"/>
        <v>57215662.023820981</v>
      </c>
      <c r="G113" s="36">
        <f t="shared" si="64"/>
        <v>61052352.791608959</v>
      </c>
      <c r="H113" s="36">
        <f t="shared" si="64"/>
        <v>62995965.009983234</v>
      </c>
      <c r="I113" s="36">
        <f t="shared" si="64"/>
        <v>66969465.689889036</v>
      </c>
      <c r="J113" s="36">
        <f t="shared" si="64"/>
        <v>66800317.531536803</v>
      </c>
      <c r="K113" s="36">
        <f t="shared" si="64"/>
        <v>59583406.780159734</v>
      </c>
      <c r="L113" s="36">
        <f t="shared" si="64"/>
        <v>64679581.739015236</v>
      </c>
      <c r="M113" s="36">
        <f t="shared" si="64"/>
        <v>60900108.103680201</v>
      </c>
      <c r="N113" s="36">
        <f t="shared" si="64"/>
        <v>66206800.224232167</v>
      </c>
      <c r="O113" s="36">
        <f t="shared" si="64"/>
        <v>74316363.985251486</v>
      </c>
      <c r="P113" s="36">
        <f t="shared" si="64"/>
        <v>79137447.778194457</v>
      </c>
      <c r="Q113" s="36">
        <f t="shared" si="64"/>
        <v>87682972.427241281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0.11617711530030689</v>
      </c>
      <c r="C117" s="119">
        <f t="shared" si="66"/>
        <v>0.12012342957901698</v>
      </c>
      <c r="D117" s="119">
        <f t="shared" si="66"/>
        <v>0.12290502793296089</v>
      </c>
      <c r="E117" s="119">
        <f t="shared" si="66"/>
        <v>0.17024099049303559</v>
      </c>
      <c r="F117" s="119">
        <f t="shared" si="66"/>
        <v>0.18417047184170471</v>
      </c>
      <c r="G117" s="119">
        <f t="shared" si="66"/>
        <v>0.18204159326014296</v>
      </c>
      <c r="H117" s="119">
        <f t="shared" si="66"/>
        <v>0.20309223241087215</v>
      </c>
      <c r="I117" s="119">
        <f t="shared" si="66"/>
        <v>0.20844012873022838</v>
      </c>
      <c r="J117" s="119">
        <f t="shared" si="66"/>
        <v>0.20625664946104394</v>
      </c>
      <c r="K117" s="119">
        <f t="shared" si="66"/>
        <v>0.20557159623350801</v>
      </c>
      <c r="L117" s="119">
        <f t="shared" si="66"/>
        <v>0.21609127588343233</v>
      </c>
      <c r="M117" s="119">
        <f t="shared" si="66"/>
        <v>0.21318477251624884</v>
      </c>
      <c r="N117" s="119">
        <f t="shared" si="66"/>
        <v>0.21280362586417209</v>
      </c>
      <c r="O117" s="119">
        <f t="shared" si="66"/>
        <v>0.20506215721164819</v>
      </c>
      <c r="P117" s="119">
        <f t="shared" si="66"/>
        <v>0.20059121384994402</v>
      </c>
      <c r="Q117" s="119">
        <f t="shared" si="66"/>
        <v>0.20312579294723032</v>
      </c>
    </row>
    <row r="118" spans="1:17" ht="11.45" customHeight="1" x14ac:dyDescent="0.25">
      <c r="A118" s="19" t="s">
        <v>20</v>
      </c>
      <c r="B118" s="30">
        <f t="shared" ref="B118:Q118" si="67">IF(B6=0,0,B6/B$4)</f>
        <v>0.88382288469969317</v>
      </c>
      <c r="C118" s="30">
        <f t="shared" si="67"/>
        <v>0.879876570420983</v>
      </c>
      <c r="D118" s="30">
        <f t="shared" si="67"/>
        <v>0.87709497206703912</v>
      </c>
      <c r="E118" s="30">
        <f t="shared" si="67"/>
        <v>0.82975900950696435</v>
      </c>
      <c r="F118" s="30">
        <f t="shared" si="67"/>
        <v>0.72102631006740592</v>
      </c>
      <c r="G118" s="30">
        <f t="shared" si="67"/>
        <v>0.71273403832228543</v>
      </c>
      <c r="H118" s="30">
        <f t="shared" si="67"/>
        <v>0.69246268349849904</v>
      </c>
      <c r="I118" s="30">
        <f t="shared" si="67"/>
        <v>0.69110105640583763</v>
      </c>
      <c r="J118" s="30">
        <f t="shared" si="67"/>
        <v>0.69483158717960358</v>
      </c>
      <c r="K118" s="30">
        <f t="shared" si="67"/>
        <v>0.69467700913262675</v>
      </c>
      <c r="L118" s="30">
        <f t="shared" si="67"/>
        <v>0.68489340614728589</v>
      </c>
      <c r="M118" s="30">
        <f t="shared" si="67"/>
        <v>0.70027855153203344</v>
      </c>
      <c r="N118" s="30">
        <f t="shared" si="67"/>
        <v>0.69156536576066296</v>
      </c>
      <c r="O118" s="30">
        <f t="shared" si="67"/>
        <v>0.6936371859243935</v>
      </c>
      <c r="P118" s="30">
        <f t="shared" si="67"/>
        <v>0.6877571955610815</v>
      </c>
      <c r="Q118" s="30">
        <f t="shared" si="67"/>
        <v>0.68228703904341259</v>
      </c>
    </row>
    <row r="119" spans="1:17" ht="11.45" customHeight="1" x14ac:dyDescent="0.25">
      <c r="A119" s="62" t="s">
        <v>17</v>
      </c>
      <c r="B119" s="115">
        <f t="shared" ref="B119:Q119" si="68">IF(B7=0,0,B7/B$4)</f>
        <v>0.38363638715033754</v>
      </c>
      <c r="C119" s="115">
        <f t="shared" si="68"/>
        <v>0.34118129453625234</v>
      </c>
      <c r="D119" s="115">
        <f t="shared" si="68"/>
        <v>0.29278203893516619</v>
      </c>
      <c r="E119" s="115">
        <f t="shared" si="68"/>
        <v>0.24701802479548121</v>
      </c>
      <c r="F119" s="115">
        <f t="shared" si="68"/>
        <v>0.20958293440319611</v>
      </c>
      <c r="G119" s="115">
        <f t="shared" si="68"/>
        <v>0.19542640280587084</v>
      </c>
      <c r="H119" s="115">
        <f t="shared" si="68"/>
        <v>0.17513374723545783</v>
      </c>
      <c r="I119" s="115">
        <f t="shared" si="68"/>
        <v>0.17582989801733892</v>
      </c>
      <c r="J119" s="115">
        <f t="shared" si="68"/>
        <v>0.17054763282370353</v>
      </c>
      <c r="K119" s="115">
        <f t="shared" si="68"/>
        <v>0.14844208472463888</v>
      </c>
      <c r="L119" s="115">
        <f t="shared" si="68"/>
        <v>0.13620980584718387</v>
      </c>
      <c r="M119" s="115">
        <f t="shared" si="68"/>
        <v>0.14474848524096731</v>
      </c>
      <c r="N119" s="115">
        <f t="shared" si="68"/>
        <v>0.12172303438755547</v>
      </c>
      <c r="O119" s="115">
        <f t="shared" si="68"/>
        <v>0.14037032357705562</v>
      </c>
      <c r="P119" s="115">
        <f t="shared" si="68"/>
        <v>0.13978611313671785</v>
      </c>
      <c r="Q119" s="115">
        <f t="shared" si="68"/>
        <v>0.1373836975465374</v>
      </c>
    </row>
    <row r="120" spans="1:17" ht="11.45" customHeight="1" x14ac:dyDescent="0.25">
      <c r="A120" s="62" t="s">
        <v>16</v>
      </c>
      <c r="B120" s="115">
        <f t="shared" ref="B120:Q120" si="69">IF(B8=0,0,B8/B$4)</f>
        <v>0.50018649754935551</v>
      </c>
      <c r="C120" s="115">
        <f t="shared" si="69"/>
        <v>0.53869527588473065</v>
      </c>
      <c r="D120" s="115">
        <f t="shared" si="69"/>
        <v>0.58431293313187294</v>
      </c>
      <c r="E120" s="115">
        <f t="shared" si="69"/>
        <v>0.58274098471148317</v>
      </c>
      <c r="F120" s="115">
        <f t="shared" si="69"/>
        <v>0.51144337566420983</v>
      </c>
      <c r="G120" s="115">
        <f t="shared" si="69"/>
        <v>0.51730763551641457</v>
      </c>
      <c r="H120" s="115">
        <f t="shared" si="69"/>
        <v>0.51732893626304122</v>
      </c>
      <c r="I120" s="115">
        <f t="shared" si="69"/>
        <v>0.5152711583884988</v>
      </c>
      <c r="J120" s="115">
        <f t="shared" si="69"/>
        <v>0.52428395435590003</v>
      </c>
      <c r="K120" s="115">
        <f t="shared" si="69"/>
        <v>0.54623492440798793</v>
      </c>
      <c r="L120" s="115">
        <f t="shared" si="69"/>
        <v>0.5486836003001021</v>
      </c>
      <c r="M120" s="115">
        <f t="shared" si="69"/>
        <v>0.55553006629106605</v>
      </c>
      <c r="N120" s="115">
        <f t="shared" si="69"/>
        <v>0.56984233137310747</v>
      </c>
      <c r="O120" s="115">
        <f t="shared" si="69"/>
        <v>0.5532668623473378</v>
      </c>
      <c r="P120" s="115">
        <f t="shared" si="69"/>
        <v>0.54797108242436365</v>
      </c>
      <c r="Q120" s="115">
        <f t="shared" si="69"/>
        <v>0.54490334149687525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9.4803218090889319E-2</v>
      </c>
      <c r="G121" s="117">
        <f t="shared" si="70"/>
        <v>0.10522436841757152</v>
      </c>
      <c r="H121" s="117">
        <f t="shared" si="70"/>
        <v>0.10444508409062872</v>
      </c>
      <c r="I121" s="117">
        <f t="shared" si="70"/>
        <v>0.10045881486393389</v>
      </c>
      <c r="J121" s="117">
        <f t="shared" si="70"/>
        <v>9.8911763359352464E-2</v>
      </c>
      <c r="K121" s="117">
        <f t="shared" si="70"/>
        <v>9.9751394633865231E-2</v>
      </c>
      <c r="L121" s="117">
        <f t="shared" si="70"/>
        <v>9.9015317969281688E-2</v>
      </c>
      <c r="M121" s="117">
        <f t="shared" si="70"/>
        <v>8.653667595171774E-2</v>
      </c>
      <c r="N121" s="117">
        <f t="shared" si="70"/>
        <v>9.5631008375165014E-2</v>
      </c>
      <c r="O121" s="117">
        <f t="shared" si="70"/>
        <v>0.10130065686395823</v>
      </c>
      <c r="P121" s="117">
        <f t="shared" si="70"/>
        <v>0.1116515905889746</v>
      </c>
      <c r="Q121" s="117">
        <f t="shared" si="70"/>
        <v>0.11458716800935707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0.48385183473288812</v>
      </c>
      <c r="C123" s="115">
        <f t="shared" si="72"/>
        <v>0.43633117141818539</v>
      </c>
      <c r="D123" s="115">
        <f t="shared" si="72"/>
        <v>0.37981405261310525</v>
      </c>
      <c r="E123" s="115">
        <f t="shared" si="72"/>
        <v>0.34127651549888133</v>
      </c>
      <c r="F123" s="115">
        <f t="shared" si="72"/>
        <v>0.3105036346822625</v>
      </c>
      <c r="G123" s="115">
        <f t="shared" si="72"/>
        <v>0.29419245327619697</v>
      </c>
      <c r="H123" s="115">
        <f t="shared" si="72"/>
        <v>0.27412056778620136</v>
      </c>
      <c r="I123" s="115">
        <f t="shared" si="72"/>
        <v>0.27488590900352167</v>
      </c>
      <c r="J123" s="115">
        <f t="shared" si="72"/>
        <v>0.2662185598732717</v>
      </c>
      <c r="K123" s="115">
        <f t="shared" si="72"/>
        <v>0.23259641681487009</v>
      </c>
      <c r="L123" s="115">
        <f t="shared" si="72"/>
        <v>0.21702192447365912</v>
      </c>
      <c r="M123" s="115">
        <f t="shared" si="72"/>
        <v>0.22629061625384755</v>
      </c>
      <c r="N123" s="115">
        <f t="shared" si="72"/>
        <v>0.19326699437635314</v>
      </c>
      <c r="O123" s="115">
        <f t="shared" si="72"/>
        <v>0.22113854338601058</v>
      </c>
      <c r="P123" s="115">
        <f t="shared" si="72"/>
        <v>0.21968005477540389</v>
      </c>
      <c r="Q123" s="115">
        <f t="shared" si="72"/>
        <v>0.21711631761391717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0.51614816526711182</v>
      </c>
      <c r="C124" s="28">
        <f t="shared" si="73"/>
        <v>0.56366882858181455</v>
      </c>
      <c r="D124" s="28">
        <f t="shared" si="73"/>
        <v>0.6201859473868947</v>
      </c>
      <c r="E124" s="28">
        <f t="shared" si="73"/>
        <v>0.65872348450111873</v>
      </c>
      <c r="F124" s="28">
        <f t="shared" si="73"/>
        <v>0.6894963653177375</v>
      </c>
      <c r="G124" s="28">
        <f t="shared" si="73"/>
        <v>0.70580754672380308</v>
      </c>
      <c r="H124" s="28">
        <f t="shared" si="73"/>
        <v>0.72587943221379858</v>
      </c>
      <c r="I124" s="28">
        <f t="shared" si="73"/>
        <v>0.72511409099647828</v>
      </c>
      <c r="J124" s="28">
        <f t="shared" si="73"/>
        <v>0.7337814401267283</v>
      </c>
      <c r="K124" s="28">
        <f t="shared" si="73"/>
        <v>0.76740358318512991</v>
      </c>
      <c r="L124" s="28">
        <f t="shared" si="73"/>
        <v>0.78297807552634091</v>
      </c>
      <c r="M124" s="28">
        <f t="shared" si="73"/>
        <v>0.77370938374615239</v>
      </c>
      <c r="N124" s="28">
        <f t="shared" si="73"/>
        <v>0.80673300562364691</v>
      </c>
      <c r="O124" s="28">
        <f t="shared" si="73"/>
        <v>0.77886145661398931</v>
      </c>
      <c r="P124" s="28">
        <f t="shared" si="73"/>
        <v>0.78031994522459613</v>
      </c>
      <c r="Q124" s="28">
        <f t="shared" si="73"/>
        <v>0.78288368238608286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0.18393466285379423</v>
      </c>
      <c r="C128" s="119">
        <f t="shared" si="75"/>
        <v>0.20052088739529925</v>
      </c>
      <c r="D128" s="119">
        <f t="shared" si="75"/>
        <v>0.19788862265379056</v>
      </c>
      <c r="E128" s="119">
        <f t="shared" si="75"/>
        <v>0.26024543389098548</v>
      </c>
      <c r="F128" s="119">
        <f t="shared" si="75"/>
        <v>0.27731911163604095</v>
      </c>
      <c r="G128" s="119">
        <f t="shared" si="75"/>
        <v>0.26237625197554193</v>
      </c>
      <c r="H128" s="119">
        <f t="shared" si="75"/>
        <v>0.28441509907905171</v>
      </c>
      <c r="I128" s="119">
        <f t="shared" si="75"/>
        <v>0.29770111542310063</v>
      </c>
      <c r="J128" s="119">
        <f t="shared" si="75"/>
        <v>0.2926837486445818</v>
      </c>
      <c r="K128" s="119">
        <f t="shared" si="75"/>
        <v>0.29891350791551641</v>
      </c>
      <c r="L128" s="119">
        <f t="shared" si="75"/>
        <v>0.31265424019403903</v>
      </c>
      <c r="M128" s="119">
        <f t="shared" si="75"/>
        <v>0.32385458380418325</v>
      </c>
      <c r="N128" s="119">
        <f t="shared" si="75"/>
        <v>0.31233458130931879</v>
      </c>
      <c r="O128" s="119">
        <f t="shared" si="75"/>
        <v>0.29058289932092241</v>
      </c>
      <c r="P128" s="119">
        <f t="shared" si="75"/>
        <v>0.29537953800482103</v>
      </c>
      <c r="Q128" s="119">
        <f t="shared" si="75"/>
        <v>0.29956581135500959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0.81606533714620588</v>
      </c>
      <c r="C129" s="30">
        <f t="shared" si="76"/>
        <v>0.79947911260470073</v>
      </c>
      <c r="D129" s="30">
        <f t="shared" si="76"/>
        <v>0.8021113773462093</v>
      </c>
      <c r="E129" s="30">
        <f t="shared" si="76"/>
        <v>0.73975456610901447</v>
      </c>
      <c r="F129" s="30">
        <f t="shared" si="76"/>
        <v>0.67906215363332623</v>
      </c>
      <c r="G129" s="30">
        <f t="shared" si="76"/>
        <v>0.69128328081124524</v>
      </c>
      <c r="H129" s="30">
        <f t="shared" si="76"/>
        <v>0.6708921050993204</v>
      </c>
      <c r="I129" s="30">
        <f t="shared" si="76"/>
        <v>0.65845819628138025</v>
      </c>
      <c r="J129" s="30">
        <f t="shared" si="76"/>
        <v>0.6644289441303084</v>
      </c>
      <c r="K129" s="30">
        <f t="shared" si="76"/>
        <v>0.65676732459225828</v>
      </c>
      <c r="L129" s="30">
        <f t="shared" si="76"/>
        <v>0.64357141443993626</v>
      </c>
      <c r="M129" s="30">
        <f t="shared" si="76"/>
        <v>0.63597704132695687</v>
      </c>
      <c r="N129" s="30">
        <f t="shared" si="76"/>
        <v>0.64477799408380621</v>
      </c>
      <c r="O129" s="30">
        <f t="shared" si="76"/>
        <v>0.66555524750517581</v>
      </c>
      <c r="P129" s="30">
        <f t="shared" si="76"/>
        <v>0.65438347327628188</v>
      </c>
      <c r="Q129" s="30">
        <f t="shared" si="76"/>
        <v>0.64879809927711785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0.38230146711420482</v>
      </c>
      <c r="C130" s="115">
        <f t="shared" si="77"/>
        <v>0.34458152590517999</v>
      </c>
      <c r="D130" s="115">
        <f t="shared" si="77"/>
        <v>0.28686237170066059</v>
      </c>
      <c r="E130" s="115">
        <f t="shared" si="77"/>
        <v>0.24116495609079455</v>
      </c>
      <c r="F130" s="115">
        <f t="shared" si="77"/>
        <v>0.21245509603621587</v>
      </c>
      <c r="G130" s="115">
        <f t="shared" si="77"/>
        <v>0.20437872253455602</v>
      </c>
      <c r="H130" s="115">
        <f t="shared" si="77"/>
        <v>0.18337815755400613</v>
      </c>
      <c r="I130" s="115">
        <f t="shared" si="77"/>
        <v>0.18102150534494735</v>
      </c>
      <c r="J130" s="115">
        <f t="shared" si="77"/>
        <v>0.17639511300269442</v>
      </c>
      <c r="K130" s="115">
        <f t="shared" si="77"/>
        <v>0.15231837385316438</v>
      </c>
      <c r="L130" s="115">
        <f t="shared" si="77"/>
        <v>0.13913849608027118</v>
      </c>
      <c r="M130" s="115">
        <f t="shared" si="77"/>
        <v>0.14278434305557047</v>
      </c>
      <c r="N130" s="115">
        <f t="shared" si="77"/>
        <v>0.12367895909818293</v>
      </c>
      <c r="O130" s="115">
        <f t="shared" si="77"/>
        <v>0.14636169308844335</v>
      </c>
      <c r="P130" s="115">
        <f t="shared" si="77"/>
        <v>0.14451736225217465</v>
      </c>
      <c r="Q130" s="115">
        <f t="shared" si="77"/>
        <v>0.14197953118429441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0.43376387003200101</v>
      </c>
      <c r="C131" s="115">
        <f t="shared" si="78"/>
        <v>0.4548975866995208</v>
      </c>
      <c r="D131" s="115">
        <f t="shared" si="78"/>
        <v>0.51524900564554865</v>
      </c>
      <c r="E131" s="115">
        <f t="shared" si="78"/>
        <v>0.49858961001821989</v>
      </c>
      <c r="F131" s="115">
        <f t="shared" si="78"/>
        <v>0.46660705759711041</v>
      </c>
      <c r="G131" s="115">
        <f t="shared" si="78"/>
        <v>0.48690455827668927</v>
      </c>
      <c r="H131" s="115">
        <f t="shared" si="78"/>
        <v>0.48751394754531424</v>
      </c>
      <c r="I131" s="115">
        <f t="shared" si="78"/>
        <v>0.47743669093643287</v>
      </c>
      <c r="J131" s="115">
        <f t="shared" si="78"/>
        <v>0.488033831127614</v>
      </c>
      <c r="K131" s="115">
        <f t="shared" si="78"/>
        <v>0.5044489507390939</v>
      </c>
      <c r="L131" s="115">
        <f t="shared" si="78"/>
        <v>0.50443291835966508</v>
      </c>
      <c r="M131" s="115">
        <f t="shared" si="78"/>
        <v>0.49319269827138645</v>
      </c>
      <c r="N131" s="115">
        <f t="shared" si="78"/>
        <v>0.52109903498562327</v>
      </c>
      <c r="O131" s="115">
        <f t="shared" si="78"/>
        <v>0.51919355441673254</v>
      </c>
      <c r="P131" s="115">
        <f t="shared" si="78"/>
        <v>0.50986611102410717</v>
      </c>
      <c r="Q131" s="115">
        <f t="shared" si="78"/>
        <v>0.50681856809282344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4.3618734730632706E-2</v>
      </c>
      <c r="G132" s="117">
        <f t="shared" si="79"/>
        <v>4.634046721321277E-2</v>
      </c>
      <c r="H132" s="117">
        <f t="shared" si="79"/>
        <v>4.4692795821627787E-2</v>
      </c>
      <c r="I132" s="117">
        <f t="shared" si="79"/>
        <v>4.3840688295519264E-2</v>
      </c>
      <c r="J132" s="117">
        <f t="shared" si="79"/>
        <v>4.2887307225109708E-2</v>
      </c>
      <c r="K132" s="117">
        <f t="shared" si="79"/>
        <v>4.431916749222533E-2</v>
      </c>
      <c r="L132" s="117">
        <f t="shared" si="79"/>
        <v>4.3774345366024703E-2</v>
      </c>
      <c r="M132" s="117">
        <f t="shared" si="79"/>
        <v>4.0168374868859935E-2</v>
      </c>
      <c r="N132" s="117">
        <f t="shared" si="79"/>
        <v>4.2887424606875127E-2</v>
      </c>
      <c r="O132" s="117">
        <f t="shared" si="79"/>
        <v>4.3861853173901788E-2</v>
      </c>
      <c r="P132" s="117">
        <f t="shared" si="79"/>
        <v>5.0236988718897042E-2</v>
      </c>
      <c r="Q132" s="117">
        <f t="shared" si="79"/>
        <v>5.1636089367872638E-2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0.5521244019717727</v>
      </c>
      <c r="C134" s="115">
        <f t="shared" si="81"/>
        <v>0.49565867143159598</v>
      </c>
      <c r="D134" s="115">
        <f t="shared" si="81"/>
        <v>0.38147636158259796</v>
      </c>
      <c r="E134" s="115">
        <f t="shared" si="81"/>
        <v>0.32018516663382113</v>
      </c>
      <c r="F134" s="115">
        <f t="shared" si="81"/>
        <v>0.29047545746841458</v>
      </c>
      <c r="G134" s="115">
        <f t="shared" si="81"/>
        <v>0.27479706877995008</v>
      </c>
      <c r="H134" s="115">
        <f t="shared" si="81"/>
        <v>0.25556931673398775</v>
      </c>
      <c r="I134" s="115">
        <f t="shared" si="81"/>
        <v>0.25630115136423864</v>
      </c>
      <c r="J134" s="115">
        <f t="shared" si="81"/>
        <v>0.24801935958752727</v>
      </c>
      <c r="K134" s="115">
        <f t="shared" si="81"/>
        <v>0.21601903840411746</v>
      </c>
      <c r="L134" s="115">
        <f t="shared" si="81"/>
        <v>0.20126343849870601</v>
      </c>
      <c r="M134" s="115">
        <f t="shared" si="81"/>
        <v>0.21003965133424032</v>
      </c>
      <c r="N134" s="115">
        <f t="shared" si="81"/>
        <v>0.17883942749004728</v>
      </c>
      <c r="O134" s="115">
        <f t="shared" si="81"/>
        <v>0.20515946352600939</v>
      </c>
      <c r="P134" s="115">
        <f t="shared" si="81"/>
        <v>0.20377878939735597</v>
      </c>
      <c r="Q134" s="115">
        <f t="shared" si="81"/>
        <v>0.20135274014740437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0.4478755980282273</v>
      </c>
      <c r="C135" s="28">
        <f t="shared" si="82"/>
        <v>0.50434132856840408</v>
      </c>
      <c r="D135" s="28">
        <f t="shared" si="82"/>
        <v>0.61852363841740199</v>
      </c>
      <c r="E135" s="28">
        <f t="shared" si="82"/>
        <v>0.67981483336617876</v>
      </c>
      <c r="F135" s="28">
        <f t="shared" si="82"/>
        <v>0.70952454253158548</v>
      </c>
      <c r="G135" s="28">
        <f t="shared" si="82"/>
        <v>0.72520293122004986</v>
      </c>
      <c r="H135" s="28">
        <f t="shared" si="82"/>
        <v>0.74443068326601225</v>
      </c>
      <c r="I135" s="28">
        <f t="shared" si="82"/>
        <v>0.74369884863576141</v>
      </c>
      <c r="J135" s="28">
        <f t="shared" si="82"/>
        <v>0.7519806404124727</v>
      </c>
      <c r="K135" s="28">
        <f t="shared" si="82"/>
        <v>0.7839809615958826</v>
      </c>
      <c r="L135" s="28">
        <f t="shared" si="82"/>
        <v>0.79873656150129391</v>
      </c>
      <c r="M135" s="28">
        <f t="shared" si="82"/>
        <v>0.7899603486657597</v>
      </c>
      <c r="N135" s="28">
        <f t="shared" si="82"/>
        <v>0.82116057250995278</v>
      </c>
      <c r="O135" s="28">
        <f t="shared" si="82"/>
        <v>0.79484053647399067</v>
      </c>
      <c r="P135" s="28">
        <f t="shared" si="82"/>
        <v>0.79622121060264406</v>
      </c>
      <c r="Q135" s="28">
        <f t="shared" si="82"/>
        <v>0.79864725985259566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88.898526191729061</v>
      </c>
      <c r="C4" s="166">
        <v>74.241879999999995</v>
      </c>
      <c r="D4" s="166">
        <v>71.550229999999999</v>
      </c>
      <c r="E4" s="166">
        <v>68.443950000000001</v>
      </c>
      <c r="F4" s="166">
        <v>67.799980000000005</v>
      </c>
      <c r="G4" s="166">
        <v>66.447207973075905</v>
      </c>
      <c r="H4" s="166">
        <v>68.499859999999998</v>
      </c>
      <c r="I4" s="166">
        <v>67.200450000000004</v>
      </c>
      <c r="J4" s="166">
        <v>66.599329999999995</v>
      </c>
      <c r="K4" s="166">
        <v>59.800480000000007</v>
      </c>
      <c r="L4" s="166">
        <v>57.131910506589726</v>
      </c>
      <c r="M4" s="166">
        <v>47.84173413256481</v>
      </c>
      <c r="N4" s="166">
        <v>44.591616302390108</v>
      </c>
      <c r="O4" s="166">
        <v>35.419957763175944</v>
      </c>
      <c r="P4" s="166">
        <v>35.659795417553212</v>
      </c>
      <c r="Q4" s="166">
        <v>36.089495219437033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57.943996404003144</v>
      </c>
      <c r="C6" s="75">
        <v>43.441879999999998</v>
      </c>
      <c r="D6" s="75">
        <v>36.250010000000003</v>
      </c>
      <c r="E6" s="75">
        <v>31.045200000000001</v>
      </c>
      <c r="F6" s="75">
        <v>27.899550000000001</v>
      </c>
      <c r="G6" s="75">
        <v>25.867057077455037</v>
      </c>
      <c r="H6" s="75">
        <v>24.800280000000001</v>
      </c>
      <c r="I6" s="75">
        <v>24.3995</v>
      </c>
      <c r="J6" s="75">
        <v>23.39988</v>
      </c>
      <c r="K6" s="75">
        <v>18.300160000000002</v>
      </c>
      <c r="L6" s="75">
        <v>16.289277569336903</v>
      </c>
      <c r="M6" s="75">
        <v>14.23529233802474</v>
      </c>
      <c r="N6" s="75">
        <v>11.297300314255649</v>
      </c>
      <c r="O6" s="75">
        <v>10.294322794196779</v>
      </c>
      <c r="P6" s="75">
        <v>10.294280872459874</v>
      </c>
      <c r="Q6" s="75">
        <v>10.294293356737713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30.954529787725917</v>
      </c>
      <c r="C14" s="74">
        <v>30.8</v>
      </c>
      <c r="D14" s="74">
        <v>35.300220000000003</v>
      </c>
      <c r="E14" s="74">
        <v>37.39875</v>
      </c>
      <c r="F14" s="74">
        <v>39.90043</v>
      </c>
      <c r="G14" s="74">
        <v>40.580150895620868</v>
      </c>
      <c r="H14" s="74">
        <v>43.699579999999997</v>
      </c>
      <c r="I14" s="74">
        <v>42.80095</v>
      </c>
      <c r="J14" s="74">
        <v>43.199449999999999</v>
      </c>
      <c r="K14" s="74">
        <v>41.500320000000002</v>
      </c>
      <c r="L14" s="74">
        <v>40.842632937252823</v>
      </c>
      <c r="M14" s="74">
        <v>33.606441794540068</v>
      </c>
      <c r="N14" s="74">
        <v>33.294315988134457</v>
      </c>
      <c r="O14" s="74">
        <v>25.125634968979167</v>
      </c>
      <c r="P14" s="74">
        <v>25.36551454509334</v>
      </c>
      <c r="Q14" s="74">
        <v>25.795201862699322</v>
      </c>
    </row>
    <row r="16" spans="1:17" ht="11.45" customHeight="1" x14ac:dyDescent="0.25">
      <c r="A16" s="27" t="s">
        <v>81</v>
      </c>
      <c r="B16" s="68">
        <f t="shared" ref="B16" si="0">SUM(B17,B23)</f>
        <v>88.898526191729061</v>
      </c>
      <c r="C16" s="68">
        <f t="shared" ref="C16:Q16" si="1">SUM(C17,C23)</f>
        <v>74.241879999999995</v>
      </c>
      <c r="D16" s="68">
        <f t="shared" si="1"/>
        <v>71.550229999999999</v>
      </c>
      <c r="E16" s="68">
        <f t="shared" si="1"/>
        <v>68.443950000000001</v>
      </c>
      <c r="F16" s="68">
        <f t="shared" si="1"/>
        <v>67.799980000000005</v>
      </c>
      <c r="G16" s="68">
        <f t="shared" si="1"/>
        <v>66.447207973075905</v>
      </c>
      <c r="H16" s="68">
        <f t="shared" si="1"/>
        <v>68.499859999999998</v>
      </c>
      <c r="I16" s="68">
        <f t="shared" si="1"/>
        <v>67.200449999999989</v>
      </c>
      <c r="J16" s="68">
        <f t="shared" si="1"/>
        <v>66.599329999999995</v>
      </c>
      <c r="K16" s="68">
        <f t="shared" si="1"/>
        <v>59.800480000000007</v>
      </c>
      <c r="L16" s="68">
        <f t="shared" si="1"/>
        <v>57.131910506589726</v>
      </c>
      <c r="M16" s="68">
        <f t="shared" si="1"/>
        <v>47.84173413256481</v>
      </c>
      <c r="N16" s="68">
        <f t="shared" si="1"/>
        <v>44.591616302390108</v>
      </c>
      <c r="O16" s="68">
        <f t="shared" si="1"/>
        <v>35.419957763175944</v>
      </c>
      <c r="P16" s="68">
        <f t="shared" si="1"/>
        <v>35.659795417553212</v>
      </c>
      <c r="Q16" s="68">
        <f t="shared" si="1"/>
        <v>36.089495219437033</v>
      </c>
    </row>
    <row r="17" spans="1:17" ht="11.45" customHeight="1" x14ac:dyDescent="0.25">
      <c r="A17" s="25" t="s">
        <v>39</v>
      </c>
      <c r="B17" s="79">
        <f t="shared" ref="B17" si="2">SUM(B18,B19,B22)</f>
        <v>71.911685835123393</v>
      </c>
      <c r="C17" s="79">
        <f t="shared" ref="C17:Q17" si="3">SUM(C18,C19,C22)</f>
        <v>58.445828593245949</v>
      </c>
      <c r="D17" s="79">
        <f t="shared" si="3"/>
        <v>55.046707089689356</v>
      </c>
      <c r="E17" s="79">
        <f t="shared" si="3"/>
        <v>52.827574087571229</v>
      </c>
      <c r="F17" s="79">
        <f t="shared" si="3"/>
        <v>51.190799648878858</v>
      </c>
      <c r="G17" s="79">
        <f t="shared" si="3"/>
        <v>53.911955165211921</v>
      </c>
      <c r="H17" s="79">
        <f t="shared" si="3"/>
        <v>57.259855346164862</v>
      </c>
      <c r="I17" s="79">
        <f t="shared" si="3"/>
        <v>54.675240085967722</v>
      </c>
      <c r="J17" s="79">
        <f t="shared" si="3"/>
        <v>54.304421810435251</v>
      </c>
      <c r="K17" s="79">
        <f t="shared" si="3"/>
        <v>50.09414240424352</v>
      </c>
      <c r="L17" s="79">
        <f t="shared" si="3"/>
        <v>46.925319628567649</v>
      </c>
      <c r="M17" s="79">
        <f t="shared" si="3"/>
        <v>39.516519319292378</v>
      </c>
      <c r="N17" s="79">
        <f t="shared" si="3"/>
        <v>35.087943176891002</v>
      </c>
      <c r="O17" s="79">
        <f t="shared" si="3"/>
        <v>30.462312963934174</v>
      </c>
      <c r="P17" s="79">
        <f t="shared" si="3"/>
        <v>30.158208752917815</v>
      </c>
      <c r="Q17" s="79">
        <f t="shared" si="3"/>
        <v>29.620500811617642</v>
      </c>
    </row>
    <row r="18" spans="1:17" ht="11.45" customHeight="1" x14ac:dyDescent="0.25">
      <c r="A18" s="91" t="s">
        <v>21</v>
      </c>
      <c r="B18" s="123">
        <v>2.4185708003064299</v>
      </c>
      <c r="C18" s="123">
        <v>2.4584074935623965</v>
      </c>
      <c r="D18" s="123">
        <v>2.4665688502961971</v>
      </c>
      <c r="E18" s="123">
        <v>3.4221123178810529</v>
      </c>
      <c r="F18" s="123">
        <v>3.6211293338888058</v>
      </c>
      <c r="G18" s="123">
        <v>3.7068390502363062</v>
      </c>
      <c r="H18" s="123">
        <v>4.4279649947626494</v>
      </c>
      <c r="I18" s="123">
        <v>4.5378656810638622</v>
      </c>
      <c r="J18" s="123">
        <v>4.692513831659662</v>
      </c>
      <c r="K18" s="123">
        <v>4.5734084613137007</v>
      </c>
      <c r="L18" s="123">
        <v>4.7147684396715919</v>
      </c>
      <c r="M18" s="123">
        <v>4.6401237261066726</v>
      </c>
      <c r="N18" s="123">
        <v>4.1827860052013746</v>
      </c>
      <c r="O18" s="123">
        <v>3.8701288650829127</v>
      </c>
      <c r="P18" s="123">
        <v>3.8875438566599243</v>
      </c>
      <c r="Q18" s="123">
        <v>4.0348088850640096</v>
      </c>
    </row>
    <row r="19" spans="1:17" ht="11.45" customHeight="1" x14ac:dyDescent="0.25">
      <c r="A19" s="19" t="s">
        <v>20</v>
      </c>
      <c r="B19" s="76">
        <f t="shared" ref="B19" si="4">SUM(B20:B21)</f>
        <v>69.493115034816967</v>
      </c>
      <c r="C19" s="76">
        <f t="shared" ref="C19:Q19" si="5">SUM(C20:C21)</f>
        <v>55.987421099683552</v>
      </c>
      <c r="D19" s="76">
        <f t="shared" si="5"/>
        <v>52.580138239393158</v>
      </c>
      <c r="E19" s="76">
        <f t="shared" si="5"/>
        <v>49.405461769690177</v>
      </c>
      <c r="F19" s="76">
        <f t="shared" si="5"/>
        <v>44.219744463300124</v>
      </c>
      <c r="G19" s="76">
        <f t="shared" si="5"/>
        <v>46.342963653982061</v>
      </c>
      <c r="H19" s="76">
        <f t="shared" si="5"/>
        <v>48.746539918648558</v>
      </c>
      <c r="I19" s="76">
        <f t="shared" si="5"/>
        <v>46.207904561907895</v>
      </c>
      <c r="J19" s="76">
        <f t="shared" si="5"/>
        <v>45.579981461667032</v>
      </c>
      <c r="K19" s="76">
        <f t="shared" si="5"/>
        <v>41.541178497148103</v>
      </c>
      <c r="L19" s="76">
        <f t="shared" si="5"/>
        <v>38.341519239449852</v>
      </c>
      <c r="M19" s="76">
        <f t="shared" si="5"/>
        <v>31.513501003930863</v>
      </c>
      <c r="N19" s="76">
        <f t="shared" si="5"/>
        <v>27.555840599632425</v>
      </c>
      <c r="O19" s="76">
        <f t="shared" si="5"/>
        <v>23.195188942854188</v>
      </c>
      <c r="P19" s="76">
        <f t="shared" si="5"/>
        <v>22.435211314340876</v>
      </c>
      <c r="Q19" s="76">
        <f t="shared" si="5"/>
        <v>21.584782817213846</v>
      </c>
    </row>
    <row r="20" spans="1:17" ht="11.45" customHeight="1" x14ac:dyDescent="0.25">
      <c r="A20" s="62" t="s">
        <v>118</v>
      </c>
      <c r="B20" s="77">
        <v>46.003073451546982</v>
      </c>
      <c r="C20" s="77">
        <v>33.121947013673335</v>
      </c>
      <c r="D20" s="77">
        <v>27.17922262807226</v>
      </c>
      <c r="E20" s="77">
        <v>23.563734455910929</v>
      </c>
      <c r="F20" s="77">
        <v>20.463386810227085</v>
      </c>
      <c r="G20" s="77">
        <v>20.375912278673773</v>
      </c>
      <c r="H20" s="77">
        <v>20.15774382697542</v>
      </c>
      <c r="I20" s="77">
        <v>19.163154372352651</v>
      </c>
      <c r="J20" s="77">
        <v>18.202169530206387</v>
      </c>
      <c r="K20" s="77">
        <v>14.605767271578378</v>
      </c>
      <c r="L20" s="77">
        <v>12.561137775187698</v>
      </c>
      <c r="M20" s="77">
        <v>10.806129660153069</v>
      </c>
      <c r="N20" s="77">
        <v>7.7529577377015979</v>
      </c>
      <c r="O20" s="77">
        <v>7.9364577763664217</v>
      </c>
      <c r="P20" s="77">
        <v>7.6930749233161464</v>
      </c>
      <c r="Q20" s="77">
        <v>7.2031122797747429</v>
      </c>
    </row>
    <row r="21" spans="1:17" ht="11.45" customHeight="1" x14ac:dyDescent="0.25">
      <c r="A21" s="62" t="s">
        <v>16</v>
      </c>
      <c r="B21" s="77">
        <v>23.490041583269985</v>
      </c>
      <c r="C21" s="77">
        <v>22.865474086010217</v>
      </c>
      <c r="D21" s="77">
        <v>25.400915611320897</v>
      </c>
      <c r="E21" s="77">
        <v>25.841727313779252</v>
      </c>
      <c r="F21" s="77">
        <v>23.756357653073039</v>
      </c>
      <c r="G21" s="77">
        <v>25.967051375308287</v>
      </c>
      <c r="H21" s="77">
        <v>28.588796091673139</v>
      </c>
      <c r="I21" s="77">
        <v>27.044750189555248</v>
      </c>
      <c r="J21" s="77">
        <v>27.377811931460649</v>
      </c>
      <c r="K21" s="77">
        <v>26.935411225569723</v>
      </c>
      <c r="L21" s="77">
        <v>25.780381464262156</v>
      </c>
      <c r="M21" s="77">
        <v>20.707371343777794</v>
      </c>
      <c r="N21" s="77">
        <v>19.802882861930826</v>
      </c>
      <c r="O21" s="77">
        <v>15.258731166487765</v>
      </c>
      <c r="P21" s="77">
        <v>14.742136391024728</v>
      </c>
      <c r="Q21" s="77">
        <v>14.381670537439103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3.3499258516899344</v>
      </c>
      <c r="G22" s="122">
        <v>3.8621524609935545</v>
      </c>
      <c r="H22" s="122">
        <v>4.0853504327536578</v>
      </c>
      <c r="I22" s="122">
        <v>3.9294698429959607</v>
      </c>
      <c r="J22" s="122">
        <v>4.031926517108559</v>
      </c>
      <c r="K22" s="122">
        <v>3.9795554457817235</v>
      </c>
      <c r="L22" s="122">
        <v>3.8690319494462058</v>
      </c>
      <c r="M22" s="122">
        <v>3.3628945892548403</v>
      </c>
      <c r="N22" s="122">
        <v>3.3493165720572033</v>
      </c>
      <c r="O22" s="122">
        <v>3.3969951559970739</v>
      </c>
      <c r="P22" s="122">
        <v>3.835453581917017</v>
      </c>
      <c r="Q22" s="122">
        <v>4.0009091093397871</v>
      </c>
    </row>
    <row r="23" spans="1:17" ht="11.45" customHeight="1" x14ac:dyDescent="0.25">
      <c r="A23" s="25" t="s">
        <v>18</v>
      </c>
      <c r="B23" s="79">
        <f t="shared" ref="B23" si="6">SUM(B24:B25)</f>
        <v>16.986840356605668</v>
      </c>
      <c r="C23" s="79">
        <f t="shared" ref="C23:Q23" si="7">SUM(C24:C25)</f>
        <v>15.796051406754046</v>
      </c>
      <c r="D23" s="79">
        <f t="shared" si="7"/>
        <v>16.503522910310647</v>
      </c>
      <c r="E23" s="79">
        <f t="shared" si="7"/>
        <v>15.616375912428765</v>
      </c>
      <c r="F23" s="79">
        <f t="shared" si="7"/>
        <v>16.609180351121143</v>
      </c>
      <c r="G23" s="79">
        <f t="shared" si="7"/>
        <v>12.535252807863984</v>
      </c>
      <c r="H23" s="79">
        <f t="shared" si="7"/>
        <v>11.240004653835138</v>
      </c>
      <c r="I23" s="79">
        <f t="shared" si="7"/>
        <v>12.525209914032271</v>
      </c>
      <c r="J23" s="79">
        <f t="shared" si="7"/>
        <v>12.294908189564739</v>
      </c>
      <c r="K23" s="79">
        <f t="shared" si="7"/>
        <v>9.7063375957564837</v>
      </c>
      <c r="L23" s="79">
        <f t="shared" si="7"/>
        <v>10.206590878022075</v>
      </c>
      <c r="M23" s="79">
        <f t="shared" si="7"/>
        <v>8.3252148132724297</v>
      </c>
      <c r="N23" s="79">
        <f t="shared" si="7"/>
        <v>9.5036731254991089</v>
      </c>
      <c r="O23" s="79">
        <f t="shared" si="7"/>
        <v>4.9576447992417707</v>
      </c>
      <c r="P23" s="79">
        <f t="shared" si="7"/>
        <v>5.5015866646353988</v>
      </c>
      <c r="Q23" s="79">
        <f t="shared" si="7"/>
        <v>6.4689944078193911</v>
      </c>
    </row>
    <row r="24" spans="1:17" ht="11.45" customHeight="1" x14ac:dyDescent="0.25">
      <c r="A24" s="116" t="s">
        <v>118</v>
      </c>
      <c r="B24" s="77">
        <v>11.940922952456162</v>
      </c>
      <c r="C24" s="77">
        <v>10.319932986326661</v>
      </c>
      <c r="D24" s="77">
        <v>9.0707873719277377</v>
      </c>
      <c r="E24" s="77">
        <v>7.4814655440890716</v>
      </c>
      <c r="F24" s="77">
        <v>7.4361631897729179</v>
      </c>
      <c r="G24" s="77">
        <v>5.4911447987812636</v>
      </c>
      <c r="H24" s="77">
        <v>4.6425361730245811</v>
      </c>
      <c r="I24" s="77">
        <v>5.2363456276473519</v>
      </c>
      <c r="J24" s="77">
        <v>5.1977104697936092</v>
      </c>
      <c r="K24" s="77">
        <v>3.6943927284216276</v>
      </c>
      <c r="L24" s="77">
        <v>3.7281397941492052</v>
      </c>
      <c r="M24" s="77">
        <v>3.4291626778716728</v>
      </c>
      <c r="N24" s="77">
        <v>3.5443425765540533</v>
      </c>
      <c r="O24" s="77">
        <v>2.3578650178303557</v>
      </c>
      <c r="P24" s="77">
        <v>2.6012059491437252</v>
      </c>
      <c r="Q24" s="77">
        <v>3.0911810769629677</v>
      </c>
    </row>
    <row r="25" spans="1:17" ht="11.45" customHeight="1" x14ac:dyDescent="0.25">
      <c r="A25" s="93" t="s">
        <v>16</v>
      </c>
      <c r="B25" s="74">
        <v>5.0459174041495043</v>
      </c>
      <c r="C25" s="74">
        <v>5.4761184204273849</v>
      </c>
      <c r="D25" s="74">
        <v>7.432735538382909</v>
      </c>
      <c r="E25" s="74">
        <v>8.1349103683396944</v>
      </c>
      <c r="F25" s="74">
        <v>9.1730171613482252</v>
      </c>
      <c r="G25" s="74">
        <v>7.0441080090827208</v>
      </c>
      <c r="H25" s="74">
        <v>6.5974684808105568</v>
      </c>
      <c r="I25" s="74">
        <v>7.2888642863849196</v>
      </c>
      <c r="J25" s="74">
        <v>7.0971977197711293</v>
      </c>
      <c r="K25" s="74">
        <v>6.0119448673348561</v>
      </c>
      <c r="L25" s="74">
        <v>6.4784510838728693</v>
      </c>
      <c r="M25" s="74">
        <v>4.8960521354007573</v>
      </c>
      <c r="N25" s="74">
        <v>5.9593305489450552</v>
      </c>
      <c r="O25" s="74">
        <v>2.599779781411415</v>
      </c>
      <c r="P25" s="74">
        <v>2.9003807154916736</v>
      </c>
      <c r="Q25" s="74">
        <v>3.3778133308564229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213.55510652330727</v>
      </c>
      <c r="C30" s="79">
        <f>IF(C17=0,"",C17/TrRail_act!C15*100)</f>
        <v>184.0091483513923</v>
      </c>
      <c r="D30" s="79">
        <f>IF(D17=0,"",D17/TrRail_act!D15*100)</f>
        <v>169.47758246282157</v>
      </c>
      <c r="E30" s="79">
        <f>IF(E17=0,"",E17/TrRail_act!E15*100)</f>
        <v>152.78328394973229</v>
      </c>
      <c r="F30" s="79">
        <f>IF(F17=0,"",F17/TrRail_act!F15*100)</f>
        <v>147.91872688218982</v>
      </c>
      <c r="G30" s="79">
        <f>IF(G17=0,"",G17/TrRail_act!G15*100)</f>
        <v>141.67029587323853</v>
      </c>
      <c r="H30" s="79">
        <f>IF(H17=0,"",H17/TrRail_act!H15*100)</f>
        <v>135.36668076156397</v>
      </c>
      <c r="I30" s="79">
        <f>IF(I17=0,"",I17/TrRail_act!I15*100)</f>
        <v>130.43633284650679</v>
      </c>
      <c r="J30" s="79">
        <f>IF(J17=0,"",J17/TrRail_act!J15*100)</f>
        <v>121.7141874111592</v>
      </c>
      <c r="K30" s="79">
        <f>IF(K17=0,"",K17/TrRail_act!K15*100)</f>
        <v>116.45597739524085</v>
      </c>
      <c r="L30" s="79">
        <f>IF(L17=0,"",L17/TrRail_act!L15*100)</f>
        <v>109.82280471622241</v>
      </c>
      <c r="M30" s="79">
        <f>IF(M17=0,"",M17/TrRail_act!M15*100)</f>
        <v>96.772674563881694</v>
      </c>
      <c r="N30" s="79">
        <f>IF(N17=0,"",N17/TrRail_act!N15*100)</f>
        <v>90.975203820946376</v>
      </c>
      <c r="O30" s="79">
        <f>IF(O17=0,"",O17/TrRail_act!O15*100)</f>
        <v>78.759711607124089</v>
      </c>
      <c r="P30" s="79">
        <f>IF(P17=0,"",P17/TrRail_act!P15*100)</f>
        <v>78.484807319725945</v>
      </c>
      <c r="Q30" s="79">
        <f>IF(Q17=0,"",Q17/TrRail_act!Q15*100)</f>
        <v>75.017570956935415</v>
      </c>
    </row>
    <row r="31" spans="1:17" ht="11.45" customHeight="1" x14ac:dyDescent="0.25">
      <c r="A31" s="91" t="s">
        <v>21</v>
      </c>
      <c r="B31" s="123">
        <f>IF(B18=0,"",B18/TrRail_act!B16*100)</f>
        <v>39.048622249672967</v>
      </c>
      <c r="C31" s="123">
        <f>IF(C18=0,"",C18/TrRail_act!C16*100)</f>
        <v>38.599363955590277</v>
      </c>
      <c r="D31" s="123">
        <f>IF(D18=0,"",D18/TrRail_act!D16*100)</f>
        <v>38.375436883623628</v>
      </c>
      <c r="E31" s="123">
        <f>IF(E18=0,"",E18/TrRail_act!E16*100)</f>
        <v>38.029998996884501</v>
      </c>
      <c r="F31" s="123">
        <f>IF(F18=0,"",F18/TrRail_act!F16*100)</f>
        <v>37.730753886893737</v>
      </c>
      <c r="G31" s="123">
        <f>IF(G18=0,"",G18/TrRail_act!G16*100)</f>
        <v>37.125552398162505</v>
      </c>
      <c r="H31" s="123">
        <f>IF(H18=0,"",H18/TrRail_act!H16*100)</f>
        <v>36.805528968482662</v>
      </c>
      <c r="I31" s="123">
        <f>IF(I18=0,"",I18/TrRail_act!I16*100)</f>
        <v>36.364620237812602</v>
      </c>
      <c r="J31" s="123">
        <f>IF(J18=0,"",J18/TrRail_act!J16*100)</f>
        <v>35.934612218036065</v>
      </c>
      <c r="K31" s="123">
        <f>IF(K18=0,"",K18/TrRail_act!K16*100)</f>
        <v>35.568806132181358</v>
      </c>
      <c r="L31" s="123">
        <f>IF(L18=0,"",L18/TrRail_act!L16*100)</f>
        <v>35.292411643435855</v>
      </c>
      <c r="M31" s="123">
        <f>IF(M18=0,"",M18/TrRail_act!M16*100)</f>
        <v>35.087592646312999</v>
      </c>
      <c r="N31" s="123">
        <f>IF(N18=0,"",N18/TrRail_act!N16*100)</f>
        <v>34.72247717241568</v>
      </c>
      <c r="O31" s="123">
        <f>IF(O18=0,"",O18/TrRail_act!O16*100)</f>
        <v>34.434724682651677</v>
      </c>
      <c r="P31" s="123">
        <f>IF(P18=0,"",P18/TrRail_act!P16*100)</f>
        <v>34.251133456744149</v>
      </c>
      <c r="Q31" s="123">
        <f>IF(Q18=0,"",Q18/TrRail_act!Q16*100)</f>
        <v>34.111539656634115</v>
      </c>
    </row>
    <row r="32" spans="1:17" ht="11.45" customHeight="1" x14ac:dyDescent="0.25">
      <c r="A32" s="19" t="s">
        <v>20</v>
      </c>
      <c r="B32" s="76">
        <f>IF(B19=0,"",B19/TrRail_act!B17*100)</f>
        <v>252.88748579445527</v>
      </c>
      <c r="C32" s="76">
        <f>IF(C19=0,"",C19/TrRail_act!C17*100)</f>
        <v>220.48001862592602</v>
      </c>
      <c r="D32" s="76">
        <f>IF(D19=0,"",D19/TrRail_act!D17*100)</f>
        <v>201.82174780985719</v>
      </c>
      <c r="E32" s="76">
        <f>IF(E19=0,"",E19/TrRail_act!E17*100)</f>
        <v>193.15345508642366</v>
      </c>
      <c r="F32" s="76">
        <f>IF(F19=0,"",F19/TrRail_act!F17*100)</f>
        <v>188.16461171564586</v>
      </c>
      <c r="G32" s="76">
        <f>IF(G19=0,"",G19/TrRail_act!G17*100)</f>
        <v>176.16574675807817</v>
      </c>
      <c r="H32" s="76">
        <f>IF(H19=0,"",H19/TrRail_act!H17*100)</f>
        <v>171.77210850719143</v>
      </c>
      <c r="I32" s="76">
        <f>IF(I19=0,"",I19/TrRail_act!I17*100)</f>
        <v>167.41560943505439</v>
      </c>
      <c r="J32" s="76">
        <f>IF(J19=0,"",J19/TrRail_act!J17*100)</f>
        <v>153.75583673896068</v>
      </c>
      <c r="K32" s="76">
        <f>IF(K19=0,"",K19/TrRail_act!K17*100)</f>
        <v>147.04224135951543</v>
      </c>
      <c r="L32" s="76">
        <f>IF(L19=0,"",L19/TrRail_act!L17*100)</f>
        <v>139.43052507069388</v>
      </c>
      <c r="M32" s="76">
        <f>IF(M19=0,"",M19/TrRail_act!M17*100)</f>
        <v>121.34706479046579</v>
      </c>
      <c r="N32" s="76">
        <f>IF(N19=0,"",N19/TrRail_act!N17*100)</f>
        <v>110.80735372212102</v>
      </c>
      <c r="O32" s="76">
        <f>IF(O19=0,"",O19/TrRail_act!O17*100)</f>
        <v>90.106276629692871</v>
      </c>
      <c r="P32" s="76">
        <f>IF(P19=0,"",P19/TrRail_act!P17*100)</f>
        <v>89.223220566705464</v>
      </c>
      <c r="Q32" s="76">
        <f>IF(Q19=0,"",Q19/TrRail_act!Q17*100)</f>
        <v>84.257528301329984</v>
      </c>
    </row>
    <row r="33" spans="1:17" ht="11.45" customHeight="1" x14ac:dyDescent="0.25">
      <c r="A33" s="62" t="s">
        <v>17</v>
      </c>
      <c r="B33" s="77">
        <f>IF(B20=0,"",B20/TrRail_act!B18*100)</f>
        <v>357.34801473527597</v>
      </c>
      <c r="C33" s="77">
        <f>IF(C20=0,"",C20/TrRail_act!C18*100)</f>
        <v>302.62845695276872</v>
      </c>
      <c r="D33" s="77">
        <f>IF(D20=0,"",D20/TrRail_act!D18*100)</f>
        <v>291.70532837714279</v>
      </c>
      <c r="E33" s="77">
        <f>IF(E20=0,"",E20/TrRail_act!E18*100)</f>
        <v>282.58238903634066</v>
      </c>
      <c r="F33" s="77">
        <f>IF(F20=0,"",F20/TrRail_act!F18*100)</f>
        <v>278.3182002904353</v>
      </c>
      <c r="G33" s="77">
        <f>IF(G20=0,"",G20/TrRail_act!G18*100)</f>
        <v>261.98420027284538</v>
      </c>
      <c r="H33" s="77">
        <f>IF(H20=0,"",H20/TrRail_act!H18*100)</f>
        <v>259.86982274932888</v>
      </c>
      <c r="I33" s="77">
        <f>IF(I20=0,"",I20/TrRail_act!I18*100)</f>
        <v>252.54845013344962</v>
      </c>
      <c r="J33" s="77">
        <f>IF(J20=0,"",J20/TrRail_act!J18*100)</f>
        <v>231.2824163353377</v>
      </c>
      <c r="K33" s="77">
        <f>IF(K20=0,"",K20/TrRail_act!K18*100)</f>
        <v>222.91891492846059</v>
      </c>
      <c r="L33" s="77">
        <f>IF(L20=0,"",L20/TrRail_act!L18*100)</f>
        <v>211.28417285914435</v>
      </c>
      <c r="M33" s="77">
        <f>IF(M20=0,"",M20/TrRail_act!M18*100)</f>
        <v>185.3376475727338</v>
      </c>
      <c r="N33" s="77">
        <f>IF(N20=0,"",N20/TrRail_act!N18*100)</f>
        <v>162.53119231751597</v>
      </c>
      <c r="O33" s="77">
        <f>IF(O20=0,"",O20/TrRail_act!O18*100)</f>
        <v>140.19758314135316</v>
      </c>
      <c r="P33" s="77">
        <f>IF(P20=0,"",P20/TrRail_act!P18*100)</f>
        <v>138.53515319050049</v>
      </c>
      <c r="Q33" s="77">
        <f>IF(Q20=0,"",Q20/TrRail_act!Q18*100)</f>
        <v>128.4887331858302</v>
      </c>
    </row>
    <row r="34" spans="1:17" ht="11.45" customHeight="1" x14ac:dyDescent="0.25">
      <c r="A34" s="62" t="s">
        <v>16</v>
      </c>
      <c r="B34" s="77">
        <f>IF(B21=0,"",B21/TrRail_act!B19*100)</f>
        <v>160.82031231904492</v>
      </c>
      <c r="C34" s="77">
        <f>IF(C21=0,"",C21/TrRail_act!C19*100)</f>
        <v>158.25318986921749</v>
      </c>
      <c r="D34" s="77">
        <f>IF(D21=0,"",D21/TrRail_act!D19*100)</f>
        <v>151.77950257315993</v>
      </c>
      <c r="E34" s="77">
        <f>IF(E21=0,"",E21/TrRail_act!E19*100)</f>
        <v>149.8971888186806</v>
      </c>
      <c r="F34" s="77">
        <f>IF(F21=0,"",F21/TrRail_act!F19*100)</f>
        <v>147.11596273613458</v>
      </c>
      <c r="G34" s="77">
        <f>IF(G21=0,"",G21/TrRail_act!G19*100)</f>
        <v>140.14335674119874</v>
      </c>
      <c r="H34" s="77">
        <f>IF(H21=0,"",H21/TrRail_act!H19*100)</f>
        <v>138.6341919331413</v>
      </c>
      <c r="I34" s="77">
        <f>IF(I21=0,"",I21/TrRail_act!I19*100)</f>
        <v>135.137246104225</v>
      </c>
      <c r="J34" s="77">
        <f>IF(J21=0,"",J21/TrRail_act!J19*100)</f>
        <v>125.73460358588571</v>
      </c>
      <c r="K34" s="77">
        <f>IF(K21=0,"",K21/TrRail_act!K19*100)</f>
        <v>124.13127779327992</v>
      </c>
      <c r="L34" s="77">
        <f>IF(L21=0,"",L21/TrRail_act!L19*100)</f>
        <v>119.61102454389018</v>
      </c>
      <c r="M34" s="77">
        <f>IF(M21=0,"",M21/TrRail_act!M19*100)</f>
        <v>102.82113495343981</v>
      </c>
      <c r="N34" s="77">
        <f>IF(N21=0,"",N21/TrRail_act!N19*100)</f>
        <v>98.531087430019056</v>
      </c>
      <c r="O34" s="77">
        <f>IF(O21=0,"",O21/TrRail_act!O19*100)</f>
        <v>75.985437941132872</v>
      </c>
      <c r="P34" s="77">
        <f>IF(P21=0,"",P21/TrRail_act!P19*100)</f>
        <v>75.246158204129898</v>
      </c>
      <c r="Q34" s="77">
        <f>IF(Q21=0,"",Q21/TrRail_act!Q19*100)</f>
        <v>71.866652890333498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>
        <f>IF(F22=0,"",F22/TrRail_act!F20*100)</f>
        <v>221.91843306530649</v>
      </c>
      <c r="G35" s="122">
        <f>IF(G22=0,"",G22/TrRail_act!G20*100)</f>
        <v>219.00938439623783</v>
      </c>
      <c r="H35" s="122">
        <f>IF(H22=0,"",H22/TrRail_act!H20*100)</f>
        <v>216.09928271535432</v>
      </c>
      <c r="I35" s="122">
        <f>IF(I22=0,"",I22/TrRail_act!I20*100)</f>
        <v>213.82795266872367</v>
      </c>
      <c r="J35" s="122">
        <f>IF(J22=0,"",J22/TrRail_act!J20*100)</f>
        <v>210.71227660253692</v>
      </c>
      <c r="K35" s="122">
        <f>IF(K22=0,"",K22/TrRail_act!K20*100)</f>
        <v>208.74582817442317</v>
      </c>
      <c r="L35" s="122">
        <f>IF(L22=0,"",L22/TrRail_act!L20*100)</f>
        <v>206.85591658001746</v>
      </c>
      <c r="M35" s="122">
        <f>IF(M22=0,"",M22/TrRail_act!M20*100)</f>
        <v>205.02322133905216</v>
      </c>
      <c r="N35" s="122">
        <f>IF(N22=0,"",N22/TrRail_act!N20*100)</f>
        <v>202.48430089228236</v>
      </c>
      <c r="O35" s="122">
        <f>IF(O22=0,"",O22/TrRail_act!O20*100)</f>
        <v>200.23924189099822</v>
      </c>
      <c r="P35" s="122">
        <f>IF(P22=0,"",P22/TrRail_act!P20*100)</f>
        <v>198.68870778953092</v>
      </c>
      <c r="Q35" s="122">
        <f>IF(Q22=0,"",Q22/TrRail_act!Q20*100)</f>
        <v>196.23476168473897</v>
      </c>
    </row>
    <row r="36" spans="1:17" ht="11.45" customHeight="1" x14ac:dyDescent="0.25">
      <c r="A36" s="25" t="s">
        <v>18</v>
      </c>
      <c r="B36" s="79">
        <f>IF(B23=0,"",B23/TrRail_act!B21*100)</f>
        <v>328.49909276904941</v>
      </c>
      <c r="C36" s="79">
        <f>IF(C23=0,"",C23/TrRail_act!C21*100)</f>
        <v>311.90055136190188</v>
      </c>
      <c r="D36" s="79">
        <f>IF(D23=0,"",D23/TrRail_act!D21*100)</f>
        <v>282.39747627401874</v>
      </c>
      <c r="E36" s="79">
        <f>IF(E23=0,"",E23/TrRail_act!E21*100)</f>
        <v>265.01777985464594</v>
      </c>
      <c r="F36" s="79">
        <f>IF(F23=0,"",F23/TrRail_act!F21*100)</f>
        <v>256.0510845496579</v>
      </c>
      <c r="G36" s="79">
        <f>IF(G23=0,"",G23/TrRail_act!G21*100)</f>
        <v>245.02057873072678</v>
      </c>
      <c r="H36" s="79">
        <f>IF(H23=0,"",H23/TrRail_act!H21*100)</f>
        <v>238.20298079616711</v>
      </c>
      <c r="I36" s="79">
        <f>IF(I23=0,"",I23/TrRail_act!I21*100)</f>
        <v>233.97029727333009</v>
      </c>
      <c r="J36" s="79">
        <f>IF(J23=0,"",J23/TrRail_act!J21*100)</f>
        <v>221.90304757967886</v>
      </c>
      <c r="K36" s="79">
        <f>IF(K23=0,"",K23/TrRail_act!K21*100)</f>
        <v>212.8582806086948</v>
      </c>
      <c r="L36" s="79">
        <f>IF(L23=0,"",L23/TrRail_act!L21*100)</f>
        <v>203.91430896421303</v>
      </c>
      <c r="M36" s="79">
        <f>IF(M23=0,"",M23/TrRail_act!M21*100)</f>
        <v>187.11151063692904</v>
      </c>
      <c r="N36" s="79">
        <f>IF(N23=0,"",N23/TrRail_act!N21*100)</f>
        <v>174.80698575412217</v>
      </c>
      <c r="O36" s="79">
        <f>IF(O23=0,"",O23/TrRail_act!O21*100)</f>
        <v>156.03162397949345</v>
      </c>
      <c r="P36" s="79">
        <f>IF(P23=0,"",P23/TrRail_act!P21*100)</f>
        <v>153.96231337599065</v>
      </c>
      <c r="Q36" s="79">
        <f>IF(Q23=0,"",Q23/TrRail_act!Q21*100)</f>
        <v>148.91791914869688</v>
      </c>
    </row>
    <row r="37" spans="1:17" ht="11.45" customHeight="1" x14ac:dyDescent="0.25">
      <c r="A37" s="116" t="s">
        <v>17</v>
      </c>
      <c r="B37" s="77">
        <f>IF(B24=0,"",B24/TrRail_act!B22*100)</f>
        <v>418.23707003473328</v>
      </c>
      <c r="C37" s="77">
        <f>IF(C24=0,"",C24/TrRail_act!C22*100)</f>
        <v>411.11353267719409</v>
      </c>
      <c r="D37" s="77">
        <f>IF(D24=0,"",D24/TrRail_act!D22*100)</f>
        <v>406.87546829947019</v>
      </c>
      <c r="E37" s="77">
        <f>IF(E24=0,"",E24/TrRail_act!E22*100)</f>
        <v>396.53381526612065</v>
      </c>
      <c r="F37" s="77">
        <f>IF(F24=0,"",F24/TrRail_act!F22*100)</f>
        <v>394.65525175583372</v>
      </c>
      <c r="G37" s="77">
        <f>IF(G24=0,"",G24/TrRail_act!G22*100)</f>
        <v>390.58923029513534</v>
      </c>
      <c r="H37" s="77">
        <f>IF(H24=0,"",H24/TrRail_act!H22*100)</f>
        <v>384.97035289726273</v>
      </c>
      <c r="I37" s="77">
        <f>IF(I24=0,"",I24/TrRail_act!I22*100)</f>
        <v>381.63962574756454</v>
      </c>
      <c r="J37" s="77">
        <f>IF(J24=0,"",J24/TrRail_act!J22*100)</f>
        <v>378.23740835287782</v>
      </c>
      <c r="K37" s="77">
        <f>IF(K24=0,"",K24/TrRail_act!K22*100)</f>
        <v>375.0474263460423</v>
      </c>
      <c r="L37" s="77">
        <f>IF(L24=0,"",L24/TrRail_act!L22*100)</f>
        <v>370.07887540398031</v>
      </c>
      <c r="M37" s="77">
        <f>IF(M24=0,"",M24/TrRail_act!M22*100)</f>
        <v>366.93729608968908</v>
      </c>
      <c r="N37" s="77">
        <f>IF(N24=0,"",N24/TrRail_act!N22*100)</f>
        <v>364.53540462804642</v>
      </c>
      <c r="O37" s="77">
        <f>IF(O24=0,"",O24/TrRail_act!O22*100)</f>
        <v>361.71340628329671</v>
      </c>
      <c r="P37" s="77">
        <f>IF(P24=0,"",P24/TrRail_act!P22*100)</f>
        <v>357.22531683456265</v>
      </c>
      <c r="Q37" s="77">
        <f>IF(Q24=0,"",Q24/TrRail_act!Q22*100)</f>
        <v>353.40857705333354</v>
      </c>
    </row>
    <row r="38" spans="1:17" ht="11.45" customHeight="1" x14ac:dyDescent="0.25">
      <c r="A38" s="93" t="s">
        <v>16</v>
      </c>
      <c r="B38" s="74">
        <f>IF(B25=0,"",B25/TrRail_act!B23*100)</f>
        <v>217.87344750036115</v>
      </c>
      <c r="C38" s="74">
        <f>IF(C25=0,"",C25/TrRail_act!C23*100)</f>
        <v>214.39560437075764</v>
      </c>
      <c r="D38" s="74">
        <f>IF(D25=0,"",D25/TrRail_act!D23*100)</f>
        <v>205.62529078976408</v>
      </c>
      <c r="E38" s="74">
        <f>IF(E25=0,"",E25/TrRail_act!E23*100)</f>
        <v>203.07520130758374</v>
      </c>
      <c r="F38" s="74">
        <f>IF(F25=0,"",F25/TrRail_act!F23*100)</f>
        <v>199.30729844665598</v>
      </c>
      <c r="G38" s="74">
        <f>IF(G25=0,"",G25/TrRail_act!G23*100)</f>
        <v>189.86106815228499</v>
      </c>
      <c r="H38" s="74">
        <f>IF(H25=0,"",H25/TrRail_act!H23*100)</f>
        <v>187.81650714605217</v>
      </c>
      <c r="I38" s="74">
        <f>IF(I25=0,"",I25/TrRail_act!I23*100)</f>
        <v>183.07897348204267</v>
      </c>
      <c r="J38" s="74">
        <f>IF(J25=0,"",J25/TrRail_act!J23*100)</f>
        <v>170.34061903201552</v>
      </c>
      <c r="K38" s="74">
        <f>IF(K25=0,"",K25/TrRail_act!K23*100)</f>
        <v>168.16849218520116</v>
      </c>
      <c r="L38" s="74">
        <f>IF(L25=0,"",L25/TrRail_act!L23*100)</f>
        <v>162.04461924391836</v>
      </c>
      <c r="M38" s="74">
        <f>IF(M25=0,"",M25/TrRail_act!M23*100)</f>
        <v>139.2982940100465</v>
      </c>
      <c r="N38" s="74">
        <f>IF(N25=0,"",N25/TrRail_act!N23*100)</f>
        <v>133.48629532412318</v>
      </c>
      <c r="O38" s="74">
        <f>IF(O25=0,"",O25/TrRail_act!O23*100)</f>
        <v>102.94227815710337</v>
      </c>
      <c r="P38" s="74">
        <f>IF(P25=0,"",P25/TrRail_act!P23*100)</f>
        <v>101.94072914475936</v>
      </c>
      <c r="Q38" s="74">
        <f>IF(Q25=0,"",Q25/TrRail_act!Q23*100)</f>
        <v>97.362299573612361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15.763192861710522</v>
      </c>
      <c r="C41" s="79">
        <f>IF(C17=0,"",C17/TrRail_act!C4*1000)</f>
        <v>12.882042890290048</v>
      </c>
      <c r="D41" s="79">
        <f>IF(D17=0,"",D17/TrRail_act!D4*1000)</f>
        <v>12.300940131774157</v>
      </c>
      <c r="E41" s="79">
        <f>IF(E17=0,"",E17/TrRail_act!E4*1000)</f>
        <v>11.67976433508097</v>
      </c>
      <c r="F41" s="79">
        <f>IF(F17=0,"",F17/TrRail_act!F4*1000)</f>
        <v>11.130854457246979</v>
      </c>
      <c r="G41" s="79">
        <f>IF(G17=0,"",G17/TrRail_act!G4*1000)</f>
        <v>11.577247821256851</v>
      </c>
      <c r="H41" s="79">
        <f>IF(H17=0,"",H17/TrRail_act!H4*1000)</f>
        <v>11.77265828080202</v>
      </c>
      <c r="I41" s="79">
        <f>IF(I17=0,"",I17/TrRail_act!I4*1000)</f>
        <v>10.854960121417724</v>
      </c>
      <c r="J41" s="79">
        <f>IF(J17=0,"",J17/TrRail_act!J4*1000)</f>
        <v>10.231135465676628</v>
      </c>
      <c r="K41" s="79">
        <f>IF(K17=0,"",K17/TrRail_act!K4*1000)</f>
        <v>9.4460502227046099</v>
      </c>
      <c r="L41" s="79">
        <f>IF(L17=0,"",L17/TrRail_act!L4*1000)</f>
        <v>8.947985268497348</v>
      </c>
      <c r="M41" s="79">
        <f>IF(M17=0,"",M17/TrRail_act!M4*1000)</f>
        <v>7.3382579980115841</v>
      </c>
      <c r="N41" s="79">
        <f>IF(N17=0,"",N17/TrRail_act!N4*1000)</f>
        <v>7.2629770299060121</v>
      </c>
      <c r="O41" s="79">
        <f>IF(O17=0,"",O17/TrRail_act!O4*1000)</f>
        <v>6.6362415329935525</v>
      </c>
      <c r="P41" s="79">
        <f>IF(P17=0,"",P17/TrRail_act!P4*1000)</f>
        <v>6.2587583207762272</v>
      </c>
      <c r="Q41" s="79">
        <f>IF(Q17=0,"",Q17/TrRail_act!Q4*1000)</f>
        <v>5.9650778611988198</v>
      </c>
    </row>
    <row r="42" spans="1:17" ht="11.45" customHeight="1" x14ac:dyDescent="0.25">
      <c r="A42" s="91" t="s">
        <v>21</v>
      </c>
      <c r="B42" s="123">
        <f>IF(B18=0,"",B18/TrRail_act!B5*1000)</f>
        <v>4.5633411326536413</v>
      </c>
      <c r="C42" s="123">
        <f>IF(C18=0,"",C18/TrRail_act!C5*1000)</f>
        <v>4.5108394377291683</v>
      </c>
      <c r="D42" s="123">
        <f>IF(D18=0,"",D18/TrRail_act!D5*1000)</f>
        <v>4.4846706369021767</v>
      </c>
      <c r="E42" s="123">
        <f>IF(E18=0,"",E18/TrRail_act!E5*1000)</f>
        <v>4.4443017115338348</v>
      </c>
      <c r="F42" s="123">
        <f>IF(F18=0,"",F18/TrRail_act!F5*1000)</f>
        <v>4.2752412442606911</v>
      </c>
      <c r="G42" s="123">
        <f>IF(G18=0,"",G18/TrRail_act!G5*1000)</f>
        <v>4.3727369192469014</v>
      </c>
      <c r="H42" s="123">
        <f>IF(H18=0,"",H18/TrRail_act!H5*1000)</f>
        <v>4.4826533658257235</v>
      </c>
      <c r="I42" s="123">
        <f>IF(I18=0,"",I18/TrRail_act!I5*1000)</f>
        <v>4.3222296441187762</v>
      </c>
      <c r="J42" s="123">
        <f>IF(J18=0,"",J18/TrRail_act!J5*1000)</f>
        <v>4.2863363160175245</v>
      </c>
      <c r="K42" s="123">
        <f>IF(K18=0,"",K18/TrRail_act!K5*1000)</f>
        <v>4.1950794189913827</v>
      </c>
      <c r="L42" s="123">
        <f>IF(L18=0,"",L18/TrRail_act!L5*1000)</f>
        <v>4.1604581226204962</v>
      </c>
      <c r="M42" s="123">
        <f>IF(M18=0,"",M18/TrRail_act!M5*1000)</f>
        <v>4.0419196220441398</v>
      </c>
      <c r="N42" s="123">
        <f>IF(N18=0,"",N18/TrRail_act!N5*1000)</f>
        <v>4.0685848957622248</v>
      </c>
      <c r="O42" s="123">
        <f>IF(O18=0,"",O18/TrRail_act!O5*1000)</f>
        <v>4.1114897599510813</v>
      </c>
      <c r="P42" s="123">
        <f>IF(P18=0,"",P18/TrRail_act!P5*1000)</f>
        <v>4.022036743319795</v>
      </c>
      <c r="Q42" s="123">
        <f>IF(Q18=0,"",Q18/TrRail_act!Q5*1000)</f>
        <v>4.0001991619151198</v>
      </c>
    </row>
    <row r="43" spans="1:17" ht="11.45" customHeight="1" x14ac:dyDescent="0.25">
      <c r="A43" s="19" t="s">
        <v>20</v>
      </c>
      <c r="B43" s="76">
        <f>IF(B19=0,"",B19/TrRail_act!B6*1000)</f>
        <v>17.235395593952621</v>
      </c>
      <c r="C43" s="76">
        <f>IF(C19=0,"",C19/TrRail_act!C6*1000)</f>
        <v>14.024905085091071</v>
      </c>
      <c r="D43" s="76">
        <f>IF(D19=0,"",D19/TrRail_act!D6*1000)</f>
        <v>13.3962135641766</v>
      </c>
      <c r="E43" s="76">
        <f>IF(E19=0,"",E19/TrRail_act!E6*1000)</f>
        <v>13.164258398531889</v>
      </c>
      <c r="F43" s="76">
        <f>IF(F19=0,"",F19/TrRail_act!F6*1000)</f>
        <v>13.335266725965056</v>
      </c>
      <c r="G43" s="76">
        <f>IF(G19=0,"",G19/TrRail_act!G6*1000)</f>
        <v>13.962929693878294</v>
      </c>
      <c r="H43" s="76">
        <f>IF(H19=0,"",H19/TrRail_act!H6*1000)</f>
        <v>14.473438218126057</v>
      </c>
      <c r="I43" s="76">
        <f>IF(I19=0,"",I19/TrRail_act!I6*1000)</f>
        <v>13.274319035308215</v>
      </c>
      <c r="J43" s="76">
        <f>IF(J19=0,"",J19/TrRail_act!J6*1000)</f>
        <v>12.358997142534445</v>
      </c>
      <c r="K43" s="76">
        <f>IF(K19=0,"",K19/TrRail_act!K6*1000)</f>
        <v>11.276107083916424</v>
      </c>
      <c r="L43" s="76">
        <f>IF(L19=0,"",L19/TrRail_act!L6*1000)</f>
        <v>10.674913221210915</v>
      </c>
      <c r="M43" s="76">
        <f>IF(M19=0,"",M19/TrRail_act!M6*1000)</f>
        <v>8.356802175531918</v>
      </c>
      <c r="N43" s="76">
        <f>IF(N19=0,"",N19/TrRail_act!N6*1000)</f>
        <v>8.2477822806442465</v>
      </c>
      <c r="O43" s="76">
        <f>IF(O19=0,"",O19/TrRail_act!O6*1000)</f>
        <v>7.2849211503939024</v>
      </c>
      <c r="P43" s="76">
        <f>IF(P19=0,"",P19/TrRail_act!P6*1000)</f>
        <v>6.7698283990165589</v>
      </c>
      <c r="Q43" s="76">
        <f>IF(Q19=0,"",Q19/TrRail_act!Q6*1000)</f>
        <v>6.3709512447502492</v>
      </c>
    </row>
    <row r="44" spans="1:17" ht="11.45" customHeight="1" x14ac:dyDescent="0.25">
      <c r="A44" s="62" t="s">
        <v>17</v>
      </c>
      <c r="B44" s="77">
        <f>IF(B20=0,"",B20/TrRail_act!B7*1000)</f>
        <v>26.285229567507905</v>
      </c>
      <c r="C44" s="77">
        <f>IF(C20=0,"",C20/TrRail_act!C7*1000)</f>
        <v>21.397442407086082</v>
      </c>
      <c r="D44" s="77">
        <f>IF(D20=0,"",D20/TrRail_act!D7*1000)</f>
        <v>20.744337065387576</v>
      </c>
      <c r="E44" s="77">
        <f>IF(E20=0,"",E20/TrRail_act!E7*1000)</f>
        <v>21.090597692478365</v>
      </c>
      <c r="F44" s="77">
        <f>IF(F20=0,"",F20/TrRail_act!F7*1000)</f>
        <v>21.230400517922558</v>
      </c>
      <c r="G44" s="77">
        <f>IF(G20=0,"",G20/TrRail_act!G7*1000)</f>
        <v>22.389998878765738</v>
      </c>
      <c r="H44" s="77">
        <f>IF(H20=0,"",H20/TrRail_act!H7*1000)</f>
        <v>23.664447710013448</v>
      </c>
      <c r="I44" s="77">
        <f>IF(I20=0,"",I20/TrRail_act!I7*1000)</f>
        <v>21.637735490983875</v>
      </c>
      <c r="J44" s="77">
        <f>IF(J20=0,"",J20/TrRail_act!J7*1000)</f>
        <v>20.10787144793554</v>
      </c>
      <c r="K44" s="77">
        <f>IF(K20=0,"",K20/TrRail_act!K7*1000)</f>
        <v>18.553704508661461</v>
      </c>
      <c r="L44" s="77">
        <f>IF(L20=0,"",L20/TrRail_act!L7*1000)</f>
        <v>17.584848303283845</v>
      </c>
      <c r="M44" s="77">
        <f>IF(M20=0,"",M20/TrRail_act!M7*1000)</f>
        <v>13.863421862073547</v>
      </c>
      <c r="N44" s="77">
        <f>IF(N20=0,"",N20/TrRail_act!N7*1000)</f>
        <v>13.184127855861206</v>
      </c>
      <c r="O44" s="77">
        <f>IF(O20=0,"",O20/TrRail_act!O7*1000)</f>
        <v>12.31716381877837</v>
      </c>
      <c r="P44" s="77">
        <f>IF(P20=0,"",P20/TrRail_act!P7*1000)</f>
        <v>11.421379750536236</v>
      </c>
      <c r="Q44" s="77">
        <f>IF(Q20=0,"",Q20/TrRail_act!Q7*1000)</f>
        <v>10.558657520072915</v>
      </c>
    </row>
    <row r="45" spans="1:17" ht="11.45" customHeight="1" x14ac:dyDescent="0.25">
      <c r="A45" s="62" t="s">
        <v>16</v>
      </c>
      <c r="B45" s="77">
        <f>IF(B21=0,"",B21/TrRail_act!B8*1000)</f>
        <v>10.29429337121109</v>
      </c>
      <c r="C45" s="77">
        <f>IF(C21=0,"",C21/TrRail_act!C8*1000)</f>
        <v>9.3555271637719137</v>
      </c>
      <c r="D45" s="77">
        <f>IF(D21=0,"",D21/TrRail_act!D8*1000)</f>
        <v>9.714284825237641</v>
      </c>
      <c r="E45" s="77">
        <f>IF(E21=0,"",E21/TrRail_act!E8*1000)</f>
        <v>9.8043631318228659</v>
      </c>
      <c r="F45" s="77">
        <f>IF(F21=0,"",F21/TrRail_act!F8*1000)</f>
        <v>10.0999421790876</v>
      </c>
      <c r="G45" s="77">
        <f>IF(G21=0,"",G21/TrRail_act!G8*1000)</f>
        <v>10.779385311521118</v>
      </c>
      <c r="H45" s="77">
        <f>IF(H21=0,"",H21/TrRail_act!H8*1000)</f>
        <v>11.361963447705609</v>
      </c>
      <c r="I45" s="77">
        <f>IF(I21=0,"",I21/TrRail_act!I8*1000)</f>
        <v>10.420406801840562</v>
      </c>
      <c r="J45" s="77">
        <f>IF(J21=0,"",J21/TrRail_act!J8*1000)</f>
        <v>9.8383169674981019</v>
      </c>
      <c r="K45" s="77">
        <f>IF(K21=0,"",K21/TrRail_act!K8*1000)</f>
        <v>9.2983834246563468</v>
      </c>
      <c r="L45" s="77">
        <f>IF(L21=0,"",L21/TrRail_act!L8*1000)</f>
        <v>8.9595331452782485</v>
      </c>
      <c r="M45" s="77">
        <f>IF(M21=0,"",M21/TrRail_act!M8*1000)</f>
        <v>6.9220016007465226</v>
      </c>
      <c r="N45" s="77">
        <f>IF(N21=0,"",N21/TrRail_act!N8*1000)</f>
        <v>7.1933380438443466</v>
      </c>
      <c r="O45" s="77">
        <f>IF(O21=0,"",O21/TrRail_act!O8*1000)</f>
        <v>6.0081818772654625</v>
      </c>
      <c r="P45" s="77">
        <f>IF(P21=0,"",P21/TrRail_act!P8*1000)</f>
        <v>5.5832287693280103</v>
      </c>
      <c r="Q45" s="77">
        <f>IF(Q21=0,"",Q21/TrRail_act!Q8*1000)</f>
        <v>5.3151262414345659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>
        <f>IF(F22=0,"",F22/TrRail_act!F9*1000)</f>
        <v>7.6833161736007671</v>
      </c>
      <c r="G46" s="122">
        <f>IF(G22=0,"",G22/TrRail_act!G9*1000)</f>
        <v>7.881943797946029</v>
      </c>
      <c r="H46" s="122">
        <f>IF(H22=0,"",H22/TrRail_act!H9*1000)</f>
        <v>8.0420284109323976</v>
      </c>
      <c r="I46" s="122">
        <f>IF(I22=0,"",I22/TrRail_act!I9*1000)</f>
        <v>7.7657506778576293</v>
      </c>
      <c r="J46" s="122">
        <f>IF(J22=0,"",J22/TrRail_act!J9*1000)</f>
        <v>7.6798600325877313</v>
      </c>
      <c r="K46" s="122">
        <f>IF(K22=0,"",K22/TrRail_act!K9*1000)</f>
        <v>7.5227891224607246</v>
      </c>
      <c r="L46" s="122">
        <f>IF(L22=0,"",L22/TrRail_act!L9*1000)</f>
        <v>7.4510581115109753</v>
      </c>
      <c r="M46" s="122">
        <f>IF(M22=0,"",M22/TrRail_act!M9*1000)</f>
        <v>7.2165119941090987</v>
      </c>
      <c r="N46" s="122">
        <f>IF(N22=0,"",N22/TrRail_act!N9*1000)</f>
        <v>7.2496029698207858</v>
      </c>
      <c r="O46" s="122">
        <f>IF(O22=0,"",O22/TrRail_act!O9*1000)</f>
        <v>7.3053659268754272</v>
      </c>
      <c r="P46" s="122">
        <f>IF(P22=0,"",P22/TrRail_act!P9*1000)</f>
        <v>7.1290958771691768</v>
      </c>
      <c r="Q46" s="122">
        <f>IF(Q22=0,"",Q22/TrRail_act!Q9*1000)</f>
        <v>7.0314747088572709</v>
      </c>
    </row>
    <row r="47" spans="1:17" ht="11.45" customHeight="1" x14ac:dyDescent="0.25">
      <c r="A47" s="25" t="s">
        <v>36</v>
      </c>
      <c r="B47" s="79">
        <f>IF(B23=0,"",B23/TrRail_act!B10*1000)</f>
        <v>7.7814202274877093</v>
      </c>
      <c r="C47" s="79">
        <f>IF(C23=0,"",C23/TrRail_act!C10*1000)</f>
        <v>7.3882373277614812</v>
      </c>
      <c r="D47" s="79">
        <f>IF(D23=0,"",D23/TrRail_act!D10*1000)</f>
        <v>7.5255462427317132</v>
      </c>
      <c r="E47" s="79">
        <f>IF(E23=0,"",E23/TrRail_act!E10*1000)</f>
        <v>7.5332252351320621</v>
      </c>
      <c r="F47" s="79">
        <f>IF(F23=0,"",F23/TrRail_act!F10*1000)</f>
        <v>7.2783437121477403</v>
      </c>
      <c r="G47" s="79">
        <f>IF(G23=0,"",G23/TrRail_act!G10*1000)</f>
        <v>5.1755791939983409</v>
      </c>
      <c r="H47" s="79">
        <f>IF(H23=0,"",H23/TrRail_act!H10*1000)</f>
        <v>4.625516318450674</v>
      </c>
      <c r="I47" s="79">
        <f>IF(I23=0,"",I23/TrRail_act!I10*1000)</f>
        <v>4.8434686442506854</v>
      </c>
      <c r="J47" s="79">
        <f>IF(J23=0,"",J23/TrRail_act!J10*1000)</f>
        <v>4.8234241622458764</v>
      </c>
      <c r="K47" s="79">
        <f>IF(K23=0,"",K23/TrRail_act!K10*1000)</f>
        <v>4.4647367045797992</v>
      </c>
      <c r="L47" s="79">
        <f>IF(L23=0,"",L23/TrRail_act!L10*1000)</f>
        <v>4.4127068214535559</v>
      </c>
      <c r="M47" s="79">
        <f>IF(M23=0,"",M23/TrRail_act!M10*1000)</f>
        <v>3.585363830005353</v>
      </c>
      <c r="N47" s="79">
        <f>IF(N23=0,"",N23/TrRail_act!N10*1000)</f>
        <v>3.9255155413048777</v>
      </c>
      <c r="O47" s="79">
        <f>IF(O23=0,"",O23/TrRail_act!O10*1000)</f>
        <v>2.1649103926819957</v>
      </c>
      <c r="P47" s="79">
        <f>IF(P23=0,"",P23/TrRail_act!P10*1000)</f>
        <v>2.2603067644352501</v>
      </c>
      <c r="Q47" s="79">
        <f>IF(Q23=0,"",Q23/TrRail_act!Q10*1000)</f>
        <v>2.4066199433851905</v>
      </c>
    </row>
    <row r="48" spans="1:17" ht="11.45" customHeight="1" x14ac:dyDescent="0.25">
      <c r="A48" s="116" t="s">
        <v>17</v>
      </c>
      <c r="B48" s="77">
        <f>IF(B24=0,"",B24/TrRail_act!B11*1000)</f>
        <v>11.305031276419246</v>
      </c>
      <c r="C48" s="77">
        <f>IF(C24=0,"",C24/TrRail_act!C11*1000)</f>
        <v>11.062491150092205</v>
      </c>
      <c r="D48" s="77">
        <f>IF(D24=0,"",D24/TrRail_act!D11*1000)</f>
        <v>10.890186719459775</v>
      </c>
      <c r="E48" s="77">
        <f>IF(E24=0,"",E24/TrRail_act!E11*1000)</f>
        <v>10.575014563572424</v>
      </c>
      <c r="F48" s="77">
        <f>IF(F24=0,"",F24/TrRail_act!F11*1000)</f>
        <v>10.494616756781282</v>
      </c>
      <c r="G48" s="77">
        <f>IF(G24=0,"",G24/TrRail_act!G11*1000)</f>
        <v>7.7065008264309176</v>
      </c>
      <c r="H48" s="77">
        <f>IF(H24=0,"",H24/TrRail_act!H11*1000)</f>
        <v>6.9695927182995234</v>
      </c>
      <c r="I48" s="77">
        <f>IF(I24=0,"",I24/TrRail_act!I11*1000)</f>
        <v>7.3662644523369512</v>
      </c>
      <c r="J48" s="77">
        <f>IF(J24=0,"",J24/TrRail_act!J11*1000)</f>
        <v>7.6595617006495038</v>
      </c>
      <c r="K48" s="77">
        <f>IF(K24=0,"",K24/TrRail_act!K11*1000)</f>
        <v>7.3060140144775829</v>
      </c>
      <c r="L48" s="77">
        <f>IF(L24=0,"",L24/TrRail_act!L11*1000)</f>
        <v>7.4269918207897954</v>
      </c>
      <c r="M48" s="77">
        <f>IF(M24=0,"",M24/TrRail_act!M11*1000)</f>
        <v>6.5261842045014999</v>
      </c>
      <c r="N48" s="77">
        <f>IF(N24=0,"",N24/TrRail_act!N11*1000)</f>
        <v>7.5750099843291121</v>
      </c>
      <c r="O48" s="77">
        <f>IF(O24=0,"",O24/TrRail_act!O11*1000)</f>
        <v>4.6560647601261014</v>
      </c>
      <c r="P48" s="77">
        <f>IF(P24=0,"",P24/TrRail_act!P11*1000)</f>
        <v>4.8647837142262684</v>
      </c>
      <c r="Q48" s="77">
        <f>IF(Q24=0,"",Q24/TrRail_act!Q11*1000)</f>
        <v>5.2966675780888464</v>
      </c>
    </row>
    <row r="49" spans="1:17" ht="11.45" customHeight="1" x14ac:dyDescent="0.25">
      <c r="A49" s="93" t="s">
        <v>16</v>
      </c>
      <c r="B49" s="74">
        <f>IF(B25=0,"",B25/TrRail_act!B12*1000)</f>
        <v>4.4782879378896316</v>
      </c>
      <c r="C49" s="74">
        <f>IF(C25=0,"",C25/TrRail_act!C12*1000)</f>
        <v>4.5440291808981454</v>
      </c>
      <c r="D49" s="74">
        <f>IF(D25=0,"",D25/TrRail_act!D12*1000)</f>
        <v>5.4649743441960128</v>
      </c>
      <c r="E49" s="74">
        <f>IF(E25=0,"",E25/TrRail_act!E12*1000)</f>
        <v>5.9573116882239807</v>
      </c>
      <c r="F49" s="74">
        <f>IF(F25=0,"",F25/TrRail_act!F12*1000)</f>
        <v>5.829946707140917</v>
      </c>
      <c r="G49" s="74">
        <f>IF(G25=0,"",G25/TrRail_act!G12*1000)</f>
        <v>4.1206485014160688</v>
      </c>
      <c r="H49" s="74">
        <f>IF(H25=0,"",H25/TrRail_act!H12*1000)</f>
        <v>3.7403010538424555</v>
      </c>
      <c r="I49" s="74">
        <f>IF(I25=0,"",I25/TrRail_act!I12*1000)</f>
        <v>3.8870936026581817</v>
      </c>
      <c r="J49" s="74">
        <f>IF(J25=0,"",J25/TrRail_act!J12*1000)</f>
        <v>3.7944632076788851</v>
      </c>
      <c r="K49" s="74">
        <f>IF(K25=0,"",K25/TrRail_act!K12*1000)</f>
        <v>3.6035589150304537</v>
      </c>
      <c r="L49" s="74">
        <f>IF(L25=0,"",L25/TrRail_act!L12*1000)</f>
        <v>3.5772224676569522</v>
      </c>
      <c r="M49" s="74">
        <f>IF(M25=0,"",M25/TrRail_act!M12*1000)</f>
        <v>2.7252475268858576</v>
      </c>
      <c r="N49" s="74">
        <f>IF(N25=0,"",N25/TrRail_act!N12*1000)</f>
        <v>3.0512153489491154</v>
      </c>
      <c r="O49" s="74">
        <f>IF(O25=0,"",O25/TrRail_act!O12*1000)</f>
        <v>1.4576084155611613</v>
      </c>
      <c r="P49" s="74">
        <f>IF(P25=0,"",P25/TrRail_act!P12*1000)</f>
        <v>1.5270797817176831</v>
      </c>
      <c r="Q49" s="74">
        <f>IF(Q25=0,"",Q25/TrRail_act!Q12*1000)</f>
        <v>1.6051260378496468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459499.59000078845</v>
      </c>
      <c r="C52" s="40">
        <f>IF(C17=0,"",1000000*C17/TrRail_act!C37)</f>
        <v>374652.74739260221</v>
      </c>
      <c r="D52" s="40">
        <f>IF(D17=0,"",1000000*D17/TrRail_act!D37)</f>
        <v>345120.42062501167</v>
      </c>
      <c r="E52" s="40">
        <f>IF(E17=0,"",1000000*E17/TrRail_act!E37)</f>
        <v>291061.0142565908</v>
      </c>
      <c r="F52" s="40">
        <f>IF(F17=0,"",1000000*F17/TrRail_act!F37)</f>
        <v>273017.59812735388</v>
      </c>
      <c r="G52" s="40">
        <f>IF(G17=0,"",1000000*G17/TrRail_act!G37)</f>
        <v>275764.47654839861</v>
      </c>
      <c r="H52" s="40">
        <f>IF(H17=0,"",1000000*H17/TrRail_act!H37)</f>
        <v>257927.27633407596</v>
      </c>
      <c r="I52" s="40">
        <f>IF(I17=0,"",1000000*I17/TrRail_act!I37)</f>
        <v>240330.72565260535</v>
      </c>
      <c r="J52" s="40">
        <f>IF(J17=0,"",1000000*J17/TrRail_act!J37)</f>
        <v>230592.02467276115</v>
      </c>
      <c r="K52" s="40">
        <f>IF(K17=0,"",1000000*K17/TrRail_act!K37)</f>
        <v>212263.31527221831</v>
      </c>
      <c r="L52" s="40">
        <f>IF(L17=0,"",1000000*L17/TrRail_act!L37)</f>
        <v>195522.16511903188</v>
      </c>
      <c r="M52" s="40">
        <f>IF(M17=0,"",1000000*M17/TrRail_act!M37)</f>
        <v>159340.80370682411</v>
      </c>
      <c r="N52" s="40">
        <f>IF(N17=0,"",1000000*N17/TrRail_act!N37)</f>
        <v>145291.69017346168</v>
      </c>
      <c r="O52" s="40">
        <f>IF(O17=0,"",1000000*O17/TrRail_act!O37)</f>
        <v>123830.54050379746</v>
      </c>
      <c r="P52" s="40">
        <f>IF(P17=0,"",1000000*P17/TrRail_act!P37)</f>
        <v>123599.21620048284</v>
      </c>
      <c r="Q52" s="40">
        <f>IF(Q17=0,"",1000000*Q17/TrRail_act!Q37)</f>
        <v>121395.49512958051</v>
      </c>
    </row>
    <row r="53" spans="1:17" ht="11.45" customHeight="1" x14ac:dyDescent="0.25">
      <c r="A53" s="91" t="s">
        <v>21</v>
      </c>
      <c r="B53" s="121">
        <f>IF(B18=0,"",1000000*B18/TrRail_act!B38)</f>
        <v>44377.445877182203</v>
      </c>
      <c r="C53" s="121">
        <f>IF(C18=0,"",1000000*C18/TrRail_act!C38)</f>
        <v>43900.133813614222</v>
      </c>
      <c r="D53" s="121">
        <f>IF(D18=0,"",1000000*D18/TrRail_act!D38)</f>
        <v>43656.085845950387</v>
      </c>
      <c r="E53" s="121">
        <f>IF(E18=0,"",1000000*E18/TrRail_act!E38)</f>
        <v>43045.437960767958</v>
      </c>
      <c r="F53" s="121">
        <f>IF(F18=0,"",1000000*F18/TrRail_act!F38)</f>
        <v>42853.601584482909</v>
      </c>
      <c r="G53" s="121">
        <f>IF(G18=0,"",1000000*G18/TrRail_act!G38)</f>
        <v>42123.171025412572</v>
      </c>
      <c r="H53" s="121">
        <f>IF(H18=0,"",1000000*H18/TrRail_act!H38)</f>
        <v>41773.254667572168</v>
      </c>
      <c r="I53" s="121">
        <f>IF(I18=0,"",1000000*I18/TrRail_act!I38)</f>
        <v>41253.324373307842</v>
      </c>
      <c r="J53" s="121">
        <f>IF(J18=0,"",1000000*J18/TrRail_act!J38)</f>
        <v>40804.46810138836</v>
      </c>
      <c r="K53" s="121">
        <f>IF(K18=0,"",1000000*K18/TrRail_act!K38)</f>
        <v>39596.610054664074</v>
      </c>
      <c r="L53" s="121">
        <f>IF(L18=0,"",1000000*L18/TrRail_act!L38)</f>
        <v>40125.688848268866</v>
      </c>
      <c r="M53" s="121">
        <f>IF(M18=0,"",1000000*M18/TrRail_act!M38)</f>
        <v>39323.082424632819</v>
      </c>
      <c r="N53" s="121">
        <f>IF(N18=0,"",1000000*N18/TrRail_act!N38)</f>
        <v>37346.303617869416</v>
      </c>
      <c r="O53" s="121">
        <f>IF(O18=0,"",1000000*O18/TrRail_act!O38)</f>
        <v>35505.769404430393</v>
      </c>
      <c r="P53" s="121">
        <f>IF(P18=0,"",1000000*P18/TrRail_act!P38)</f>
        <v>35665.539969357102</v>
      </c>
      <c r="Q53" s="121">
        <f>IF(Q18=0,"",1000000*Q18/TrRail_act!Q38)</f>
        <v>37016.595275816602</v>
      </c>
    </row>
    <row r="54" spans="1:17" ht="11.45" customHeight="1" x14ac:dyDescent="0.25">
      <c r="A54" s="19" t="s">
        <v>20</v>
      </c>
      <c r="B54" s="38">
        <f>IF(B19=0,"",1000000*B19/TrRail_act!B39)</f>
        <v>681305.04936095059</v>
      </c>
      <c r="C54" s="38">
        <f>IF(C19=0,"",1000000*C19/TrRail_act!C39)</f>
        <v>559874.21099683549</v>
      </c>
      <c r="D54" s="38">
        <f>IF(D19=0,"",1000000*D19/TrRail_act!D39)</f>
        <v>510486.77902323456</v>
      </c>
      <c r="E54" s="38">
        <f>IF(E19=0,"",1000000*E19/TrRail_act!E39)</f>
        <v>484367.27225186449</v>
      </c>
      <c r="F54" s="38">
        <f>IF(F19=0,"",1000000*F19/TrRail_act!F39)</f>
        <v>442197.44463300123</v>
      </c>
      <c r="G54" s="38">
        <f>IF(G19=0,"",1000000*G19/TrRail_act!G39)</f>
        <v>443473.33640174218</v>
      </c>
      <c r="H54" s="38">
        <f>IF(H19=0,"",1000000*H19/TrRail_act!H39)</f>
        <v>433302.57705465384</v>
      </c>
      <c r="I54" s="38">
        <f>IF(I19=0,"",1000000*I19/TrRail_act!I39)</f>
        <v>405332.4961570868</v>
      </c>
      <c r="J54" s="38">
        <f>IF(J19=0,"",1000000*J19/TrRail_act!J39)</f>
        <v>389572.49112535926</v>
      </c>
      <c r="K54" s="38">
        <f>IF(K19=0,"",1000000*K19/TrRail_act!K39)</f>
        <v>355052.80766793253</v>
      </c>
      <c r="L54" s="38">
        <f>IF(L19=0,"",1000000*L19/TrRail_act!L39)</f>
        <v>322197.64066764578</v>
      </c>
      <c r="M54" s="38">
        <f>IF(M19=0,"",1000000*M19/TrRail_act!M39)</f>
        <v>249118.58501131117</v>
      </c>
      <c r="N54" s="38">
        <f>IF(N19=0,"",1000000*N19/TrRail_act!N39)</f>
        <v>218697.14761613039</v>
      </c>
      <c r="O54" s="38">
        <f>IF(O19=0,"",1000000*O19/TrRail_act!O39)</f>
        <v>173746.73365433849</v>
      </c>
      <c r="P54" s="38">
        <f>IF(P19=0,"",1000000*P19/TrRail_act!P39)</f>
        <v>170609.97197217395</v>
      </c>
      <c r="Q54" s="38">
        <f>IF(Q19=0,"",1000000*Q19/TrRail_act!Q39)</f>
        <v>164142.83511189235</v>
      </c>
    </row>
    <row r="55" spans="1:17" ht="11.45" customHeight="1" x14ac:dyDescent="0.25">
      <c r="A55" s="62" t="s">
        <v>17</v>
      </c>
      <c r="B55" s="42">
        <f>IF(B20=0,"",1000000*B20/TrRail_act!B40)</f>
        <v>968485.7568746733</v>
      </c>
      <c r="C55" s="42">
        <f>IF(C20=0,"",1000000*C20/TrRail_act!C40)</f>
        <v>736043.26697051851</v>
      </c>
      <c r="D55" s="42">
        <f>IF(D20=0,"",1000000*D20/TrRail_act!D40)</f>
        <v>671091.91674252495</v>
      </c>
      <c r="E55" s="42">
        <f>IF(E20=0,"",1000000*E20/TrRail_act!E40)</f>
        <v>620098.2751555508</v>
      </c>
      <c r="F55" s="42">
        <f>IF(F20=0,"",1000000*F20/TrRail_act!F40)</f>
        <v>576433.43127400242</v>
      </c>
      <c r="G55" s="42">
        <f>IF(G20=0,"",1000000*G20/TrRail_act!G40)</f>
        <v>573969.35996264149</v>
      </c>
      <c r="H55" s="42">
        <f>IF(H20=0,"",1000000*H20/TrRail_act!H40)</f>
        <v>567823.76977395546</v>
      </c>
      <c r="I55" s="42">
        <f>IF(I20=0,"",1000000*I20/TrRail_act!I40)</f>
        <v>532309.84367646254</v>
      </c>
      <c r="J55" s="42">
        <f>IF(J20=0,"",1000000*J20/TrRail_act!J40)</f>
        <v>505615.82028351072</v>
      </c>
      <c r="K55" s="42">
        <f>IF(K20=0,"",1000000*K20/TrRail_act!K40)</f>
        <v>411430.06398812332</v>
      </c>
      <c r="L55" s="42">
        <f>IF(L20=0,"",1000000*L20/TrRail_act!L40)</f>
        <v>348920.4937552138</v>
      </c>
      <c r="M55" s="42">
        <f>IF(M20=0,"",1000000*M20/TrRail_act!M40)</f>
        <v>288163.45760408184</v>
      </c>
      <c r="N55" s="42">
        <f>IF(N20=0,"",1000000*N20/TrRail_act!N40)</f>
        <v>218393.17570990417</v>
      </c>
      <c r="O55" s="42">
        <f>IF(O20=0,"",1000000*O20/TrRail_act!O40)</f>
        <v>223562.19088356118</v>
      </c>
      <c r="P55" s="42">
        <f>IF(P20=0,"",1000000*P20/TrRail_act!P40)</f>
        <v>219802.1406661756</v>
      </c>
      <c r="Q55" s="42">
        <f>IF(Q20=0,"",1000000*Q20/TrRail_act!Q40)</f>
        <v>205803.20799356408</v>
      </c>
    </row>
    <row r="56" spans="1:17" ht="11.45" customHeight="1" x14ac:dyDescent="0.25">
      <c r="A56" s="62" t="s">
        <v>16</v>
      </c>
      <c r="B56" s="42">
        <f>IF(B21=0,"",1000000*B21/TrRail_act!B41)</f>
        <v>431009.9373077061</v>
      </c>
      <c r="C56" s="42">
        <f>IF(C21=0,"",1000000*C21/TrRail_act!C41)</f>
        <v>415735.89247291302</v>
      </c>
      <c r="D56" s="42">
        <f>IF(D21=0,"",1000000*D21/TrRail_act!D41)</f>
        <v>406414.64978113439</v>
      </c>
      <c r="E56" s="42">
        <f>IF(E21=0,"",1000000*E21/TrRail_act!E41)</f>
        <v>403776.98927780084</v>
      </c>
      <c r="F56" s="42">
        <f>IF(F21=0,"",1000000*F21/TrRail_act!F41)</f>
        <v>368315.62252826418</v>
      </c>
      <c r="G56" s="42">
        <f>IF(G21=0,"",1000000*G21/TrRail_act!G41)</f>
        <v>376334.07790301862</v>
      </c>
      <c r="H56" s="42">
        <f>IF(H21=0,"",1000000*H21/TrRail_act!H41)</f>
        <v>371283.06612562516</v>
      </c>
      <c r="I56" s="42">
        <f>IF(I21=0,"",1000000*I21/TrRail_act!I41)</f>
        <v>346727.56653275964</v>
      </c>
      <c r="J56" s="42">
        <f>IF(J21=0,"",1000000*J21/TrRail_act!J41)</f>
        <v>337997.67816618085</v>
      </c>
      <c r="K56" s="42">
        <f>IF(K21=0,"",1000000*K21/TrRail_act!K41)</f>
        <v>330495.8432585242</v>
      </c>
      <c r="L56" s="42">
        <f>IF(L21=0,"",1000000*L21/TrRail_act!L41)</f>
        <v>310607.00559351995</v>
      </c>
      <c r="M56" s="42">
        <f>IF(M21=0,"",1000000*M21/TrRail_act!M41)</f>
        <v>232667.09375031228</v>
      </c>
      <c r="N56" s="42">
        <f>IF(N21=0,"",1000000*N21/TrRail_act!N41)</f>
        <v>218816.38521470525</v>
      </c>
      <c r="O56" s="42">
        <f>IF(O21=0,"",1000000*O21/TrRail_act!O41)</f>
        <v>155701.3384335486</v>
      </c>
      <c r="P56" s="42">
        <f>IF(P21=0,"",1000000*P21/TrRail_act!P41)</f>
        <v>152768.25275673292</v>
      </c>
      <c r="Q56" s="42">
        <f>IF(Q21=0,"",1000000*Q21/TrRail_act!Q41)</f>
        <v>149032.85531024975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>
        <f>IF(F22=0,"",1000000*F22/TrRail_act!F42)</f>
        <v>1116641.9505633113</v>
      </c>
      <c r="G57" s="120">
        <f>IF(G22=0,"",1000000*G22/TrRail_act!G42)</f>
        <v>1287384.1536645181</v>
      </c>
      <c r="H57" s="120">
        <f>IF(H22=0,"",1000000*H22/TrRail_act!H42)</f>
        <v>1167242.9807867594</v>
      </c>
      <c r="I57" s="120">
        <f>IF(I22=0,"",1000000*I22/TrRail_act!I42)</f>
        <v>1122705.6694274175</v>
      </c>
      <c r="J57" s="120">
        <f>IF(J22=0,"",1000000*J22/TrRail_act!J42)</f>
        <v>1151979.0048881597</v>
      </c>
      <c r="K57" s="120">
        <f>IF(K22=0,"",1000000*K22/TrRail_act!K42)</f>
        <v>1137015.8416519209</v>
      </c>
      <c r="L57" s="120">
        <f>IF(L22=0,"",1000000*L22/TrRail_act!L42)</f>
        <v>1105437.6998417731</v>
      </c>
      <c r="M57" s="120">
        <f>IF(M22=0,"",1000000*M22/TrRail_act!M42)</f>
        <v>960827.02550138289</v>
      </c>
      <c r="N57" s="120">
        <f>IF(N22=0,"",1000000*N22/TrRail_act!N42)</f>
        <v>956947.59201634384</v>
      </c>
      <c r="O57" s="120">
        <f>IF(O22=0,"",1000000*O22/TrRail_act!O42)</f>
        <v>970570.04457059246</v>
      </c>
      <c r="P57" s="120">
        <f>IF(P22=0,"",1000000*P22/TrRail_act!P42)</f>
        <v>1095843.8805477193</v>
      </c>
      <c r="Q57" s="120">
        <f>IF(Q22=0,"",1000000*Q22/TrRail_act!Q42)</f>
        <v>1143116.8883827964</v>
      </c>
    </row>
    <row r="58" spans="1:17" ht="11.45" customHeight="1" x14ac:dyDescent="0.25">
      <c r="A58" s="25" t="s">
        <v>18</v>
      </c>
      <c r="B58" s="40">
        <f>IF(B23=0,"",1000000*B23/TrRail_act!B43)</f>
        <v>390502.07716334867</v>
      </c>
      <c r="C58" s="40">
        <f>IF(C23=0,"",1000000*C23/TrRail_act!C43)</f>
        <v>376096.46206557256</v>
      </c>
      <c r="D58" s="40">
        <f>IF(D23=0,"",1000000*D23/TrRail_act!D43)</f>
        <v>351138.78532575845</v>
      </c>
      <c r="E58" s="40">
        <f>IF(E23=0,"",1000000*E23/TrRail_act!E43)</f>
        <v>325341.16484226595</v>
      </c>
      <c r="F58" s="40">
        <f>IF(F23=0,"",1000000*F23/TrRail_act!F43)</f>
        <v>322508.35633244936</v>
      </c>
      <c r="G58" s="40">
        <f>IF(G23=0,"",1000000*G23/TrRail_act!G43)</f>
        <v>258458.82078070071</v>
      </c>
      <c r="H58" s="40">
        <f>IF(H23=0,"",1000000*H23/TrRail_act!H43)</f>
        <v>234166.76362156539</v>
      </c>
      <c r="I58" s="40">
        <f>IF(I23=0,"",1000000*I23/TrRail_act!I43)</f>
        <v>260941.87320900566</v>
      </c>
      <c r="J58" s="40">
        <f>IF(J23=0,"",1000000*J23/TrRail_act!J43)</f>
        <v>256143.92061593206</v>
      </c>
      <c r="K58" s="40">
        <f>IF(K23=0,"",1000000*K23/TrRail_act!K43)</f>
        <v>218119.94597205584</v>
      </c>
      <c r="L58" s="40">
        <f>IF(L23=0,"",1000000*L23/TrRail_act!L43)</f>
        <v>229361.59276454101</v>
      </c>
      <c r="M58" s="40">
        <f>IF(M23=0,"",1000000*M23/TrRail_act!M43)</f>
        <v>180982.93072331368</v>
      </c>
      <c r="N58" s="40">
        <f>IF(N23=0,"",1000000*N23/TrRail_act!N43)</f>
        <v>206601.58968476322</v>
      </c>
      <c r="O58" s="40">
        <f>IF(O23=0,"",1000000*O23/TrRail_act!O43)</f>
        <v>125509.99491751319</v>
      </c>
      <c r="P58" s="40">
        <f>IF(P23=0,"",1000000*P23/TrRail_act!P43)</f>
        <v>139280.67505406073</v>
      </c>
      <c r="Q58" s="40">
        <f>IF(Q23=0,"",1000000*Q23/TrRail_act!Q43)</f>
        <v>163772.01032454154</v>
      </c>
    </row>
    <row r="59" spans="1:17" ht="11.45" customHeight="1" x14ac:dyDescent="0.25">
      <c r="A59" s="116" t="s">
        <v>17</v>
      </c>
      <c r="B59" s="42">
        <f>IF(B24=0,"",1000000*B24/TrRail_act!B44)</f>
        <v>404777.04923580214</v>
      </c>
      <c r="C59" s="42">
        <f>IF(C24=0,"",1000000*C24/TrRail_act!C44)</f>
        <v>389431.4334462891</v>
      </c>
      <c r="D59" s="42">
        <f>IF(D24=0,"",1000000*D24/TrRail_act!D44)</f>
        <v>355717.15184030344</v>
      </c>
      <c r="E59" s="42">
        <f>IF(E24=0,"",1000000*E24/TrRail_act!E44)</f>
        <v>311727.73100371129</v>
      </c>
      <c r="F59" s="42">
        <f>IF(F24=0,"",1000000*F24/TrRail_act!F44)</f>
        <v>309840.13290720491</v>
      </c>
      <c r="G59" s="42">
        <f>IF(G24=0,"",1000000*G24/TrRail_act!G44)</f>
        <v>267860.72189176898</v>
      </c>
      <c r="H59" s="42">
        <f>IF(H24=0,"",1000000*H24/TrRail_act!H44)</f>
        <v>232126.80865122905</v>
      </c>
      <c r="I59" s="42">
        <f>IF(I24=0,"",1000000*I24/TrRail_act!I44)</f>
        <v>261817.28138236757</v>
      </c>
      <c r="J59" s="42">
        <f>IF(J24=0,"",1000000*J24/TrRail_act!J44)</f>
        <v>259885.52348968046</v>
      </c>
      <c r="K59" s="42">
        <f>IF(K24=0,"",1000000*K24/TrRail_act!K44)</f>
        <v>223902.58960131076</v>
      </c>
      <c r="L59" s="42">
        <f>IF(L24=0,"",1000000*L24/TrRail_act!L44)</f>
        <v>225947.86631207305</v>
      </c>
      <c r="M59" s="42">
        <f>IF(M24=0,"",1000000*M24/TrRail_act!M44)</f>
        <v>207828.04108313168</v>
      </c>
      <c r="N59" s="42">
        <f>IF(N24=0,"",1000000*N24/TrRail_act!N44)</f>
        <v>214808.64100327596</v>
      </c>
      <c r="O59" s="42">
        <f>IF(O24=0,"",1000000*O24/TrRail_act!O44)</f>
        <v>152120.32373099067</v>
      </c>
      <c r="P59" s="42">
        <f>IF(P24=0,"",1000000*P24/TrRail_act!P44)</f>
        <v>167819.73865443387</v>
      </c>
      <c r="Q59" s="42">
        <f>IF(Q24=0,"",1000000*Q24/TrRail_act!Q44)</f>
        <v>199431.03722341728</v>
      </c>
    </row>
    <row r="60" spans="1:17" ht="11.45" customHeight="1" x14ac:dyDescent="0.25">
      <c r="A60" s="93" t="s">
        <v>16</v>
      </c>
      <c r="B60" s="36">
        <f>IF(B25=0,"",1000000*B25/TrRail_act!B45)</f>
        <v>360422.67172496457</v>
      </c>
      <c r="C60" s="36">
        <f>IF(C25=0,"",1000000*C25/TrRail_act!C45)</f>
        <v>353297.96260821837</v>
      </c>
      <c r="D60" s="36">
        <f>IF(D25=0,"",1000000*D25/TrRail_act!D45)</f>
        <v>345708.62969222834</v>
      </c>
      <c r="E60" s="36">
        <f>IF(E25=0,"",1000000*E25/TrRail_act!E45)</f>
        <v>338954.59868082061</v>
      </c>
      <c r="F60" s="36">
        <f>IF(F25=0,"",1000000*F25/TrRail_act!F45)</f>
        <v>333564.26041266276</v>
      </c>
      <c r="G60" s="36">
        <f>IF(G25=0,"",1000000*G25/TrRail_act!G45)</f>
        <v>251575.28603866859</v>
      </c>
      <c r="H60" s="36">
        <f>IF(H25=0,"",1000000*H25/TrRail_act!H45)</f>
        <v>235623.87431466274</v>
      </c>
      <c r="I60" s="36">
        <f>IF(I25=0,"",1000000*I25/TrRail_act!I45)</f>
        <v>260316.58165660428</v>
      </c>
      <c r="J60" s="36">
        <f>IF(J25=0,"",1000000*J25/TrRail_act!J45)</f>
        <v>253471.34713468319</v>
      </c>
      <c r="K60" s="36">
        <f>IF(K25=0,"",1000000*K25/TrRail_act!K45)</f>
        <v>214712.31669053057</v>
      </c>
      <c r="L60" s="36">
        <f>IF(L25=0,"",1000000*L25/TrRail_act!L45)</f>
        <v>231373.25299545962</v>
      </c>
      <c r="M60" s="36">
        <f>IF(M25=0,"",1000000*M25/TrRail_act!M45)</f>
        <v>165967.86899663584</v>
      </c>
      <c r="N60" s="36">
        <f>IF(N25=0,"",1000000*N25/TrRail_act!N45)</f>
        <v>202011.20504898494</v>
      </c>
      <c r="O60" s="36">
        <f>IF(O25=0,"",1000000*O25/TrRail_act!O45)</f>
        <v>108324.15755880896</v>
      </c>
      <c r="P60" s="36">
        <f>IF(P25=0,"",1000000*P25/TrRail_act!P45)</f>
        <v>120849.19647881972</v>
      </c>
      <c r="Q60" s="36">
        <f>IF(Q25=0,"",1000000*Q25/TrRail_act!Q45)</f>
        <v>140742.22211901762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0.80891876295035714</v>
      </c>
      <c r="C63" s="32">
        <f t="shared" si="9"/>
        <v>0.78723529890738153</v>
      </c>
      <c r="D63" s="32">
        <f t="shared" si="9"/>
        <v>0.76934353795493537</v>
      </c>
      <c r="E63" s="32">
        <f t="shared" si="9"/>
        <v>0.77183701536178473</v>
      </c>
      <c r="F63" s="32">
        <f t="shared" si="9"/>
        <v>0.75502676621554832</v>
      </c>
      <c r="G63" s="32">
        <f t="shared" si="9"/>
        <v>0.81135019528671226</v>
      </c>
      <c r="H63" s="32">
        <f t="shared" si="9"/>
        <v>0.83591200545760036</v>
      </c>
      <c r="I63" s="32">
        <f t="shared" si="9"/>
        <v>0.8136141958270775</v>
      </c>
      <c r="J63" s="32">
        <f t="shared" si="9"/>
        <v>0.81538991173687869</v>
      </c>
      <c r="K63" s="32">
        <f t="shared" si="9"/>
        <v>0.83768796511739563</v>
      </c>
      <c r="L63" s="32">
        <f t="shared" si="9"/>
        <v>0.821350436428258</v>
      </c>
      <c r="M63" s="32">
        <f t="shared" si="9"/>
        <v>0.82598425905289996</v>
      </c>
      <c r="N63" s="32">
        <f t="shared" si="9"/>
        <v>0.7868730960310647</v>
      </c>
      <c r="O63" s="32">
        <f t="shared" si="9"/>
        <v>0.86003244745830998</v>
      </c>
      <c r="P63" s="32">
        <f t="shared" si="9"/>
        <v>0.8457201843079758</v>
      </c>
      <c r="Q63" s="32">
        <f t="shared" si="9"/>
        <v>0.820751319227781</v>
      </c>
    </row>
    <row r="64" spans="1:17" ht="11.45" customHeight="1" x14ac:dyDescent="0.25">
      <c r="A64" s="91" t="s">
        <v>21</v>
      </c>
      <c r="B64" s="119">
        <f t="shared" ref="B64:Q64" si="10">IF(B18=0,0,B18/B$16)</f>
        <v>2.7205971841313258E-2</v>
      </c>
      <c r="C64" s="119">
        <f t="shared" si="10"/>
        <v>3.3113486532970297E-2</v>
      </c>
      <c r="D64" s="119">
        <f t="shared" si="10"/>
        <v>3.4473248378044309E-2</v>
      </c>
      <c r="E64" s="119">
        <f t="shared" si="10"/>
        <v>4.9998755447063663E-2</v>
      </c>
      <c r="F64" s="119">
        <f t="shared" si="10"/>
        <v>5.3409002980366743E-2</v>
      </c>
      <c r="G64" s="119">
        <f t="shared" si="10"/>
        <v>5.5786227342137534E-2</v>
      </c>
      <c r="H64" s="119">
        <f t="shared" si="10"/>
        <v>6.4641956856008889E-2</v>
      </c>
      <c r="I64" s="119">
        <f t="shared" si="10"/>
        <v>6.7527310919255193E-2</v>
      </c>
      <c r="J64" s="119">
        <f t="shared" si="10"/>
        <v>7.0458874461044319E-2</v>
      </c>
      <c r="K64" s="119">
        <f t="shared" si="10"/>
        <v>7.6477788494568946E-2</v>
      </c>
      <c r="L64" s="119">
        <f t="shared" si="10"/>
        <v>8.2524256547096914E-2</v>
      </c>
      <c r="M64" s="119">
        <f t="shared" si="10"/>
        <v>9.6989037087354305E-2</v>
      </c>
      <c r="N64" s="119">
        <f t="shared" si="10"/>
        <v>9.380207204952061E-2</v>
      </c>
      <c r="O64" s="119">
        <f t="shared" si="10"/>
        <v>0.10926407340627772</v>
      </c>
      <c r="P64" s="119">
        <f t="shared" si="10"/>
        <v>0.10901755916261696</v>
      </c>
      <c r="Q64" s="119">
        <f t="shared" si="10"/>
        <v>0.11180009198053142</v>
      </c>
    </row>
    <row r="65" spans="1:17" ht="11.45" customHeight="1" x14ac:dyDescent="0.25">
      <c r="A65" s="19" t="s">
        <v>20</v>
      </c>
      <c r="B65" s="30">
        <f t="shared" ref="B65:Q65" si="11">IF(B19=0,0,B19/B$16)</f>
        <v>0.7817127911090439</v>
      </c>
      <c r="C65" s="30">
        <f t="shared" si="11"/>
        <v>0.75412181237441123</v>
      </c>
      <c r="D65" s="30">
        <f t="shared" si="11"/>
        <v>0.73487028957689104</v>
      </c>
      <c r="E65" s="30">
        <f t="shared" si="11"/>
        <v>0.72183825991472117</v>
      </c>
      <c r="F65" s="30">
        <f t="shared" si="11"/>
        <v>0.65220881279463683</v>
      </c>
      <c r="G65" s="30">
        <f t="shared" si="11"/>
        <v>0.69744034501434604</v>
      </c>
      <c r="H65" s="30">
        <f t="shared" si="11"/>
        <v>0.71162977440608721</v>
      </c>
      <c r="I65" s="30">
        <f t="shared" si="11"/>
        <v>0.68761302285785142</v>
      </c>
      <c r="J65" s="30">
        <f t="shared" si="11"/>
        <v>0.68439099104551104</v>
      </c>
      <c r="K65" s="30">
        <f t="shared" si="11"/>
        <v>0.69466296085162016</v>
      </c>
      <c r="L65" s="30">
        <f t="shared" si="11"/>
        <v>0.67110514770948282</v>
      </c>
      <c r="M65" s="30">
        <f t="shared" si="11"/>
        <v>0.65870315061343732</v>
      </c>
      <c r="N65" s="30">
        <f t="shared" si="11"/>
        <v>0.61796012086145069</v>
      </c>
      <c r="O65" s="30">
        <f t="shared" si="11"/>
        <v>0.65486212880154437</v>
      </c>
      <c r="P65" s="30">
        <f t="shared" si="11"/>
        <v>0.62914582239295025</v>
      </c>
      <c r="Q65" s="30">
        <f t="shared" si="11"/>
        <v>0.59809046056118687</v>
      </c>
    </row>
    <row r="66" spans="1:17" ht="11.45" customHeight="1" x14ac:dyDescent="0.25">
      <c r="A66" s="62" t="s">
        <v>17</v>
      </c>
      <c r="B66" s="115">
        <f t="shared" ref="B66:Q66" si="12">IF(B20=0,0,B20/B$16)</f>
        <v>0.51747847149154447</v>
      </c>
      <c r="C66" s="115">
        <f t="shared" si="12"/>
        <v>0.44613561797833429</v>
      </c>
      <c r="D66" s="115">
        <f t="shared" si="12"/>
        <v>0.37986212801932656</v>
      </c>
      <c r="E66" s="115">
        <f t="shared" si="12"/>
        <v>0.34427782814859353</v>
      </c>
      <c r="F66" s="115">
        <f t="shared" si="12"/>
        <v>0.30181995349006124</v>
      </c>
      <c r="G66" s="115">
        <f t="shared" si="12"/>
        <v>0.30664813316053846</v>
      </c>
      <c r="H66" s="115">
        <f t="shared" si="12"/>
        <v>0.2942742339469806</v>
      </c>
      <c r="I66" s="115">
        <f t="shared" si="12"/>
        <v>0.28516407810293909</v>
      </c>
      <c r="J66" s="115">
        <f t="shared" si="12"/>
        <v>0.27330859830281157</v>
      </c>
      <c r="K66" s="115">
        <f t="shared" si="12"/>
        <v>0.24424163939116167</v>
      </c>
      <c r="L66" s="115">
        <f t="shared" si="12"/>
        <v>0.21986202918487852</v>
      </c>
      <c r="M66" s="115">
        <f t="shared" si="12"/>
        <v>0.22587244915099294</v>
      </c>
      <c r="N66" s="115">
        <f t="shared" si="12"/>
        <v>0.17386581560816938</v>
      </c>
      <c r="O66" s="115">
        <f t="shared" si="12"/>
        <v>0.22406739808756893</v>
      </c>
      <c r="P66" s="115">
        <f t="shared" si="12"/>
        <v>0.21573525123280152</v>
      </c>
      <c r="Q66" s="115">
        <f t="shared" si="12"/>
        <v>0.1995902751195949</v>
      </c>
    </row>
    <row r="67" spans="1:17" ht="11.45" customHeight="1" x14ac:dyDescent="0.25">
      <c r="A67" s="62" t="s">
        <v>16</v>
      </c>
      <c r="B67" s="115">
        <f t="shared" ref="B67:Q67" si="13">IF(B21=0,0,B21/B$16)</f>
        <v>0.26423431961749949</v>
      </c>
      <c r="C67" s="115">
        <f t="shared" si="13"/>
        <v>0.30798619439607694</v>
      </c>
      <c r="D67" s="115">
        <f t="shared" si="13"/>
        <v>0.35500816155756448</v>
      </c>
      <c r="E67" s="115">
        <f t="shared" si="13"/>
        <v>0.37756043176612764</v>
      </c>
      <c r="F67" s="115">
        <f t="shared" si="13"/>
        <v>0.35038885930457558</v>
      </c>
      <c r="G67" s="115">
        <f t="shared" si="13"/>
        <v>0.39079221185380753</v>
      </c>
      <c r="H67" s="115">
        <f t="shared" si="13"/>
        <v>0.41735554045910661</v>
      </c>
      <c r="I67" s="115">
        <f t="shared" si="13"/>
        <v>0.40244894475491239</v>
      </c>
      <c r="J67" s="115">
        <f t="shared" si="13"/>
        <v>0.41108239274269953</v>
      </c>
      <c r="K67" s="115">
        <f t="shared" si="13"/>
        <v>0.45042132146045849</v>
      </c>
      <c r="L67" s="115">
        <f t="shared" si="13"/>
        <v>0.45124311852460436</v>
      </c>
      <c r="M67" s="115">
        <f t="shared" si="13"/>
        <v>0.43283070146244434</v>
      </c>
      <c r="N67" s="115">
        <f t="shared" si="13"/>
        <v>0.44409430525328125</v>
      </c>
      <c r="O67" s="115">
        <f t="shared" si="13"/>
        <v>0.43079473071397545</v>
      </c>
      <c r="P67" s="115">
        <f t="shared" si="13"/>
        <v>0.41341057116014873</v>
      </c>
      <c r="Q67" s="115">
        <f t="shared" si="13"/>
        <v>0.39850018544159194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4.9408950440544878E-2</v>
      </c>
      <c r="G68" s="117">
        <f t="shared" si="14"/>
        <v>5.8123622930228769E-2</v>
      </c>
      <c r="H68" s="117">
        <f t="shared" si="14"/>
        <v>5.9640274195504314E-2</v>
      </c>
      <c r="I68" s="117">
        <f t="shared" si="14"/>
        <v>5.8473862049970814E-2</v>
      </c>
      <c r="J68" s="117">
        <f t="shared" si="14"/>
        <v>6.054004623032333E-2</v>
      </c>
      <c r="K68" s="117">
        <f t="shared" si="14"/>
        <v>6.6547215771206564E-2</v>
      </c>
      <c r="L68" s="117">
        <f t="shared" si="14"/>
        <v>6.7721032171678255E-2</v>
      </c>
      <c r="M68" s="117">
        <f t="shared" si="14"/>
        <v>7.0292071352108298E-2</v>
      </c>
      <c r="N68" s="117">
        <f t="shared" si="14"/>
        <v>7.5110903120093456E-2</v>
      </c>
      <c r="O68" s="117">
        <f t="shared" si="14"/>
        <v>9.5906245250487868E-2</v>
      </c>
      <c r="P68" s="117">
        <f t="shared" si="14"/>
        <v>0.10755680275240866</v>
      </c>
      <c r="Q68" s="117">
        <f t="shared" si="14"/>
        <v>0.11086076668606278</v>
      </c>
    </row>
    <row r="69" spans="1:17" ht="11.45" customHeight="1" x14ac:dyDescent="0.25">
      <c r="A69" s="25" t="s">
        <v>18</v>
      </c>
      <c r="B69" s="32">
        <f t="shared" ref="B69:Q69" si="15">IF(B23=0,0,B23/B$16)</f>
        <v>0.19108123704964289</v>
      </c>
      <c r="C69" s="32">
        <f t="shared" si="15"/>
        <v>0.21276470109261844</v>
      </c>
      <c r="D69" s="32">
        <f t="shared" si="15"/>
        <v>0.23065646204506465</v>
      </c>
      <c r="E69" s="32">
        <f t="shared" si="15"/>
        <v>0.22816298463821513</v>
      </c>
      <c r="F69" s="32">
        <f t="shared" si="15"/>
        <v>0.2449732337844516</v>
      </c>
      <c r="G69" s="32">
        <f t="shared" si="15"/>
        <v>0.18864980471328771</v>
      </c>
      <c r="H69" s="32">
        <f t="shared" si="15"/>
        <v>0.16408799454239961</v>
      </c>
      <c r="I69" s="32">
        <f t="shared" si="15"/>
        <v>0.18638580417292255</v>
      </c>
      <c r="J69" s="32">
        <f t="shared" si="15"/>
        <v>0.18461008826312125</v>
      </c>
      <c r="K69" s="32">
        <f t="shared" si="15"/>
        <v>0.16231203488260432</v>
      </c>
      <c r="L69" s="32">
        <f t="shared" si="15"/>
        <v>0.17864956357174197</v>
      </c>
      <c r="M69" s="32">
        <f t="shared" si="15"/>
        <v>0.17401574094710001</v>
      </c>
      <c r="N69" s="32">
        <f t="shared" si="15"/>
        <v>0.21312690396893536</v>
      </c>
      <c r="O69" s="32">
        <f t="shared" si="15"/>
        <v>0.13996755254169002</v>
      </c>
      <c r="P69" s="32">
        <f t="shared" si="15"/>
        <v>0.1542798156920242</v>
      </c>
      <c r="Q69" s="32">
        <f t="shared" si="15"/>
        <v>0.17924868077221895</v>
      </c>
    </row>
    <row r="70" spans="1:17" ht="11.45" customHeight="1" x14ac:dyDescent="0.25">
      <c r="A70" s="116" t="s">
        <v>17</v>
      </c>
      <c r="B70" s="115">
        <f t="shared" ref="B70:Q70" si="16">IF(B24=0,0,B24/B$16)</f>
        <v>0.13432082019788447</v>
      </c>
      <c r="C70" s="115">
        <f t="shared" si="16"/>
        <v>0.1390041979853778</v>
      </c>
      <c r="D70" s="115">
        <f t="shared" si="16"/>
        <v>0.1267750973257212</v>
      </c>
      <c r="E70" s="115">
        <f t="shared" si="16"/>
        <v>0.10930791609907189</v>
      </c>
      <c r="F70" s="115">
        <f t="shared" si="16"/>
        <v>0.10967795550637209</v>
      </c>
      <c r="G70" s="115">
        <f t="shared" si="16"/>
        <v>8.2639210378956024E-2</v>
      </c>
      <c r="H70" s="115">
        <f t="shared" si="16"/>
        <v>6.7774389218088635E-2</v>
      </c>
      <c r="I70" s="115">
        <f t="shared" si="16"/>
        <v>7.7921288140888237E-2</v>
      </c>
      <c r="J70" s="115">
        <f t="shared" si="16"/>
        <v>7.8044485879867107E-2</v>
      </c>
      <c r="K70" s="115">
        <f t="shared" si="16"/>
        <v>6.1778646733632023E-2</v>
      </c>
      <c r="L70" s="115">
        <f t="shared" si="16"/>
        <v>6.5254947035583433E-2</v>
      </c>
      <c r="M70" s="115">
        <f t="shared" si="16"/>
        <v>7.167722366354437E-2</v>
      </c>
      <c r="N70" s="115">
        <f t="shared" si="16"/>
        <v>7.9484505619144302E-2</v>
      </c>
      <c r="O70" s="115">
        <f t="shared" si="16"/>
        <v>6.6568826354775887E-2</v>
      </c>
      <c r="P70" s="115">
        <f t="shared" si="16"/>
        <v>7.2945060920436608E-2</v>
      </c>
      <c r="Q70" s="115">
        <f t="shared" si="16"/>
        <v>8.565320900631837E-2</v>
      </c>
    </row>
    <row r="71" spans="1:17" ht="11.45" customHeight="1" x14ac:dyDescent="0.25">
      <c r="A71" s="93" t="s">
        <v>16</v>
      </c>
      <c r="B71" s="28">
        <f t="shared" ref="B71:Q71" si="17">IF(B25=0,0,B25/B$16)</f>
        <v>5.6760416851758408E-2</v>
      </c>
      <c r="C71" s="28">
        <f t="shared" si="17"/>
        <v>7.3760503107240624E-2</v>
      </c>
      <c r="D71" s="28">
        <f t="shared" si="17"/>
        <v>0.10388136471934345</v>
      </c>
      <c r="E71" s="28">
        <f t="shared" si="17"/>
        <v>0.11885506853914327</v>
      </c>
      <c r="F71" s="28">
        <f t="shared" si="17"/>
        <v>0.13529527827807949</v>
      </c>
      <c r="G71" s="28">
        <f t="shared" si="17"/>
        <v>0.1060105943343317</v>
      </c>
      <c r="H71" s="28">
        <f t="shared" si="17"/>
        <v>9.6313605324310977E-2</v>
      </c>
      <c r="I71" s="28">
        <f t="shared" si="17"/>
        <v>0.10846451603203432</v>
      </c>
      <c r="J71" s="28">
        <f t="shared" si="17"/>
        <v>0.10656560238325416</v>
      </c>
      <c r="K71" s="28">
        <f t="shared" si="17"/>
        <v>0.10053338814897231</v>
      </c>
      <c r="L71" s="28">
        <f t="shared" si="17"/>
        <v>0.11339461653615854</v>
      </c>
      <c r="M71" s="28">
        <f t="shared" si="17"/>
        <v>0.10233851728355564</v>
      </c>
      <c r="N71" s="28">
        <f t="shared" si="17"/>
        <v>0.13364239834979105</v>
      </c>
      <c r="O71" s="28">
        <f t="shared" si="17"/>
        <v>7.3398726186914134E-2</v>
      </c>
      <c r="P71" s="28">
        <f t="shared" si="17"/>
        <v>8.1334754771587595E-2</v>
      </c>
      <c r="Q71" s="28">
        <f t="shared" si="17"/>
        <v>9.3595471765900579E-2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2018-07-16T15:45:28Z</dcterms:created>
  <dcterms:modified xsi:type="dcterms:W3CDTF">2018-07-16T15:45:28Z</dcterms:modified>
</cp:coreProperties>
</file>